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haredStrings.xml" ContentType="application/vnd.openxmlformats-officedocument.spreadsheetml.sharedStrings+xml"/>
  <Override PartName="/xl/drawings/_rels/drawing33.xml.rels" ContentType="application/vnd.openxmlformats-package.relationships+xml"/>
  <Override PartName="/xl/drawings/_rels/drawing32.xml.rels" ContentType="application/vnd.openxmlformats-package.relationships+xml"/>
  <Override PartName="/xl/drawings/_rels/drawing29.xml.rels" ContentType="application/vnd.openxmlformats-package.relationships+xml"/>
  <Override PartName="/xl/drawings/_rels/drawing28.xml.rels" ContentType="application/vnd.openxmlformats-package.relationships+xml"/>
  <Override PartName="/xl/drawings/_rels/drawing27.xml.rels" ContentType="application/vnd.openxmlformats-package.relationships+xml"/>
  <Override PartName="/xl/drawings/_rels/drawing26.xml.rels" ContentType="application/vnd.openxmlformats-package.relationships+xml"/>
  <Override PartName="/xl/drawings/_rels/drawing25.xml.rels" ContentType="application/vnd.openxmlformats-package.relationships+xml"/>
  <Override PartName="/xl/drawings/_rels/drawing19.xml.rels" ContentType="application/vnd.openxmlformats-package.relationships+xml"/>
  <Override PartName="/xl/drawings/_rels/drawing24.xml.rels" ContentType="application/vnd.openxmlformats-package.relationships+xml"/>
  <Override PartName="/xl/drawings/_rels/drawing23.xml.rels" ContentType="application/vnd.openxmlformats-package.relationships+xml"/>
  <Override PartName="/xl/drawings/_rels/drawing18.xml.rels" ContentType="application/vnd.openxmlformats-package.relationships+xml"/>
  <Override PartName="/xl/drawings/_rels/drawing17.xml.rels" ContentType="application/vnd.openxmlformats-package.relationships+xml"/>
  <Override PartName="/xl/drawings/_rels/drawing20.xml.rels" ContentType="application/vnd.openxmlformats-package.relationships+xml"/>
  <Override PartName="/xl/drawings/_rels/drawing6.xml.rels" ContentType="application/vnd.openxmlformats-package.relationships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_rels/drawing9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21.xml.rels" ContentType="application/vnd.openxmlformats-package.relationships+xml"/>
  <Override PartName="/xl/drawings/_rels/drawing7.xml.rels" ContentType="application/vnd.openxmlformats-package.relationships+xml"/>
  <Override PartName="/xl/drawings/_rels/drawing22.xml.rels" ContentType="application/vnd.openxmlformats-package.relationships+xml"/>
  <Override PartName="/xl/drawings/_rels/drawing8.xml.rels" ContentType="application/vnd.openxmlformats-package.relationships+xml"/>
  <Override PartName="/xl/drawings/_rels/drawing10.xml.rels" ContentType="application/vnd.openxmlformats-package.relationships+xml"/>
  <Override PartName="/xl/drawings/_rels/drawing11.xml.rels" ContentType="application/vnd.openxmlformats-package.relationships+xml"/>
  <Override PartName="/xl/drawings/_rels/drawing12.xml.rels" ContentType="application/vnd.openxmlformats-package.relationships+xml"/>
  <Override PartName="/xl/drawings/_rels/drawing13.xml.rels" ContentType="application/vnd.openxmlformats-package.relationships+xml"/>
  <Override PartName="/xl/drawings/_rels/drawing14.xml.rels" ContentType="application/vnd.openxmlformats-package.relationships+xml"/>
  <Override PartName="/xl/drawings/_rels/drawing15.xml.rels" ContentType="application/vnd.openxmlformats-package.relationships+xml"/>
  <Override PartName="/xl/drawings/_rels/drawing16.xml.rels" ContentType="application/vnd.openxmlformats-package.relationships+xml"/>
  <Override PartName="/xl/drawings/vmlDrawing11.vml" ContentType="application/vnd.openxmlformats-officedocument.vmlDrawing"/>
  <Override PartName="/xl/drawings/vmlDrawing10.vml" ContentType="application/vnd.openxmlformats-officedocument.vmlDrawing"/>
  <Override PartName="/xl/drawings/drawing34.xml" ContentType="application/vnd.openxmlformats-officedocument.drawing+xml"/>
  <Override PartName="/xl/drawings/drawing11.xml" ContentType="application/vnd.openxmlformats-officedocument.drawing+xml"/>
  <Override PartName="/xl/drawings/drawing10.xml" ContentType="application/vnd.openxmlformats-officedocument.drawing+xml"/>
  <Override PartName="/xl/drawings/drawing20.xml" ContentType="application/vnd.openxmlformats-officedocument.drawing+xml"/>
  <Override PartName="/xl/drawings/vmlDrawing4.vml" ContentType="application/vnd.openxmlformats-officedocument.vmlDrawing"/>
  <Override PartName="/xl/drawings/drawing24.xml" ContentType="application/vnd.openxmlformats-officedocument.drawing+xml"/>
  <Override PartName="/xl/drawings/vmlDrawing5.vml" ContentType="application/vnd.openxmlformats-officedocument.vmlDrawing"/>
  <Override PartName="/xl/drawings/drawing25.xml" ContentType="application/vnd.openxmlformats-officedocument.drawing+xml"/>
  <Override PartName="/xl/drawings/vmlDrawing6.vml" ContentType="application/vnd.openxmlformats-officedocument.vmlDrawing"/>
  <Override PartName="/xl/drawings/drawing26.xml" ContentType="application/vnd.openxmlformats-officedocument.drawing+xml"/>
  <Override PartName="/xl/drawings/vmlDrawing7.vml" ContentType="application/vnd.openxmlformats-officedocument.vmlDrawing"/>
  <Override PartName="/xl/drawings/drawing27.xml" ContentType="application/vnd.openxmlformats-officedocument.drawing+xml"/>
  <Override PartName="/xl/drawings/vmlDrawing8.vml" ContentType="application/vnd.openxmlformats-officedocument.vmlDrawing"/>
  <Override PartName="/xl/drawings/drawing28.xml" ContentType="application/vnd.openxmlformats-officedocument.drawing+xml"/>
  <Override PartName="/xl/drawings/vmlDrawing9.vml" ContentType="application/vnd.openxmlformats-officedocument.vmlDrawing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9.xml" ContentType="application/vnd.openxmlformats-officedocument.drawing+xml"/>
  <Override PartName="/xl/drawings/drawing19.xml" ContentType="application/vnd.openxmlformats-officedocument.drawing+xml"/>
  <Override PartName="/xl/drawings/drawing8.xml" ContentType="application/vnd.openxmlformats-officedocument.drawing+xml"/>
  <Override PartName="/xl/drawings/drawing18.xml" ContentType="application/vnd.openxmlformats-officedocument.drawing+xml"/>
  <Override PartName="/xl/drawings/drawing7.xml" ContentType="application/vnd.openxmlformats-officedocument.drawing+xml"/>
  <Override PartName="/xl/drawings/drawing17.xml" ContentType="application/vnd.openxmlformats-officedocument.drawing+xml"/>
  <Override PartName="/xl/drawings/drawing6.xml" ContentType="application/vnd.openxmlformats-officedocument.drawing+xml"/>
  <Override PartName="/xl/drawings/drawing14.xml" ContentType="application/vnd.openxmlformats-officedocument.drawing+xml"/>
  <Override PartName="/xl/drawings/drawing3.xml" ContentType="application/vnd.openxmlformats-officedocument.drawing+xml"/>
  <Override PartName="/xl/drawings/drawing12.xml" ContentType="application/vnd.openxmlformats-officedocument.drawing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drawings/drawing4.xml" ContentType="application/vnd.openxmlformats-officedocument.drawing+xml"/>
  <Override PartName="/xl/drawings/drawing16.xml" ContentType="application/vnd.openxmlformats-officedocument.drawing+xml"/>
  <Override PartName="/xl/drawings/drawing5.xml" ContentType="application/vnd.openxmlformats-officedocument.drawing+xml"/>
  <Override PartName="/xl/drawings/drawing21.xml" ContentType="application/vnd.openxmlformats-officedocument.drawing+xml"/>
  <Override PartName="/xl/drawings/vmlDrawing1.vml" ContentType="application/vnd.openxmlformats-officedocument.vmlDrawing"/>
  <Override PartName="/xl/drawings/drawing22.xml" ContentType="application/vnd.openxmlformats-officedocument.drawing+xml"/>
  <Override PartName="/xl/drawings/vmlDrawing2.vml" ContentType="application/vnd.openxmlformats-officedocument.vmlDrawing"/>
  <Override PartName="/xl/drawings/drawing23.xml" ContentType="application/vnd.openxmlformats-officedocument.drawing+xml"/>
  <Override PartName="/xl/drawings/vmlDrawing3.vml" ContentType="application/vnd.openxmlformats-officedocument.vmlDrawing"/>
  <Override PartName="/xl/externalLinks/_rels/externalLink2.xml.rels" ContentType="application/vnd.openxmlformats-package.relationships+xml"/>
  <Override PartName="/xl/externalLinks/_rels/externalLink3.xml.rels" ContentType="application/vnd.openxmlformats-package.relationships+xml"/>
  <Override PartName="/xl/externalLinks/_rels/externalLink1.xml.rels" ContentType="application/vnd.openxmlformats-package.relationship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1.xml" ContentType="application/vnd.openxmlformats-officedocument.spreadsheetml.externalLink+xml"/>
  <Override PartName="/xl/charts/chart62.xml" ContentType="application/vnd.openxmlformats-officedocument.drawingml.chart+xml"/>
  <Override PartName="/xl/charts/chart61.xml" ContentType="application/vnd.openxmlformats-officedocument.drawingml.chart+xml"/>
  <Override PartName="/xl/charts/chart60.xml" ContentType="application/vnd.openxmlformats-officedocument.drawingml.chart+xml"/>
  <Override PartName="/xl/charts/chart59.xml" ContentType="application/vnd.openxmlformats-officedocument.drawingml.chart+xml"/>
  <Override PartName="/xl/charts/chart58.xml" ContentType="application/vnd.openxmlformats-officedocument.drawingml.chart+xml"/>
  <Override PartName="/xl/charts/chart57.xml" ContentType="application/vnd.openxmlformats-officedocument.drawingml.chart+xml"/>
  <Override PartName="/xl/charts/chart56.xml" ContentType="application/vnd.openxmlformats-officedocument.drawingml.chart+xml"/>
  <Override PartName="/xl/charts/chart55.xml" ContentType="application/vnd.openxmlformats-officedocument.drawingml.chart+xml"/>
  <Override PartName="/xl/charts/chart54.xml" ContentType="application/vnd.openxmlformats-officedocument.drawingml.chart+xml"/>
  <Override PartName="/xl/charts/chart53.xml" ContentType="application/vnd.openxmlformats-officedocument.drawingml.chart+xml"/>
  <Override PartName="/xl/charts/chart52.xml" ContentType="application/vnd.openxmlformats-officedocument.drawingml.chart+xml"/>
  <Override PartName="/xl/charts/chart51.xml" ContentType="application/vnd.openxmlformats-officedocument.drawingml.chart+xml"/>
  <Override PartName="/xl/charts/chart50.xml" ContentType="application/vnd.openxmlformats-officedocument.drawingml.chart+xml"/>
  <Override PartName="/xl/charts/chart49.xml" ContentType="application/vnd.openxmlformats-officedocument.drawingml.chart+xml"/>
  <Override PartName="/xl/charts/chart48.xml" ContentType="application/vnd.openxmlformats-officedocument.drawingml.chart+xml"/>
  <Override PartName="/xl/charts/chart37.xml" ContentType="application/vnd.openxmlformats-officedocument.drawingml.chart+xml"/>
  <Override PartName="/xl/charts/chart44.xml" ContentType="application/vnd.openxmlformats-officedocument.drawingml.chart+xml"/>
  <Override PartName="/xl/charts/chart36.xml" ContentType="application/vnd.openxmlformats-officedocument.drawingml.chart+xml"/>
  <Override PartName="/xl/charts/chart43.xml" ContentType="application/vnd.openxmlformats-officedocument.drawingml.chart+xml"/>
  <Override PartName="/xl/charts/chart35.xml" ContentType="application/vnd.openxmlformats-officedocument.drawingml.chart+xml"/>
  <Override PartName="/xl/charts/chart42.xml" ContentType="application/vnd.openxmlformats-officedocument.drawingml.chart+xml"/>
  <Override PartName="/xl/charts/chart34.xml" ContentType="application/vnd.openxmlformats-officedocument.drawingml.chart+xml"/>
  <Override PartName="/xl/charts/chart4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40.xml" ContentType="application/vnd.openxmlformats-officedocument.drawingml.chart+xml"/>
  <Override PartName="/xl/charts/chart38.xml" ContentType="application/vnd.openxmlformats-officedocument.drawingml.chart+xml"/>
  <Override PartName="/xl/charts/chart45.xml" ContentType="application/vnd.openxmlformats-officedocument.drawingml.chart+xml"/>
  <Override PartName="/xl/charts/chart39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worksheets/sheet54.xml" ContentType="application/vnd.openxmlformats-officedocument.spreadsheetml.worksheet+xml"/>
  <Override PartName="/xl/worksheets/sheet53.xml" ContentType="application/vnd.openxmlformats-officedocument.spreadsheetml.worksheet+xml"/>
  <Override PartName="/xl/worksheets/sheet52.xml" ContentType="application/vnd.openxmlformats-officedocument.spreadsheetml.worksheet+xml"/>
  <Override PartName="/xl/worksheets/sheet51.xml" ContentType="application/vnd.openxmlformats-officedocument.spreadsheetml.worksheet+xml"/>
  <Override PartName="/xl/worksheets/sheet50.xml" ContentType="application/vnd.openxmlformats-officedocument.spreadsheetml.worksheet+xml"/>
  <Override PartName="/xl/worksheets/sheet37.xml" ContentType="application/vnd.openxmlformats-officedocument.spreadsheetml.worksheet+xml"/>
  <Override PartName="/xl/worksheets/sheet12.xml" ContentType="application/vnd.openxmlformats-officedocument.spreadsheetml.worksheet+xml"/>
  <Override PartName="/xl/worksheets/sheet38.xml" ContentType="application/vnd.openxmlformats-officedocument.spreadsheetml.worksheet+xml"/>
  <Override PartName="/xl/worksheets/sheet13.xml" ContentType="application/vnd.openxmlformats-officedocument.spreadsheetml.worksheet+xml"/>
  <Override PartName="/xl/worksheets/sheet3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49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55.xml" ContentType="application/vnd.openxmlformats-officedocument.spreadsheetml.worksheet+xml"/>
  <Override PartName="/xl/worksheets/sheet30.xml" ContentType="application/vnd.openxmlformats-officedocument.spreadsheetml.worksheet+xml"/>
  <Override PartName="/xl/worksheets/sheet56.xml" ContentType="application/vnd.openxmlformats-officedocument.spreadsheetml.worksheet+xml"/>
  <Override PartName="/xl/worksheets/sheet31.xml" ContentType="application/vnd.openxmlformats-officedocument.spreadsheetml.worksheet+xml"/>
  <Override PartName="/xl/worksheets/sheet57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10.xml" ContentType="application/vnd.openxmlformats-officedocument.spreadsheetml.worksheet+xml"/>
  <Override PartName="/xl/worksheets/sheet35.xml" ContentType="application/vnd.openxmlformats-officedocument.spreadsheetml.worksheet+xml"/>
  <Override PartName="/xl/worksheets/sheet11.xml" ContentType="application/vnd.openxmlformats-officedocument.spreadsheetml.worksheet+xml"/>
  <Override PartName="/xl/worksheets/sheet36.xml" ContentType="application/vnd.openxmlformats-officedocument.spreadsheetml.worksheet+xml"/>
  <Override PartName="/xl/worksheets/sheet48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47.xml" ContentType="application/vnd.openxmlformats-officedocument.spreadsheetml.worksheet+xml"/>
  <Override PartName="/xl/worksheets/sheet22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57.xml.rels" ContentType="application/vnd.openxmlformats-package.relationships+xml"/>
  <Override PartName="/xl/worksheets/_rels/sheet56.xml.rels" ContentType="application/vnd.openxmlformats-package.relationships+xml"/>
  <Override PartName="/xl/worksheets/_rels/sheet55.xml.rels" ContentType="application/vnd.openxmlformats-package.relationships+xml"/>
  <Override PartName="/xl/worksheets/_rels/sheet54.xml.rels" ContentType="application/vnd.openxmlformats-package.relationships+xml"/>
  <Override PartName="/xl/worksheets/_rels/sheet53.xml.rels" ContentType="application/vnd.openxmlformats-package.relationships+xml"/>
  <Override PartName="/xl/worksheets/_rels/sheet52.xml.rels" ContentType="application/vnd.openxmlformats-package.relationships+xml"/>
  <Override PartName="/xl/worksheets/_rels/sheet51.xml.rels" ContentType="application/vnd.openxmlformats-package.relationships+xml"/>
  <Override PartName="/xl/worksheets/_rels/sheet45.xml.rels" ContentType="application/vnd.openxmlformats-package.relationship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_rels/sheet14.xml.rels" ContentType="application/vnd.openxmlformats-package.relationships+xml"/>
  <Override PartName="/xl/worksheets/_rels/sheet12.xml.rels" ContentType="application/vnd.openxmlformats-package.relationships+xml"/>
  <Override PartName="/xl/worksheets/_rels/sheet11.xml.rels" ContentType="application/vnd.openxmlformats-package.relationships+xml"/>
  <Override PartName="/xl/worksheets/_rels/sheet1.xml.rels" ContentType="application/vnd.openxmlformats-package.relationships+xml"/>
  <Override PartName="/xl/worksheets/_rels/sheet7.xml.rels" ContentType="application/vnd.openxmlformats-package.relationships+xml"/>
  <Override PartName="/xl/worksheets/_rels/sheet23.xml.rels" ContentType="application/vnd.openxmlformats-package.relationships+xml"/>
  <Override PartName="/xl/worksheets/_rels/sheet13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24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20.xml.rels" ContentType="application/vnd.openxmlformats-package.relationships+xml"/>
  <Override PartName="/xl/worksheets/_rels/sheet5.xml.rels" ContentType="application/vnd.openxmlformats-package.relationships+xml"/>
  <Override PartName="/xl/worksheets/_rels/sheet21.xml.rels" ContentType="application/vnd.openxmlformats-package.relationships+xml"/>
  <Override PartName="/xl/worksheets/_rels/sheet22.xml.rels" ContentType="application/vnd.openxmlformats-package.relationships+xml"/>
  <Override PartName="/xl/worksheets/_rels/sheet17.xml.rels" ContentType="application/vnd.openxmlformats-package.relationships+xml"/>
  <Override PartName="/xl/worksheets/_rels/sheet18.xml.rels" ContentType="application/vnd.openxmlformats-package.relationships+xml"/>
  <Override PartName="/xl/worksheets/_rels/sheet8.xml.rels" ContentType="application/vnd.openxmlformats-package.relationships+xml"/>
  <Override PartName="/xl/worksheets/_rels/sheet19.xml.rels" ContentType="application/vnd.openxmlformats-package.relationships+xml"/>
  <Override PartName="/xl/worksheets/_rels/sheet25.xml.rels" ContentType="application/vnd.openxmlformats-package.relationships+xml"/>
  <Override PartName="/xl/worksheets/_rels/sheet31.xml.rels" ContentType="application/vnd.openxmlformats-package.relationships+xml"/>
  <Override PartName="/xl/worksheets/_rels/sheet26.xml.rels" ContentType="application/vnd.openxmlformats-package.relationships+xml"/>
  <Override PartName="/xl/worksheets/_rels/sheet27.xml.rels" ContentType="application/vnd.openxmlformats-package.relationships+xml"/>
  <Override PartName="/xl/worksheets/_rels/sheet32.xml.rels" ContentType="application/vnd.openxmlformats-package.relationships+xml"/>
  <Override PartName="/xl/worksheets/_rels/sheet28.xml.rels" ContentType="application/vnd.openxmlformats-package.relationships+xml"/>
  <Override PartName="/xl/worksheets/_rels/sheet10.xml.rels" ContentType="application/vnd.openxmlformats-package.relationships+xml"/>
  <Override PartName="/xl/worksheets/_rels/sheet29.xml.rels" ContentType="application/vnd.openxmlformats-package.relationships+xml"/>
  <Override PartName="/xl/worksheets/_rels/sheet34.xml.rels" ContentType="application/vnd.openxmlformats-package.relationships+xml"/>
  <Override PartName="/xl/worksheets/_rels/sheet6.xml.rels" ContentType="application/vnd.openxmlformats-package.relationships+xml"/>
  <Override PartName="/xl/worksheets/_rels/sheet40.xml.rels" ContentType="application/vnd.openxmlformats-package.relationships+xml"/>
  <Override PartName="/xl/worksheets/_rels/sheet38.xml.rels" ContentType="application/vnd.openxmlformats-package.relationships+xml"/>
  <Override PartName="/xl/worksheets/_rels/sheet44.xml.rels" ContentType="application/vnd.openxmlformats-package.relationships+xml"/>
  <Override PartName="/xl/worksheets/_rels/sheet43.xml.rels" ContentType="application/vnd.openxmlformats-package.relationships+xml"/>
  <Override PartName="/xl/worksheets/sheet46.xml" ContentType="application/vnd.openxmlformats-officedocument.spreadsheetml.worksheet+xml"/>
  <Override PartName="/xl/worksheets/sheet21.xml" ContentType="application/vnd.openxmlformats-officedocument.spreadsheetml.worksheet+xml"/>
  <Override PartName="/xl/worksheets/sheet7.xml" ContentType="application/vnd.openxmlformats-officedocument.spreadsheetml.worksheet+xml"/>
  <Override PartName="/xl/worksheets/sheet41.xml" ContentType="application/vnd.openxmlformats-officedocument.spreadsheetml.worksheet+xml"/>
  <Override PartName="/xl/worksheets/sheet2.xml" ContentType="application/vnd.openxmlformats-officedocument.spreadsheetml.worksheet+xml"/>
  <Override PartName="/xl/worksheets/sheet40.xml" ContentType="application/vnd.openxmlformats-officedocument.spreadsheetml.worksheet+xml"/>
  <Override PartName="/xl/worksheets/sheet1.xml" ContentType="application/vnd.openxmlformats-officedocument.spreadsheetml.worksheet+xml"/>
  <Override PartName="/xl/worksheets/sheet42.xml" ContentType="application/vnd.openxmlformats-officedocument.spreadsheetml.worksheet+xml"/>
  <Override PartName="/xl/worksheets/sheet3.xml" ContentType="application/vnd.openxmlformats-officedocument.spreadsheetml.worksheet+xml"/>
  <Override PartName="/xl/worksheets/sheet43.xml" ContentType="application/vnd.openxmlformats-officedocument.spreadsheetml.worksheet+xml"/>
  <Override PartName="/xl/worksheets/sheet4.xml" ContentType="application/vnd.openxmlformats-officedocument.spreadsheetml.worksheet+xml"/>
  <Override PartName="/xl/worksheets/sheet44.xml" ContentType="application/vnd.openxmlformats-officedocument.spreadsheetml.worksheet+xml"/>
  <Override PartName="/xl/worksheets/sheet5.xml" ContentType="application/vnd.openxmlformats-officedocument.spreadsheetml.worksheet+xml"/>
  <Override PartName="/xl/worksheets/sheet45.xml" ContentType="application/vnd.openxmlformats-officedocument.spreadsheetml.worksheet+xml"/>
  <Override PartName="/xl/worksheets/sheet20.xml" ContentType="application/vnd.openxmlformats-officedocument.spreadsheetml.worksheet+xml"/>
  <Override PartName="/xl/worksheets/sheet6.xml" ContentType="application/vnd.openxmlformats-officedocument.spreadsheetml.worksheet+xml"/>
  <Override PartName="/xl/vbaProject.bin" ContentType="application/vnd.ms-office.vbaProject"/>
  <Override PartName="/xl/workbook.xml" ContentType="application/vnd.ms-excel.sheet.macroEnabled.main+xml"/>
  <Override PartName="/xl/media/image12.png" ContentType="image/png"/>
  <Override PartName="/xl/media/image11.png" ContentType="image/png"/>
  <Override PartName="/xl/media/image9.png" ContentType="image/png"/>
  <Override PartName="/xl/media/image7.png" ContentType="image/png"/>
  <Override PartName="/xl/media/image10.png" ContentType="image/png"/>
  <Override PartName="/xl/media/image8.png" ContentType="image/png"/>
  <Override PartName="/xl/comments57.xml" ContentType="application/vnd.openxmlformats-officedocument.spreadsheetml.comments+xml"/>
  <Override PartName="/xl/comments56.xml" ContentType="application/vnd.openxmlformats-officedocument.spreadsheetml.comments+xml"/>
  <Override PartName="/xl/comments55.xml" ContentType="application/vnd.openxmlformats-officedocument.spreadsheetml.comments+xml"/>
  <Override PartName="/xl/comments54.xml" ContentType="application/vnd.openxmlformats-officedocument.spreadsheetml.comments+xml"/>
  <Override PartName="/xl/comments53.xml" ContentType="application/vnd.openxmlformats-officedocument.spreadsheetml.comments+xml"/>
  <Override PartName="/xl/comments19.xml" ContentType="application/vnd.openxmlformats-officedocument.spreadsheetml.comments+xml"/>
  <Override PartName="/xl/comments38.xml" ContentType="application/vnd.openxmlformats-officedocument.spreadsheetml.comments+xml"/>
  <Override PartName="/xl/comments52.xml" ContentType="application/vnd.openxmlformats-officedocument.spreadsheetml.comments+xml"/>
  <Override PartName="/xl/comments44.xml" ContentType="application/vnd.openxmlformats-officedocument.spreadsheetml.comments+xml"/>
  <Override PartName="/xl/comments51.xml" ContentType="application/vnd.openxmlformats-officedocument.spreadsheetml.comment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3"/>
  </bookViews>
  <sheets>
    <sheet name="Efficacy" sheetId="1" state="visible" r:id="rId3"/>
    <sheet name="UK-Efficacy" sheetId="2" state="visible" r:id="rId4"/>
    <sheet name="ES-Efficacy" sheetId="3" state="visible" r:id="rId5"/>
    <sheet name="IT-Efficacy" sheetId="4" state="visible" r:id="rId6"/>
    <sheet name="DE-Efficacy" sheetId="5" state="visible" r:id="rId7"/>
    <sheet name="FR-Efficacy" sheetId="6" state="visible" r:id="rId8"/>
    <sheet name="S&amp;T" sheetId="7" state="visible" r:id="rId9"/>
    <sheet name="FR-S&amp;T" sheetId="8" state="visible" r:id="rId10"/>
    <sheet name="DE-S&amp;T" sheetId="9" state="visible" r:id="rId11"/>
    <sheet name="UK-S&amp;T" sheetId="10" state="visible" r:id="rId12"/>
    <sheet name="IT-S&amp;T" sheetId="11" state="visible" r:id="rId13"/>
    <sheet name="ES-S&amp;T" sheetId="12" state="visible" r:id="rId14"/>
    <sheet name="Delivery" sheetId="13" state="visible" r:id="rId15"/>
    <sheet name="FR-Delivery" sheetId="14" state="visible" r:id="rId16"/>
    <sheet name="ES-Delivery" sheetId="15" state="visible" r:id="rId17"/>
    <sheet name="UK-Delivery" sheetId="16" state="visible" r:id="rId18"/>
    <sheet name="DE-Delivery" sheetId="17" state="visible" r:id="rId19"/>
    <sheet name="IT-Delivery" sheetId="18" state="visible" r:id="rId20"/>
    <sheet name="Barrier" sheetId="19" state="visible" r:id="rId21"/>
    <sheet name="FR-Barrier" sheetId="20" state="visible" r:id="rId22"/>
    <sheet name="IT-Barrier" sheetId="21" state="visible" r:id="rId23"/>
    <sheet name="UK-Barrier" sheetId="22" state="visible" r:id="rId24"/>
    <sheet name="ES-Barrier" sheetId="23" state="visible" r:id="rId25"/>
    <sheet name="DE-Barrier" sheetId="24" state="visible" r:id="rId26"/>
    <sheet name="DE-Efficacy Acceptability" sheetId="25" state="visible" r:id="rId27"/>
    <sheet name="UK-Efficacy Acceptability" sheetId="26" state="visible" r:id="rId28"/>
    <sheet name="FR-Efficacy Acceptability" sheetId="27" state="visible" r:id="rId29"/>
    <sheet name="ES-Efficacy Acceptability" sheetId="28" state="visible" r:id="rId30"/>
    <sheet name="IT-Efficacy Acceptability" sheetId="29" state="visible" r:id="rId31"/>
    <sheet name="Lookup" sheetId="30" state="hidden" r:id="rId32"/>
    <sheet name="AverageScores" sheetId="31" state="hidden" r:id="rId33"/>
    <sheet name="ScoreDifferencesPivot" sheetId="32" state="hidden" r:id="rId34"/>
    <sheet name="ScoreDifferences" sheetId="33" state="hidden" r:id="rId35"/>
    <sheet name="Psych Co-Prescription Data" sheetId="34" state="hidden" r:id="rId36"/>
    <sheet name="EU Adj" sheetId="35" state="hidden" r:id="rId37"/>
    <sheet name="Assumptions" sheetId="36" state="hidden" r:id="rId38"/>
    <sheet name="SPRAVATO Assumptions" sheetId="37" state="hidden" r:id="rId39"/>
    <sheet name="Unique Asset List" sheetId="38" state="visible" r:id="rId40"/>
    <sheet name="Lookups" sheetId="39" state="visible" r:id="rId41"/>
    <sheet name="Launch Scenarios" sheetId="40" state="hidden" r:id="rId42"/>
    <sheet name="PTRS" sheetId="41" state="visible" r:id="rId43"/>
    <sheet name="Conjoint" sheetId="42" state="visible" r:id="rId44"/>
    <sheet name="Efficacy Acceptability" sheetId="43" state="visible" r:id="rId45"/>
    <sheet name="Simulation" sheetId="44" state="visible" r:id="rId46"/>
    <sheet name="Sheet" sheetId="45" state="hidden" r:id="rId47"/>
    <sheet name="UK" sheetId="46" state="hidden" r:id="rId48"/>
    <sheet name="IT" sheetId="47" state="hidden" r:id="rId49"/>
    <sheet name="ES" sheetId="48" state="hidden" r:id="rId50"/>
    <sheet name="FR" sheetId="49" state="hidden" r:id="rId51"/>
    <sheet name="DE" sheetId="50" state="hidden" r:id="rId52"/>
    <sheet name="7" sheetId="51" state="visible" r:id="rId53"/>
    <sheet name="6" sheetId="52" state="visible" r:id="rId54"/>
    <sheet name="5" sheetId="53" state="visible" r:id="rId55"/>
    <sheet name="4" sheetId="54" state="visible" r:id="rId56"/>
    <sheet name="3" sheetId="55" state="visible" r:id="rId57"/>
    <sheet name="2" sheetId="56" state="visible" r:id="rId58"/>
    <sheet name="1" sheetId="57" state="visible" r:id="rId59"/>
  </sheets>
  <externalReferences>
    <externalReference r:id="rId60"/>
    <externalReference r:id="rId61"/>
    <externalReference r:id="rId62"/>
  </externalReferences>
  <definedNames>
    <definedName function="false" hidden="true" localSheetId="30" name="_xlnm._FilterDatabase" vbProcedure="false">AverageScores!$A$1:$GR$73</definedName>
    <definedName function="false" hidden="true" localSheetId="42" name="_xlnm._FilterDatabase" vbProcedure="false">'Efficacy Acceptability'!$B$2:$K$52</definedName>
    <definedName function="false" hidden="true" localSheetId="33" name="_xlnm._FilterDatabase" vbProcedure="false">'Psych Co-Prescription Data'!$A$1:$H$681</definedName>
    <definedName function="false" hidden="true" localSheetId="44" name="_xlnm._FilterDatabase" vbProcedure="false">Sheet!$A$1:$O$140</definedName>
    <definedName function="false" hidden="false" name="DeleteMe" vbProcedure="false">"K863RJ1NHMV7NW27L511E5VP"</definedName>
    <definedName function="false" hidden="false" name="DeleteMe2" vbProcedure="false">"K863RJ1NHMV7NW27L511E5VP"</definedName>
    <definedName function="false" hidden="false" name="DeleteMe5" vbProcedure="false">"K863RJ1NHMV7NW27L511E5VP"</definedName>
    <definedName function="false" hidden="false" name="OptimizationAdjustableCellAddresses" vbProcedure="false">#REF!</definedName>
    <definedName function="false" hidden="false" name="Pal_Workbook_GUID" vbProcedure="false">"UPDP7DBSL2NB8771EXWX8Q6Q"</definedName>
    <definedName function="false" hidden="false" name="Pal_Workbook_GUID_1" vbProcedure="false">"4FC9YZUIJNWCPJWH57D7MT7P"</definedName>
    <definedName function="false" hidden="false" name="RiskAfterRecalcMacro" vbProcedure="false">""</definedName>
    <definedName function="false" hidden="false" name="RiskAfterSimMacro" vbProcedure="false">""</definedName>
    <definedName function="false" hidden="false" name="riskATSSboxGraph" vbProcedure="false">1</definedName>
    <definedName function="false" hidden="false" name="riskATSSincludeSimtables" vbProcedure="false">1</definedName>
    <definedName function="false" hidden="false" name="riskATSSinputsGraphs" vbProcedure="false">1</definedName>
    <definedName function="false" hidden="false" name="riskATSSoutputStatistic" vbProcedure="false">3</definedName>
    <definedName function="false" hidden="false" name="riskATSSpercentChangeGraph" vbProcedure="false">1</definedName>
    <definedName function="false" hidden="false" name="riskATSSpercentileGraph" vbProcedure="false">1</definedName>
    <definedName function="false" hidden="false" name="riskATSSpercentileValue" vbProcedure="false">0.5</definedName>
    <definedName function="false" hidden="false" name="riskATSSprintReport" vbProcedure="false">1</definedName>
    <definedName function="false" hidden="false" name="riskATSSreportsInActiveBook" vbProcedure="false">0</definedName>
    <definedName function="false" hidden="false" name="riskATSSreportsSelected" vbProcedure="false">1</definedName>
    <definedName function="false" hidden="false" name="riskATSSsummaryReport" vbProcedure="false">1</definedName>
    <definedName function="false" hidden="false" name="riskATSStornadoGraph" vbProcedure="false">1</definedName>
    <definedName function="false" hidden="false" name="riskATSTbaselineRequested" vbProcedure="false">1</definedName>
    <definedName function="false" hidden="false" name="riskATSTboxGraph" vbProcedure="false">1</definedName>
    <definedName function="false" hidden="false" name="riskATSTcomparisonGraph" vbProcedure="false">1</definedName>
    <definedName function="false" hidden="false" name="riskATSThistogramGraph" vbProcedure="false">0</definedName>
    <definedName function="false" hidden="false" name="riskATSToutputStatistic" vbProcedure="false">4</definedName>
    <definedName function="false" hidden="false" name="riskATSTprintReport" vbProcedure="false">0</definedName>
    <definedName function="false" hidden="false" name="riskATSTreportsInActiveBook" vbProcedure="false">0</definedName>
    <definedName function="false" hidden="false" name="riskATSTreportsSelected" vbProcedure="false">1</definedName>
    <definedName function="false" hidden="false" name="riskATSTsequentialStress" vbProcedure="false">1</definedName>
    <definedName function="false" hidden="false" name="riskATSTsummaryReport" vbProcedure="false">1</definedName>
    <definedName function="false" hidden="false" name="RiskBeforeRecalcMacro" vbProcedure="false">""</definedName>
    <definedName function="false" hidden="false" name="RiskBeforeSimMacro" vbProcedure="false">""</definedName>
    <definedName function="false" hidden="false" name="RiskCollectDistributionSamples" vbProcedure="false">2</definedName>
    <definedName function="false" hidden="false" name="RiskFixedSeed" vbProcedure="false">1</definedName>
    <definedName function="false" hidden="false" name="RiskHasSettings" vbProcedure="false">7</definedName>
    <definedName function="false" hidden="false" name="RiskIsInput" vbProcedure="false">0</definedName>
    <definedName function="false" hidden="false" name="RiskIsOptimization" vbProcedure="false">0</definedName>
    <definedName function="false" hidden="false" name="RiskIsOutput" vbProcedure="false">0</definedName>
    <definedName function="false" hidden="false" name="RiskIsStatistics" vbProcedure="false">0</definedName>
    <definedName function="false" hidden="false" name="RiskMinimizeOnStart" vbProcedure="false">0</definedName>
    <definedName function="false" hidden="false" name="RiskMonitorConvergence" vbProcedure="false">0</definedName>
    <definedName function="false" hidden="false" name="RiskMultipleCPUSupportEnabled" vbProcedure="false">1</definedName>
    <definedName function="false" hidden="false" name="RiskNumIterations" vbProcedure="false">1000000</definedName>
    <definedName function="false" hidden="false" name="RiskNumSimulations" vbProcedure="false">1</definedName>
    <definedName function="false" hidden="false" name="RiskPauseOnError" vbProcedure="false">1</definedName>
    <definedName function="false" hidden="false" name="RiskRunAfterRecalcMacro" vbProcedure="false">0</definedName>
    <definedName function="false" hidden="false" name="RiskRunAfterSimMacro" vbProcedure="false">0</definedName>
    <definedName function="false" hidden="false" name="RiskRunBeforeRecalcMacro" vbProcedure="false">0</definedName>
    <definedName function="false" hidden="false" name="RiskRunBeforeSimMacro" vbProcedure="false">0</definedName>
    <definedName function="false" hidden="false" name="RiskSamplingType" vbProcedure="false">3</definedName>
    <definedName function="false" hidden="false" name="RiskSelectedCell" vbProcedure="false">"$AQ$4"</definedName>
    <definedName function="false" hidden="false" name="RiskSelectedCell_1" vbProcedure="false">"$D$5"</definedName>
    <definedName function="false" hidden="false" name="RiskSelectedNameCell1" vbProcedure="false">"$B$4"</definedName>
    <definedName function="false" hidden="false" name="RiskSelectedNameCell2" vbProcedure="false">"$AQ$3"</definedName>
    <definedName function="false" hidden="false" name="RiskSelectedNameCell2_1" vbProcedure="false">"$D$4"</definedName>
    <definedName function="false" hidden="false" name="RiskStandardRecalc" vbProcedure="false">1</definedName>
    <definedName function="false" hidden="false" name="RiskSwapState" vbProcedure="false">0</definedName>
    <definedName function="false" hidden="false" name="RiskUpdateDisplay" vbProcedure="false">0</definedName>
    <definedName function="false" hidden="false" name="RiskUseDifferentSeedForEachSim" vbProcedure="false">0</definedName>
    <definedName function="false" hidden="false" name="RiskUseFixedSeed" vbProcedure="false">0</definedName>
    <definedName function="false" hidden="false" name="RiskUseMultipleCPUs" vbProcedure="false">1</definedName>
    <definedName function="false" hidden="false" name="RMOS" vbProcedure="false">1</definedName>
    <definedName function="false" hidden="false" name="TotalCVCount" vbProcedure="false">"578FAE12E6D99759"</definedName>
    <definedName function="false" hidden="false" name="_AtRisk_SimSetting_AutomaticallyGenerateReports" vbProcedure="false">0</definedName>
    <definedName function="false" hidden="false" name="_AtRisk_SimSetting_AutomaticResultsDisplayMode" vbProcedure="false">0</definedName>
    <definedName function="false" hidden="false" name="_AtRisk_SimSetting_ConvergenceConfidenceLevel" vbProcedure="false">0.95</definedName>
    <definedName function="false" hidden="false" name="_AtRisk_SimSetting_ConvergencePercentileToTest" vbProcedure="false">0.9</definedName>
    <definedName function="false" hidden="false" name="_AtRisk_SimSetting_ConvergencePerformMeanTest" vbProcedure="false">1</definedName>
    <definedName function="false" hidden="false" name="_AtRisk_SimSetting_ConvergencePerformPercentileTest" vbProcedure="false">0</definedName>
    <definedName function="false" hidden="false" name="_AtRisk_SimSetting_ConvergencePerformStdDeviationTest" vbProcedure="false">0</definedName>
    <definedName function="false" hidden="false" name="_AtRisk_SimSetting_ConvergenceTestAllOutputs" vbProcedure="false">1</definedName>
    <definedName function="false" hidden="false" name="_AtRisk_SimSetting_ConvergenceTestingPeriod" vbProcedure="false">100</definedName>
    <definedName function="false" hidden="false" name="_AtRisk_SimSetting_ConvergenceTolerance" vbProcedure="false">0.03</definedName>
    <definedName function="false" hidden="false" name="_AtRisk_SimSetting_GoalSeekTargetValue" vbProcedure="false">0</definedName>
    <definedName function="false" hidden="false" name="_AtRisk_SimSetting_LiveUpdate" vbProcedure="false">0</definedName>
    <definedName function="false" hidden="false" name="_AtRisk_SimSetting_LiveUpdatePeriod" vbProcedure="false">-1</definedName>
    <definedName function="false" hidden="false" name="_AtRisk_SimSetting_MacroMode" vbProcedure="false">0</definedName>
    <definedName function="false" hidden="false" name="_AtRisk_SimSetting_MacroRecalculationBehavior" vbProcedure="false">0</definedName>
    <definedName function="false" hidden="false" name="_AtRisk_SimSetting_MultipleCPUManualCount" vbProcedure="false">4</definedName>
    <definedName function="false" hidden="false" name="_AtRisk_SimSetting_MultipleCPUMode" vbProcedure="false">0</definedName>
    <definedName function="false" hidden="false" name="_AtRisk_SimSetting_RandomNumberGenerator" vbProcedure="false">0</definedName>
    <definedName function="false" hidden="false" name="_AtRisk_SimSetting_ReportOptionCustomItemCumulativeOverlay01" vbProcedure="false">0</definedName>
    <definedName function="false" hidden="false" name="_AtRisk_SimSetting_ReportOptionCustomItemCumulativeOverlay02" vbProcedure="false">0</definedName>
    <definedName function="false" hidden="false" name="_AtRisk_SimSetting_ReportOptionCustomItemCumulativeOverlay03" vbProcedure="false">0</definedName>
    <definedName function="false" hidden="false" name="_AtRisk_SimSetting_ReportOptionCustomItemCumulativeOverlay04" vbProcedure="false">0</definedName>
    <definedName function="false" hidden="false" name="_AtRisk_SimSetting_ReportOptionCustomItemCumulativeOverlay05" vbProcedure="false">0</definedName>
    <definedName function="false" hidden="false" name="_AtRisk_SimSetting_ReportOptionCustomItemCumulativeOverlay06" vbProcedure="false">0</definedName>
    <definedName function="false" hidden="false" name="_AtRisk_SimSetting_ReportOptionCustomItemDistributionFormat01" vbProcedure="false">1</definedName>
    <definedName function="false" hidden="false" name="_AtRisk_SimSetting_ReportOptionCustomItemDistributionFormat02" vbProcedure="false">1</definedName>
    <definedName function="false" hidden="false" name="_AtRisk_SimSetting_ReportOptionCustomItemDistributionFormat03" vbProcedure="false">4</definedName>
    <definedName function="false" hidden="false" name="_AtRisk_SimSetting_ReportOptionCustomItemDistributionFormat04" vbProcedure="false">1</definedName>
    <definedName function="false" hidden="false" name="_AtRisk_SimSetting_ReportOptionCustomItemDistributionFormat05" vbProcedure="false">1</definedName>
    <definedName function="false" hidden="false" name="_AtRisk_SimSetting_ReportOptionCustomItemDistributionFormat06" vbProcedure="false">1</definedName>
    <definedName function="false" hidden="false" name="_AtRisk_SimSetting_ReportOptionCustomItemGraphFormat01" vbProcedure="false">1</definedName>
    <definedName function="false" hidden="false" name="_AtRisk_SimSetting_ReportOptionCustomItemGraphFormat02" vbProcedure="false">1</definedName>
    <definedName function="false" hidden="false" name="_AtRisk_SimSetting_ReportOptionCustomItemGraphFormat03" vbProcedure="false">1</definedName>
    <definedName function="false" hidden="false" name="_AtRisk_SimSetting_ReportOptionCustomItemGraphFormat04" vbProcedure="false">1</definedName>
    <definedName function="false" hidden="false" name="_AtRisk_SimSetting_ReportOptionCustomItemGraphFormat05" vbProcedure="false">1</definedName>
    <definedName function="false" hidden="false" name="_AtRisk_SimSetting_ReportOptionCustomItemGraphFormat06" vbProcedure="false">1</definedName>
    <definedName function="false" hidden="false" name="_AtRisk_SimSetting_ReportOptionCustomItemItemIndex01" vbProcedure="false">0</definedName>
    <definedName function="false" hidden="false" name="_AtRisk_SimSetting_ReportOptionCustomItemItemIndex02" vbProcedure="false">1</definedName>
    <definedName function="false" hidden="false" name="_AtRisk_SimSetting_ReportOptionCustomItemItemIndex03" vbProcedure="false">2</definedName>
    <definedName function="false" hidden="false" name="_AtRisk_SimSetting_ReportOptionCustomItemItemIndex04" vbProcedure="false">3</definedName>
    <definedName function="false" hidden="false" name="_AtRisk_SimSetting_ReportOptionCustomItemItemIndex05" vbProcedure="false">4</definedName>
    <definedName function="false" hidden="false" name="_AtRisk_SimSetting_ReportOptionCustomItemItemIndex06" vbProcedure="false">5</definedName>
    <definedName function="false" hidden="false" name="_AtRisk_SimSetting_ReportOptionCustomItemItemSize01" vbProcedure="false">0</definedName>
    <definedName function="false" hidden="false" name="_AtRisk_SimSetting_ReportOptionCustomItemItemSize02" vbProcedure="false">0</definedName>
    <definedName function="false" hidden="false" name="_AtRisk_SimSetting_ReportOptionCustomItemItemSize03" vbProcedure="false">0</definedName>
    <definedName function="false" hidden="false" name="_AtRisk_SimSetting_ReportOptionCustomItemItemSize04" vbProcedure="false">0</definedName>
    <definedName function="false" hidden="false" name="_AtRisk_SimSetting_ReportOptionCustomItemItemSize05" vbProcedure="false">0</definedName>
    <definedName function="false" hidden="false" name="_AtRisk_SimSetting_ReportOptionCustomItemItemSize06" vbProcedure="false">0</definedName>
    <definedName function="false" hidden="false" name="_AtRisk_SimSetting_ReportOptionCustomItemItemType01" vbProcedure="false">1</definedName>
    <definedName function="false" hidden="false" name="_AtRisk_SimSetting_ReportOptionCustomItemItemType02" vbProcedure="false">5</definedName>
    <definedName function="false" hidden="false" name="_AtRisk_SimSetting_ReportOptionCustomItemItemType03" vbProcedure="false">1</definedName>
    <definedName function="false" hidden="false" name="_AtRisk_SimSetting_ReportOptionCustomItemItemType04" vbProcedure="false">3</definedName>
    <definedName function="false" hidden="false" name="_AtRisk_SimSetting_ReportOptionCustomItemItemType05" vbProcedure="false">2</definedName>
    <definedName function="false" hidden="false" name="_AtRisk_SimSetting_ReportOptionCustomItemItemType06" vbProcedure="false">4</definedName>
    <definedName function="false" hidden="false" name="_AtRisk_SimSetting_ReportOptionCustomItemLegendType01" vbProcedure="false">0</definedName>
    <definedName function="false" hidden="false" name="_AtRisk_SimSetting_ReportOptionCustomItemLegendType02" vbProcedure="false">0</definedName>
    <definedName function="false" hidden="false" name="_AtRisk_SimSetting_ReportOptionCustomItemLegendType03" vbProcedure="false">0</definedName>
    <definedName function="false" hidden="false" name="_AtRisk_SimSetting_ReportOptionCustomItemLegendType04" vbProcedure="false">0</definedName>
    <definedName function="false" hidden="false" name="_AtRisk_SimSetting_ReportOptionCustomItemLegendType05" vbProcedure="false">0</definedName>
    <definedName function="false" hidden="false" name="_AtRisk_SimSetting_ReportOptionCustomItemLegendType06" vbProcedure="false">0</definedName>
    <definedName function="false" hidden="false" name="_AtRisk_SimSetting_ReportOptionCustomItemsCount" vbProcedure="false">6</definedName>
    <definedName function="false" hidden="false" name="_AtRisk_SimSetting_ReportOptionCustomItemSensitivityFormat01" vbProcedure="false">1</definedName>
    <definedName function="false" hidden="false" name="_AtRisk_SimSetting_ReportOptionCustomItemSensitivityFormat02" vbProcedure="false">1</definedName>
    <definedName function="false" hidden="false" name="_AtRisk_SimSetting_ReportOptionCustomItemSensitivityFormat03" vbProcedure="false">1</definedName>
    <definedName function="false" hidden="false" name="_AtRisk_SimSetting_ReportOptionCustomItemSensitivityFormat04" vbProcedure="false">1</definedName>
    <definedName function="false" hidden="false" name="_AtRisk_SimSetting_ReportOptionCustomItemSensitivityFormat05" vbProcedure="false">1</definedName>
    <definedName function="false" hidden="false" name="_AtRisk_SimSetting_ReportOptionCustomItemSensitivityFormat06" vbProcedure="false">1</definedName>
    <definedName function="false" hidden="false" name="_AtRisk_SimSetting_ReportOptionCustomItemSummaryGraphType01" vbProcedure="false">1</definedName>
    <definedName function="false" hidden="false" name="_AtRisk_SimSetting_ReportOptionCustomItemSummaryGraphType02" vbProcedure="false">1</definedName>
    <definedName function="false" hidden="false" name="_AtRisk_SimSetting_ReportOptionCustomItemSummaryGraphType03" vbProcedure="false">1</definedName>
    <definedName function="false" hidden="false" name="_AtRisk_SimSetting_ReportOptionCustomItemSummaryGraphType04" vbProcedure="false">1</definedName>
    <definedName function="false" hidden="false" name="_AtRisk_SimSetting_ReportOptionCustomItemSummaryGraphType05" vbProcedure="false">1</definedName>
    <definedName function="false" hidden="false" name="_AtRisk_SimSetting_ReportOptionCustomItemSummaryGraphType06" vbProcedure="false">1</definedName>
    <definedName function="false" hidden="false" name="_AtRisk_SimSetting_ReportOptionDataMode" vbProcedure="false">1</definedName>
    <definedName function="false" hidden="false" name="_AtRisk_SimSetting_ReportOptionReportMultiSimType" vbProcedure="false">1</definedName>
    <definedName function="false" hidden="false" name="_AtRisk_SimSetting_ReportOptionReportPlacement" vbProcedure="false">1</definedName>
    <definedName function="false" hidden="false" name="_AtRisk_SimSetting_ReportOptionReportSelection" vbProcedure="false">768</definedName>
    <definedName function="false" hidden="false" name="_AtRisk_SimSetting_ReportOptionReportsFileType" vbProcedure="false">1</definedName>
    <definedName function="false" hidden="false" name="_AtRisk_SimSetting_ReportOptionReportStyle" vbProcedure="false">1</definedName>
    <definedName function="false" hidden="false" name="_AtRisk_SimSetting_ReportOptionSelectiveQR" vbProcedure="false">0</definedName>
    <definedName function="false" hidden="false" name="_AtRisk_SimSetting_ReportsList" vbProcedure="false">768</definedName>
    <definedName function="false" hidden="false" name="_AtRisk_SimSetting_ShowSimulationProgressWindow" vbProcedure="false">1</definedName>
    <definedName function="false" hidden="false" name="_AtRisk_SimSetting_SimNameCount" vbProcedure="false">0</definedName>
    <definedName function="false" hidden="false" name="_AtRisk_SimSetting_SmartSensitivityAnalysisEnabled" vbProcedure="false">1</definedName>
    <definedName function="false" hidden="false" name="_AtRisk_SimSetting_StatisticFunctionUpdating" vbProcedure="false">1</definedName>
    <definedName function="false" hidden="false" name="_AtRisk_SimSetting_StdRecalcActiveSimulationNumber" vbProcedure="false">1</definedName>
    <definedName function="false" hidden="false" name="_AtRisk_SimSetting_StdRecalcBehavior" vbProcedure="false">0</definedName>
    <definedName function="false" hidden="false" name="_AtRisk_SimSetting_StdRecalcWithoutRiskStatic" vbProcedure="false">0</definedName>
    <definedName function="false" hidden="false" name="_AtRisk_SimSetting_StdRecalcWithoutRiskStaticPercentile" vbProcedure="false">0.5</definedName>
    <definedName function="false" hidden="false" name="_B1" vbProcedure="false">Barrier!$D$10:$H$51</definedName>
    <definedName function="false" hidden="false" name="_B1G5" vbProcedure="false">Barrier!$J$10:$N$51</definedName>
    <definedName function="false" hidden="false" name="_B2" vbProcedure="false">Barrier!$D$53:$H$97</definedName>
    <definedName function="false" hidden="false" name="_B3" vbProcedure="false">Barrier!$D$99:$H$141</definedName>
    <definedName function="false" hidden="false" name="_CompoundList" vbProcedure="false">'Unique Asset List'!$B$4:$B$76</definedName>
    <definedName function="false" hidden="false" name="_D1" vbProcedure="false">Delivery!$D$9:$H$41</definedName>
    <definedName function="false" hidden="false" name="_D2" vbProcedure="false">Delivery!$D$43:$H$75</definedName>
    <definedName function="false" hidden="false" name="_D3" vbProcedure="false">Delivery!$D$77:$H$109</definedName>
    <definedName function="false" hidden="false" name="_D4" vbProcedure="false">Delivery!$D$111:$H$143</definedName>
    <definedName function="false" hidden="false" name="_D5" vbProcedure="false">Delivery!$D$145:$H$177</definedName>
    <definedName function="false" hidden="false" name="_D6" vbProcedure="false">Delivery!$D$179:$H$211</definedName>
    <definedName function="false" hidden="false" name="_D7" vbProcedure="false">Delivery!$D$213:$H$245</definedName>
    <definedName function="false" hidden="false" name="_D8" vbProcedure="false">Delivery!$D$247:$H$279</definedName>
    <definedName function="false" hidden="false" name="_DEB1" vbProcedure="false">'DE-Barrier'!$D$8:$H$74</definedName>
    <definedName function="false" hidden="false" name="_DEB2" vbProcedure="false">'DE-Barrier'!$D$75:$H$141</definedName>
    <definedName function="false" hidden="false" name="_DEB3" vbProcedure="false">'DE-Barrier'!$D$142:$H$208</definedName>
    <definedName function="false" hidden="false" name="_DED1" vbProcedure="false">'DE-Delivery'!$D$8:$H$74</definedName>
    <definedName function="false" hidden="false" name="_DED2" vbProcedure="false">'DE-Delivery'!$D$75:$H$141</definedName>
    <definedName function="false" hidden="false" name="_DED3" vbProcedure="false">'DE-Delivery'!$D$142:$H$208</definedName>
    <definedName function="false" hidden="false" name="_DED4" vbProcedure="false">'DE-Delivery'!$D$209:$H$275</definedName>
    <definedName function="false" hidden="false" name="_DEE1" vbProcedure="false">'DE-Efficacy'!$D$8:$H$74</definedName>
    <definedName function="false" hidden="false" name="_DEE2" vbProcedure="false">'DE-Efficacy'!$D$75:$H$141</definedName>
    <definedName function="false" hidden="false" name="_DEE3" vbProcedure="false">'DE-Efficacy'!$D$142:$H$208</definedName>
    <definedName function="false" hidden="false" name="_DEE4" vbProcedure="false">'DE-Efficacy'!$D$209:$H$275</definedName>
    <definedName function="false" hidden="false" name="_DEE5" vbProcedure="false">'DE-Efficacy'!$D$276:$H$342</definedName>
    <definedName function="false" hidden="false" name="_DEE6" vbProcedure="false">'DE-Efficacy'!$D$343:$H$409</definedName>
    <definedName function="false" hidden="false" name="_DEE7" vbProcedure="false">'DE-Efficacy'!$D$410:$H$476</definedName>
    <definedName function="false" hidden="false" name="_DEE8" vbProcedure="false">'DE-Efficacy'!$D$477:$H$543</definedName>
    <definedName function="false" hidden="false" name="_DES1" vbProcedure="false">'DE-S&amp;T'!$D$8:$H$74</definedName>
    <definedName function="false" hidden="false" name="_DES2" vbProcedure="false">'DE-S&amp;T'!$D$75:$H$141</definedName>
    <definedName function="false" hidden="false" name="_DES3" vbProcedure="false">'DE-S&amp;T'!$D$142:$H$208</definedName>
    <definedName function="false" hidden="false" name="_DES4" vbProcedure="false">'DE-S&amp;T'!$D$209:$H$275</definedName>
    <definedName function="false" hidden="false" name="_DES5" vbProcedure="false">'DE-S&amp;T'!$D$276:$H$342</definedName>
    <definedName function="false" hidden="false" name="_DES6" vbProcedure="false">'DE-S&amp;T'!$D$343:$H$409</definedName>
    <definedName function="false" hidden="false" name="_DES7" vbProcedure="false">'DE-S&amp;T'!$D$410:$H$476</definedName>
    <definedName function="false" hidden="false" name="_E1" vbProcedure="false">Efficacy!$D$9:$H$41</definedName>
    <definedName function="false" hidden="false" name="_E2" vbProcedure="false">Efficacy!$D$43:$H$75</definedName>
    <definedName function="false" hidden="false" name="_E3" vbProcedure="false">Efficacy!$D$77:$H$109</definedName>
    <definedName function="false" hidden="false" name="_E4" vbProcedure="false">Efficacy!$D$111:$H$143</definedName>
    <definedName function="false" hidden="false" name="_E5" vbProcedure="false">Efficacy!$D$145:$H$177</definedName>
    <definedName function="false" hidden="false" name="_E6" vbProcedure="false">Efficacy!$D$179:$H$211</definedName>
    <definedName function="false" hidden="false" name="_E7" vbProcedure="false">Efficacy!$D$213:$H$245</definedName>
    <definedName function="false" hidden="false" name="_E8" vbProcedure="false">Efficacy!$D$247:$H$279</definedName>
    <definedName function="false" hidden="false" name="_ESB1" vbProcedure="false">'ES-Barrier'!$D$8:$H$74</definedName>
    <definedName function="false" hidden="false" name="_ESB2" vbProcedure="false">'ES-Barrier'!$D$75:$H$141</definedName>
    <definedName function="false" hidden="false" name="_ESB3" vbProcedure="false">'ES-Barrier'!$D$142:$H$208</definedName>
    <definedName function="false" hidden="false" name="_ESD1" vbProcedure="false">'ES-Delivery'!$D$8:$H$74</definedName>
    <definedName function="false" hidden="false" name="_ESD2" vbProcedure="false">'ES-Delivery'!$D$75:$H$141</definedName>
    <definedName function="false" hidden="false" name="_ESD3" vbProcedure="false">'ES-Delivery'!$D$142:$H$208</definedName>
    <definedName function="false" hidden="false" name="_ESD4" vbProcedure="false">'ES-Delivery'!$D$209:$H$275</definedName>
    <definedName function="false" hidden="false" name="_ESE1" vbProcedure="false">'ES-Efficacy'!$D$8:$H$74</definedName>
    <definedName function="false" hidden="false" name="_ESE2" vbProcedure="false">'ES-Efficacy'!$D$75:$H$141</definedName>
    <definedName function="false" hidden="false" name="_ESE3" vbProcedure="false">'ES-Efficacy'!$D$142:$H$208</definedName>
    <definedName function="false" hidden="false" name="_ESE4" vbProcedure="false">'ES-Efficacy'!$D$209:$H$275</definedName>
    <definedName function="false" hidden="false" name="_ESE5" vbProcedure="false">'ES-Efficacy'!$D$276:$H$342</definedName>
    <definedName function="false" hidden="false" name="_ESE6" vbProcedure="false">'ES-Efficacy'!$D$343:$H$409</definedName>
    <definedName function="false" hidden="false" name="_ESE7" vbProcedure="false">'ES-Efficacy'!$D$410:$H$476</definedName>
    <definedName function="false" hidden="false" name="_ESE8" vbProcedure="false">'ES-Efficacy'!$D$477:$H$543</definedName>
    <definedName function="false" hidden="false" name="_ESS1" vbProcedure="false">'ES-S&amp;T'!$D$8:$H$74</definedName>
    <definedName function="false" hidden="false" name="_ESS2" vbProcedure="false">'ES-S&amp;T'!$D$75:$H$141</definedName>
    <definedName function="false" hidden="false" name="_ESS3" vbProcedure="false">'ES-S&amp;T'!$D$142:$H$208</definedName>
    <definedName function="false" hidden="false" name="_ESS4" vbProcedure="false">'ES-S&amp;T'!$D$209:$H$275</definedName>
    <definedName function="false" hidden="false" name="_ESS5" vbProcedure="false">'ES-S&amp;T'!$D$276:$H$342</definedName>
    <definedName function="false" hidden="false" name="_ESS6" vbProcedure="false">'ES-S&amp;T'!$D$343:$H$409</definedName>
    <definedName function="false" hidden="false" name="_ESS7" vbProcedure="false">'ES-S&amp;T'!$D$410:$H$476</definedName>
    <definedName function="false" hidden="false" name="_FRB1" vbProcedure="false">'FR-Barrier'!$D$8:$H$74</definedName>
    <definedName function="false" hidden="false" name="_FRB2" vbProcedure="false">'FR-Barrier'!$D$75:$H$141</definedName>
    <definedName function="false" hidden="false" name="_FRB3" vbProcedure="false">'FR-Barrier'!$D$142:$H$208</definedName>
    <definedName function="false" hidden="false" name="_FRD1" vbProcedure="false">'FR-Delivery'!$D$8:$H$74</definedName>
    <definedName function="false" hidden="false" name="_FRD2" vbProcedure="false">'FR-Delivery'!$D$75:$H$141</definedName>
    <definedName function="false" hidden="false" name="_FRD3" vbProcedure="false">'FR-Delivery'!$D$142:$H$208</definedName>
    <definedName function="false" hidden="false" name="_FRD4" vbProcedure="false">'FR-Delivery'!$D$209:$H$275</definedName>
    <definedName function="false" hidden="false" name="_FRE1" vbProcedure="false">'FR-Efficacy'!$D$8:$H$74</definedName>
    <definedName function="false" hidden="false" name="_FRE2" vbProcedure="false">'FR-Efficacy'!$D$75:$H$141</definedName>
    <definedName function="false" hidden="false" name="_FRE3" vbProcedure="false">'FR-Efficacy'!$D$142:$H$208</definedName>
    <definedName function="false" hidden="false" name="_FRE4" vbProcedure="false">'FR-Efficacy'!$D$209:$H$275</definedName>
    <definedName function="false" hidden="false" name="_FRE5" vbProcedure="false">'FR-Efficacy'!$D$276:$H$342</definedName>
    <definedName function="false" hidden="false" name="_FRE6" vbProcedure="false">'FR-Efficacy'!$D$343:$H$409</definedName>
    <definedName function="false" hidden="false" name="_FRE7" vbProcedure="false">'FR-Efficacy'!$D$410:$H$476</definedName>
    <definedName function="false" hidden="false" name="_FRE8" vbProcedure="false">'FR-Efficacy'!$D$477:$H$543</definedName>
    <definedName function="false" hidden="false" name="_FRS1" vbProcedure="false">'FR-S&amp;T'!$D$8:$H$74</definedName>
    <definedName function="false" hidden="false" name="_FRS2" vbProcedure="false">'FR-S&amp;T'!$D$75:$H$141</definedName>
    <definedName function="false" hidden="false" name="_FRS3" vbProcedure="false">'FR-S&amp;T'!$D$142:$H$208</definedName>
    <definedName function="false" hidden="false" name="_FRS4" vbProcedure="false">'FR-S&amp;T'!$D$209:$H$275</definedName>
    <definedName function="false" hidden="false" name="_FRS5" vbProcedure="false">'FR-S&amp;T'!$D$276:$H$342</definedName>
    <definedName function="false" hidden="false" name="_FRS6" vbProcedure="false">'FR-S&amp;T'!$D$343:$H$409</definedName>
    <definedName function="false" hidden="false" name="_FRS7" vbProcedure="false">'FR-S&amp;T'!$D$410:$H$476</definedName>
    <definedName function="false" hidden="false" name="_ITB1" vbProcedure="false">'IT-Barrier'!$D$8:$H$74</definedName>
    <definedName function="false" hidden="false" name="_ITB2" vbProcedure="false">'IT-Barrier'!$D$75:$H$141</definedName>
    <definedName function="false" hidden="false" name="_ITB3" vbProcedure="false">'IT-Barrier'!$D$142:$H$208</definedName>
    <definedName function="false" hidden="false" name="_ITD1" vbProcedure="false">'IT-Delivery'!$D$8:$H$74</definedName>
    <definedName function="false" hidden="false" name="_ITD2" vbProcedure="false">'IT-Delivery'!$D$75:$H$141</definedName>
    <definedName function="false" hidden="false" name="_ITD3" vbProcedure="false">'IT-Delivery'!$D$142:$H$208</definedName>
    <definedName function="false" hidden="false" name="_ITD4" vbProcedure="false">'IT-Delivery'!$D$209:$H$275</definedName>
    <definedName function="false" hidden="false" name="_ITE1" vbProcedure="false">'IT-Efficacy'!$D$8:$H$74</definedName>
    <definedName function="false" hidden="false" name="_ITE2" vbProcedure="false">'IT-Efficacy'!$D$75:$H$141</definedName>
    <definedName function="false" hidden="false" name="_ITE3" vbProcedure="false">'IT-Efficacy'!$D$142:$H$208</definedName>
    <definedName function="false" hidden="false" name="_ITE4" vbProcedure="false">'IT-Efficacy'!$D$209:$H$275</definedName>
    <definedName function="false" hidden="false" name="_ITE5" vbProcedure="false">'IT-Efficacy'!$D$276:$H$342</definedName>
    <definedName function="false" hidden="false" name="_ITE6" vbProcedure="false">'IT-Efficacy'!$D$343:$H$409</definedName>
    <definedName function="false" hidden="false" name="_ITE7" vbProcedure="false">'IT-Efficacy'!$D$410:$H$476</definedName>
    <definedName function="false" hidden="false" name="_ITE8" vbProcedure="false">'IT-Efficacy'!$D$477:$H$543</definedName>
    <definedName function="false" hidden="false" name="_ITS1" vbProcedure="false">'IT-S&amp;T'!$D$8:$H$74</definedName>
    <definedName function="false" hidden="false" name="_ITS2" vbProcedure="false">'IT-S&amp;T'!$D$75:$H$141</definedName>
    <definedName function="false" hidden="false" name="_ITS3" vbProcedure="false">'IT-S&amp;T'!$D$142:$H$208</definedName>
    <definedName function="false" hidden="false" name="_ITS4" vbProcedure="false">'IT-S&amp;T'!$D$209:$H$275</definedName>
    <definedName function="false" hidden="false" name="_ITS5" vbProcedure="false">'IT-S&amp;T'!$D$276:$H$342</definedName>
    <definedName function="false" hidden="false" name="_ITS6" vbProcedure="false">'IT-S&amp;T'!$D$343:$H$409</definedName>
    <definedName function="false" hidden="false" name="_ITS7" vbProcedure="false">'IT-S&amp;T'!$D$410:$H$476</definedName>
    <definedName function="false" hidden="false" name="_JPB1" vbProcedure="false">'[1]jp-barrier'!$d$8:#REF!</definedName>
    <definedName function="false" hidden="false" name="_JPB2" vbProcedure="false">'[1]jp-barrier'!$d$75:#REF!</definedName>
    <definedName function="false" hidden="false" name="_JPB3" vbProcedure="false">'[1]jp-barrier'!$d$142:#REF!</definedName>
    <definedName function="false" hidden="false" name="_JPD1" vbProcedure="false">'[2]jp-delivery'!$d$8:#REF!</definedName>
    <definedName function="false" hidden="false" name="_JPD2" vbProcedure="false">'[2]jp-delivery'!$d$75:#REF!</definedName>
    <definedName function="false" hidden="false" name="_JPD3" vbProcedure="false">'[2]jp-delivery'!$d$142:#REF!</definedName>
    <definedName function="false" hidden="false" name="_JPD4" vbProcedure="false">'[2]jp-delivery'!$d$209:#REF!</definedName>
    <definedName function="false" hidden="false" name="_JPE1" vbProcedure="false">'[3]jp-efficacy'!$d$8:#REF!</definedName>
    <definedName function="false" hidden="false" name="_JPE2" vbProcedure="false">'[3]jp-efficacy'!$d$75:#REF!</definedName>
    <definedName function="false" hidden="false" name="_JPE3" vbProcedure="false">'[3]jp-efficacy'!$d$142:#REF!</definedName>
    <definedName function="false" hidden="false" name="_JPE4" vbProcedure="false">'[3]jp-efficacy'!$d$209:#REF!</definedName>
    <definedName function="false" hidden="false" name="_JPE5" vbProcedure="false">'[3]jp-efficacy'!$d$276:#REF!</definedName>
    <definedName function="false" hidden="false" name="_JPE6" vbProcedure="false">'[3]jp-efficacy'!$d$343:#REF!</definedName>
    <definedName function="false" hidden="false" name="_JPE7" vbProcedure="false">'[3]jp-efficacy'!$d$410:#REF!</definedName>
    <definedName function="false" hidden="false" name="_JPE8" vbProcedure="false">'[3]jp-efficacy'!$d$477:#REF!</definedName>
    <definedName function="false" hidden="false" name="_JPS1" vbProcedure="false">'[4]jp-s&amp;t'!$d$8:#REF!</definedName>
    <definedName function="false" hidden="false" name="_JPS2" vbProcedure="false">'[4]jp-s&amp;t'!$d$75:#REF!</definedName>
    <definedName function="false" hidden="false" name="_JPS3" vbProcedure="false">'[4]jp-s&amp;t'!$d$142:#REF!</definedName>
    <definedName function="false" hidden="false" name="_JPS4" vbProcedure="false">'[4]jp-s&amp;t'!$d$209:#REF!</definedName>
    <definedName function="false" hidden="false" name="_JPS5" vbProcedure="false">'[4]jp-s&amp;t'!$d$276:#REF!</definedName>
    <definedName function="false" hidden="false" name="_JPS6" vbProcedure="false">'[4]jp-s&amp;t'!$d$343:#REF!</definedName>
    <definedName function="false" hidden="false" name="_JPS7" vbProcedure="false">'[4]jp-s&amp;t'!$d$410:#REF!</definedName>
    <definedName function="false" hidden="false" name="_OrderEntry" vbProcedure="false">'1'!$C$3</definedName>
    <definedName function="false" hidden="false" name="_PatientTABLE" vbProcedure="false">[3]Data!$C$7:$DB$76</definedName>
    <definedName function="false" hidden="false" name="_pe" vbProcedure="false">'1'!$X$1</definedName>
    <definedName function="false" hidden="false" name="_S1" vbProcedure="false">'S&amp;T'!$D$9:$H$41</definedName>
    <definedName function="false" hidden="false" name="_S2" vbProcedure="false">'S&amp;T'!$D$43:$H$75</definedName>
    <definedName function="false" hidden="false" name="_S3" vbProcedure="false">'S&amp;T'!$D$77:$H$109</definedName>
    <definedName function="false" hidden="false" name="_S4" vbProcedure="false">'S&amp;T'!$D$111:$H$143</definedName>
    <definedName function="false" hidden="false" name="_S5" vbProcedure="false">'S&amp;T'!$D$145:$H$177</definedName>
    <definedName function="false" hidden="false" name="_S6" vbProcedure="false">'S&amp;T'!$D$179:$H$211</definedName>
    <definedName function="false" hidden="false" name="_S7" vbProcedure="false">'S&amp;T'!$D$213:$H$245</definedName>
    <definedName function="false" hidden="false" name="_S8" vbProcedure="false">'S&amp;T'!$D$247:$H$279</definedName>
    <definedName function="false" hidden="false" name="_TABLE1ROWKEY" vbProcedure="false">[3]Data!$B$7:$B$76</definedName>
    <definedName function="false" hidden="false" name="_TABLEATTR" vbProcedure="false">[3]Data!$C$4:$DB$4</definedName>
    <definedName function="false" hidden="false" name="_UKB1" vbProcedure="false">'UK-Barrier'!$D$8:$H$74</definedName>
    <definedName function="false" hidden="false" name="_UKB2" vbProcedure="false">'UK-Barrier'!$D$75:$H$141</definedName>
    <definedName function="false" hidden="false" name="_UKB3" vbProcedure="false">'UK-Barrier'!$D$142:$H$208</definedName>
    <definedName function="false" hidden="false" name="_UKD1" vbProcedure="false">'UK-Delivery'!$D$8:$H$74</definedName>
    <definedName function="false" hidden="false" name="_UKD2" vbProcedure="false">'UK-Delivery'!$D$75:$H$141</definedName>
    <definedName function="false" hidden="false" name="_UKD3" vbProcedure="false">'UK-Delivery'!$D$142:$H$208</definedName>
    <definedName function="false" hidden="false" name="_UKD4" vbProcedure="false">'UK-Delivery'!$D$209:$H$275</definedName>
    <definedName function="false" hidden="false" name="_UKE1" vbProcedure="false">'UK-Efficacy'!$D$8:$H$74</definedName>
    <definedName function="false" hidden="false" name="_UKE2" vbProcedure="false">'UK-Efficacy'!$D$75:$H$141</definedName>
    <definedName function="false" hidden="false" name="_UKE3" vbProcedure="false">'UK-Efficacy'!$D$142:$H$208</definedName>
    <definedName function="false" hidden="false" name="_UKE4" vbProcedure="false">'UK-Efficacy'!$D$209:$H$275</definedName>
    <definedName function="false" hidden="false" name="_UKE5" vbProcedure="false">'UK-Efficacy'!$D$276:$H$342</definedName>
    <definedName function="false" hidden="false" name="_UKE6" vbProcedure="false">'UK-Efficacy'!$D$343:$H$409</definedName>
    <definedName function="false" hidden="false" name="_UKE7" vbProcedure="false">'UK-Efficacy'!$D$410:$H$476</definedName>
    <definedName function="false" hidden="false" name="_UKE8" vbProcedure="false">'UK-Efficacy'!$D$477:$H$543</definedName>
    <definedName function="false" hidden="false" name="_UKS1" vbProcedure="false">'UK-S&amp;T'!$D$8:$H$74</definedName>
    <definedName function="false" hidden="false" name="_UKS2" vbProcedure="false">'UK-S&amp;T'!$D$75:$H$141</definedName>
    <definedName function="false" hidden="false" name="_UKS3" vbProcedure="false">'UK-S&amp;T'!$D$142:$H$208</definedName>
    <definedName function="false" hidden="false" name="_UKS4" vbProcedure="false">'UK-S&amp;T'!$D$209:$H$275</definedName>
    <definedName function="false" hidden="false" name="_UKS5" vbProcedure="false">'UK-S&amp;T'!$D$276:$H$342</definedName>
    <definedName function="false" hidden="false" name="_UKS6" vbProcedure="false">'UK-S&amp;T'!$D$343:$H$409</definedName>
    <definedName function="false" hidden="false" name="_UKS7" vbProcedure="false">'UK-S&amp;T'!$D$410:$H$476</definedName>
    <definedName function="false" hidden="false" localSheetId="1" name="OptimizationAdjustableCellAddresses" vbProcedure="false">#REF!</definedName>
    <definedName function="false" hidden="false" localSheetId="2" name="OptimizationAdjustableCellAddresses" vbProcedure="false">#REF!</definedName>
    <definedName function="false" hidden="false" localSheetId="3" name="OptimizationAdjustableCellAddresses" vbProcedure="false">#REF!</definedName>
    <definedName function="false" hidden="false" localSheetId="4" name="OptimizationAdjustableCellAddresses" vbProcedure="false">#REF!</definedName>
    <definedName function="false" hidden="false" localSheetId="5" name="OptimizationAdjustableCellAddresses" vbProcedure="false">#REF!</definedName>
    <definedName function="false" hidden="false" localSheetId="6" name="OptimizationAdjustableCellAddresses" vbProcedure="false">#REF!</definedName>
    <definedName function="false" hidden="false" localSheetId="7" name="OptimizationAdjustableCellAddresses" vbProcedure="false">#REF!</definedName>
    <definedName function="false" hidden="false" localSheetId="8" name="OptimizationAdjustableCellAddresses" vbProcedure="false">#REF!</definedName>
    <definedName function="false" hidden="false" localSheetId="9" name="OptimizationAdjustableCellAddresses" vbProcedure="false">#REF!</definedName>
    <definedName function="false" hidden="false" localSheetId="10" name="OptimizationAdjustableCellAddresses" vbProcedure="false">#REF!</definedName>
    <definedName function="false" hidden="false" localSheetId="11" name="OptimizationAdjustableCellAddresses" vbProcedure="false">#REF!</definedName>
    <definedName function="false" hidden="false" localSheetId="12" name="OptimizationAdjustableCellAddresses" vbProcedure="false">#REF!</definedName>
    <definedName function="false" hidden="false" localSheetId="13" name="OptimizationAdjustableCellAddresses" vbProcedure="false">#REF!</definedName>
    <definedName function="false" hidden="false" localSheetId="14" name="OptimizationAdjustableCellAddresses" vbProcedure="false">#REF!</definedName>
    <definedName function="false" hidden="false" localSheetId="15" name="OptimizationAdjustableCellAddresses" vbProcedure="false">#REF!</definedName>
    <definedName function="false" hidden="false" localSheetId="16" name="OptimizationAdjustableCellAddresses" vbProcedure="false">#REF!</definedName>
    <definedName function="false" hidden="false" localSheetId="17" name="OptimizationAdjustableCellAddresses" vbProcedure="false">#REF!</definedName>
    <definedName function="false" hidden="false" localSheetId="18" name="OptimizationAdjustableCellAddresses" vbProcedure="false">#REF!</definedName>
    <definedName function="false" hidden="false" localSheetId="18" name="_OrderEntry" vbProcedure="false">[1]US!$C$3</definedName>
    <definedName function="false" hidden="false" localSheetId="18" name="_pe" vbProcedure="false">[1]US!$X$1</definedName>
    <definedName function="false" hidden="false" localSheetId="19" name="OptimizationAdjustableCellAddresses" vbProcedure="false">#REF!</definedName>
    <definedName function="false" hidden="false" localSheetId="19" name="_OrderEntry" vbProcedure="false">[1]US!$C$3</definedName>
    <definedName function="false" hidden="false" localSheetId="19" name="_pe" vbProcedure="false">[1]US!$X$1</definedName>
    <definedName function="false" hidden="false" localSheetId="20" name="OptimizationAdjustableCellAddresses" vbProcedure="false">#REF!</definedName>
    <definedName function="false" hidden="false" localSheetId="20" name="_OrderEntry" vbProcedure="false">[1]US!$C$3</definedName>
    <definedName function="false" hidden="false" localSheetId="20" name="_pe" vbProcedure="false">[1]US!$X$1</definedName>
    <definedName function="false" hidden="false" localSheetId="21" name="OptimizationAdjustableCellAddresses" vbProcedure="false">#REF!</definedName>
    <definedName function="false" hidden="false" localSheetId="21" name="_OrderEntry" vbProcedure="false">[1]US!$C$3</definedName>
    <definedName function="false" hidden="false" localSheetId="21" name="_pe" vbProcedure="false">[1]US!$X$1</definedName>
    <definedName function="false" hidden="false" localSheetId="22" name="OptimizationAdjustableCellAddresses" vbProcedure="false">#REF!</definedName>
    <definedName function="false" hidden="false" localSheetId="22" name="_OrderEntry" vbProcedure="false">[1]US!$C$3</definedName>
    <definedName function="false" hidden="false" localSheetId="22" name="_pe" vbProcedure="false">[1]US!$X$1</definedName>
    <definedName function="false" hidden="false" localSheetId="23" name="OptimizationAdjustableCellAddresses" vbProcedure="false">#REF!</definedName>
    <definedName function="false" hidden="false" localSheetId="23" name="_OrderEntry" vbProcedure="false">[1]US!$C$3</definedName>
    <definedName function="false" hidden="false" localSheetId="23" name="_pe" vbProcedure="false">[1]US!$X$1</definedName>
    <definedName function="false" hidden="false" localSheetId="29" name="OptimizationAdjustableCellAddresses" vbProcedure="false">#REF!</definedName>
    <definedName function="false" hidden="false" localSheetId="29" name="_DEB1" vbProcedure="false">'DE-Barrier'!$D$8:$H$74</definedName>
    <definedName function="false" hidden="false" localSheetId="29" name="_DEB2" vbProcedure="false">'DE-Barrier'!$D$75:$H$141</definedName>
    <definedName function="false" hidden="false" localSheetId="29" name="_DEB3" vbProcedure="false">'DE-Barrier'!$D$142:$H$208</definedName>
    <definedName function="false" hidden="false" localSheetId="29" name="_DED1" vbProcedure="false">'DE-Delivery'!$D$8:$H$74</definedName>
    <definedName function="false" hidden="false" localSheetId="29" name="_DED2" vbProcedure="false">'DE-Delivery'!$D$75:$H$141</definedName>
    <definedName function="false" hidden="false" localSheetId="29" name="_DED3" vbProcedure="false">'DE-Delivery'!$D$142:$H$208</definedName>
    <definedName function="false" hidden="false" localSheetId="29" name="_DED4" vbProcedure="false">'DE-Delivery'!$D$209:$H$275</definedName>
    <definedName function="false" hidden="false" localSheetId="29" name="_DEE1" vbProcedure="false">'DE-Efficacy'!$D$8:$H$74</definedName>
    <definedName function="false" hidden="false" localSheetId="29" name="_DEE2" vbProcedure="false">'DE-Efficacy'!$D$75:$H$141</definedName>
    <definedName function="false" hidden="false" localSheetId="29" name="_DEE3" vbProcedure="false">'DE-Efficacy'!$D$142:$H$208</definedName>
    <definedName function="false" hidden="false" localSheetId="29" name="_DEE4" vbProcedure="false">'DE-Efficacy'!$D$209:$H$275</definedName>
    <definedName function="false" hidden="false" localSheetId="29" name="_DEE5" vbProcedure="false">'DE-Efficacy'!$D$276:$H$342</definedName>
    <definedName function="false" hidden="false" localSheetId="29" name="_DEE6" vbProcedure="false">'DE-Efficacy'!$D$343:$H$409</definedName>
    <definedName function="false" hidden="false" localSheetId="29" name="_DEE7" vbProcedure="false">'DE-Efficacy'!$D$410:$H$476</definedName>
    <definedName function="false" hidden="false" localSheetId="29" name="_DEE8" vbProcedure="false">'DE-Efficacy'!$D$477:$H$543</definedName>
    <definedName function="false" hidden="false" localSheetId="29" name="_DES1" vbProcedure="false">'DE-S&amp;T'!$D$8:$H$74</definedName>
    <definedName function="false" hidden="false" localSheetId="29" name="_DES2" vbProcedure="false">'DE-S&amp;T'!$D$75:$H$141</definedName>
    <definedName function="false" hidden="false" localSheetId="29" name="_DES3" vbProcedure="false">'DE-S&amp;T'!$D$142:$H$208</definedName>
    <definedName function="false" hidden="false" localSheetId="29" name="_DES4" vbProcedure="false">'DE-S&amp;T'!$D$209:$H$275</definedName>
    <definedName function="false" hidden="false" localSheetId="29" name="_DES5" vbProcedure="false">'DE-S&amp;T'!$D$276:$H$342</definedName>
    <definedName function="false" hidden="false" localSheetId="29" name="_DES6" vbProcedure="false">'DE-S&amp;T'!$D$343:$H$409</definedName>
    <definedName function="false" hidden="false" localSheetId="29" name="_DES7" vbProcedure="false">'DE-S&amp;T'!$D$410:$H$476</definedName>
    <definedName function="false" hidden="false" localSheetId="35" name="OptimizationAdjustableCellAddresses" vbProcedure="false">#REF!</definedName>
    <definedName function="false" hidden="false" localSheetId="37" name="OptimizationAdjustableCellAddresses" vbProcedure="false">#REF!</definedName>
    <definedName function="false" hidden="false" localSheetId="37" name="_xlnm._FilterDatabase" vbProcedure="false">'Unique Asset List'!$B$3:$DA$59</definedName>
    <definedName function="false" hidden="false" localSheetId="40" name="OptimizationAdjustableCellAddresses" vbProcedure="false">#REF!</definedName>
    <definedName function="false" hidden="false" localSheetId="40" name="RiskSelectedCell" vbProcedure="false">"$Q$47"</definedName>
    <definedName function="false" hidden="false" localSheetId="40" name="RiskSelectedNameCell1" vbProcedure="false">"$P$47"</definedName>
    <definedName function="false" hidden="false" localSheetId="40" name="RiskSelectedNameCell2" vbProcedure="false">"$Q$5"</definedName>
    <definedName function="false" hidden="false" localSheetId="40" name="_OrderEntry" vbProcedure="false">[1]US!$C$3</definedName>
    <definedName function="false" hidden="false" localSheetId="40" name="_pe" vbProcedure="false">[1]US!$X$1</definedName>
    <definedName function="false" hidden="false" localSheetId="42" name="_OrderEntry" vbProcedure="false">[1]US!$C$3</definedName>
    <definedName function="false" hidden="false" localSheetId="42" name="_pe" vbProcedure="false">[1]US!$X$1</definedName>
    <definedName function="false" hidden="false" localSheetId="43" name="OptimizationAdjustableCellAddresses" vbProcedure="false">#REF!</definedName>
    <definedName function="false" hidden="false" localSheetId="43" name="_OrderEntry" vbProcedure="false">[2]Assets!$C$3</definedName>
    <definedName function="false" hidden="false" localSheetId="43" name="_pe" vbProcedure="false">[2]Assets!$Z$1</definedName>
    <definedName function="false" hidden="false" localSheetId="50" name="OptimizationAdjustableCellAddresses" vbProcedure="false">#REF!</definedName>
    <definedName function="false" hidden="false" localSheetId="50" name="_OrderEntry" vbProcedure="false">'7'!$C$3</definedName>
    <definedName function="false" hidden="false" localSheetId="50" name="_pe" vbProcedure="false">'7'!$X$1</definedName>
    <definedName function="false" hidden="false" localSheetId="50" name="_xlnm._FilterDatabase" vbProcedure="false">'7'!$A$8:$DA$32</definedName>
    <definedName function="false" hidden="false" localSheetId="51" name="OptimizationAdjustableCellAddresses" vbProcedure="false">#REF!</definedName>
    <definedName function="false" hidden="false" localSheetId="51" name="_OrderEntry" vbProcedure="false">'6'!$C$3</definedName>
    <definedName function="false" hidden="false" localSheetId="51" name="_pe" vbProcedure="false">'6'!$X$1</definedName>
    <definedName function="false" hidden="false" localSheetId="51" name="_xlnm._FilterDatabase" vbProcedure="false">'6'!$A$8:$BH$42</definedName>
    <definedName function="false" hidden="false" localSheetId="52" name="OptimizationAdjustableCellAddresses" vbProcedure="false">#REF!</definedName>
    <definedName function="false" hidden="false" localSheetId="52" name="_OrderEntry" vbProcedure="false">'5'!$C$3</definedName>
    <definedName function="false" hidden="false" localSheetId="52" name="_pe" vbProcedure="false">'5'!$X$1</definedName>
    <definedName function="false" hidden="false" localSheetId="52" name="_xlnm._FilterDatabase" vbProcedure="false">'5'!$A$8:$BH$42</definedName>
    <definedName function="false" hidden="false" localSheetId="53" name="OptimizationAdjustableCellAddresses" vbProcedure="false">#REF!</definedName>
    <definedName function="false" hidden="false" localSheetId="53" name="_OrderEntry" vbProcedure="false">'4'!$C$3</definedName>
    <definedName function="false" hidden="false" localSheetId="53" name="_pe" vbProcedure="false">'4'!$X$1</definedName>
    <definedName function="false" hidden="false" localSheetId="53" name="_xlnm._FilterDatabase" vbProcedure="false">'4'!$A$8:$BH$35</definedName>
    <definedName function="false" hidden="false" localSheetId="54" name="OptimizationAdjustableCellAddresses" vbProcedure="false">#REF!</definedName>
    <definedName function="false" hidden="false" localSheetId="54" name="_OrderEntry" vbProcedure="false">'3'!$C$3</definedName>
    <definedName function="false" hidden="false" localSheetId="54" name="_pe" vbProcedure="false">'3'!$X$1</definedName>
    <definedName function="false" hidden="false" localSheetId="54" name="_xlnm._FilterDatabase" vbProcedure="false">'3'!$A$8:$BH$42</definedName>
    <definedName function="false" hidden="false" localSheetId="55" name="OptimizationAdjustableCellAddresses" vbProcedure="false">#REF!</definedName>
    <definedName function="false" hidden="false" localSheetId="55" name="_AtRisk_SimSetting_ReportOptionReportSelection" vbProcedure="false">128</definedName>
    <definedName function="false" hidden="false" localSheetId="55" name="_OrderEntry" vbProcedure="false">'2'!$C$3</definedName>
    <definedName function="false" hidden="false" localSheetId="55" name="_pe" vbProcedure="false">'2'!$X$1</definedName>
    <definedName function="false" hidden="false" localSheetId="55" name="_xlnm._FilterDatabase" vbProcedure="false">'2'!$A$8:$BH$42</definedName>
    <definedName function="false" hidden="false" localSheetId="56" name="OptimizationAdjustableCellAddresses" vbProcedure="false">#REF!</definedName>
    <definedName function="false" hidden="false" localSheetId="56" name="_xlnm._FilterDatabase" vbProcedure="false">'1'!$A$8:$DY$37</definedName>
    <definedName function="true" hidden="false" name="MYRATING" vbProcedure="true"/>
    <definedName function="true" hidden="false" name="Module1.UpdateChartAxes_MinMax" vbProcedure="true"/>
  </definedNames>
  <calcPr iterateCount="100" refMode="A1" iterate="false" iterateDelta="0.0001"/>
  <pivotCaches>
    <pivotCache cacheId="1" r:id="rId64"/>
  </pivotCaches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E10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for Insomnia</t>
        </r>
      </text>
    </comment>
  </commentList>
</comments>
</file>

<file path=xl/comments19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D1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Intranasal</t>
        </r>
      </text>
    </comment>
    <comment ref="D1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assume price parity</t>
        </r>
      </text>
    </comment>
    <comment ref="E1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Intranasal</t>
        </r>
      </text>
    </comment>
    <comment ref="E1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assume price parity</t>
        </r>
      </text>
    </comment>
    <comment ref="F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Differentiation from Branded Brexpiprazole</t>
        </r>
      </text>
    </comment>
    <comment ref="L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Differentiation from Branded Brexpiprazole</t>
        </r>
      </text>
    </comment>
  </commentList>
</comments>
</file>

<file path=xl/comments38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X1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Tom Dodd, includes estimated 4 yrs of PTE and no Peds</t>
        </r>
      </text>
    </comment>
    <comment ref="AX1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Tom Dodd, includes 3 yrs PTE and no Peds</t>
        </r>
      </text>
    </comment>
    <comment ref="AX19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Maria Garcia
without PTE</t>
        </r>
      </text>
    </comment>
    <comment ref="AX2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Tom Dodd, includes estimated 3yrs PTE and no Peds</t>
        </r>
      </text>
    </comment>
    <comment ref="AX5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Includes 5 Yrs PTE No Peds</t>
        </r>
      </text>
    </comment>
    <comment ref="AX6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Estimated</t>
        </r>
      </text>
    </comment>
    <comment ref="AX7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estimated</t>
        </r>
      </text>
    </comment>
    <comment ref="AY1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Tom Dodd, includes estimated 5 yrs PTE and no Peds</t>
        </r>
      </text>
    </comment>
    <comment ref="AY2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Tom Dodd, includes 5 years PTE and no Peds</t>
        </r>
      </text>
    </comment>
    <comment ref="BC1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Tom Dodd, includes estimated 5 yrs PTE and no Peds</t>
        </r>
      </text>
    </comment>
    <comment ref="BC1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Tom Dodd, includes 5 yrs PTE and no Peds</t>
        </r>
      </text>
    </comment>
    <comment ref="BC2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Tom Dodd, includes 5 years PTE and no Peds</t>
        </r>
      </text>
    </comment>
  </commentList>
</comments>
</file>

<file path=xl/comments44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Truven MarketScan Study</t>
        </r>
      </text>
    </comment>
    <comment ref="C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18-79 IQVIA 2019</t>
        </r>
      </text>
    </comment>
    <comment ref="C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Quant Study Inpharmation</t>
        </r>
      </text>
    </comment>
    <comment ref="D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IQVIA 2019</t>
        </r>
      </text>
    </comment>
    <comment ref="D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Quant Study Inpharmation</t>
        </r>
      </text>
    </comment>
    <comment ref="E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IQVIA 2019  18-79</t>
        </r>
      </text>
    </comment>
    <comment ref="E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Quant Study Inpharmation</t>
        </r>
      </text>
    </comment>
    <comment ref="F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18-79 IQVIA 2019</t>
        </r>
      </text>
    </comment>
    <comment ref="F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Quant Study Inpharmation</t>
        </r>
      </text>
    </comment>
    <comment ref="G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IQVIA 2019 18-79</t>
        </r>
      </text>
    </comment>
    <comment ref="G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Quant Inpharmation</t>
        </r>
      </text>
    </comment>
    <comment ref="H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Age 20-79</t>
        </r>
      </text>
    </comment>
    <comment ref="H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Nijs, Michel [GCSOUS]:
</t>
        </r>
        <r>
          <rPr>
            <sz val="9"/>
            <color rgb="FF000000"/>
            <rFont val="Tahoma"/>
            <family val="2"/>
            <charset val="1"/>
          </rPr>
          <t xml:space="preserve">Quant Inpharmation</t>
        </r>
      </text>
    </comment>
  </commentList>
</comments>
</file>

<file path=xl/comments5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V1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V1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AM18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Michel Nijs:
</t>
        </r>
        <r>
          <rPr>
            <sz val="9"/>
            <color rgb="FF000000"/>
            <rFont val="Tahoma"/>
            <family val="2"/>
            <charset val="1"/>
          </rPr>
          <t xml:space="preserve">139.8 JPY
(50% of low dose +50% of high dose)</t>
        </r>
      </text>
    </comment>
  </commentList>
</comments>
</file>

<file path=xl/comments5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V2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V2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AE2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2019 LRFP Country Input</t>
        </r>
      </text>
    </comment>
  </commentList>
</comments>
</file>

<file path=xl/comments5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V2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V2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</commentList>
</comments>
</file>

<file path=xl/comments54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V14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V20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</commentList>
</comments>
</file>

<file path=xl/comments55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V2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V2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</commentList>
</comments>
</file>

<file path=xl/comments56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V2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V2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</commentList>
</comments>
</file>

<file path=xl/comments57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V1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  <comment ref="V24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Admin_mnijs1:
</t>
        </r>
        <r>
          <rPr>
            <sz val="9"/>
            <color rgb="FF000000"/>
            <rFont val="Tahoma"/>
            <family val="2"/>
            <charset val="1"/>
          </rPr>
          <t xml:space="preserve">TRD population size (Adj + Mono) is 56% of Adjunctively Treated Population</t>
        </r>
      </text>
    </comment>
  </commentList>
</comments>
</file>

<file path=xl/sharedStrings.xml><?xml version="1.0" encoding="utf-8"?>
<sst xmlns="http://schemas.openxmlformats.org/spreadsheetml/2006/main" count="13710" uniqueCount="861">
  <si>
    <t xml:space="preserve">Aripiprazole</t>
  </si>
  <si>
    <r>
      <rPr>
        <b val="true"/>
        <i val="true"/>
        <sz val="10"/>
        <color rgb="FF000000"/>
        <rFont val="Calibri"/>
        <family val="2"/>
        <charset val="1"/>
      </rPr>
      <t xml:space="preserve">Major disadvantage</t>
    </r>
    <r>
      <rPr>
        <i val="true"/>
        <sz val="10"/>
        <color rgb="FF000000"/>
        <rFont val="Calibri"/>
        <family val="2"/>
        <charset val="1"/>
      </rPr>
      <t xml:space="preserve"> compared with the benchmark.</t>
    </r>
  </si>
  <si>
    <r>
      <rPr>
        <b val="true"/>
        <i val="true"/>
        <sz val="10"/>
        <color rgb="FF000000"/>
        <rFont val="Calibri"/>
        <family val="2"/>
        <charset val="1"/>
      </rPr>
      <t xml:space="preserve">Minor disadvantage</t>
    </r>
    <r>
      <rPr>
        <i val="true"/>
        <sz val="10"/>
        <color rgb="FF000000"/>
        <rFont val="Calibri"/>
        <family val="2"/>
        <charset val="1"/>
      </rPr>
      <t xml:space="preserve"> compared with the benchmark</t>
    </r>
  </si>
  <si>
    <r>
      <rPr>
        <b val="true"/>
        <i val="true"/>
        <sz val="10"/>
        <color rgb="FF000000"/>
        <rFont val="Calibri"/>
        <family val="2"/>
        <charset val="1"/>
      </rPr>
      <t xml:space="preserve">Undifferentiated</t>
    </r>
    <r>
      <rPr>
        <i val="true"/>
        <sz val="10"/>
        <color rgb="FF000000"/>
        <rFont val="Calibri"/>
        <family val="2"/>
        <charset val="1"/>
      </rPr>
      <t xml:space="preserve"> from the benchmark therapy</t>
    </r>
  </si>
  <si>
    <r>
      <rPr>
        <b val="true"/>
        <i val="true"/>
        <sz val="10"/>
        <color rgb="FF000000"/>
        <rFont val="Calibri"/>
        <family val="2"/>
        <charset val="1"/>
      </rPr>
      <t xml:space="preserve">Minor improvement</t>
    </r>
    <r>
      <rPr>
        <i val="true"/>
        <sz val="10"/>
        <color rgb="FF000000"/>
        <rFont val="Calibri"/>
        <family val="2"/>
        <charset val="1"/>
      </rPr>
      <t xml:space="preserve"> over the benchmark, or consensus is lacking, although some experts believe the therapy has an advantage</t>
    </r>
  </si>
  <si>
    <r>
      <rPr>
        <b val="true"/>
        <i val="true"/>
        <sz val="10"/>
        <color rgb="FF000000"/>
        <rFont val="Calibri"/>
        <family val="2"/>
        <charset val="1"/>
      </rPr>
      <t xml:space="preserve">Major improvement</t>
    </r>
    <r>
      <rPr>
        <i val="true"/>
        <sz val="10"/>
        <color rgb="FF000000"/>
        <rFont val="Calibri"/>
        <family val="2"/>
        <charset val="1"/>
      </rPr>
      <t xml:space="preserve"> and major competitive advantage over the benchmark on measure</t>
    </r>
  </si>
  <si>
    <t xml:space="preserve">Effect on depressive symptoms (e.g., improvement in MADRS at end point)</t>
  </si>
  <si>
    <t xml:space="preserve">Trazodone</t>
  </si>
  <si>
    <t xml:space="preserve">AGN241751</t>
  </si>
  <si>
    <t xml:space="preserve">AMPAR</t>
  </si>
  <si>
    <t xml:space="preserve">N05C0 Tranquillisers</t>
  </si>
  <si>
    <t xml:space="preserve">ALKS-5461</t>
  </si>
  <si>
    <t xml:space="preserve">AV-101</t>
  </si>
  <si>
    <t xml:space="preserve">N06A9 Mirtazapine, …</t>
  </si>
  <si>
    <t xml:space="preserve">AXS-05</t>
  </si>
  <si>
    <t xml:space="preserve">M1,5</t>
  </si>
  <si>
    <t xml:space="preserve">Brexpiprazole</t>
  </si>
  <si>
    <t xml:space="preserve">mGluNAM</t>
  </si>
  <si>
    <t xml:space="preserve">Btrx246040</t>
  </si>
  <si>
    <t xml:space="preserve">Nr2A</t>
  </si>
  <si>
    <t xml:space="preserve">Bupropion</t>
  </si>
  <si>
    <t xml:space="preserve">NR2B</t>
  </si>
  <si>
    <t xml:space="preserve">Cariprazine</t>
  </si>
  <si>
    <t xml:space="preserve">Orexin1</t>
  </si>
  <si>
    <t xml:space="preserve">P2X7</t>
  </si>
  <si>
    <t xml:space="preserve">PRIME</t>
  </si>
  <si>
    <t xml:space="preserve">FAAH in Anxious Distress</t>
  </si>
  <si>
    <t xml:space="preserve">Sage217</t>
  </si>
  <si>
    <t xml:space="preserve">S-47445</t>
  </si>
  <si>
    <t xml:space="preserve">Olanzapine / Fluoxetine</t>
  </si>
  <si>
    <t xml:space="preserve">Sirukumab</t>
  </si>
  <si>
    <t xml:space="preserve">Pimavanserin</t>
  </si>
  <si>
    <t xml:space="preserve">N05A1 Atypical Antipsychotics</t>
  </si>
  <si>
    <t xml:space="preserve">TAK-653</t>
  </si>
  <si>
    <t xml:space="preserve">Quetiapine</t>
  </si>
  <si>
    <t xml:space="preserve">Nr2B C/N</t>
  </si>
  <si>
    <t xml:space="preserve">Rapastinel</t>
  </si>
  <si>
    <t xml:space="preserve">SPRAVATO</t>
  </si>
  <si>
    <t xml:space="preserve">REL-1017</t>
  </si>
  <si>
    <t xml:space="preserve">Esketamine OTF</t>
  </si>
  <si>
    <t xml:space="preserve">Seltorexant</t>
  </si>
  <si>
    <t xml:space="preserve">JNJ-67953964</t>
  </si>
  <si>
    <t xml:space="preserve">Sunflower</t>
  </si>
  <si>
    <t xml:space="preserve">Treatment response rate (e.g., % of patients demonstrating ≥ 50% decrease in MADRS at end point)</t>
  </si>
  <si>
    <t xml:space="preserve">NR2A</t>
  </si>
  <si>
    <t xml:space="preserve">Rapastinel +</t>
  </si>
  <si>
    <t xml:space="preserve">Treatment remission rate (e.g., % of patients with MADRS scores of ≤ 12 at end point)</t>
  </si>
  <si>
    <t xml:space="preserve">Rel-1017</t>
  </si>
  <si>
    <t xml:space="preserve">Long-term efficacy (e.g., effect on depressive symptoms at 52 weeks) </t>
  </si>
  <si>
    <t xml:space="preserve">Quality of life (i.e., Q-LES-Q, SDS scores)</t>
  </si>
  <si>
    <t xml:space="preserve">Efficacy in comorbid anxiety (e.g., improvement in HAM-A scores)</t>
  </si>
  <si>
    <t xml:space="preserve">Effect on depressive symptoms in the elderly population (e.g., persons aged 65 or older)</t>
  </si>
  <si>
    <t xml:space="preserve">Time to onset of therapeutic effect</t>
  </si>
  <si>
    <t xml:space="preserve">Faah In Anxious Distress</t>
  </si>
  <si>
    <t xml:space="preserve">NR2B C/N</t>
  </si>
  <si>
    <t xml:space="preserve">amitriptyline</t>
  </si>
  <si>
    <t xml:space="preserve">aripiprazole</t>
  </si>
  <si>
    <t xml:space="preserve">mirtazapine</t>
  </si>
  <si>
    <t xml:space="preserve">quetiapine</t>
  </si>
  <si>
    <t xml:space="preserve">trazodone</t>
  </si>
  <si>
    <t xml:space="preserve">Other OX2</t>
  </si>
  <si>
    <t xml:space="preserve">Other OX1</t>
  </si>
  <si>
    <t xml:space="preserve">Other P2X7</t>
  </si>
  <si>
    <t xml:space="preserve">Other AMPA</t>
  </si>
  <si>
    <t xml:space="preserve">Other KOR</t>
  </si>
  <si>
    <t xml:space="preserve">NME1</t>
  </si>
  <si>
    <t xml:space="preserve">NME2</t>
  </si>
  <si>
    <t xml:space="preserve">NME3</t>
  </si>
  <si>
    <t xml:space="preserve">NME1 FO</t>
  </si>
  <si>
    <t xml:space="preserve">NME2 FO</t>
  </si>
  <si>
    <t xml:space="preserve">NME3 FO</t>
  </si>
  <si>
    <t xml:space="preserve">agomelatine</t>
  </si>
  <si>
    <t xml:space="preserve">alprazolam</t>
  </si>
  <si>
    <t xml:space="preserve">bupropion</t>
  </si>
  <si>
    <t xml:space="preserve">clomipramine</t>
  </si>
  <si>
    <t xml:space="preserve">diazepam</t>
  </si>
  <si>
    <t xml:space="preserve">lithium</t>
  </si>
  <si>
    <t xml:space="preserve">lorazepam</t>
  </si>
  <si>
    <t xml:space="preserve">gabapentin</t>
  </si>
  <si>
    <t xml:space="preserve">pregabalin</t>
  </si>
  <si>
    <t xml:space="preserve">delorazepam</t>
  </si>
  <si>
    <t xml:space="preserve">lamotrigine</t>
  </si>
  <si>
    <t xml:space="preserve">valproic acid</t>
  </si>
  <si>
    <t xml:space="preserve">topiramate</t>
  </si>
  <si>
    <t xml:space="preserve">doxepin</t>
  </si>
  <si>
    <t xml:space="preserve">opipramol</t>
  </si>
  <si>
    <t xml:space="preserve">promethazine</t>
  </si>
  <si>
    <t xml:space="preserve">trimipramine</t>
  </si>
  <si>
    <t xml:space="preserve">bromazepam</t>
  </si>
  <si>
    <t xml:space="preserve">mianserin</t>
  </si>
  <si>
    <t xml:space="preserve">oxazepam</t>
  </si>
  <si>
    <t xml:space="preserve">prazepam</t>
  </si>
  <si>
    <t xml:space="preserve">Life-threatening side effects (e.g., suicidality, cardiovascular changes)</t>
  </si>
  <si>
    <t xml:space="preserve">Fatigue</t>
  </si>
  <si>
    <t xml:space="preserve">Sexual dysfunction</t>
  </si>
  <si>
    <t xml:space="preserve">Neurological side effects (e.g., extrapyramidal disorder, somnolence, akathisia, dry mouth, nervousness, etc.)</t>
  </si>
  <si>
    <t xml:space="preserve">Weight gain and metabolic side effects (e.g. hyperlipidemia, appetite changes, increased glucose levels)</t>
  </si>
  <si>
    <t xml:space="preserve">Minor side effects (e.g., nausea, constipation, sweating, fatigue, headache)</t>
  </si>
  <si>
    <t xml:space="preserve">Drug interactions/contraindications</t>
  </si>
  <si>
    <t xml:space="preserve">Other FAAH</t>
  </si>
  <si>
    <t xml:space="preserve">Dosing frequency</t>
  </si>
  <si>
    <t xml:space="preserve">Titration requirement</t>
  </si>
  <si>
    <t xml:space="preserve">Dosage formulation</t>
  </si>
  <si>
    <t xml:space="preserve">Monitoring</t>
  </si>
  <si>
    <t xml:space="preserve">United States</t>
  </si>
  <si>
    <t xml:space="preserve">G5 Countries</t>
  </si>
  <si>
    <t xml:space="preserve">US : Market Access Bariers (e.g. Step Edits) G5: Reimbursement Restrictions</t>
  </si>
  <si>
    <t xml:space="preserve">Other mGluNAM</t>
  </si>
  <si>
    <t xml:space="preserve">Patient Barriers (e.g. Operational Hurdles, Administration)</t>
  </si>
  <si>
    <t xml:space="preserve">Physician Adoption Barriers (e.g. Operational Hurdles, Incentive Alignment / Profitability)</t>
  </si>
  <si>
    <t xml:space="preserve">G5: Reimbursement Restrictions</t>
  </si>
  <si>
    <t xml:space="preserve">X</t>
  </si>
  <si>
    <t xml:space="preserve">Y</t>
  </si>
  <si>
    <t xml:space="preserve">MinXY</t>
  </si>
  <si>
    <t xml:space="preserve">Min</t>
  </si>
  <si>
    <t xml:space="preserve">Max</t>
  </si>
  <si>
    <t xml:space="preserve">MaxXY</t>
  </si>
  <si>
    <t xml:space="preserve">Bin</t>
  </si>
  <si>
    <t xml:space="preserve">E</t>
  </si>
  <si>
    <t xml:space="preserve">S+D</t>
  </si>
  <si>
    <t xml:space="preserve">S</t>
  </si>
  <si>
    <t xml:space="preserve">D</t>
  </si>
  <si>
    <t xml:space="preserve">B</t>
  </si>
  <si>
    <t xml:space="preserve">DE</t>
  </si>
  <si>
    <t xml:space="preserve">FR</t>
  </si>
  <si>
    <t xml:space="preserve">UK</t>
  </si>
  <si>
    <t xml:space="preserve">ES</t>
  </si>
  <si>
    <t xml:space="preserve">IT</t>
  </si>
  <si>
    <t xml:space="preserve">Country</t>
  </si>
  <si>
    <t xml:space="preserve">Row</t>
  </si>
  <si>
    <t xml:space="preserve">Column</t>
  </si>
  <si>
    <t xml:space="preserve">Sheet</t>
  </si>
  <si>
    <t xml:space="preserve">Name</t>
  </si>
  <si>
    <t xml:space="preserve">Range</t>
  </si>
  <si>
    <t xml:space="preserve">Partial Weight</t>
  </si>
  <si>
    <t xml:space="preserve">Efficacy</t>
  </si>
  <si>
    <t xml:space="preserve">S&amp;T</t>
  </si>
  <si>
    <t xml:space="preserve">Delivery</t>
  </si>
  <si>
    <t xml:space="preserve">Barrier</t>
  </si>
  <si>
    <t xml:space="preserve">JP</t>
  </si>
  <si>
    <t xml:space="preserve">Average</t>
  </si>
  <si>
    <t xml:space="preserve">Spain</t>
  </si>
  <si>
    <t xml:space="preserve">Italy</t>
  </si>
  <si>
    <t xml:space="preserve">Germany</t>
  </si>
  <si>
    <t xml:space="preserve">France</t>
  </si>
  <si>
    <t xml:space="preserve">E1</t>
  </si>
  <si>
    <t xml:space="preserve">E2</t>
  </si>
  <si>
    <t xml:space="preserve">E3</t>
  </si>
  <si>
    <t xml:space="preserve">E4</t>
  </si>
  <si>
    <t xml:space="preserve">E5</t>
  </si>
  <si>
    <t xml:space="preserve">E6</t>
  </si>
  <si>
    <t xml:space="preserve">E7</t>
  </si>
  <si>
    <t xml:space="preserve">E8</t>
  </si>
  <si>
    <t xml:space="preserve">S1</t>
  </si>
  <si>
    <t xml:space="preserve">S2</t>
  </si>
  <si>
    <t xml:space="preserve">S3</t>
  </si>
  <si>
    <t xml:space="preserve">S4</t>
  </si>
  <si>
    <t xml:space="preserve">S5</t>
  </si>
  <si>
    <t xml:space="preserve">S6</t>
  </si>
  <si>
    <t xml:space="preserve">S7</t>
  </si>
  <si>
    <t xml:space="preserve">D1</t>
  </si>
  <si>
    <t xml:space="preserve">D2</t>
  </si>
  <si>
    <t xml:space="preserve">D3</t>
  </si>
  <si>
    <t xml:space="preserve">D4</t>
  </si>
  <si>
    <t xml:space="preserve">B1</t>
  </si>
  <si>
    <t xml:space="preserve">B2</t>
  </si>
  <si>
    <t xml:space="preserve">B3</t>
  </si>
  <si>
    <t xml:space="preserve">Column1</t>
  </si>
  <si>
    <t xml:space="preserve">Column2</t>
  </si>
  <si>
    <t xml:space="preserve">Column3</t>
  </si>
  <si>
    <t xml:space="preserve">Sum - Score</t>
  </si>
  <si>
    <t xml:space="preserve">Metric</t>
  </si>
  <si>
    <t xml:space="preserve">Product</t>
  </si>
  <si>
    <t xml:space="preserve">Avg</t>
  </si>
  <si>
    <t xml:space="preserve">E1:Effect on depressive symptoms (e.g., improvement in MADRS at end point)</t>
  </si>
  <si>
    <t xml:space="preserve">E2:Treatment response rate (e.g., % of patients demonstrating ≥ 50% decrease in MADRS at end point)</t>
  </si>
  <si>
    <t xml:space="preserve">E3:Treatment remission rate (e.g., % of patients with MADRS scores of ≤ 12 at end point)</t>
  </si>
  <si>
    <t xml:space="preserve">E4:Long-term efficacy (e.g., effect on depressive symptoms at 52 weeks) </t>
  </si>
  <si>
    <t xml:space="preserve">E5:Quality of life (i.e., Q-LES-Q, SDS scores)</t>
  </si>
  <si>
    <t xml:space="preserve">E6:Efficacy in comorbid anxiety (e.g., improvement in HAM-A scores)</t>
  </si>
  <si>
    <t xml:space="preserve">E7:Effect on depressive symptoms in the elderly population (e.g., persons aged 65 or older)</t>
  </si>
  <si>
    <t xml:space="preserve">E8:Time to onset of therapeutic effect</t>
  </si>
  <si>
    <t xml:space="preserve">S1:Life-threatening side effects (e.g., suicidality, cardiovascular changes)</t>
  </si>
  <si>
    <t xml:space="preserve">S2:Fatigue</t>
  </si>
  <si>
    <t xml:space="preserve">S3:Sexual dysfunction</t>
  </si>
  <si>
    <t xml:space="preserve">S4:Neurological side effects (e.g., extrapyramidal disorder, somnolence, akathisia, dry mouth, nervousness, etc.)</t>
  </si>
  <si>
    <t xml:space="preserve">S5:Weight gain and metabolic side effects (e.g. hyperlipidemia, appetite changes, increased glucose levels)</t>
  </si>
  <si>
    <t xml:space="preserve">S6:Minor side effects (e.g., nausea, constipation, sweating, fatigue, headache)</t>
  </si>
  <si>
    <t xml:space="preserve">S7:Drug interactions/contraindications</t>
  </si>
  <si>
    <t xml:space="preserve">D1:Dosing frequency</t>
  </si>
  <si>
    <t xml:space="preserve">D2:Titration requirement</t>
  </si>
  <si>
    <t xml:space="preserve">D3:Dosage formulation</t>
  </si>
  <si>
    <t xml:space="preserve">D4:Monitoring</t>
  </si>
  <si>
    <t xml:space="preserve">B1:G5: Reimbursement Restrictions</t>
  </si>
  <si>
    <t xml:space="preserve">B2:Patient Barriers (e.g. Operational Hurdles, Administration)</t>
  </si>
  <si>
    <t xml:space="preserve">B3:Physician Adoption Barriers (e.g. Operational Hurdles, Incentive Alignment / Profitability)</t>
  </si>
  <si>
    <t xml:space="preserve">Attribute</t>
  </si>
  <si>
    <t xml:space="preserve">Score</t>
  </si>
  <si>
    <t xml:space="preserve">Category</t>
  </si>
  <si>
    <t xml:space="preserve">Molecule</t>
  </si>
  <si>
    <t xml:space="preserve">CO-PRESCRIPTION</t>
  </si>
  <si>
    <t xml:space="preserve">PRESCRIBED ALONE</t>
  </si>
  <si>
    <t xml:space="preserve">CoRx</t>
  </si>
  <si>
    <t xml:space="preserve">Share</t>
  </si>
  <si>
    <t xml:space="preserve">Rank</t>
  </si>
  <si>
    <t xml:space="preserve">FRANCE RETAIL</t>
  </si>
  <si>
    <t xml:space="preserve">N6A5 SNRI ANTIDEPRESSANTS</t>
  </si>
  <si>
    <t xml:space="preserve">VENLAFAXINE</t>
  </si>
  <si>
    <t xml:space="preserve">N5C0 TRANQUILLISERS</t>
  </si>
  <si>
    <t xml:space="preserve">ALPRAZOLAM</t>
  </si>
  <si>
    <t xml:space="preserve">N6A4 SSRI ANTIDEPRESSANTS</t>
  </si>
  <si>
    <t xml:space="preserve">ESCITALOPRAM</t>
  </si>
  <si>
    <t xml:space="preserve">FLUOXETINE</t>
  </si>
  <si>
    <t xml:space="preserve">BROMAZEPAM</t>
  </si>
  <si>
    <t xml:space="preserve">PAROXETINE</t>
  </si>
  <si>
    <t xml:space="preserve">PRAZEPAM</t>
  </si>
  <si>
    <t xml:space="preserve">OXAZEPAM</t>
  </si>
  <si>
    <t xml:space="preserve">DULOXETINE</t>
  </si>
  <si>
    <t xml:space="preserve">N6A9 ANTIDEPRESSANTS ALL OTH</t>
  </si>
  <si>
    <t xml:space="preserve">MIRTAZAPINE</t>
  </si>
  <si>
    <t xml:space="preserve">N5A1 ATYPICAL ANTIPSYCHOTICS</t>
  </si>
  <si>
    <t xml:space="preserve">QUETIAPINE</t>
  </si>
  <si>
    <t xml:space="preserve">N3A0 ANTI-EPILEPTICS</t>
  </si>
  <si>
    <t xml:space="preserve">LAMOTRIGINE</t>
  </si>
  <si>
    <t xml:space="preserve">OLANZAPINE</t>
  </si>
  <si>
    <t xml:space="preserve">MIANSERIN</t>
  </si>
  <si>
    <t xml:space="preserve">SERTRALINE</t>
  </si>
  <si>
    <t xml:space="preserve">CLOMIPRAMINE</t>
  </si>
  <si>
    <t xml:space="preserve">VORTIOXETINE</t>
  </si>
  <si>
    <t xml:space="preserve">ARIPIPRAZOLE</t>
  </si>
  <si>
    <t xml:space="preserve">AMITRIPTYLINE</t>
  </si>
  <si>
    <t xml:space="preserve">N5A9 CONVNTL ANTIPSYCHOTICS</t>
  </si>
  <si>
    <t xml:space="preserve">CYAMEMAZINE</t>
  </si>
  <si>
    <t xml:space="preserve">LORAZEPAM</t>
  </si>
  <si>
    <t xml:space="preserve">HYDROXYZINE</t>
  </si>
  <si>
    <t xml:space="preserve">LOXAPINE</t>
  </si>
  <si>
    <t xml:space="preserve">CITALOPRAM</t>
  </si>
  <si>
    <t xml:space="preserve">VALPROMIDE</t>
  </si>
  <si>
    <t xml:space="preserve">N6A3 MOOD STABILISERS</t>
  </si>
  <si>
    <t xml:space="preserve">COMPOSITION UNKNOWN</t>
  </si>
  <si>
    <t xml:space="preserve">RISPERIDONE</t>
  </si>
  <si>
    <t xml:space="preserve">DIAZEPAM</t>
  </si>
  <si>
    <t xml:space="preserve">LITHIUM</t>
  </si>
  <si>
    <t xml:space="preserve">VALPROATE SEMISODIUM</t>
  </si>
  <si>
    <t xml:space="preserve">AMISULPRIDE</t>
  </si>
  <si>
    <t xml:space="preserve">CLORAZEPIC ACID</t>
  </si>
  <si>
    <t xml:space="preserve">TRIMIPRAMINE</t>
  </si>
  <si>
    <t xml:space="preserve">DOXEPIN</t>
  </si>
  <si>
    <t xml:space="preserve">AGOMELATINE</t>
  </si>
  <si>
    <t xml:space="preserve">DOSULEPIN</t>
  </si>
  <si>
    <t xml:space="preserve">MILNACIPRAN</t>
  </si>
  <si>
    <t xml:space="preserve">N5B5 HERB HYPNOTICS/SEDATIVES</t>
  </si>
  <si>
    <t xml:space="preserve">IGNATIA AMARA</t>
  </si>
  <si>
    <t xml:space="preserve">PASSIFLORA INCARNATA</t>
  </si>
  <si>
    <t xml:space="preserve">PALLADIUM</t>
  </si>
  <si>
    <t xml:space="preserve">TELLURIUM</t>
  </si>
  <si>
    <t xml:space="preserve">MAGNESIUM</t>
  </si>
  <si>
    <t xml:space="preserve">NYCTERINIA CAPENSIS</t>
  </si>
  <si>
    <t xml:space="preserve">PHOSPHORIC ACID</t>
  </si>
  <si>
    <t xml:space="preserve">COFFEA</t>
  </si>
  <si>
    <t xml:space="preserve">BUSPIRONE</t>
  </si>
  <si>
    <t xml:space="preserve">CARBAMAZEPINE</t>
  </si>
  <si>
    <t xml:space="preserve">NORDAZEPAM</t>
  </si>
  <si>
    <t xml:space="preserve">TOPIRAMATE</t>
  </si>
  <si>
    <t xml:space="preserve">PREGABALIN</t>
  </si>
  <si>
    <t xml:space="preserve">ETIFOXINE</t>
  </si>
  <si>
    <t xml:space="preserve">SULPIRIDE</t>
  </si>
  <si>
    <t xml:space="preserve">TIAPRIDE</t>
  </si>
  <si>
    <t xml:space="preserve">LEVOMEPROMAZINE</t>
  </si>
  <si>
    <t xml:space="preserve">CLOTIAZEPAM</t>
  </si>
  <si>
    <t xml:space="preserve">CHLORPROMAZINE</t>
  </si>
  <si>
    <t xml:space="preserve">HALOPERIDOL</t>
  </si>
  <si>
    <t xml:space="preserve">VALPROIC ACID</t>
  </si>
  <si>
    <t xml:space="preserve">MOCLOBEMIDE</t>
  </si>
  <si>
    <t xml:space="preserve">CLOBAZAM</t>
  </si>
  <si>
    <t xml:space="preserve">MAPROTILINE</t>
  </si>
  <si>
    <t xml:space="preserve">TIANEPTINE</t>
  </si>
  <si>
    <t xml:space="preserve">FLUVOXAMINE</t>
  </si>
  <si>
    <t xml:space="preserve">VALERIANA OFFICINALIS</t>
  </si>
  <si>
    <t xml:space="preserve">OXCARBAZEPINE</t>
  </si>
  <si>
    <t xml:space="preserve">ETHYL LOFLAZEPATE</t>
  </si>
  <si>
    <t xml:space="preserve">CLONAZEPAM</t>
  </si>
  <si>
    <t xml:space="preserve">PERICIAZINE</t>
  </si>
  <si>
    <t xml:space="preserve">PIPAMPERONE</t>
  </si>
  <si>
    <t xml:space="preserve">CRATAEGUS LAEVIGATA</t>
  </si>
  <si>
    <t xml:space="preserve">CLOZAPINE</t>
  </si>
  <si>
    <t xml:space="preserve">IMIPRAMINE</t>
  </si>
  <si>
    <t xml:space="preserve">PRIMIDONE</t>
  </si>
  <si>
    <t xml:space="preserve">PHENOBARBITAL</t>
  </si>
  <si>
    <t xml:space="preserve">GABAPENTIN</t>
  </si>
  <si>
    <t xml:space="preserve">PHENYTOIN</t>
  </si>
  <si>
    <t xml:space="preserve">AMOXAPINE</t>
  </si>
  <si>
    <t xml:space="preserve">LEVETIRACETAM</t>
  </si>
  <si>
    <t xml:space="preserve">GAULTHERIA PROCUMBENS</t>
  </si>
  <si>
    <t xml:space="preserve">HYOSCYAMUS NIGER</t>
  </si>
  <si>
    <t xml:space="preserve">AVENA SATIVA</t>
  </si>
  <si>
    <t xml:space="preserve">CICUTA VIROSA</t>
  </si>
  <si>
    <t xml:space="preserve">CORYDALIS</t>
  </si>
  <si>
    <t xml:space="preserve">STAPHISAGRIA</t>
  </si>
  <si>
    <t xml:space="preserve">SUMBUL</t>
  </si>
  <si>
    <t xml:space="preserve">FERULA ASSA FOETIDA</t>
  </si>
  <si>
    <t xml:space="preserve">CAFFEINE</t>
  </si>
  <si>
    <t xml:space="preserve">BALLOTA NIGRA</t>
  </si>
  <si>
    <t xml:space="preserve">N6A2 ANTIDEPRESSANTS, HERBALS</t>
  </si>
  <si>
    <t xml:space="preserve">HYPERICUM PERFORATUM</t>
  </si>
  <si>
    <t xml:space="preserve">FLUPENTIXOL</t>
  </si>
  <si>
    <t xml:space="preserve">PALIPERIDONE PALMITATE</t>
  </si>
  <si>
    <t xml:space="preserve">J1A0 TETRACYCLINES &amp; COMBS</t>
  </si>
  <si>
    <t xml:space="preserve">ASCORBIC ACID</t>
  </si>
  <si>
    <t xml:space="preserve">LYMECYCLINE</t>
  </si>
  <si>
    <t xml:space="preserve">GERMANY RETAIL</t>
  </si>
  <si>
    <t xml:space="preserve">PROMETHAZINE</t>
  </si>
  <si>
    <t xml:space="preserve">BUPROPION</t>
  </si>
  <si>
    <t xml:space="preserve">OPIPRAMOL</t>
  </si>
  <si>
    <t xml:space="preserve">PROTHIPENDYL</t>
  </si>
  <si>
    <t xml:space="preserve">MELPERONE</t>
  </si>
  <si>
    <t xml:space="preserve">CHLORPROTHIXENE</t>
  </si>
  <si>
    <t xml:space="preserve">TRAZODONE</t>
  </si>
  <si>
    <t xml:space="preserve">PERAZINE</t>
  </si>
  <si>
    <t xml:space="preserve">AMITRIPTYLINOXIDE</t>
  </si>
  <si>
    <t xml:space="preserve">TRANYLCYPROMINE</t>
  </si>
  <si>
    <t xml:space="preserve">ZIPRASIDONE</t>
  </si>
  <si>
    <t xml:space="preserve">MEDAZEPAM</t>
  </si>
  <si>
    <t xml:space="preserve">FLUSPIRILENE</t>
  </si>
  <si>
    <t xml:space="preserve">NORTRIPTYLINE</t>
  </si>
  <si>
    <t xml:space="preserve">REBOXETINE</t>
  </si>
  <si>
    <t xml:space="preserve">THIORIDAZINE</t>
  </si>
  <si>
    <t xml:space="preserve">LAVANDULA ANGUSTIFOLIA</t>
  </si>
  <si>
    <t xml:space="preserve">ZONISAMIDE</t>
  </si>
  <si>
    <t xml:space="preserve">PERPHENAZINE</t>
  </si>
  <si>
    <t xml:space="preserve">ZUCLOPENTHIXOL</t>
  </si>
  <si>
    <t xml:space="preserve">CHLORDIAZEPOXIDE</t>
  </si>
  <si>
    <t xml:space="preserve">SEPIA OFFICINALIS</t>
  </si>
  <si>
    <t xml:space="preserve">BROMINE</t>
  </si>
  <si>
    <t xml:space="preserve">ZINC</t>
  </si>
  <si>
    <t xml:space="preserve">HUMULUS LUPULUS</t>
  </si>
  <si>
    <t xml:space="preserve">BENPERIDOL</t>
  </si>
  <si>
    <t xml:space="preserve">LACOSAMIDE</t>
  </si>
  <si>
    <t xml:space="preserve">MIDAZOLAM</t>
  </si>
  <si>
    <t xml:space="preserve">MELISSA OFFICINALIS</t>
  </si>
  <si>
    <t xml:space="preserve">ACAMPROSATE</t>
  </si>
  <si>
    <t xml:space="preserve">YOHIMBINE</t>
  </si>
  <si>
    <t xml:space="preserve">VERATRUM ALBUM</t>
  </si>
  <si>
    <t xml:space="preserve">UREA</t>
  </si>
  <si>
    <t xml:space="preserve">TURNERA DIFFUSA</t>
  </si>
  <si>
    <t xml:space="preserve">TRYPTOPHAN</t>
  </si>
  <si>
    <t xml:space="preserve">TOLTERODINE</t>
  </si>
  <si>
    <t xml:space="preserve">TETRAHYDROCANNABINOL</t>
  </si>
  <si>
    <t xml:space="preserve">TETRABENAZINE</t>
  </si>
  <si>
    <t xml:space="preserve">TAMSULOSIN</t>
  </si>
  <si>
    <t xml:space="preserve">STRYCHNINE</t>
  </si>
  <si>
    <t xml:space="preserve">SORBITOL</t>
  </si>
  <si>
    <t xml:space="preserve">SALVIA OFFICINALIS</t>
  </si>
  <si>
    <t xml:space="preserve">SACCHAROMYCES BOULARDII</t>
  </si>
  <si>
    <t xml:space="preserve">RIVAROXABAN</t>
  </si>
  <si>
    <t xml:space="preserve">RILUZOLE</t>
  </si>
  <si>
    <t xml:space="preserve">RESERPINE</t>
  </si>
  <si>
    <t xml:space="preserve">PREDNICARBATE</t>
  </si>
  <si>
    <t xml:space="preserve">PRAVASTATIN</t>
  </si>
  <si>
    <t xml:space="preserve">PLATINUM</t>
  </si>
  <si>
    <t xml:space="preserve">PIROXICAM</t>
  </si>
  <si>
    <t xml:space="preserve">PIMOZIDE</t>
  </si>
  <si>
    <t xml:space="preserve">PICRIC ACID</t>
  </si>
  <si>
    <t xml:space="preserve">PENICILLIN V</t>
  </si>
  <si>
    <t xml:space="preserve">PASSIFLORA ALATA</t>
  </si>
  <si>
    <t xml:space="preserve">OXYCODONE</t>
  </si>
  <si>
    <t xml:space="preserve">NITROGLYCERIN</t>
  </si>
  <si>
    <t xml:space="preserve">NATALIZUMAB</t>
  </si>
  <si>
    <t xml:space="preserve">MORPHINE</t>
  </si>
  <si>
    <t xml:space="preserve">MOMETASONE</t>
  </si>
  <si>
    <t xml:space="preserve">MINOCYCLINE</t>
  </si>
  <si>
    <t xml:space="preserve">MIDODRINE</t>
  </si>
  <si>
    <t xml:space="preserve">METOCLOPRAMIDE</t>
  </si>
  <si>
    <t xml:space="preserve">METHYLPREDNISOLONE ACEPONATE</t>
  </si>
  <si>
    <t xml:space="preserve">METHYLPREDNISOLONE</t>
  </si>
  <si>
    <t xml:space="preserve">METHOTREXATE</t>
  </si>
  <si>
    <t xml:space="preserve">METHANTHELINE</t>
  </si>
  <si>
    <t xml:space="preserve">LISINOPRIL</t>
  </si>
  <si>
    <t xml:space="preserve">LILIUM LANCIFOLIUM</t>
  </si>
  <si>
    <t xml:space="preserve">LIDOCAINE</t>
  </si>
  <si>
    <t xml:space="preserve">LEVONORGESTREL</t>
  </si>
  <si>
    <t xml:space="preserve">ISOVALERIC ACID</t>
  </si>
  <si>
    <t xml:space="preserve">IRON FERRIC</t>
  </si>
  <si>
    <t xml:space="preserve">INTERFERON BETA-1B</t>
  </si>
  <si>
    <t xml:space="preserve">INTERFERON BETA-1A</t>
  </si>
  <si>
    <t xml:space="preserve">IMMUNOGLOBULIN BASE</t>
  </si>
  <si>
    <t xml:space="preserve">HYDROXOCOBALAMIN</t>
  </si>
  <si>
    <t xml:space="preserve">HYDROMORPHONE</t>
  </si>
  <si>
    <t xml:space="preserve">HOMOEOPATHIC MEDICINES</t>
  </si>
  <si>
    <t xml:space="preserve">GUANFACINE</t>
  </si>
  <si>
    <t xml:space="preserve">GOLD</t>
  </si>
  <si>
    <t xml:space="preserve">GELSEMIUM SEMPERVIRENS</t>
  </si>
  <si>
    <t xml:space="preserve">FLUPHENAZINE</t>
  </si>
  <si>
    <t xml:space="preserve">FINGOLIMOD</t>
  </si>
  <si>
    <t xml:space="preserve">FENOFIBRATE</t>
  </si>
  <si>
    <t xml:space="preserve">ETHINYLESTRADIOL</t>
  </si>
  <si>
    <t xml:space="preserve">ESTRADIOL</t>
  </si>
  <si>
    <t xml:space="preserve">ENOXAPARIN SODIUM</t>
  </si>
  <si>
    <t xml:space="preserve">DIPYRIDAMOLE</t>
  </si>
  <si>
    <t xml:space="preserve">DIMETICONE</t>
  </si>
  <si>
    <t xml:space="preserve">DIHYDROCODEINE</t>
  </si>
  <si>
    <t xml:space="preserve">DESOGESTREL</t>
  </si>
  <si>
    <t xml:space="preserve">DAPOXETINE</t>
  </si>
  <si>
    <t xml:space="preserve">CYPRIPEDIUM</t>
  </si>
  <si>
    <t xml:space="preserve">CROSCARMELLOSE</t>
  </si>
  <si>
    <t xml:space="preserve">CONIUM MACULATUM</t>
  </si>
  <si>
    <t xml:space="preserve">COLCHICUM AUTOMNALE</t>
  </si>
  <si>
    <t xml:space="preserve">COCCULUS</t>
  </si>
  <si>
    <t xml:space="preserve">CLAY</t>
  </si>
  <si>
    <t xml:space="preserve">CLAVULANIC ACID</t>
  </si>
  <si>
    <t xml:space="preserve">CIMICIFUGA RACEMOSA</t>
  </si>
  <si>
    <t xml:space="preserve">CETIRIZINE</t>
  </si>
  <si>
    <t xml:space="preserve">CEFPODOXIME PROXETIL</t>
  </si>
  <si>
    <t xml:space="preserve">CAPSAICINOIDS (UNSPECIFIED)</t>
  </si>
  <si>
    <t xml:space="preserve">CAPSAICIN</t>
  </si>
  <si>
    <t xml:space="preserve">CANNABIDIOL</t>
  </si>
  <si>
    <t xml:space="preserve">CALCIUM</t>
  </si>
  <si>
    <t xml:space="preserve">CABERGOLINE</t>
  </si>
  <si>
    <t xml:space="preserve">BUPRENORPHINE</t>
  </si>
  <si>
    <t xml:space="preserve">BROMPERIDOL</t>
  </si>
  <si>
    <t xml:space="preserve">BISACODYL</t>
  </si>
  <si>
    <t xml:space="preserve">BIOFLAVONOIDS</t>
  </si>
  <si>
    <t xml:space="preserve">BIFONAZOLE</t>
  </si>
  <si>
    <t xml:space="preserve">BENFOTIAMINE</t>
  </si>
  <si>
    <t xml:space="preserve">BEMETIZIDE</t>
  </si>
  <si>
    <t xml:space="preserve">ATENOLOL</t>
  </si>
  <si>
    <t xml:space="preserve">AMOXICILLIN</t>
  </si>
  <si>
    <t xml:space="preserve">AMILORIDE</t>
  </si>
  <si>
    <t xml:space="preserve">AMFEPRAMONE</t>
  </si>
  <si>
    <t xml:space="preserve">SILDENAFIL</t>
  </si>
  <si>
    <t xml:space="preserve">IRON FERROUS</t>
  </si>
  <si>
    <t xml:space="preserve">DIMENHYDRINATE</t>
  </si>
  <si>
    <t xml:space="preserve">TERIFLUNOMIDE</t>
  </si>
  <si>
    <t xml:space="preserve">CINNARIZINE</t>
  </si>
  <si>
    <t xml:space="preserve">PREDNISOLONE</t>
  </si>
  <si>
    <t xml:space="preserve">PYRIDOXINE</t>
  </si>
  <si>
    <t xml:space="preserve">CLOSTRIDIUM BOTULINUM TOXIN TYPE A</t>
  </si>
  <si>
    <t xml:space="preserve">QUININE</t>
  </si>
  <si>
    <t xml:space="preserve">ROTIGOTINE</t>
  </si>
  <si>
    <t xml:space="preserve">FLUNARIZINE</t>
  </si>
  <si>
    <t xml:space="preserve">FENTANYL</t>
  </si>
  <si>
    <t xml:space="preserve">PENTOXIFYLLINE</t>
  </si>
  <si>
    <t xml:space="preserve">HYALURONIC ACID</t>
  </si>
  <si>
    <t xml:space="preserve">CANDESARTAN CILEXETIL</t>
  </si>
  <si>
    <t xml:space="preserve">COLECALCIFEROL</t>
  </si>
  <si>
    <t xml:space="preserve">DEXAMFETAMINE</t>
  </si>
  <si>
    <t xml:space="preserve">CYANOCOBALAMIN</t>
  </si>
  <si>
    <t xml:space="preserve">TORASEMIDE</t>
  </si>
  <si>
    <t xml:space="preserve">TRIAMTERENE</t>
  </si>
  <si>
    <t xml:space="preserve">GALANTAMINE</t>
  </si>
  <si>
    <t xml:space="preserve">RASAGILINE</t>
  </si>
  <si>
    <t xml:space="preserve">LISDEXAMFETAMINE</t>
  </si>
  <si>
    <t xml:space="preserve">GLATIRAMER ACETATE</t>
  </si>
  <si>
    <t xml:space="preserve">DIMETHYL FUMARATE</t>
  </si>
  <si>
    <t xml:space="preserve">THIAMINE</t>
  </si>
  <si>
    <t xml:space="preserve">NALOXONE</t>
  </si>
  <si>
    <t xml:space="preserve">ACICLOVIR</t>
  </si>
  <si>
    <t xml:space="preserve">AMANTADINE</t>
  </si>
  <si>
    <t xml:space="preserve">MODAFINIL</t>
  </si>
  <si>
    <t xml:space="preserve">METHYLPHENIDATE</t>
  </si>
  <si>
    <t xml:space="preserve">NARATRIPTAN</t>
  </si>
  <si>
    <t xml:space="preserve">TILIDINE</t>
  </si>
  <si>
    <t xml:space="preserve">CLOPIDOGREL</t>
  </si>
  <si>
    <t xml:space="preserve">METFORMIN</t>
  </si>
  <si>
    <t xml:space="preserve">MELATONIN</t>
  </si>
  <si>
    <t xml:space="preserve">ITALY RETAIL</t>
  </si>
  <si>
    <t xml:space="preserve">DELORAZEPAM</t>
  </si>
  <si>
    <t xml:space="preserve">PROMAZINE</t>
  </si>
  <si>
    <t xml:space="preserve">ADEMETIONINE</t>
  </si>
  <si>
    <t xml:space="preserve">PALIPERIDONE</t>
  </si>
  <si>
    <t xml:space="preserve">ETIZOLAM</t>
  </si>
  <si>
    <t xml:space="preserve">ASENAPINE</t>
  </si>
  <si>
    <t xml:space="preserve">TRIFLUOPERAZINE</t>
  </si>
  <si>
    <t xml:space="preserve">PINAZEPAM</t>
  </si>
  <si>
    <t xml:space="preserve">CLOTIAPINE</t>
  </si>
  <si>
    <t xml:space="preserve">JAPAN HOSPITAL</t>
  </si>
  <si>
    <t xml:space="preserve">CLOXAZOLAM</t>
  </si>
  <si>
    <t xml:space="preserve">TANDOSPIRONE</t>
  </si>
  <si>
    <t xml:space="preserve">SETIPTILINE</t>
  </si>
  <si>
    <t xml:space="preserve">PEROSPIRONE</t>
  </si>
  <si>
    <t xml:space="preserve">TOFISOPAM</t>
  </si>
  <si>
    <t xml:space="preserve">BLONANSERIN</t>
  </si>
  <si>
    <t xml:space="preserve">ZOTEPINE</t>
  </si>
  <si>
    <t xml:space="preserve">MEXAZOLAM</t>
  </si>
  <si>
    <t xml:space="preserve">FLUTOPRAZEPAM</t>
  </si>
  <si>
    <t xml:space="preserve">YOKUKANSAN</t>
  </si>
  <si>
    <t xml:space="preserve">TRIHEXYPHENIDYL</t>
  </si>
  <si>
    <t xml:space="preserve">BIPERIDEN</t>
  </si>
  <si>
    <t xml:space="preserve">ZOLPIDEM</t>
  </si>
  <si>
    <t xml:space="preserve">FLUNITRAZEPAM</t>
  </si>
  <si>
    <t xml:space="preserve">JAPAN RETAIL</t>
  </si>
  <si>
    <t xml:space="preserve">LOFEPRAMINE</t>
  </si>
  <si>
    <t xml:space="preserve">OXAZOLAM</t>
  </si>
  <si>
    <t xml:space="preserve">BREXPIPRAZOLE</t>
  </si>
  <si>
    <t xml:space="preserve">SPAIN RETAIL</t>
  </si>
  <si>
    <t xml:space="preserve">DESVENLAFAXINE</t>
  </si>
  <si>
    <t xml:space="preserve">KETAZOLAM</t>
  </si>
  <si>
    <t xml:space="preserve">PIVAZEPAM</t>
  </si>
  <si>
    <t xml:space="preserve">BENTAZEPAM</t>
  </si>
  <si>
    <t xml:space="preserve">N1A2 INJECT GEN ANAESTHETICS</t>
  </si>
  <si>
    <t xml:space="preserve">CALCIFEDIOL</t>
  </si>
  <si>
    <t xml:space="preserve">LORMETAZEPAM</t>
  </si>
  <si>
    <t xml:space="preserve">US DRUGSTORES</t>
  </si>
  <si>
    <t xml:space="preserve">LURASIDONE</t>
  </si>
  <si>
    <t xml:space="preserve">VILAZODONE</t>
  </si>
  <si>
    <t xml:space="preserve">LEVOMILNACIPRAN</t>
  </si>
  <si>
    <t xml:space="preserve">METHYLFOLATE</t>
  </si>
  <si>
    <t xml:space="preserve">NEFAZODONE</t>
  </si>
  <si>
    <t xml:space="preserve">CARIPRAZINE</t>
  </si>
  <si>
    <t xml:space="preserve">SELEGILINE</t>
  </si>
  <si>
    <t xml:space="preserve">PHENELZINE</t>
  </si>
  <si>
    <t xml:space="preserve">DESIPRAMINE</t>
  </si>
  <si>
    <t xml:space="preserve">Launch Year</t>
  </si>
  <si>
    <t xml:space="preserve">Launch Month</t>
  </si>
  <si>
    <t xml:space="preserve">LOE Year</t>
  </si>
  <si>
    <t xml:space="preserve">LOE Month</t>
  </si>
  <si>
    <t xml:space="preserve">Class</t>
  </si>
  <si>
    <t xml:space="preserve">ACV</t>
  </si>
  <si>
    <t xml:space="preserve">AE</t>
  </si>
  <si>
    <t xml:space="preserve">APS</t>
  </si>
  <si>
    <t xml:space="preserve">ATD</t>
  </si>
  <si>
    <t xml:space="preserve">N/A</t>
  </si>
  <si>
    <t xml:space="preserve">GABA</t>
  </si>
  <si>
    <t xml:space="preserve">MAOI</t>
  </si>
  <si>
    <t xml:space="preserve">MSTB</t>
  </si>
  <si>
    <t xml:space="preserve">Other</t>
  </si>
  <si>
    <t xml:space="preserve">TC</t>
  </si>
  <si>
    <t xml:space="preserve">TCA</t>
  </si>
  <si>
    <t xml:space="preserve">ATAD</t>
  </si>
  <si>
    <t xml:space="preserve">induction</t>
  </si>
  <si>
    <t xml:space="preserve">opt</t>
  </si>
  <si>
    <t xml:space="preserve">maint</t>
  </si>
  <si>
    <t xml:space="preserve">wks</t>
  </si>
  <si>
    <t xml:space="preserve">sessions</t>
  </si>
  <si>
    <t xml:space="preserve">DOT</t>
  </si>
  <si>
    <t xml:space="preserve">Total</t>
  </si>
  <si>
    <t xml:space="preserve">LOE Duration</t>
  </si>
  <si>
    <t xml:space="preserve">LOE p</t>
  </si>
  <si>
    <t xml:space="preserve">LOE q</t>
  </si>
  <si>
    <t xml:space="preserve">Class p</t>
  </si>
  <si>
    <t xml:space="preserve">Class q</t>
  </si>
  <si>
    <t xml:space="preserve">Asset p</t>
  </si>
  <si>
    <t xml:space="preserve">Asset q</t>
  </si>
  <si>
    <t xml:space="preserve">Portfolio 190214</t>
  </si>
  <si>
    <t xml:space="preserve">AssetID</t>
  </si>
  <si>
    <t xml:space="preserve">AssetName</t>
  </si>
  <si>
    <t xml:space="preserve">Phase</t>
  </si>
  <si>
    <t xml:space="preserve">Company1</t>
  </si>
  <si>
    <t xml:space="preserve">Company2</t>
  </si>
  <si>
    <t xml:space="preserve">Phase Backup</t>
  </si>
  <si>
    <t xml:space="preserve">Benchmark</t>
  </si>
  <si>
    <t xml:space="preserve">Esketamine Clean</t>
  </si>
  <si>
    <t xml:space="preserve">Esketamine + Seltorexant Clean</t>
  </si>
  <si>
    <t xml:space="preserve">2018 Adjusted Benchmark Scenario</t>
  </si>
  <si>
    <t xml:space="preserve">Esketamine + Selt=0 Faah=0</t>
  </si>
  <si>
    <t xml:space="preserve">Esketamine + Selt=1 Faah=0</t>
  </si>
  <si>
    <t xml:space="preserve">Esketamine + Selt=0 Faah=1</t>
  </si>
  <si>
    <t xml:space="preserve">Esketamine + Selt=1 Faah=1</t>
  </si>
  <si>
    <t xml:space="preserve">Scenario Sage217=ON Selt+Faah=OFF</t>
  </si>
  <si>
    <t xml:space="preserve">Scenario Spravato Only</t>
  </si>
  <si>
    <t xml:space="preserve">Scenario Spravato + Seltorexant</t>
  </si>
  <si>
    <t xml:space="preserve">Scenario Spravato + FAAHi</t>
  </si>
  <si>
    <t xml:space="preserve">Scenario Spravato + Seltorexant + FAAHi</t>
  </si>
  <si>
    <t xml:space="preserve">Scenario 185819579029920</t>
  </si>
  <si>
    <t xml:space="preserve">Sceanario Random Iteration 6</t>
  </si>
  <si>
    <t xml:space="preserve">Scenario Random Iteration 7</t>
  </si>
  <si>
    <t xml:space="preserve">Scenario Random Iteration 8</t>
  </si>
  <si>
    <t xml:space="preserve">Scenario Random Iteration 9</t>
  </si>
  <si>
    <t xml:space="preserve">Scenario Random Iteration 10</t>
  </si>
  <si>
    <t xml:space="preserve">US</t>
  </si>
  <si>
    <t xml:space="preserve">NMDA</t>
  </si>
  <si>
    <t xml:space="preserve">Ph1</t>
  </si>
  <si>
    <t xml:space="preserve">Allergan</t>
  </si>
  <si>
    <t xml:space="preserve">KOR</t>
  </si>
  <si>
    <t xml:space="preserve">REG</t>
  </si>
  <si>
    <t xml:space="preserve">Alkermes</t>
  </si>
  <si>
    <t xml:space="preserve">AMPA</t>
  </si>
  <si>
    <t xml:space="preserve">Janssen</t>
  </si>
  <si>
    <t xml:space="preserve">AAPS</t>
  </si>
  <si>
    <t xml:space="preserve">Launched</t>
  </si>
  <si>
    <t xml:space="preserve">Otsuka</t>
  </si>
  <si>
    <t xml:space="preserve">Ph2b</t>
  </si>
  <si>
    <t xml:space="preserve">VistaGen</t>
  </si>
  <si>
    <t xml:space="preserve">Ph3</t>
  </si>
  <si>
    <t xml:space="preserve">Axsome</t>
  </si>
  <si>
    <t xml:space="preserve">Lundbeck</t>
  </si>
  <si>
    <t xml:space="preserve">OPRL1</t>
  </si>
  <si>
    <t xml:space="preserve">Ph2a</t>
  </si>
  <si>
    <t xml:space="preserve">Blackstorn</t>
  </si>
  <si>
    <t xml:space="preserve">GSK</t>
  </si>
  <si>
    <t xml:space="preserve">PCD</t>
  </si>
  <si>
    <t xml:space="preserve">FAAH</t>
  </si>
  <si>
    <t xml:space="preserve">Generic</t>
  </si>
  <si>
    <t xml:space="preserve">TRANQ</t>
  </si>
  <si>
    <t xml:space="preserve">ATDO</t>
  </si>
  <si>
    <t xml:space="preserve">Cadent</t>
  </si>
  <si>
    <t xml:space="preserve">Novartis</t>
  </si>
  <si>
    <t xml:space="preserve">OX1</t>
  </si>
  <si>
    <t xml:space="preserve">AMPA Co</t>
  </si>
  <si>
    <t xml:space="preserve">FAAH Co</t>
  </si>
  <si>
    <t xml:space="preserve">KOR Co</t>
  </si>
  <si>
    <t xml:space="preserve">mGluNAM Co</t>
  </si>
  <si>
    <t xml:space="preserve">OX1 Co</t>
  </si>
  <si>
    <t xml:space="preserve">OX2</t>
  </si>
  <si>
    <t xml:space="preserve">OX2 Co</t>
  </si>
  <si>
    <t xml:space="preserve">P2X7 Co</t>
  </si>
  <si>
    <t xml:space="preserve">NUPLAZID (Pimavanserin)</t>
  </si>
  <si>
    <t xml:space="preserve">Acadia</t>
  </si>
  <si>
    <t xml:space="preserve">NME1 Co</t>
  </si>
  <si>
    <t xml:space="preserve">NME2 Co</t>
  </si>
  <si>
    <t xml:space="preserve">NME3 Co</t>
  </si>
  <si>
    <t xml:space="preserve">PLH19</t>
  </si>
  <si>
    <t xml:space="preserve">PLH</t>
  </si>
  <si>
    <t xml:space="preserve">PLH2</t>
  </si>
  <si>
    <t xml:space="preserve">PLH20</t>
  </si>
  <si>
    <t xml:space="preserve">Benzo</t>
  </si>
  <si>
    <t xml:space="preserve">Relmada</t>
  </si>
  <si>
    <t xml:space="preserve">Servier</t>
  </si>
  <si>
    <t xml:space="preserve">GABAA</t>
  </si>
  <si>
    <t xml:space="preserve">Sage</t>
  </si>
  <si>
    <t xml:space="preserve">IL6</t>
  </si>
  <si>
    <t xml:space="preserve">Takeda</t>
  </si>
  <si>
    <t xml:space="preserve">nortriptyline</t>
  </si>
  <si>
    <t xml:space="preserve">CompanyCode</t>
  </si>
  <si>
    <t xml:space="preserve">CompanyName</t>
  </si>
  <si>
    <t xml:space="preserve">ClassName</t>
  </si>
  <si>
    <t xml:space="preserve">atypical antipsychotics</t>
  </si>
  <si>
    <t xml:space="preserve">anticonvulsants</t>
  </si>
  <si>
    <t xml:space="preserve">AMPA receptor</t>
  </si>
  <si>
    <t xml:space="preserve">atypical antidepressants</t>
  </si>
  <si>
    <t xml:space="preserve">Benzodiazepines</t>
  </si>
  <si>
    <t xml:space="preserve">Asset</t>
  </si>
  <si>
    <t xml:space="preserve">PTRS</t>
  </si>
  <si>
    <t xml:space="preserve">Launch Yr</t>
  </si>
  <si>
    <t xml:space="preserve">Potential Launches</t>
  </si>
  <si>
    <t xml:space="preserve">Probability 1 of them launches</t>
  </si>
  <si>
    <t xml:space="preserve">Probability all of them launching</t>
  </si>
  <si>
    <t xml:space="preserve">Cumulative Possible Launches</t>
  </si>
  <si>
    <t xml:space="preserve">Possible Launch Scenarios</t>
  </si>
  <si>
    <t xml:space="preserve">Cum</t>
  </si>
  <si>
    <t xml:space="preserve">Indication:</t>
  </si>
  <si>
    <t xml:space="preserve">Adjunctive Treatment of Depression (aMDD/TRD)</t>
  </si>
  <si>
    <t xml:space="preserve">Benchmark Therapy:</t>
  </si>
  <si>
    <t xml:space="preserve">Drug Attributes &amp; Physician Weights</t>
  </si>
  <si>
    <t xml:space="preserve">Enter Average Physician Weight</t>
  </si>
  <si>
    <t xml:space="preserve">Physician Weights for Model</t>
  </si>
  <si>
    <t xml:space="preserve">Effect on depressive symptoms in TRD patients (e.g., improvement in MADRS at end point)</t>
  </si>
  <si>
    <t xml:space="preserve">Treatment response rate in TRD patients (e.g., % of TRD patients demonstrating ≥ 50% decrease in MADRS at end point)</t>
  </si>
  <si>
    <t xml:space="preserve">Safety and Tolerability</t>
  </si>
  <si>
    <t xml:space="preserve">[Drug attribute]</t>
  </si>
  <si>
    <t xml:space="preserve">Barriers</t>
  </si>
  <si>
    <t xml:space="preserve">Decision Resources</t>
  </si>
  <si>
    <t xml:space="preserve">ON/OFF</t>
  </si>
  <si>
    <t xml:space="preserve">Description</t>
  </si>
  <si>
    <t xml:space="preserve">Acceptability</t>
  </si>
  <si>
    <t xml:space="preserve">Safety &amp; Tolerability</t>
  </si>
  <si>
    <t xml:space="preserve">Aripiprazole (AAPS)</t>
  </si>
  <si>
    <t xml:space="preserve">Quetiapine (AAPS)</t>
  </si>
  <si>
    <t xml:space="preserve">Olanzapine / Fluoxetine (AAPS)</t>
  </si>
  <si>
    <t xml:space="preserve">Bupropion (ATAD)</t>
  </si>
  <si>
    <t xml:space="preserve">Brexpiprazole (AAPS)</t>
  </si>
  <si>
    <t xml:space="preserve">Trazodone (ATAD)</t>
  </si>
  <si>
    <t xml:space="preserve">Cariprazine (AAPS)</t>
  </si>
  <si>
    <t xml:space="preserve">ALKS-5461 (KOR)</t>
  </si>
  <si>
    <t xml:space="preserve">SPRAVATO (NMDA)</t>
  </si>
  <si>
    <t xml:space="preserve">Rapastinel (NMDA)</t>
  </si>
  <si>
    <t xml:space="preserve">AXS-05 (ATAD)</t>
  </si>
  <si>
    <t xml:space="preserve">AV-101 (NMDA)</t>
  </si>
  <si>
    <t xml:space="preserve">JNJ-67953964 (KOR)</t>
  </si>
  <si>
    <t xml:space="preserve">REL-1017 (NMDA)</t>
  </si>
  <si>
    <t xml:space="preserve">Seltorexant (OX2)</t>
  </si>
  <si>
    <t xml:space="preserve">S-47445 (AMPA)</t>
  </si>
  <si>
    <t xml:space="preserve">FAAH in Anxious Distress (FAAH)</t>
  </si>
  <si>
    <t xml:space="preserve">AGN241751 (NMDA)</t>
  </si>
  <si>
    <t xml:space="preserve">Esketamine OTF (NMDA)</t>
  </si>
  <si>
    <t xml:space="preserve">Orexin1 (OX1)</t>
  </si>
  <si>
    <t xml:space="preserve">P2X7 (P2X7)</t>
  </si>
  <si>
    <t xml:space="preserve">AMPAR (AMPA)</t>
  </si>
  <si>
    <t xml:space="preserve">NR2B C/N (NR2B)</t>
  </si>
  <si>
    <t xml:space="preserve">Btrx246040 (OPRL1)</t>
  </si>
  <si>
    <t xml:space="preserve">Sage217 (GABAA)</t>
  </si>
  <si>
    <t xml:space="preserve">Sunflower (NMDA)</t>
  </si>
  <si>
    <t xml:space="preserve">Pop</t>
  </si>
  <si>
    <t xml:space="preserve">SubPop</t>
  </si>
  <si>
    <t xml:space="preserve">PCP Factor</t>
  </si>
  <si>
    <t xml:space="preserve">Tdays</t>
  </si>
  <si>
    <t xml:space="preserve">aMDD Price</t>
  </si>
  <si>
    <t xml:space="preserve">SubPop Growth</t>
  </si>
  <si>
    <t xml:space="preserve">SubPop Floor Ceiling</t>
  </si>
  <si>
    <t xml:space="preserve">PCP Factor Growth</t>
  </si>
  <si>
    <t xml:space="preserve">PCP Factor Floor Ceiling</t>
  </si>
  <si>
    <t xml:space="preserve">Tdays Growth</t>
  </si>
  <si>
    <t xml:space="preserve">Tdays Floor Ceiling</t>
  </si>
  <si>
    <t xml:space="preserve">Pop Growth</t>
  </si>
  <si>
    <t xml:space="preserve">Pop Floor Ceiling</t>
  </si>
  <si>
    <t xml:space="preserve">Concomitant Rate</t>
  </si>
  <si>
    <t xml:space="preserve">Concomitant Growth</t>
  </si>
  <si>
    <t xml:space="preserve">Concomitant Floor Ceiling</t>
  </si>
  <si>
    <t xml:space="preserve">Market DOT</t>
  </si>
  <si>
    <t xml:space="preserve">Market DOT Growth</t>
  </si>
  <si>
    <t xml:space="preserve">Market DOT Floor Ceiling</t>
  </si>
  <si>
    <t xml:space="preserve">Rest of EMEA Bump Up from EU5</t>
  </si>
  <si>
    <t xml:space="preserve">Rest of AP Bump Up from EU5</t>
  </si>
  <si>
    <t xml:space="preserve">CA Bump Up from EU5</t>
  </si>
  <si>
    <t xml:space="preserve">LA Bump Up from EU5</t>
  </si>
  <si>
    <t xml:space="preserve">Adjunctive Basket</t>
  </si>
  <si>
    <t xml:space="preserve">Patient Share</t>
  </si>
  <si>
    <t xml:space="preserve">2017</t>
  </si>
  <si>
    <t xml:space="preserve">2018</t>
  </si>
  <si>
    <t xml:space="preserve">2019</t>
  </si>
  <si>
    <t xml:space="preserve">2020</t>
  </si>
  <si>
    <t xml:space="preserve">2021</t>
  </si>
  <si>
    <t xml:space="preserve">2022</t>
  </si>
  <si>
    <t xml:space="preserve">2023</t>
  </si>
  <si>
    <t xml:space="preserve">2024</t>
  </si>
  <si>
    <t xml:space="preserve">2025</t>
  </si>
  <si>
    <t xml:space="preserve">2026</t>
  </si>
  <si>
    <t xml:space="preserve">2027</t>
  </si>
  <si>
    <t xml:space="preserve">Total Unipolar Depression</t>
  </si>
  <si>
    <t xml:space="preserve">Selective serotonin reuptake inhibitors</t>
  </si>
  <si>
    <t xml:space="preserve">Citalopram</t>
  </si>
  <si>
    <t xml:space="preserve">Brand</t>
  </si>
  <si>
    <t xml:space="preserve">Escitalopram</t>
  </si>
  <si>
    <t xml:space="preserve">Fluoxetine</t>
  </si>
  <si>
    <t xml:space="preserve">Fluvoxamine</t>
  </si>
  <si>
    <t xml:space="preserve">Paroxetine</t>
  </si>
  <si>
    <t xml:space="preserve">Sertraline</t>
  </si>
  <si>
    <t xml:space="preserve">Serotonin and norepinephrine reuptake inhibitors</t>
  </si>
  <si>
    <t xml:space="preserve">Desvenlafaxine</t>
  </si>
  <si>
    <t xml:space="preserve">-</t>
  </si>
  <si>
    <t xml:space="preserve">Duloxetine</t>
  </si>
  <si>
    <t xml:space="preserve">Levomilnacipran</t>
  </si>
  <si>
    <t xml:space="preserve">Milnacipran</t>
  </si>
  <si>
    <t xml:space="preserve">Venlafaxine IR</t>
  </si>
  <si>
    <t xml:space="preserve">Venlafaxine XR</t>
  </si>
  <si>
    <t xml:space="preserve">Dopaminergic/noradrenergic agents</t>
  </si>
  <si>
    <t xml:space="preserve">Bupropion HCL IR</t>
  </si>
  <si>
    <t xml:space="preserve">Bupropion HCL SR/XR</t>
  </si>
  <si>
    <t xml:space="preserve">Bupropion XR (450 mg)</t>
  </si>
  <si>
    <t xml:space="preserve">Bupropion HBr</t>
  </si>
  <si>
    <t xml:space="preserve">Atypical Antipsychotics</t>
  </si>
  <si>
    <t xml:space="preserve">Lurasidone</t>
  </si>
  <si>
    <t xml:space="preserve">Risperidone</t>
  </si>
  <si>
    <t xml:space="preserve">Quetiapine XR</t>
  </si>
  <si>
    <t xml:space="preserve">Other Atypical Antipsychotics</t>
  </si>
  <si>
    <t xml:space="preserve">ASC-01</t>
  </si>
  <si>
    <t xml:space="preserve">Melatonin receptor agonists</t>
  </si>
  <si>
    <t xml:space="preserve">Agomelatine</t>
  </si>
  <si>
    <t xml:space="preserve">Mixed serotonin modulators</t>
  </si>
  <si>
    <t xml:space="preserve">Vilazodone</t>
  </si>
  <si>
    <t xml:space="preserve">Vortioxetine</t>
  </si>
  <si>
    <t xml:space="preserve">Tricyclic and tetracyclic antidepressants</t>
  </si>
  <si>
    <t xml:space="preserve">Amitriptyline</t>
  </si>
  <si>
    <t xml:space="preserve">Mirtazapine</t>
  </si>
  <si>
    <t xml:space="preserve">Other TCAs</t>
  </si>
  <si>
    <t xml:space="preserve">Monoamine oxidase inhibitors</t>
  </si>
  <si>
    <t xml:space="preserve">Selegiline transdermal</t>
  </si>
  <si>
    <t xml:space="preserve">Other MAOIs</t>
  </si>
  <si>
    <t xml:space="preserve">N-methyl-D-aspartate receptor modulators</t>
  </si>
  <si>
    <t xml:space="preserve">Esketamine</t>
  </si>
  <si>
    <t xml:space="preserve">Opioid receptor modulators</t>
  </si>
  <si>
    <t xml:space="preserve">Serotonin agonists</t>
  </si>
  <si>
    <t xml:space="preserve">Gepirone ER</t>
  </si>
  <si>
    <t xml:space="preserve">From Cegedim EMR Data (2014)</t>
  </si>
  <si>
    <t xml:space="preserve">MDD</t>
  </si>
  <si>
    <t xml:space="preserve">Combo</t>
  </si>
  <si>
    <t xml:space="preserve">GP Setting</t>
  </si>
  <si>
    <t xml:space="preserve">PCP</t>
  </si>
  <si>
    <t xml:space="preserve">Prescribed Alone</t>
  </si>
  <si>
    <t xml:space="preserve">Co-Prescription</t>
  </si>
  <si>
    <t xml:space="preserve">Adjunctive</t>
  </si>
  <si>
    <t xml:space="preserve">aMDD Use</t>
  </si>
  <si>
    <t xml:space="preserve">Q3 2015</t>
  </si>
  <si>
    <t xml:space="preserve">Q3 2016</t>
  </si>
  <si>
    <t xml:space="preserve">Q3 2017</t>
  </si>
  <si>
    <t xml:space="preserve">Q3 2018</t>
  </si>
  <si>
    <t xml:space="preserve">% Used for MDD (Claims)</t>
  </si>
  <si>
    <t xml:space="preserve">MDD units</t>
  </si>
  <si>
    <t xml:space="preserve">aMDD units</t>
  </si>
  <si>
    <t xml:space="preserve">Rank in Co-Rx Data</t>
  </si>
  <si>
    <t xml:space="preserve">RX
MAT/6/2016</t>
  </si>
  <si>
    <t xml:space="preserve">RX
MAT/6/2017</t>
  </si>
  <si>
    <t xml:space="preserve">RX
MAT/6/2018</t>
  </si>
  <si>
    <t xml:space="preserve">LOE Yr</t>
  </si>
  <si>
    <t xml:space="preserve">Yes</t>
  </si>
  <si>
    <t xml:space="preserve">TCAs</t>
  </si>
  <si>
    <t xml:space="preserve">Total Units</t>
  </si>
  <si>
    <t xml:space="preserve">MDD Patients</t>
  </si>
  <si>
    <t xml:space="preserve">Psych Treated</t>
  </si>
  <si>
    <t xml:space="preserve">Other Treated</t>
  </si>
  <si>
    <t xml:space="preserve">VA</t>
  </si>
  <si>
    <t xml:space="preserve">citalopram</t>
  </si>
  <si>
    <t xml:space="preserve">sertraline</t>
  </si>
  <si>
    <t xml:space="preserve">fluoxetine</t>
  </si>
  <si>
    <t xml:space="preserve">Adj. Treated</t>
  </si>
  <si>
    <t xml:space="preserve">venlafaxine</t>
  </si>
  <si>
    <t xml:space="preserve">duloxetine</t>
  </si>
  <si>
    <t xml:space="preserve">Adj. Days</t>
  </si>
  <si>
    <t xml:space="preserve">carbamazepine</t>
  </si>
  <si>
    <t xml:space="preserve">Units</t>
  </si>
  <si>
    <t xml:space="preserve">paroxetine</t>
  </si>
  <si>
    <t xml:space="preserve">escitalopram</t>
  </si>
  <si>
    <t xml:space="preserve">dosulepin</t>
  </si>
  <si>
    <t xml:space="preserve">lofepramine</t>
  </si>
  <si>
    <t xml:space="preserve">ademetionine</t>
  </si>
  <si>
    <t xml:space="preserve">Setting</t>
  </si>
  <si>
    <t xml:space="preserve">clonazepam</t>
  </si>
  <si>
    <t xml:space="preserve">desvenlafaxine</t>
  </si>
  <si>
    <t xml:space="preserve">doxepine</t>
  </si>
  <si>
    <t xml:space="preserve">fluvoxamine</t>
  </si>
  <si>
    <t xml:space="preserve">hypericum perforatum</t>
  </si>
  <si>
    <t xml:space="preserve">milnacipran</t>
  </si>
  <si>
    <t xml:space="preserve">tianeptine</t>
  </si>
  <si>
    <t xml:space="preserve">valproate semisodium</t>
  </si>
  <si>
    <t xml:space="preserve">valpromide</t>
  </si>
  <si>
    <t xml:space="preserve">vilazodone</t>
  </si>
  <si>
    <t xml:space="preserve">Psych Setting</t>
  </si>
  <si>
    <t xml:space="preserve">Starting Point Shares</t>
  </si>
  <si>
    <t xml:space="preserve">PSY</t>
  </si>
  <si>
    <t xml:space="preserve">MDD Units</t>
  </si>
  <si>
    <t xml:space="preserve">No</t>
  </si>
  <si>
    <t xml:space="preserve">Split between Psych/PCP to be checked with German team</t>
  </si>
  <si>
    <t xml:space="preserve">Country  Selected &gt;&gt;</t>
  </si>
  <si>
    <t xml:space="preserve">Scenario Selected &gt;&gt;</t>
  </si>
  <si>
    <t xml:space="preserve">Profile Elasticity --&gt;</t>
  </si>
  <si>
    <t xml:space="preserve">Profile</t>
  </si>
  <si>
    <t xml:space="preserve">Class OE Elasticity--&gt;</t>
  </si>
  <si>
    <t xml:space="preserve">Order of Entry</t>
  </si>
  <si>
    <t xml:space="preserve">Product OE Elasticity--&gt;</t>
  </si>
  <si>
    <t xml:space="preserve">Profile Model Tolerance</t>
  </si>
  <si>
    <t xml:space="preserve">Barrier Elasticity--&gt;</t>
  </si>
  <si>
    <t xml:space="preserve">Rating Lock</t>
  </si>
  <si>
    <t xml:space="preserve">OFF</t>
  </si>
  <si>
    <t xml:space="preserve">Assets Rated</t>
  </si>
  <si>
    <t xml:space="preserve">FORCE …</t>
  </si>
  <si>
    <t xml:space="preserve">Starting Share</t>
  </si>
  <si>
    <t xml:space="preserve">Starting Share Year</t>
  </si>
  <si>
    <t xml:space="preserve">Starting Share Month</t>
  </si>
  <si>
    <t xml:space="preserve">Follow On</t>
  </si>
  <si>
    <t xml:space="preserve">Calibration</t>
  </si>
  <si>
    <t xml:space="preserve">Therapy Class</t>
  </si>
  <si>
    <t xml:space="preserve">Product p</t>
  </si>
  <si>
    <t xml:space="preserve">Product q</t>
  </si>
  <si>
    <t xml:space="preserve">LOE %</t>
  </si>
  <si>
    <t xml:space="preserve">Avg Therapy Days</t>
  </si>
  <si>
    <t xml:space="preserve">Launch Price / DOT</t>
  </si>
  <si>
    <t xml:space="preserve">Price Change</t>
  </si>
  <si>
    <t xml:space="preserve">Price Ceiling / Floor</t>
  </si>
  <si>
    <t xml:space="preserve">GTN %</t>
  </si>
  <si>
    <t xml:space="preserve">GTN Change</t>
  </si>
  <si>
    <t xml:space="preserve">GTN Ceiling / Floor</t>
  </si>
  <si>
    <t xml:space="preserve">Units per DOT</t>
  </si>
  <si>
    <t xml:space="preserve">Unique ID</t>
  </si>
  <si>
    <t xml:space="preserve">Barrier - Elastic Score %</t>
  </si>
  <si>
    <t xml:space="preserve">Barrier %</t>
  </si>
  <si>
    <t xml:space="preserve">Barrier - Elastic Score</t>
  </si>
  <si>
    <t xml:space="preserve">Not Specified</t>
  </si>
  <si>
    <t xml:space="preserve">Starting Share &gt;&gt;</t>
  </si>
  <si>
    <t xml:space="preserve">Year</t>
  </si>
  <si>
    <t xml:space="preserve">Month</t>
  </si>
  <si>
    <t xml:space="preserve">Nortriptyline</t>
  </si>
</sst>
</file>

<file path=xl/styles.xml><?xml version="1.0" encoding="utf-8"?>
<styleSheet xmlns="http://schemas.openxmlformats.org/spreadsheetml/2006/main">
  <numFmts count="38">
    <numFmt numFmtId="164" formatCode="General"/>
    <numFmt numFmtId="165" formatCode="0%"/>
    <numFmt numFmtId="166" formatCode="0"/>
    <numFmt numFmtId="167" formatCode="\E0"/>
    <numFmt numFmtId="168" formatCode="\S0"/>
    <numFmt numFmtId="169" formatCode="\D0"/>
    <numFmt numFmtId="170" formatCode="\B0"/>
    <numFmt numFmtId="171" formatCode="0.00"/>
    <numFmt numFmtId="172" formatCode="0.00%"/>
    <numFmt numFmtId="173" formatCode="_(\$* #,##0.00_);_(\$* \(#,##0.00\);_(\$* \-??_);_(@_)"/>
    <numFmt numFmtId="174" formatCode="_(\$* #,##0_);_(\$* \(#,##0\);_(\$* \-??_);_(@_)"/>
    <numFmt numFmtId="175" formatCode="_(\$* #,##0.0_);_(\$* \(#,##0.0\);_(\$* \-??_);_(@_)"/>
    <numFmt numFmtId="176" formatCode="0.000"/>
    <numFmt numFmtId="177" formatCode="0\m"/>
    <numFmt numFmtId="178" formatCode="0.0"/>
    <numFmt numFmtId="179" formatCode="_(* #,##0.00_);_(* \(#,##0.00\);_(* \-??_);_(@_)"/>
    <numFmt numFmtId="180" formatCode="_(* #,##0_);_(* \(#,##0\);_(* \-??_);_(@_)"/>
    <numFmt numFmtId="181" formatCode="\ * #,##0\ ;\ * \(#,##0\);\ * \-#\ ;\ @\ "/>
    <numFmt numFmtId="182" formatCode="_(* #,##0.000000000_);_(* \(#,##0.000000000\);_(* \-??_);_(@_)"/>
    <numFmt numFmtId="183" formatCode="_(* #,##0.0000000000_);_(* \(#,##0.0000000000\);_(* \-??_);_(@_)"/>
    <numFmt numFmtId="184" formatCode="0.0%"/>
    <numFmt numFmtId="185" formatCode="0.0000000%"/>
    <numFmt numFmtId="186" formatCode="0.0,,&quot; M&quot;"/>
    <numFmt numFmtId="187" formatCode="\$0.0"/>
    <numFmt numFmtId="188" formatCode="\$0.00"/>
    <numFmt numFmtId="189" formatCode="0.0,,,&quot; B&quot;"/>
    <numFmt numFmtId="190" formatCode="0,,\M"/>
    <numFmt numFmtId="191" formatCode="0.000000000000000%"/>
    <numFmt numFmtId="192" formatCode="0.0,,\M"/>
    <numFmt numFmtId="193" formatCode="0.0,\K"/>
    <numFmt numFmtId="194" formatCode="0.000000"/>
    <numFmt numFmtId="195" formatCode="\$#,##0.00"/>
    <numFmt numFmtId="196" formatCode="@"/>
    <numFmt numFmtId="197" formatCode="0.00000%"/>
    <numFmt numFmtId="198" formatCode="\$#,##0"/>
    <numFmt numFmtId="199" formatCode="\$#,##0.0"/>
    <numFmt numFmtId="200" formatCode="_(* #,##0.0_);_(* \(#,##0.0\);_(* \-??_);_(@_)"/>
    <numFmt numFmtId="201" formatCode="#,##0_);\(#,##0\)"/>
  </numFmts>
  <fonts count="5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9"/>
      <color rgb="FF000000"/>
      <name val="Calibri"/>
      <family val="2"/>
      <charset val="1"/>
    </font>
    <font>
      <sz val="16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b val="true"/>
      <i val="true"/>
      <sz val="10"/>
      <color rgb="FF000000"/>
      <name val="Calibri"/>
      <family val="2"/>
      <charset val="1"/>
    </font>
    <font>
      <i val="true"/>
      <sz val="10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2"/>
      <name val="Arial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18"/>
      <color rgb="FF404040"/>
      <name val="Calibri"/>
      <family val="2"/>
    </font>
    <font>
      <b val="true"/>
      <sz val="10"/>
      <color rgb="FFFFFFFF"/>
      <name val="Calibri"/>
      <family val="2"/>
    </font>
    <font>
      <sz val="12"/>
      <color rgb="FF404040"/>
      <name val="Calibri"/>
      <family val="2"/>
    </font>
    <font>
      <sz val="22"/>
      <color rgb="FF000000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4"/>
      <color rgb="FF595959"/>
      <name val="Calibri"/>
      <family val="2"/>
    </font>
    <font>
      <sz val="10"/>
      <color rgb="FF000000"/>
      <name val="Calibri"/>
      <family val="2"/>
    </font>
    <font>
      <b val="true"/>
      <i val="true"/>
      <sz val="14"/>
      <color rgb="FF595959"/>
      <name val="Calibri"/>
      <family val="2"/>
    </font>
    <font>
      <sz val="11"/>
      <color rgb="FF000000"/>
      <name val="Calibri"/>
      <family val="0"/>
      <charset val="1"/>
    </font>
    <font>
      <b val="true"/>
      <i val="true"/>
      <sz val="10"/>
      <color rgb="FF595959"/>
      <name val="Calibri"/>
      <family val="2"/>
    </font>
    <font>
      <b val="true"/>
      <i val="true"/>
      <sz val="12"/>
      <color rgb="FF595959"/>
      <name val="Calibri"/>
      <family val="2"/>
    </font>
    <font>
      <b val="true"/>
      <sz val="11"/>
      <color rgb="FF000000"/>
      <name val="Calibri"/>
      <family val="2"/>
      <charset val="1"/>
    </font>
    <font>
      <u val="single"/>
      <sz val="11"/>
      <color rgb="FF000000"/>
      <name val="Calibri"/>
      <family val="2"/>
      <charset val="1"/>
    </font>
    <font>
      <sz val="9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sz val="9"/>
      <color rgb="FFFF0000"/>
      <name val="Calibri"/>
      <family val="2"/>
      <charset val="1"/>
    </font>
    <font>
      <sz val="14"/>
      <color rgb="FF595959"/>
      <name val="Calibri"/>
      <family val="2"/>
    </font>
    <font>
      <sz val="9"/>
      <color rgb="FF404040"/>
      <name val="Calibri"/>
      <family val="2"/>
    </font>
    <font>
      <sz val="9"/>
      <color rgb="FF595959"/>
      <name val="Calibri"/>
      <family val="2"/>
    </font>
    <font>
      <b val="true"/>
      <u val="single"/>
      <sz val="9"/>
      <color rgb="FF000000"/>
      <name val="Calibri"/>
      <family val="2"/>
      <charset val="1"/>
    </font>
    <font>
      <b val="true"/>
      <sz val="11"/>
      <color rgb="FFFFFFFF"/>
      <name val="Arial"/>
      <family val="2"/>
      <charset val="1"/>
    </font>
    <font>
      <sz val="11"/>
      <color rgb="FF505050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b val="true"/>
      <i val="true"/>
      <sz val="15"/>
      <color rgb="FF595959"/>
      <name val="Calibri"/>
      <family val="2"/>
    </font>
    <font>
      <b val="true"/>
      <i val="true"/>
      <sz val="11"/>
      <color rgb="FF595959"/>
      <name val="Calibri"/>
      <family val="2"/>
    </font>
    <font>
      <b val="true"/>
      <sz val="9"/>
      <color rgb="FFFFFFFF"/>
      <name val="Arial"/>
      <family val="2"/>
      <charset val="1"/>
    </font>
    <font>
      <sz val="9"/>
      <color rgb="FFFFFFFF"/>
      <name val="Arial"/>
      <family val="2"/>
      <charset val="1"/>
    </font>
    <font>
      <sz val="9"/>
      <name val="Arial"/>
      <family val="2"/>
      <charset val="1"/>
    </font>
    <font>
      <b val="true"/>
      <sz val="9"/>
      <name val="Arial"/>
      <family val="2"/>
      <charset val="1"/>
    </font>
    <font>
      <sz val="11"/>
      <color rgb="FFD9D9D9"/>
      <name val="Calibri"/>
      <family val="2"/>
      <charset val="1"/>
    </font>
    <font>
      <b val="true"/>
      <u val="single"/>
      <sz val="11"/>
      <color rgb="FF000000"/>
      <name val="Calibri"/>
      <family val="2"/>
      <charset val="1"/>
    </font>
    <font>
      <sz val="11"/>
      <color rgb="FFAFABAB"/>
      <name val="Calibri"/>
      <family val="2"/>
      <charset val="1"/>
    </font>
    <font>
      <sz val="9"/>
      <color rgb="FFA6A6A6"/>
      <name val="Calibri"/>
      <family val="2"/>
      <charset val="1"/>
    </font>
    <font>
      <sz val="11"/>
      <color rgb="FFA6A6A6"/>
      <name val="Calibri"/>
      <family val="2"/>
      <charset val="1"/>
    </font>
    <font>
      <sz val="9"/>
      <color rgb="FFAFABAB"/>
      <name val="Calibri"/>
      <family val="2"/>
      <charset val="1"/>
    </font>
    <font>
      <sz val="10"/>
      <color rgb="FFAFABAB"/>
      <name val="Arial"/>
      <family val="2"/>
      <charset val="1"/>
    </font>
    <font>
      <sz val="8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CCECFF"/>
        <bgColor rgb="FFDAE3F3"/>
      </patternFill>
    </fill>
    <fill>
      <patternFill patternType="solid">
        <fgColor rgb="FFF8CBAD"/>
        <bgColor rgb="FFFFC7CE"/>
      </patternFill>
    </fill>
    <fill>
      <patternFill patternType="solid">
        <fgColor rgb="FFFFFFFF"/>
        <bgColor rgb="FFF2F2F2"/>
      </patternFill>
    </fill>
    <fill>
      <patternFill patternType="solid">
        <fgColor rgb="FFE7E6E6"/>
        <bgColor rgb="FFDAE3F3"/>
      </patternFill>
    </fill>
    <fill>
      <patternFill patternType="solid">
        <fgColor rgb="FFFFFFCC"/>
        <bgColor rgb="FFFFF2CC"/>
      </patternFill>
    </fill>
    <fill>
      <patternFill patternType="solid">
        <fgColor rgb="FFFFE699"/>
        <bgColor rgb="FFFFF2CC"/>
      </patternFill>
    </fill>
    <fill>
      <patternFill patternType="solid">
        <fgColor rgb="FFD6DCE5"/>
        <bgColor rgb="FFDBDBDB"/>
      </patternFill>
    </fill>
    <fill>
      <patternFill patternType="solid">
        <fgColor rgb="FF808080"/>
        <bgColor rgb="FF8B8B8B"/>
      </patternFill>
    </fill>
    <fill>
      <patternFill patternType="solid">
        <fgColor rgb="FFDAE3F3"/>
        <bgColor rgb="FFD6DCE5"/>
      </patternFill>
    </fill>
    <fill>
      <patternFill patternType="solid">
        <fgColor rgb="FFD9D9D9"/>
        <bgColor rgb="FFDBDBDB"/>
      </patternFill>
    </fill>
    <fill>
      <patternFill patternType="solid">
        <fgColor rgb="FF9BBB59"/>
        <bgColor rgb="FF70AD47"/>
      </patternFill>
    </fill>
    <fill>
      <patternFill patternType="solid">
        <fgColor rgb="FF99CCFF"/>
        <bgColor rgb="FFB4C7E7"/>
      </patternFill>
    </fill>
    <fill>
      <patternFill patternType="solid">
        <fgColor rgb="FF0066CC"/>
        <bgColor rgb="FF008080"/>
      </patternFill>
    </fill>
    <fill>
      <patternFill patternType="solid">
        <fgColor rgb="FFDBDBDB"/>
        <bgColor rgb="FFD9D9D9"/>
      </patternFill>
    </fill>
    <fill>
      <patternFill patternType="solid">
        <fgColor rgb="FF666666"/>
        <bgColor rgb="FF595959"/>
      </patternFill>
    </fill>
    <fill>
      <patternFill patternType="solid">
        <fgColor rgb="FF660066"/>
        <bgColor rgb="FF800080"/>
      </patternFill>
    </fill>
    <fill>
      <patternFill patternType="solid">
        <fgColor rgb="FFFFF2CC"/>
        <bgColor rgb="FFFFFFCC"/>
      </patternFill>
    </fill>
    <fill>
      <patternFill patternType="solid">
        <fgColor rgb="FFFFFF00"/>
        <bgColor rgb="FFFFD966"/>
      </patternFill>
    </fill>
    <fill>
      <patternFill patternType="solid">
        <fgColor rgb="FFD0CECE"/>
        <bgColor rgb="FFD9D9D9"/>
      </patternFill>
    </fill>
    <fill>
      <patternFill patternType="solid">
        <fgColor rgb="FFB4C7E7"/>
        <bgColor rgb="FFBFBFBF"/>
      </patternFill>
    </fill>
    <fill>
      <patternFill patternType="solid">
        <fgColor rgb="FF8FAADC"/>
        <bgColor rgb="FFA6A6A6"/>
      </patternFill>
    </fill>
  </fills>
  <borders count="81">
    <border diagonalUp="false" diagonalDown="false">
      <left/>
      <right/>
      <top/>
      <bottom/>
      <diagonal/>
    </border>
    <border diagonalUp="false" diagonalDown="false">
      <left style="thin"/>
      <right style="thin"/>
      <top style="medium"/>
      <bottom style="dotted"/>
      <diagonal/>
    </border>
    <border diagonalUp="false" diagonalDown="false">
      <left style="thin"/>
      <right style="thin"/>
      <top/>
      <bottom style="dotted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ck"/>
      <right style="thin"/>
      <top style="thick"/>
      <bottom/>
      <diagonal/>
    </border>
    <border diagonalUp="false" diagonalDown="false">
      <left style="thin"/>
      <right style="thin"/>
      <top style="thick"/>
      <bottom/>
      <diagonal/>
    </border>
    <border diagonalUp="false" diagonalDown="false">
      <left style="thin"/>
      <right style="thick"/>
      <top style="thick"/>
      <bottom/>
      <diagonal/>
    </border>
    <border diagonalUp="false" diagonalDown="false">
      <left style="thick"/>
      <right style="thin"/>
      <top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ck"/>
      <right style="thin"/>
      <top/>
      <bottom style="thick"/>
      <diagonal/>
    </border>
    <border diagonalUp="false" diagonalDown="false">
      <left style="thin"/>
      <right style="thin"/>
      <top/>
      <bottom style="thick"/>
      <diagonal/>
    </border>
    <border diagonalUp="false" diagonalDown="false">
      <left style="thin"/>
      <right style="thick"/>
      <top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/>
      <bottom style="thick"/>
      <diagonal/>
    </border>
    <border diagonalUp="false" diagonalDown="false">
      <left style="thin"/>
      <right style="medium"/>
      <top/>
      <bottom style="thick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/>
      <bottom style="thin">
        <color rgb="FF8FAADC"/>
      </bottom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/>
      <bottom style="hair"/>
      <diagonal/>
    </border>
    <border diagonalUp="false" diagonalDown="false">
      <left/>
      <right style="medium"/>
      <top/>
      <bottom style="hair"/>
      <diagonal/>
    </border>
    <border diagonalUp="false" diagonalDown="false">
      <left/>
      <right/>
      <top style="hair"/>
      <bottom style="hair"/>
      <diagonal/>
    </border>
    <border diagonalUp="false" diagonalDown="false">
      <left/>
      <right style="medium"/>
      <top style="hair"/>
      <bottom style="hair"/>
      <diagonal/>
    </border>
    <border diagonalUp="false" diagonalDown="false">
      <left style="medium"/>
      <right/>
      <top/>
      <bottom style="thin"/>
      <diagonal/>
    </border>
    <border diagonalUp="false" diagonalDown="false">
      <left/>
      <right/>
      <top style="hair"/>
      <bottom style="thin"/>
      <diagonal/>
    </border>
    <border diagonalUp="false" diagonalDown="false">
      <left/>
      <right style="medium"/>
      <top style="hair"/>
      <bottom style="thin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/>
      <right/>
      <top style="thin">
        <color rgb="FF8FAADC"/>
      </top>
      <bottom style="thin">
        <color rgb="FF8FAADC"/>
      </bottom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E7E6E6"/>
      </left>
      <right/>
      <top style="thin">
        <color rgb="FFE7E6E6"/>
      </top>
      <bottom style="thin">
        <color rgb="FFE7E6E6"/>
      </bottom>
      <diagonal/>
    </border>
    <border diagonalUp="false" diagonalDown="false"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9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</cellStyleXfs>
  <cellXfs count="40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22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6" fontId="6" fillId="2" borderId="1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2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2" borderId="3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4" borderId="4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5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4" borderId="4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6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7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8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9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0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1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0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2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3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4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4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15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15" xfId="22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7" fillId="2" borderId="15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2" borderId="1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2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3" xfId="22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0" fillId="4" borderId="4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5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4" borderId="4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6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6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7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8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9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5" borderId="6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20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21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9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6" xfId="22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2" borderId="20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22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21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22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23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24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3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25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0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1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7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8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9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4" borderId="15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6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7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8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5" borderId="6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24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3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25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5" borderId="17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19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20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3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18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7" borderId="6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5" borderId="19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0" fillId="4" borderId="4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0" fillId="4" borderId="4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15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2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2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3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4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5" borderId="30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3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0" fillId="4" borderId="4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0" fillId="4" borderId="4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8" borderId="32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6" fillId="2" borderId="2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0" fillId="4" borderId="4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2" borderId="6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6" fillId="2" borderId="2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6" xfId="22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10" fillId="4" borderId="4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0" fillId="4" borderId="15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0" fillId="4" borderId="15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0" fillId="4" borderId="15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10" fillId="4" borderId="15" xfId="2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8" fillId="9" borderId="33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8" fillId="9" borderId="34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0" fillId="4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0" fillId="4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0" fillId="4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0" fillId="4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18" fillId="9" borderId="0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8" fillId="9" borderId="15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6" borderId="33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5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0" xfId="28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" xfId="28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1" xfId="28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2" xfId="28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3" xfId="28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4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5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6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8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6" xfId="28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47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6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26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7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8" xfId="28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9" xfId="28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40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4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41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1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28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" xfId="28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50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1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1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5" fillId="0" borderId="5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4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1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0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4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11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1" borderId="5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26" fillId="11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11" borderId="1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6" fillId="11" borderId="1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7" fillId="6" borderId="49" xfId="22" applyFont="true" applyBorder="true" applyAlignment="true" applyProtection="true">
      <alignment horizontal="center" vertical="bottom" textRotation="90" wrapText="true" indent="0" shrinkToFit="false"/>
      <protection locked="true" hidden="false"/>
    </xf>
    <xf numFmtId="164" fontId="26" fillId="11" borderId="1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5" fontId="5" fillId="6" borderId="1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5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6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0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6" borderId="15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2" borderId="0" xfId="22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4" fillId="12" borderId="54" xfId="2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5" fontId="35" fillId="12" borderId="54" xfId="2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55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6" fillId="5" borderId="56" xfId="2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7" fillId="5" borderId="32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7" fillId="13" borderId="3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9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7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35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2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6" borderId="26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14" borderId="2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6" borderId="57" xfId="20" applyFont="true" applyBorder="true" applyAlignment="true" applyProtection="false">
      <alignment horizontal="center" vertical="bottom" textRotation="0" wrapText="true" indent="0" shrinkToFit="true"/>
      <protection locked="true" hidden="false"/>
    </xf>
    <xf numFmtId="164" fontId="38" fillId="5" borderId="58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38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38" fillId="5" borderId="38" xfId="24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5" borderId="38" xfId="24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38" fillId="5" borderId="39" xfId="2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9" fillId="0" borderId="29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9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6" borderId="59" xfId="15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14" borderId="59" xfId="24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6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6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6" borderId="61" xfId="15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14" borderId="61" xfId="24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62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9" fillId="0" borderId="6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6" borderId="64" xfId="15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14" borderId="64" xfId="24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65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3" fontId="38" fillId="5" borderId="39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64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64" xfId="24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84" fontId="38" fillId="5" borderId="38" xfId="24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5" borderId="5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5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38" fillId="5" borderId="56" xfId="24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5" borderId="56" xfId="24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38" fillId="5" borderId="66" xfId="2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4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4" borderId="43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4" borderId="15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7" fillId="4" borderId="53" xfId="2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7" fillId="4" borderId="53" xfId="22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2" borderId="15" xfId="24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5" fillId="2" borderId="15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2" borderId="0" xfId="22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22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85" fontId="5" fillId="2" borderId="0" xfId="22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6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6" fontId="29" fillId="4" borderId="15" xfId="2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6" borderId="21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6" borderId="21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7" fontId="5" fillId="6" borderId="69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8" fontId="5" fillId="6" borderId="70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9" fontId="29" fillId="4" borderId="15" xfId="2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6" borderId="15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4" fontId="5" fillId="15" borderId="15" xfId="22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84" fontId="5" fillId="15" borderId="15" xfId="2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1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1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2" fillId="1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1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27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8" fillId="9" borderId="71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8" fillId="9" borderId="37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4" fontId="0" fillId="18" borderId="15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10" borderId="5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90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10" borderId="7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8" fillId="9" borderId="73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8" fillId="9" borderId="27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10" borderId="5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5" fillId="10" borderId="5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1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91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8" fillId="9" borderId="33" xfId="21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0" fillId="18" borderId="15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9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92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93" fontId="4" fillId="0" borderId="0" xfId="23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7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92" fontId="0" fillId="0" borderId="7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8" fillId="9" borderId="34" xfId="21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0" fillId="18" borderId="6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4" fontId="0" fillId="18" borderId="6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19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8" fillId="9" borderId="49" xfId="21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0" fillId="18" borderId="4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4" fontId="0" fillId="18" borderId="4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92" fontId="0" fillId="0" borderId="7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8" fillId="9" borderId="15" xfId="21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5" fontId="0" fillId="0" borderId="7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7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92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84" fontId="0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8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75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9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20" borderId="15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8" fillId="9" borderId="76" xfId="21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0" fillId="1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29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5" fillId="1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0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29" xfId="0" applyFont="fals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5" fillId="1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92" fontId="0" fillId="19" borderId="7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22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7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7" fillId="0" borderId="1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7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0" fillId="6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9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6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0" fillId="6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9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9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8" fillId="0" borderId="77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4" fontId="49" fillId="0" borderId="78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9" fillId="0" borderId="78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0" fillId="0" borderId="7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49" fillId="0" borderId="78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8" fillId="0" borderId="79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4" borderId="15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7" fillId="4" borderId="15" xfId="22" applyFont="true" applyBorder="true" applyAlignment="true" applyProtection="true">
      <alignment horizontal="center" vertical="bottom" textRotation="90" wrapText="true" indent="0" shrinkToFit="false"/>
      <protection locked="true" hidden="false"/>
    </xf>
    <xf numFmtId="164" fontId="27" fillId="6" borderId="15" xfId="22" applyFont="true" applyBorder="true" applyAlignment="true" applyProtection="true">
      <alignment horizontal="center" vertical="bottom" textRotation="90" wrapText="true" indent="0" shrinkToFit="false"/>
      <protection locked="true" hidden="false"/>
    </xf>
    <xf numFmtId="164" fontId="51" fillId="4" borderId="8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1" fillId="4" borderId="77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9" fillId="4" borderId="78" xfId="22" applyFont="true" applyBorder="true" applyAlignment="true" applyProtection="true">
      <alignment horizontal="center" vertical="bottom" textRotation="90" wrapText="true" indent="0" shrinkToFit="false"/>
      <protection locked="true" hidden="false"/>
    </xf>
    <xf numFmtId="164" fontId="5" fillId="6" borderId="15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6" borderId="1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9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29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27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7" fillId="6" borderId="1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8" fontId="27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4" fontId="5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9" fontId="27" fillId="6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200" fontId="27" fillId="6" borderId="1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201" fontId="27" fillId="6" borderId="1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2" fillId="0" borderId="8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2" fillId="0" borderId="77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2" fillId="0" borderId="79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4" fontId="50" fillId="0" borderId="78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9" fillId="0" borderId="78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0" fillId="0" borderId="7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5" fontId="27" fillId="21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0" fillId="0" borderId="7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29" fillId="0" borderId="78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0" fillId="0" borderId="7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9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29" fillId="22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29" fillId="10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29" fillId="10" borderId="78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4" fontId="5" fillId="6" borderId="1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29" fillId="21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1" borderId="15" xfId="22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15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12" xfId="20" builtinId="53" customBuiltin="true"/>
    <cellStyle name="Normal 13 2 2" xfId="21" builtinId="53" customBuiltin="true"/>
    <cellStyle name="Normal 13 3 2" xfId="22" builtinId="53" customBuiltin="true"/>
    <cellStyle name="Normal 2" xfId="23" builtinId="53" customBuiltin="true"/>
    <cellStyle name="Percent 2" xfId="24" builtinId="53" customBuiltin="true"/>
    <cellStyle name="Pivot Table Corner" xfId="25" builtinId="53" customBuiltin="true"/>
    <cellStyle name="Pivot Table Value" xfId="26" builtinId="53" customBuiltin="true"/>
    <cellStyle name="Pivot Table Field" xfId="27" builtinId="53" customBuiltin="true"/>
    <cellStyle name="Pivot Table Category" xfId="28" builtinId="53" customBuiltin="true"/>
  </cellStyles>
  <dxfs count="88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0000"/>
        </patternFill>
      </fill>
      <border diagonalUp="false" diagonalDown="false">
        <left/>
        <right/>
        <top/>
        <bottom/>
        <diagonal/>
      </border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E7E6E6"/>
      <rgbColor rgb="FF9C0006"/>
      <rgbColor rgb="FF008000"/>
      <rgbColor rgb="FF000080"/>
      <rgbColor rgb="FFD9D9D9"/>
      <rgbColor rgb="FF800080"/>
      <rgbColor rgb="FF008080"/>
      <rgbColor rgb="FFBFBFBF"/>
      <rgbColor rgb="FF808080"/>
      <rgbColor rgb="FF8FAADC"/>
      <rgbColor rgb="FF595959"/>
      <rgbColor rgb="FFFFFFCC"/>
      <rgbColor rgb="FFCCECFF"/>
      <rgbColor rgb="FF660066"/>
      <rgbColor rgb="FFA6A6A6"/>
      <rgbColor rgb="FF0066CC"/>
      <rgbColor rgb="FFB4C7E7"/>
      <rgbColor rgb="FF000080"/>
      <rgbColor rgb="FFFF00FF"/>
      <rgbColor rgb="FFFFF2CC"/>
      <rgbColor rgb="FFF2F2F2"/>
      <rgbColor rgb="FF800080"/>
      <rgbColor rgb="FF800000"/>
      <rgbColor rgb="FF008080"/>
      <rgbColor rgb="FF0000FF"/>
      <rgbColor rgb="FFDBDBDB"/>
      <rgbColor rgb="FFDAE3F3"/>
      <rgbColor rgb="FFC5E0B4"/>
      <rgbColor rgb="FFFFE699"/>
      <rgbColor rgb="FF99CCFF"/>
      <rgbColor rgb="FFFFC7CE"/>
      <rgbColor rgb="FFAFABAB"/>
      <rgbColor rgb="FFF8CBAD"/>
      <rgbColor rgb="FF4472C4"/>
      <rgbColor rgb="FFD6DCE5"/>
      <rgbColor rgb="FF9BBB59"/>
      <rgbColor rgb="FFFFD966"/>
      <rgbColor rgb="FFD0CECE"/>
      <rgbColor rgb="FFED7D31"/>
      <rgbColor rgb="FF666666"/>
      <rgbColor rgb="FF8B8B8B"/>
      <rgbColor rgb="FF003366"/>
      <rgbColor rgb="FF70AD47"/>
      <rgbColor rgb="FF003300"/>
      <rgbColor rgb="FF333300"/>
      <rgbColor rgb="FF993300"/>
      <rgbColor rgb="FF993366"/>
      <rgbColor rgb="FF505050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externalLink" Target="externalLinks/externalLink3.xml"/><Relationship Id="rId61" Type="http://schemas.openxmlformats.org/officeDocument/2006/relationships/externalLink" Target="externalLinks/externalLink1.xml"/><Relationship Id="rId62" Type="http://schemas.openxmlformats.org/officeDocument/2006/relationships/externalLink" Target="externalLinks/externalLink2.xml"/><Relationship Id="rId63" Type="http://schemas.openxmlformats.org/officeDocument/2006/relationships/sharedStrings" Target="sharedStrings.xml"/><Relationship Id="rId64" Type="http://schemas.openxmlformats.org/officeDocument/2006/relationships/pivotCacheDefinition" Target="pivotCache/pivotCacheDefinition1.xml"/>
</Relationships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Efficacy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Efficacy!$D$2:$H$7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Efficacy!$D$281:$H$281</c:f>
              <c:numCache>
                <c:formatCode>General</c:formatCode>
                <c:ptCount val="5"/>
                <c:pt idx="0">
                  <c:v>0.0169491525423729</c:v>
                </c:pt>
                <c:pt idx="1">
                  <c:v>0.101694915254237</c:v>
                </c:pt>
                <c:pt idx="2">
                  <c:v>0.51864406779661</c:v>
                </c:pt>
                <c:pt idx="3">
                  <c:v>0.264406779661017</c:v>
                </c:pt>
                <c:pt idx="4">
                  <c:v>0.0983050847457627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210368805563"/>
          <c:y val="0.219877736146717"/>
          <c:w val="0.480348576207033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Efficacy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'UK-Efficacy'!$D$2:$H$7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'UK-Efficacy'!$D$545:$H$545</c:f>
              <c:numCache>
                <c:formatCode>General</c:formatCode>
                <c:ptCount val="5"/>
                <c:pt idx="0">
                  <c:v>0.0120481927710843</c:v>
                </c:pt>
                <c:pt idx="1">
                  <c:v>0.0963855421686747</c:v>
                </c:pt>
                <c:pt idx="2">
                  <c:v>0.345381526104418</c:v>
                </c:pt>
                <c:pt idx="3">
                  <c:v>0.473895582329317</c:v>
                </c:pt>
                <c:pt idx="4">
                  <c:v>0.072289156626506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74418604651"/>
          <c:y val="0.219877736146717"/>
          <c:w val="0.48035569236031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Efficacy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'ES-Efficacy'!$D$2:$H$7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'ES-Efficacy'!$D$545:$H$545</c:f>
              <c:numCache>
                <c:formatCode>General</c:formatCode>
                <c:ptCount val="5"/>
                <c:pt idx="0">
                  <c:v>0.019672131147541</c:v>
                </c:pt>
                <c:pt idx="1">
                  <c:v>0.127868852459016</c:v>
                </c:pt>
                <c:pt idx="2">
                  <c:v>0.291803278688525</c:v>
                </c:pt>
                <c:pt idx="3">
                  <c:v>0.462295081967213</c:v>
                </c:pt>
                <c:pt idx="4">
                  <c:v>0.0983606557377049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74418604651"/>
          <c:y val="0.219877736146717"/>
          <c:w val="0.48035569236031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Efficacy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'IT-Efficacy'!$D$2:$H$7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'IT-Efficacy'!$D$545:$H$545</c:f>
              <c:numCache>
                <c:formatCode>General</c:formatCode>
                <c:ptCount val="5"/>
                <c:pt idx="0">
                  <c:v>0.0582822085889571</c:v>
                </c:pt>
                <c:pt idx="1">
                  <c:v>0.159509202453988</c:v>
                </c:pt>
                <c:pt idx="2">
                  <c:v>0.297546012269939</c:v>
                </c:pt>
                <c:pt idx="3">
                  <c:v>0.392638036809816</c:v>
                </c:pt>
                <c:pt idx="4">
                  <c:v>0.0920245398773006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74418604651"/>
          <c:y val="0.219877736146717"/>
          <c:w val="0.48035569236031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Efficacy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'DE-Efficacy'!$D$2:$H$7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'DE-Efficacy'!$D$545:$H$545</c:f>
              <c:numCache>
                <c:formatCode>General</c:formatCode>
                <c:ptCount val="5"/>
                <c:pt idx="0">
                  <c:v>0.0622950819672131</c:v>
                </c:pt>
                <c:pt idx="1">
                  <c:v>0.2</c:v>
                </c:pt>
                <c:pt idx="2">
                  <c:v>0.301639344262295</c:v>
                </c:pt>
                <c:pt idx="3">
                  <c:v>0.39016393442623</c:v>
                </c:pt>
                <c:pt idx="4">
                  <c:v>0.0459016393442623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74418604651"/>
          <c:y val="0.219877736146717"/>
          <c:w val="0.48035569236031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Efficacy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'FR-Efficacy'!$D$2:$H$7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'FR-Efficacy'!$D$545:$H$545</c:f>
              <c:numCache>
                <c:formatCode>General</c:formatCode>
                <c:ptCount val="5"/>
                <c:pt idx="0">
                  <c:v>0.101639344262295</c:v>
                </c:pt>
                <c:pt idx="1">
                  <c:v>0.134426229508197</c:v>
                </c:pt>
                <c:pt idx="2">
                  <c:v>0.288524590163934</c:v>
                </c:pt>
                <c:pt idx="3">
                  <c:v>0.40655737704918</c:v>
                </c:pt>
                <c:pt idx="4">
                  <c:v>0.0688524590163935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74418604651"/>
          <c:y val="0.219877736146717"/>
          <c:w val="0.48035569236031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Safety &amp; Tolerability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'S&amp;T'!$D$2:$H$7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'S&amp;T'!$D$281:$H$281</c:f>
              <c:numCache>
                <c:formatCode>General</c:formatCode>
                <c:ptCount val="5"/>
                <c:pt idx="0">
                  <c:v>0.0193050193050193</c:v>
                </c:pt>
                <c:pt idx="1">
                  <c:v>0.104247104247104</c:v>
                </c:pt>
                <c:pt idx="2">
                  <c:v>0.540540540540541</c:v>
                </c:pt>
                <c:pt idx="3">
                  <c:v>0.216216216216216</c:v>
                </c:pt>
                <c:pt idx="4">
                  <c:v>0.11969111969112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7073065841"/>
          <c:y val="0.219877736146717"/>
          <c:w val="0.48034577670738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Safety &amp; Tolerability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'FR-S&amp;T'!$D$2:$H$7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'FR-S&amp;T'!$D$478:$H$478</c:f>
              <c:numCache>
                <c:formatCode>General</c:formatCode>
                <c:ptCount val="5"/>
                <c:pt idx="0">
                  <c:v>0.00371747211895911</c:v>
                </c:pt>
                <c:pt idx="1">
                  <c:v>0.0408921933085502</c:v>
                </c:pt>
                <c:pt idx="2">
                  <c:v>0.356877323420074</c:v>
                </c:pt>
                <c:pt idx="3">
                  <c:v>0.278810408921933</c:v>
                </c:pt>
                <c:pt idx="4">
                  <c:v>0.319702602230483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6611881527"/>
          <c:y val="0.219877736146717"/>
          <c:w val="0.480332149124684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Safety &amp; Tolerability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'DE-S&amp;T'!$D$2:$H$7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'DE-S&amp;T'!$D$478:$H$478</c:f>
              <c:numCache>
                <c:formatCode>General</c:formatCode>
                <c:ptCount val="5"/>
                <c:pt idx="0">
                  <c:v>0.0110294117647059</c:v>
                </c:pt>
                <c:pt idx="1">
                  <c:v>0.0808823529411765</c:v>
                </c:pt>
                <c:pt idx="2">
                  <c:v>0.305147058823529</c:v>
                </c:pt>
                <c:pt idx="3">
                  <c:v>0.352941176470588</c:v>
                </c:pt>
                <c:pt idx="4">
                  <c:v>0.25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6611881527"/>
          <c:y val="0.219877736146717"/>
          <c:w val="0.480332149124684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Safety &amp; Tolerability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'UK-S&amp;T'!$D$2:$H$7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'UK-S&amp;T'!$D$478:$H$478</c:f>
              <c:numCache>
                <c:formatCode>General</c:formatCode>
                <c:ptCount val="5"/>
                <c:pt idx="0">
                  <c:v>0</c:v>
                </c:pt>
                <c:pt idx="1">
                  <c:v>0.0533333333333333</c:v>
                </c:pt>
                <c:pt idx="2">
                  <c:v>0.328888888888889</c:v>
                </c:pt>
                <c:pt idx="3">
                  <c:v>0.337777777777778</c:v>
                </c:pt>
                <c:pt idx="4">
                  <c:v>0.28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6611881527"/>
          <c:y val="0.219877736146717"/>
          <c:w val="0.480332149124684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Safety &amp; Tolerability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'IT-S&amp;T'!$D$2:$H$7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'IT-S&amp;T'!$D$478:$H$478</c:f>
              <c:numCache>
                <c:formatCode>General</c:formatCode>
                <c:ptCount val="5"/>
                <c:pt idx="0">
                  <c:v>0.0135593220338983</c:v>
                </c:pt>
                <c:pt idx="1">
                  <c:v>0.0983050847457627</c:v>
                </c:pt>
                <c:pt idx="2">
                  <c:v>0.35593220338983</c:v>
                </c:pt>
                <c:pt idx="3">
                  <c:v>0.305084745762712</c:v>
                </c:pt>
                <c:pt idx="4">
                  <c:v>0.227118644067797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6611881527"/>
          <c:y val="0.219877736146717"/>
          <c:w val="0.480332149124684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Safety &amp; Tolerability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'ES-S&amp;T'!$D$2:$H$7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'ES-S&amp;T'!$D$478:$H$478</c:f>
              <c:numCache>
                <c:formatCode>General</c:formatCode>
                <c:ptCount val="5"/>
                <c:pt idx="0">
                  <c:v>0.0182481751824818</c:v>
                </c:pt>
                <c:pt idx="1">
                  <c:v>0.0985401459854015</c:v>
                </c:pt>
                <c:pt idx="2">
                  <c:v>0.328467153284671</c:v>
                </c:pt>
                <c:pt idx="3">
                  <c:v>0.306569343065693</c:v>
                </c:pt>
                <c:pt idx="4">
                  <c:v>0.248175182481752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6611881527"/>
          <c:y val="0.219877736146717"/>
          <c:w val="0.480332149124684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Delivery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Delivery!$D$2:$H$7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Delivery!$D$281:$H$281</c:f>
              <c:numCache>
                <c:formatCode>General</c:formatCode>
                <c:ptCount val="5"/>
                <c:pt idx="0">
                  <c:v>0.0472972972972973</c:v>
                </c:pt>
                <c:pt idx="1">
                  <c:v>0.128378378378378</c:v>
                </c:pt>
                <c:pt idx="2">
                  <c:v>0.824324324324324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206792720188"/>
          <c:y val="0.219877736146717"/>
          <c:w val="0.480338322557789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Delivery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'FR-Delivery'!$D$2:$H$7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'FR-Delivery'!$D$277:$H$277</c:f>
              <c:numCache>
                <c:formatCode>General</c:formatCode>
                <c:ptCount val="5"/>
                <c:pt idx="0">
                  <c:v>0.0516129032258065</c:v>
                </c:pt>
                <c:pt idx="1">
                  <c:v>0.0580645161290323</c:v>
                </c:pt>
                <c:pt idx="2">
                  <c:v>0.87741935483871</c:v>
                </c:pt>
                <c:pt idx="3">
                  <c:v>0</c:v>
                </c:pt>
                <c:pt idx="4">
                  <c:v>0.0129032258064516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201383686599"/>
          <c:y val="0.219877736146717"/>
          <c:w val="0.480345496210118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Delivery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'ES-Delivery'!$D$2:$H$7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'ES-Delivery'!$D$277:$H$277</c:f>
              <c:numCache>
                <c:formatCode>General</c:formatCode>
                <c:ptCount val="5"/>
                <c:pt idx="0">
                  <c:v>0.032258064516129</c:v>
                </c:pt>
                <c:pt idx="1">
                  <c:v>0.0645161290322581</c:v>
                </c:pt>
                <c:pt idx="2">
                  <c:v>0.87741935483871</c:v>
                </c:pt>
                <c:pt idx="3">
                  <c:v>0</c:v>
                </c:pt>
                <c:pt idx="4">
                  <c:v>0.0258064516129032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201383686599"/>
          <c:y val="0.219877736146717"/>
          <c:w val="0.480345496210118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Delivery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'UK-Delivery'!$D$2:$H$7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'UK-Delivery'!$D$277:$H$277</c:f>
              <c:numCache>
                <c:formatCode>General</c:formatCode>
                <c:ptCount val="5"/>
                <c:pt idx="0">
                  <c:v>0.0236220472440945</c:v>
                </c:pt>
                <c:pt idx="1">
                  <c:v>0.047244094488189</c:v>
                </c:pt>
                <c:pt idx="2">
                  <c:v>0.905511811023622</c:v>
                </c:pt>
                <c:pt idx="3">
                  <c:v>0.0078740157480315</c:v>
                </c:pt>
                <c:pt idx="4">
                  <c:v>0.015748031496063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201383686599"/>
          <c:y val="0.219877736146717"/>
          <c:w val="0.480345496210118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Delivery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'DE-Delivery'!$D$2:$H$7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'DE-Delivery'!$D$277:$H$277</c:f>
              <c:numCache>
                <c:formatCode>General</c:formatCode>
                <c:ptCount val="5"/>
                <c:pt idx="0">
                  <c:v>0.032258064516129</c:v>
                </c:pt>
                <c:pt idx="1">
                  <c:v>0.109677419354839</c:v>
                </c:pt>
                <c:pt idx="2">
                  <c:v>0.832258064516129</c:v>
                </c:pt>
                <c:pt idx="3">
                  <c:v>0</c:v>
                </c:pt>
                <c:pt idx="4">
                  <c:v>0.0258064516129032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201383686599"/>
          <c:y val="0.219877736146717"/>
          <c:w val="0.480345496210118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Delivery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'IT-Delivery'!$D$2:$H$7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'IT-Delivery'!$D$277:$H$277</c:f>
              <c:numCache>
                <c:formatCode>General</c:formatCode>
                <c:ptCount val="5"/>
                <c:pt idx="0">
                  <c:v>0.0359281437125748</c:v>
                </c:pt>
                <c:pt idx="1">
                  <c:v>0.11377245508982</c:v>
                </c:pt>
                <c:pt idx="2">
                  <c:v>0.826347305389221</c:v>
                </c:pt>
                <c:pt idx="3">
                  <c:v>0.00598802395209581</c:v>
                </c:pt>
                <c:pt idx="4">
                  <c:v>0.0179640718562874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201383686599"/>
          <c:y val="0.219877736146717"/>
          <c:w val="0.480345496210118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Barrier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Barrier!$D$3:$H$8</c:f>
              <c:strCache>
                <c:ptCount val="30"/>
                <c:pt idx="0">
                  <c:v>Major disadvantage compared with the benchmark.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Minor disadvantage compared with the benchmark</c:v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>Undifferentiated from the benchmark therapy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>Minor improvement over the benchmark, or consensus is lacking, although some experts believe the therapy has an advantage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>Major improvement and major competitive advantage over the benchmark on measure</c:v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</c:strCache>
            </c:strRef>
          </c:cat>
          <c:val>
            <c:numRef>
              <c:f>Barrier!$D$313:$H$313</c:f>
              <c:numCache>
                <c:formatCode>General</c:formatCode>
                <c:ptCount val="5"/>
                <c:pt idx="0">
                  <c:v>0.0704225352112676</c:v>
                </c:pt>
                <c:pt idx="1">
                  <c:v>0.0492957746478873</c:v>
                </c:pt>
                <c:pt idx="2">
                  <c:v>0.830985915492958</c:v>
                </c:pt>
                <c:pt idx="3">
                  <c:v>0</c:v>
                </c:pt>
                <c:pt idx="4">
                  <c:v>0.0492957746478873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74588915362"/>
          <c:y val="0.219877736146717"/>
          <c:w val="0.480353097414265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Barrier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'FR-Barrier'!$D$2:$H$2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'FR-Barrier'!$D$243:$H$243</c:f>
              <c:numCache>
                <c:formatCode>General</c:formatCode>
                <c:ptCount val="5"/>
                <c:pt idx="0">
                  <c:v>0.0173913043478261</c:v>
                </c:pt>
                <c:pt idx="1">
                  <c:v>0.0260869565217391</c:v>
                </c:pt>
                <c:pt idx="2">
                  <c:v>0.91304347826087</c:v>
                </c:pt>
                <c:pt idx="3">
                  <c:v>0.0434782608695652</c:v>
                </c:pt>
                <c:pt idx="4">
                  <c:v>0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9002100023"/>
          <c:y val="0.219877736146717"/>
          <c:w val="0.480340683700852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Barrier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'IT-Barrier'!$D$2:$H$2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'IT-Barrier'!$D$243:$H$243</c:f>
              <c:numCache>
                <c:formatCode>General</c:formatCode>
                <c:ptCount val="5"/>
                <c:pt idx="0">
                  <c:v>0.032258064516129</c:v>
                </c:pt>
                <c:pt idx="1">
                  <c:v>0.0725806451612903</c:v>
                </c:pt>
                <c:pt idx="2">
                  <c:v>0.895161290322581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9002100023"/>
          <c:y val="0.219877736146717"/>
          <c:w val="0.480340683700852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Barrier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'UK-Barrier'!$D$2:$H$2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'UK-Barrier'!$D$243:$H$243</c:f>
              <c:numCache>
                <c:formatCode>General</c:formatCode>
                <c:ptCount val="5"/>
                <c:pt idx="0">
                  <c:v>0.0212765957446808</c:v>
                </c:pt>
                <c:pt idx="1">
                  <c:v>0</c:v>
                </c:pt>
                <c:pt idx="2">
                  <c:v>0.978723404255319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9002100023"/>
          <c:y val="0.219877736146717"/>
          <c:w val="0.480340683700852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Barrier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'ES-Barrier'!$D$2:$H$2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'ES-Barrier'!$D$243:$H$243</c:f>
              <c:numCache>
                <c:formatCode>General</c:formatCode>
                <c:ptCount val="5"/>
                <c:pt idx="0">
                  <c:v>0.0260869565217391</c:v>
                </c:pt>
                <c:pt idx="1">
                  <c:v>0.0173913043478261</c:v>
                </c:pt>
                <c:pt idx="2">
                  <c:v>0.956521739130435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9002100023"/>
          <c:y val="0.219877736146717"/>
          <c:w val="0.480340683700852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latin typeface="Calibri"/>
              </a:rPr>
              <a:t>Distribution of Barrier Ratings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explosion val="0"/>
          <c:dPt>
            <c:idx val="0"/>
            <c:spPr>
              <a:solidFill>
                <a:srgbClr val="ff0000"/>
              </a:solidFill>
              <a:ln>
                <a:noFill/>
              </a:ln>
            </c:spPr>
          </c:dPt>
          <c:dPt>
            <c:idx val="1"/>
            <c:spPr>
              <a:solidFill>
                <a:srgbClr val="ffd966"/>
              </a:solidFill>
              <a:ln>
                <a:noFill/>
              </a:ln>
            </c:spPr>
          </c:dPt>
          <c:dPt>
            <c:idx val="2"/>
            <c:spPr>
              <a:solidFill>
                <a:srgbClr val="ffffff"/>
              </a:solidFill>
              <a:ln>
                <a:noFill/>
              </a:ln>
            </c:spPr>
          </c:dPt>
          <c:dPt>
            <c:idx val="3"/>
            <c:spPr>
              <a:solidFill>
                <a:srgbClr val="c5e0b4"/>
              </a:solidFill>
              <a:ln>
                <a:noFill/>
              </a:ln>
            </c:spPr>
          </c:dPt>
          <c:dPt>
            <c:idx val="4"/>
            <c:spPr>
              <a:solidFill>
                <a:srgbClr val="70ad47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</c:dLbl>
            <c:dLblPos val="ctr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'DE-Barrier'!$D$2:$H$2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'DE-Barrier'!$D$243:$H$243</c:f>
              <c:numCache>
                <c:formatCode>General</c:formatCode>
                <c:ptCount val="5"/>
                <c:pt idx="0">
                  <c:v>0.0260869565217391</c:v>
                </c:pt>
                <c:pt idx="1">
                  <c:v>0.0434782608695652</c:v>
                </c:pt>
                <c:pt idx="2">
                  <c:v>0.930434782608696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ayout>
        <c:manualLayout>
          <c:xMode val="edge"/>
          <c:yMode val="edge"/>
          <c:x val="0.510189002100023"/>
          <c:y val="0.219877736146717"/>
          <c:w val="0.480340683700852"/>
          <c:h val="0.66798146139434"/>
        </c:manualLayout>
      </c:layout>
      <c:spPr>
        <a:solidFill>
          <a:srgbClr val="f2f2f2">
            <a:alpha val="39000"/>
          </a:srgbClr>
        </a:solidFill>
        <a:ln>
          <a:noFill/>
        </a:ln>
      </c:spPr>
      <c:txPr>
        <a:bodyPr/>
        <a:lstStyle/>
        <a:p>
          <a:pPr>
            <a:defRPr b="0" sz="1200" spc="-1" strike="noStrike">
              <a:solidFill>
                <a:srgbClr val="404040"/>
              </a:solidFill>
              <a:latin typeface="Calibri"/>
            </a:defRPr>
          </a:pPr>
        </a:p>
      </c:txPr>
    </c:legend>
    <c:plotVisOnly val="1"/>
    <c:dispBlanksAs val="gap"/>
  </c:chart>
  <c:spPr>
    <a:gradFill>
      <a:gsLst>
        <a:gs pos="0">
          <a:srgbClr val="ffffff"/>
        </a:gs>
        <a:gs pos="100000">
          <a:srgbClr val="bfbfbf"/>
        </a:gs>
      </a:gsLst>
      <a:path path="circle"/>
    </a:gradFill>
    <a:ln w="9360">
      <a:solidFill>
        <a:srgbClr val="bfbfbf"/>
      </a:solidFill>
      <a:round/>
    </a:ln>
  </c:sp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1" sz="1400" spc="-1" strike="noStrike">
                <a:solidFill>
                  <a:srgbClr val="595959"/>
                </a:solidFill>
                <a:latin typeface="Calibri"/>
              </a:rPr>
              <a:t>Efficacy / Acceptability Bivariable plot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83524668197346"/>
          <c:y val="0.0715973003374578"/>
          <c:w val="0.887999103992832"/>
          <c:h val="0.850168728908886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4472c4"/>
            </a:solidFill>
            <a:ln w="1908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Pt>
            <c:idx val="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2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3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4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5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6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7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8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9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2"/>
            <c:spPr>
              <a:solidFill>
                <a:srgbClr val="4472c4"/>
              </a:solidFill>
              <a:ln w="19080">
                <a:noFill/>
              </a:ln>
            </c:spPr>
          </c:dPt>
          <c:dLbls>
            <c:numFmt formatCode="0.00" sourceLinked="1"/>
            <c:dLbl>
              <c:idx val="0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6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7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8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9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0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</c:dLbl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'DE-Efficacy Acceptability'!$C$12:$C$24</c:f>
              <c:numCache>
                <c:formatCode>General</c:formatCode>
                <c:ptCount val="13"/>
                <c:pt idx="0">
                  <c:v>0.827545</c:v>
                </c:pt>
                <c:pt idx="1">
                  <c:v>1.124</c:v>
                </c:pt>
                <c:pt idx="2">
                  <c:v>1.768614</c:v>
                </c:pt>
                <c:pt idx="3">
                  <c:v>1.5526374</c:v>
                </c:pt>
                <c:pt idx="4">
                  <c:v>1.528078</c:v>
                </c:pt>
                <c:pt idx="5">
                  <c:v>1.124</c:v>
                </c:pt>
                <c:pt idx="6">
                  <c:v>1.8385268</c:v>
                </c:pt>
                <c:pt idx="7">
                  <c:v>1.7325336</c:v>
                </c:pt>
                <c:pt idx="8">
                  <c:v>0.658102</c:v>
                </c:pt>
                <c:pt idx="9">
                  <c:v>0.7191914</c:v>
                </c:pt>
                <c:pt idx="10">
                  <c:v>1.686</c:v>
                </c:pt>
                <c:pt idx="11">
                  <c:v>1.124</c:v>
                </c:pt>
                <c:pt idx="12">
                  <c:v>2.5682276</c:v>
                </c:pt>
              </c:numCache>
            </c:numRef>
          </c:xVal>
          <c:yVal>
            <c:numRef>
              <c:f>'DE-Efficacy Acceptability'!$D$12:$D$24</c:f>
              <c:numCache>
                <c:formatCode>General</c:formatCode>
                <c:ptCount val="13"/>
                <c:pt idx="0">
                  <c:v>1.57169184406</c:v>
                </c:pt>
                <c:pt idx="1">
                  <c:v>1.02292403164</c:v>
                </c:pt>
                <c:pt idx="2">
                  <c:v>1.22682913578</c:v>
                </c:pt>
                <c:pt idx="3">
                  <c:v>1.21767814406</c:v>
                </c:pt>
                <c:pt idx="4">
                  <c:v>1.04749693164</c:v>
                </c:pt>
                <c:pt idx="5">
                  <c:v>1.15432253164</c:v>
                </c:pt>
                <c:pt idx="6">
                  <c:v>0.9618194275</c:v>
                </c:pt>
                <c:pt idx="7">
                  <c:v>1.04563953164</c:v>
                </c:pt>
                <c:pt idx="8">
                  <c:v>1.34576023164</c:v>
                </c:pt>
                <c:pt idx="9">
                  <c:v>1.20225623578</c:v>
                </c:pt>
                <c:pt idx="10">
                  <c:v>1.13481253578</c:v>
                </c:pt>
                <c:pt idx="11">
                  <c:v>0.99835113164</c:v>
                </c:pt>
                <c:pt idx="12">
                  <c:v>1.37977799052</c:v>
                </c:pt>
              </c:numCache>
            </c:numRef>
          </c:yVal>
          <c:smooth val="0"/>
        </c:ser>
        <c:axId val="33031739"/>
        <c:axId val="95079049"/>
      </c:scatterChart>
      <c:valAx>
        <c:axId val="33031739"/>
        <c:scaling>
          <c:orientation val="minMax"/>
          <c:max val="2.76"/>
          <c:min val="0.75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1" i="1" sz="1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400" spc="-1" strike="noStrike">
                    <a:solidFill>
                      <a:srgbClr val="595959"/>
                    </a:solidFill>
                    <a:latin typeface="Calibri"/>
                  </a:rPr>
                  <a:t>Lower                                                                                                    Higher
Efficacy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5079049"/>
        <c:crosses val="autoZero"/>
        <c:crossBetween val="midCat"/>
        <c:majorUnit val="0.67"/>
      </c:valAx>
      <c:valAx>
        <c:axId val="95079049"/>
        <c:scaling>
          <c:orientation val="minMax"/>
          <c:max val="1.62"/>
          <c:min val="0.65"/>
        </c:scaling>
        <c:delete val="1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i="1" sz="1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400" spc="-1" strike="noStrike">
                    <a:solidFill>
                      <a:srgbClr val="595959"/>
                    </a:solidFill>
                    <a:latin typeface="Calibri"/>
                  </a:rPr>
                  <a:t>Acceptability
Lower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3031739"/>
        <c:crosses val="autoZero"/>
        <c:crossBetween val="midCat"/>
        <c:majorUnit val="0.32"/>
      </c:valAx>
      <c:spPr>
        <a:noFill/>
        <a:ln>
          <a:solidFill>
            <a:srgbClr val="000000"/>
          </a:solidFill>
        </a:ln>
      </c:spPr>
    </c:plotArea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1" sz="1400" spc="-1" strike="noStrike">
                <a:solidFill>
                  <a:srgbClr val="595959"/>
                </a:solidFill>
                <a:latin typeface="Calibri"/>
              </a:rPr>
              <a:t>Efficacy / Acceptability Bivariable plot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83720799955185"/>
          <c:y val="0.0716118967339339"/>
          <c:w val="0.888017478012436"/>
          <c:h val="0.850133360173117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4472c4"/>
            </a:solidFill>
            <a:ln w="1908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Pt>
            <c:idx val="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2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3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4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5"/>
            <c:spPr>
              <a:solidFill>
                <a:srgbClr val="4472c4"/>
              </a:solidFill>
              <a:ln w="19080">
                <a:noFill/>
              </a:ln>
            </c:spPr>
          </c:dPt>
          <c:dLbls>
            <c:numFmt formatCode="0.00" sourceLinked="1"/>
            <c:dLbl>
              <c:idx val="0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</c:dLbl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'UK-Efficacy Acceptability'!$C$12:$C$17</c:f>
              <c:numCache>
                <c:formatCode>General</c:formatCode>
                <c:ptCount val="6"/>
                <c:pt idx="0">
                  <c:v>1.8472378</c:v>
                </c:pt>
                <c:pt idx="1">
                  <c:v>1.7716488</c:v>
                </c:pt>
                <c:pt idx="2">
                  <c:v>1.984422</c:v>
                </c:pt>
                <c:pt idx="3">
                  <c:v>1.686</c:v>
                </c:pt>
                <c:pt idx="4">
                  <c:v>1.6183914</c:v>
                </c:pt>
                <c:pt idx="5">
                  <c:v>2.7519454</c:v>
                </c:pt>
              </c:numCache>
            </c:numRef>
          </c:xVal>
          <c:yVal>
            <c:numRef>
              <c:f>'UK-Efficacy Acceptability'!$D$12:$D$17</c:f>
              <c:numCache>
                <c:formatCode>General</c:formatCode>
                <c:ptCount val="6"/>
                <c:pt idx="0">
                  <c:v>0.99104703164</c:v>
                </c:pt>
                <c:pt idx="1">
                  <c:v>1.25747623578</c:v>
                </c:pt>
                <c:pt idx="2">
                  <c:v>1.15625523164</c:v>
                </c:pt>
                <c:pt idx="3">
                  <c:v>1.13481253578</c:v>
                </c:pt>
                <c:pt idx="4">
                  <c:v>1.30376063578</c:v>
                </c:pt>
                <c:pt idx="5">
                  <c:v>1.47863163992</c:v>
                </c:pt>
              </c:numCache>
            </c:numRef>
          </c:yVal>
          <c:smooth val="0"/>
        </c:ser>
        <c:axId val="26394095"/>
        <c:axId val="19760344"/>
      </c:scatterChart>
      <c:valAx>
        <c:axId val="26394095"/>
        <c:scaling>
          <c:orientation val="minMax"/>
          <c:max val="2.8"/>
          <c:min val="0.57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1" i="1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000" spc="-1" strike="noStrike">
                    <a:solidFill>
                      <a:srgbClr val="595959"/>
                    </a:solidFill>
                    <a:latin typeface="Calibri"/>
                  </a:rPr>
                  <a:t>Lower                                                                                                                                             Higher
Efficacy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9760344"/>
        <c:crosses val="autoZero"/>
        <c:crossBetween val="midCat"/>
        <c:majorUnit val="0.74"/>
      </c:valAx>
      <c:valAx>
        <c:axId val="19760344"/>
        <c:scaling>
          <c:orientation val="minMax"/>
          <c:max val="1.53"/>
          <c:min val="0.74"/>
        </c:scaling>
        <c:delete val="1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i="1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000" spc="-1" strike="noStrike">
                    <a:solidFill>
                      <a:srgbClr val="595959"/>
                    </a:solidFill>
                    <a:latin typeface="Calibri"/>
                  </a:rPr>
                  <a:t>Acceptability
Lower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6394095"/>
        <c:crosses val="autoZero"/>
        <c:crossBetween val="midCat"/>
        <c:majorUnit val="0.26"/>
      </c:valAx>
      <c:spPr>
        <a:noFill/>
        <a:ln>
          <a:solidFill>
            <a:srgbClr val="000000"/>
          </a:solidFill>
        </a:ln>
      </c:spPr>
    </c:plotArea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1" sz="1400" spc="-1" strike="noStrike">
                <a:solidFill>
                  <a:srgbClr val="595959"/>
                </a:solidFill>
                <a:latin typeface="Calibri"/>
              </a:rPr>
              <a:t>Efficacy / Acceptability Bivariable plot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4472c4"/>
            </a:solidFill>
            <a:ln w="1908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Pt>
            <c:idx val="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2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3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4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5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6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7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8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9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2"/>
            <c:spPr>
              <a:solidFill>
                <a:srgbClr val="4472c4"/>
              </a:solidFill>
              <a:ln w="19080">
                <a:noFill/>
              </a:ln>
            </c:spPr>
          </c:dPt>
          <c:dLbls>
            <c:numFmt formatCode="0.00" sourceLinked="1"/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6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8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</c:dLbl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'FR-Efficacy Acceptability'!$C$12:$C$24</c:f>
              <c:numCache>
                <c:formatCode>General</c:formatCode>
                <c:ptCount val="13"/>
                <c:pt idx="0">
                  <c:v>0.9253892</c:v>
                </c:pt>
                <c:pt idx="1">
                  <c:v>1.4037074</c:v>
                </c:pt>
                <c:pt idx="2">
                  <c:v>1.6703202</c:v>
                </c:pt>
                <c:pt idx="3">
                  <c:v>1.5653948</c:v>
                </c:pt>
                <c:pt idx="4">
                  <c:v>0.9253892</c:v>
                </c:pt>
                <c:pt idx="5">
                  <c:v>1.8480246</c:v>
                </c:pt>
                <c:pt idx="6">
                  <c:v>1.285013</c:v>
                </c:pt>
                <c:pt idx="7">
                  <c:v>1.1800876</c:v>
                </c:pt>
                <c:pt idx="8">
                  <c:v>2.0089814</c:v>
                </c:pt>
                <c:pt idx="9">
                  <c:v>0.9253892</c:v>
                </c:pt>
                <c:pt idx="10">
                  <c:v>0.9253892</c:v>
                </c:pt>
                <c:pt idx="11">
                  <c:v>1.686</c:v>
                </c:pt>
                <c:pt idx="12">
                  <c:v>2.5977888</c:v>
                </c:pt>
              </c:numCache>
            </c:numRef>
          </c:xVal>
          <c:yVal>
            <c:numRef>
              <c:f>'FR-Efficacy Acceptability'!$D$12:$D$24</c:f>
              <c:numCache>
                <c:formatCode>General</c:formatCode>
                <c:ptCount val="13"/>
                <c:pt idx="0">
                  <c:v>1.52077523578</c:v>
                </c:pt>
                <c:pt idx="1">
                  <c:v>1.52035183578</c:v>
                </c:pt>
                <c:pt idx="2">
                  <c:v>1.06396253164</c:v>
                </c:pt>
                <c:pt idx="3">
                  <c:v>1.22682913578</c:v>
                </c:pt>
                <c:pt idx="4">
                  <c:v>1.52077523578</c:v>
                </c:pt>
                <c:pt idx="5">
                  <c:v>1.15911663164</c:v>
                </c:pt>
                <c:pt idx="6">
                  <c:v>0.9862133275</c:v>
                </c:pt>
                <c:pt idx="7">
                  <c:v>1.51409863578</c:v>
                </c:pt>
                <c:pt idx="8">
                  <c:v>1.37981363578</c:v>
                </c:pt>
                <c:pt idx="9">
                  <c:v>1.52077523578</c:v>
                </c:pt>
                <c:pt idx="10">
                  <c:v>1.52077523578</c:v>
                </c:pt>
                <c:pt idx="11">
                  <c:v>1.13481253578</c:v>
                </c:pt>
                <c:pt idx="12">
                  <c:v>1.41358039466</c:v>
                </c:pt>
              </c:numCache>
            </c:numRef>
          </c:yVal>
          <c:smooth val="0"/>
        </c:ser>
        <c:axId val="47584831"/>
        <c:axId val="23735453"/>
      </c:scatterChart>
      <c:valAx>
        <c:axId val="47584831"/>
        <c:scaling>
          <c:orientation val="minMax"/>
          <c:max val="2.74"/>
          <c:min val="0.63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1" i="1" sz="1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400" spc="-1" strike="noStrike">
                    <a:solidFill>
                      <a:srgbClr val="595959"/>
                    </a:solidFill>
                    <a:latin typeface="Calibri"/>
                  </a:rPr>
                  <a:t>Lower                                                                                    Higher
Efficacy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3735453"/>
        <c:crosses val="autoZero"/>
        <c:crossBetween val="midCat"/>
        <c:majorUnit val="0.71"/>
      </c:valAx>
      <c:valAx>
        <c:axId val="23735453"/>
        <c:scaling>
          <c:orientation val="minMax"/>
          <c:max val="1.57"/>
          <c:min val="0.7"/>
        </c:scaling>
        <c:delete val="1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i="1" sz="1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400" spc="-1" strike="noStrike">
                    <a:solidFill>
                      <a:srgbClr val="595959"/>
                    </a:solidFill>
                    <a:latin typeface="Calibri"/>
                  </a:rPr>
                  <a:t>Acceptability
Lower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7584831"/>
        <c:crosses val="autoZero"/>
        <c:crossBetween val="midCat"/>
        <c:majorUnit val="0.29"/>
      </c:valAx>
      <c:spPr>
        <a:noFill/>
        <a:ln>
          <a:solidFill>
            <a:srgbClr val="000000"/>
          </a:solidFill>
        </a:ln>
      </c:spPr>
    </c:plotArea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1" sz="1400" spc="-1" strike="noStrike">
                <a:solidFill>
                  <a:srgbClr val="595959"/>
                </a:solidFill>
                <a:latin typeface="Calibri"/>
              </a:rPr>
              <a:t>Efficacy / Acceptability Bivariable plot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83720799955185"/>
          <c:y val="0.0715973003374578"/>
          <c:w val="0.888017478012436"/>
          <c:h val="0.850168728908886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4472c4"/>
            </a:solidFill>
            <a:ln w="1908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Pt>
            <c:idx val="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2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3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4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5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6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7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8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9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2"/>
            <c:spPr>
              <a:solidFill>
                <a:srgbClr val="4472c4"/>
              </a:solidFill>
              <a:ln w="19080">
                <a:noFill/>
              </a:ln>
            </c:spPr>
          </c:dPt>
          <c:dLbls>
            <c:numFmt formatCode="0.00" sourceLinked="1"/>
            <c:dLbl>
              <c:idx val="0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7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9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0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</c:dLbl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'ES-Efficacy Acceptability'!$C$12:$C$24</c:f>
              <c:numCache>
                <c:formatCode>General</c:formatCode>
                <c:ptCount val="13"/>
                <c:pt idx="0">
                  <c:v>1.2469094</c:v>
                </c:pt>
                <c:pt idx="1">
                  <c:v>2.2299598</c:v>
                </c:pt>
                <c:pt idx="2">
                  <c:v>2.330895</c:v>
                </c:pt>
                <c:pt idx="3">
                  <c:v>2.0731056</c:v>
                </c:pt>
                <c:pt idx="4">
                  <c:v>1.6920696</c:v>
                </c:pt>
                <c:pt idx="5">
                  <c:v>2.330895</c:v>
                </c:pt>
                <c:pt idx="6">
                  <c:v>2.0682724</c:v>
                </c:pt>
                <c:pt idx="7">
                  <c:v>1.62418</c:v>
                </c:pt>
                <c:pt idx="8">
                  <c:v>2.2299598</c:v>
                </c:pt>
                <c:pt idx="9">
                  <c:v>2.0640012</c:v>
                </c:pt>
                <c:pt idx="10">
                  <c:v>1.686</c:v>
                </c:pt>
                <c:pt idx="11">
                  <c:v>1.4160714</c:v>
                </c:pt>
                <c:pt idx="12">
                  <c:v>2.6693314</c:v>
                </c:pt>
              </c:numCache>
            </c:numRef>
          </c:xVal>
          <c:yVal>
            <c:numRef>
              <c:f>'ES-Efficacy Acceptability'!$D$12:$D$24</c:f>
              <c:numCache>
                <c:formatCode>General</c:formatCode>
                <c:ptCount val="13"/>
                <c:pt idx="0">
                  <c:v>1.03002003578</c:v>
                </c:pt>
                <c:pt idx="1">
                  <c:v>1.15791183164</c:v>
                </c:pt>
                <c:pt idx="2">
                  <c:v>0.89516833164</c:v>
                </c:pt>
                <c:pt idx="3">
                  <c:v>1.31329863578</c:v>
                </c:pt>
                <c:pt idx="4">
                  <c:v>1.28265153578</c:v>
                </c:pt>
                <c:pt idx="5">
                  <c:v>0.89516833164</c:v>
                </c:pt>
                <c:pt idx="6">
                  <c:v>1.19793903578</c:v>
                </c:pt>
                <c:pt idx="7">
                  <c:v>1.1095078275</c:v>
                </c:pt>
                <c:pt idx="8">
                  <c:v>1.19793903578</c:v>
                </c:pt>
                <c:pt idx="9">
                  <c:v>1.03715573164</c:v>
                </c:pt>
                <c:pt idx="10">
                  <c:v>1.13481253578</c:v>
                </c:pt>
                <c:pt idx="11">
                  <c:v>1.09879403578</c:v>
                </c:pt>
                <c:pt idx="12">
                  <c:v>1.4304310263</c:v>
                </c:pt>
              </c:numCache>
            </c:numRef>
          </c:yVal>
          <c:smooth val="0"/>
        </c:ser>
        <c:axId val="50102696"/>
        <c:axId val="60839693"/>
      </c:scatterChart>
      <c:valAx>
        <c:axId val="50102696"/>
        <c:scaling>
          <c:orientation val="minMax"/>
          <c:max val="2.72"/>
          <c:min val="0.65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1" i="1" sz="12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200" spc="-1" strike="noStrike">
                    <a:solidFill>
                      <a:srgbClr val="595959"/>
                    </a:solidFill>
                    <a:latin typeface="Calibri"/>
                  </a:rPr>
                  <a:t>Lower                                                                                                                        Higher
Efficacy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0839693"/>
        <c:crosses val="autoZero"/>
        <c:crossBetween val="midCat"/>
        <c:majorUnit val="0.69"/>
      </c:valAx>
      <c:valAx>
        <c:axId val="60839693"/>
        <c:scaling>
          <c:orientation val="minMax"/>
          <c:max val="1.48"/>
          <c:min val="0.79"/>
        </c:scaling>
        <c:delete val="1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i="1" sz="1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400" spc="-1" strike="noStrike">
                    <a:solidFill>
                      <a:srgbClr val="595959"/>
                    </a:solidFill>
                    <a:latin typeface="Calibri"/>
                  </a:rPr>
                  <a:t>Acceptability
Lower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0102696"/>
        <c:crosses val="autoZero"/>
        <c:crossBetween val="midCat"/>
        <c:majorUnit val="0.23"/>
      </c:valAx>
      <c:spPr>
        <a:noFill/>
        <a:ln>
          <a:solidFill>
            <a:srgbClr val="000000"/>
          </a:solidFill>
        </a:ln>
      </c:spPr>
    </c:plotArea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1" sz="1400" spc="-1" strike="noStrike">
                <a:solidFill>
                  <a:srgbClr val="595959"/>
                </a:solidFill>
                <a:latin typeface="Calibri"/>
              </a:rPr>
              <a:t>Efficacy / Acceptability Bivariable plot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83720799955185"/>
          <c:y val="0.0715973003374578"/>
          <c:w val="0.888017478012436"/>
          <c:h val="0.850168728908886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4472c4"/>
            </a:solidFill>
            <a:ln w="1908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Pt>
            <c:idx val="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2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3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4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5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6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7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8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9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0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1"/>
            <c:spPr>
              <a:solidFill>
                <a:srgbClr val="4472c4"/>
              </a:solidFill>
              <a:ln w="19080">
                <a:noFill/>
              </a:ln>
            </c:spPr>
          </c:dPt>
          <c:dPt>
            <c:idx val="12"/>
            <c:spPr>
              <a:solidFill>
                <a:srgbClr val="4472c4"/>
              </a:solidFill>
              <a:ln w="19080">
                <a:noFill/>
              </a:ln>
            </c:spPr>
          </c:dPt>
          <c:dLbls>
            <c:numFmt formatCode="0.00" sourceLinked="1"/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</c:dLbl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'IT-Efficacy Acceptability'!$C$12:$C$24</c:f>
              <c:numCache>
                <c:formatCode>General</c:formatCode>
                <c:ptCount val="13"/>
                <c:pt idx="0">
                  <c:v>1.104892</c:v>
                </c:pt>
                <c:pt idx="1">
                  <c:v>1.9669438</c:v>
                </c:pt>
                <c:pt idx="2">
                  <c:v>1.5318434</c:v>
                </c:pt>
                <c:pt idx="3">
                  <c:v>1.709604</c:v>
                </c:pt>
                <c:pt idx="4">
                  <c:v>1.9669438</c:v>
                </c:pt>
                <c:pt idx="5">
                  <c:v>2.251372</c:v>
                </c:pt>
                <c:pt idx="6">
                  <c:v>1.104892</c:v>
                </c:pt>
                <c:pt idx="7">
                  <c:v>1.782664</c:v>
                </c:pt>
                <c:pt idx="8">
                  <c:v>1.686</c:v>
                </c:pt>
                <c:pt idx="9">
                  <c:v>1.782664</c:v>
                </c:pt>
                <c:pt idx="10">
                  <c:v>1.56236</c:v>
                </c:pt>
                <c:pt idx="11">
                  <c:v>1.263938</c:v>
                </c:pt>
                <c:pt idx="12">
                  <c:v>2.81</c:v>
                </c:pt>
              </c:numCache>
            </c:numRef>
          </c:xVal>
          <c:yVal>
            <c:numRef>
              <c:f>'IT-Efficacy Acceptability'!$D$12:$D$24</c:f>
              <c:numCache>
                <c:formatCode>General</c:formatCode>
                <c:ptCount val="13"/>
                <c:pt idx="0">
                  <c:v>1.21269783578</c:v>
                </c:pt>
                <c:pt idx="1">
                  <c:v>0.89162593164</c:v>
                </c:pt>
                <c:pt idx="2">
                  <c:v>1.14585653578</c:v>
                </c:pt>
                <c:pt idx="3">
                  <c:v>1.18097143578</c:v>
                </c:pt>
                <c:pt idx="4">
                  <c:v>0.89162593164</c:v>
                </c:pt>
                <c:pt idx="5">
                  <c:v>0.8625740275</c:v>
                </c:pt>
                <c:pt idx="6">
                  <c:v>1.21269783578</c:v>
                </c:pt>
                <c:pt idx="7">
                  <c:v>1.05683413164</c:v>
                </c:pt>
                <c:pt idx="8">
                  <c:v>1.18082083578</c:v>
                </c:pt>
                <c:pt idx="9">
                  <c:v>1.12750843578</c:v>
                </c:pt>
                <c:pt idx="10">
                  <c:v>1.13348953164</c:v>
                </c:pt>
                <c:pt idx="11">
                  <c:v>1.21260473164</c:v>
                </c:pt>
                <c:pt idx="12">
                  <c:v>1.63926368518</c:v>
                </c:pt>
              </c:numCache>
            </c:numRef>
          </c:yVal>
          <c:smooth val="0"/>
        </c:ser>
        <c:axId val="42528606"/>
        <c:axId val="91569781"/>
      </c:scatterChart>
      <c:valAx>
        <c:axId val="42528606"/>
        <c:scaling>
          <c:orientation val="minMax"/>
          <c:max val="2.86"/>
          <c:min val="0.51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1" i="1" sz="1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400" spc="-1" strike="noStrike">
                    <a:solidFill>
                      <a:srgbClr val="595959"/>
                    </a:solidFill>
                    <a:latin typeface="Calibri"/>
                  </a:rPr>
                  <a:t>Lower                                                                                    Higher
Efficacy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1569781"/>
        <c:crosses val="autoZero"/>
        <c:crossBetween val="midCat"/>
        <c:majorUnit val="0.78"/>
      </c:valAx>
      <c:valAx>
        <c:axId val="91569781"/>
        <c:scaling>
          <c:orientation val="minMax"/>
          <c:max val="1.69"/>
          <c:min val="0.67"/>
        </c:scaling>
        <c:delete val="1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i="1" sz="14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400" spc="-1" strike="noStrike">
                    <a:solidFill>
                      <a:srgbClr val="595959"/>
                    </a:solidFill>
                    <a:latin typeface="Calibri"/>
                  </a:rPr>
                  <a:t>Acceptability
Lower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2528606"/>
        <c:crosses val="autoZero"/>
        <c:crossBetween val="midCat"/>
        <c:majorUnit val="0.34"/>
      </c:valAx>
      <c:spPr>
        <a:noFill/>
        <a:ln>
          <a:solidFill>
            <a:srgbClr val="000000"/>
          </a:solidFill>
        </a:ln>
      </c:spPr>
    </c:plotArea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Number of possible Launch Scenarios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\ * #,##0\ ;\ * \(#,##0\);\ * \-#\ ;\ @\ " sourceLinked="1"/>
            <c:dLblPos val="outEnd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'Launch Scenarios'!$J$2:$AG$2</c:f>
              <c:strCache>
                <c:ptCount val="24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strCache>
            </c:strRef>
          </c:cat>
          <c:val>
            <c:numRef>
              <c:f>'Launch Scenarios'!$J$27:$AG$27</c:f>
              <c:numCache>
                <c:formatCode>General</c:formatCode>
                <c:ptCount val="24"/>
                <c:pt idx="0">
                  <c:v>16777215</c:v>
                </c:pt>
                <c:pt idx="1">
                  <c:v>8388607</c:v>
                </c:pt>
                <c:pt idx="2">
                  <c:v>4194303</c:v>
                </c:pt>
                <c:pt idx="3">
                  <c:v>2097151</c:v>
                </c:pt>
                <c:pt idx="4">
                  <c:v>1048575</c:v>
                </c:pt>
                <c:pt idx="5">
                  <c:v>524287</c:v>
                </c:pt>
                <c:pt idx="6">
                  <c:v>262143</c:v>
                </c:pt>
                <c:pt idx="7">
                  <c:v>131071</c:v>
                </c:pt>
                <c:pt idx="8">
                  <c:v>65535</c:v>
                </c:pt>
                <c:pt idx="9">
                  <c:v>32767</c:v>
                </c:pt>
                <c:pt idx="10">
                  <c:v>16383</c:v>
                </c:pt>
                <c:pt idx="11">
                  <c:v>8191</c:v>
                </c:pt>
                <c:pt idx="12">
                  <c:v>4095</c:v>
                </c:pt>
                <c:pt idx="13">
                  <c:v>2047</c:v>
                </c:pt>
                <c:pt idx="14">
                  <c:v>1023</c:v>
                </c:pt>
                <c:pt idx="15">
                  <c:v>511</c:v>
                </c:pt>
                <c:pt idx="16">
                  <c:v>255</c:v>
                </c:pt>
                <c:pt idx="17">
                  <c:v>127</c:v>
                </c:pt>
                <c:pt idx="18">
                  <c:v>63</c:v>
                </c:pt>
                <c:pt idx="19">
                  <c:v>31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</c:ser>
        <c:gapWidth val="150"/>
        <c:overlap val="0"/>
        <c:axId val="21080551"/>
        <c:axId val="75573511"/>
      </c:barChart>
      <c:catAx>
        <c:axId val="21080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5573511"/>
        <c:crosses val="autoZero"/>
        <c:auto val="1"/>
        <c:lblAlgn val="ctr"/>
        <c:lblOffset val="100"/>
      </c:catAx>
      <c:valAx>
        <c:axId val="75573511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\ * #,##0\ ;\ * \(#,##0\);\ * \-#\ ;\ @\ 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1080551"/>
        <c:crosses val="autoZero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i="1" sz="1500" spc="-1" strike="noStrike">
                <a:solidFill>
                  <a:srgbClr val="595959"/>
                </a:solidFill>
                <a:latin typeface="Calibri"/>
              </a:defRPr>
            </a:pPr>
            <a:r>
              <a:rPr b="1" i="1" sz="1500" spc="-1" strike="noStrike">
                <a:solidFill>
                  <a:srgbClr val="595959"/>
                </a:solidFill>
                <a:latin typeface="Calibri"/>
              </a:rPr>
              <a:t>Efficacy / Acceptability Bivariable Plot</a:t>
            </a:r>
          </a:p>
        </c:rich>
      </c:tx>
      <c:layout>
        <c:manualLayout>
          <c:xMode val="edge"/>
          <c:yMode val="edge"/>
          <c:x val="0.0728143478473342"/>
          <c:y val="0.00201335690434099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1427943116845"/>
          <c:y val="0.0736102926733451"/>
          <c:w val="0.888823730635782"/>
          <c:h val="0.88032802985661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4472c4"/>
            </a:solidFill>
            <a:ln w="25560">
              <a:noFill/>
            </a:ln>
          </c:spPr>
          <c:marker>
            <c:symbol val="circle"/>
            <c:size val="10"/>
            <c:spPr>
              <a:solidFill>
                <a:srgbClr val="4472c4"/>
              </a:solidFill>
            </c:spPr>
          </c:marker>
          <c:dPt>
            <c:idx val="0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2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3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4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5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6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7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8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9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0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1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2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3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4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5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6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7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8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19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20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21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22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23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24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25"/>
            <c:spPr>
              <a:solidFill>
                <a:srgbClr val="4472c4"/>
              </a:solidFill>
              <a:ln w="25560">
                <a:noFill/>
              </a:ln>
            </c:spPr>
          </c:dPt>
          <c:dPt>
            <c:idx val="26"/>
            <c:spPr>
              <a:solidFill>
                <a:srgbClr val="4472c4"/>
              </a:solidFill>
              <a:ln w="25560">
                <a:noFill/>
              </a:ln>
            </c:spPr>
          </c:dPt>
          <c:dLbls>
            <c:numFmt formatCode="0%" sourceLinked="1"/>
            <c:dLbl>
              <c:idx val="0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2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3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4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5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6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7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19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20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21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23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24"/>
              <c:dLblPos val="r"/>
              <c:showLegendKey val="0"/>
              <c:showVal val="1"/>
              <c:showCatName val="0"/>
              <c:showSerName val="0"/>
              <c:showPercent val="0"/>
            </c:dLbl>
            <c:dLbl>
              <c:idx val="25"/>
              <c:dLblPos val="t"/>
              <c:showLegendKey val="0"/>
              <c:showVal val="1"/>
              <c:showCatName val="0"/>
              <c:showSerName val="0"/>
              <c:showPercent val="0"/>
            </c:dLbl>
            <c:dLbl>
              <c:idx val="26"/>
              <c:dLblPos val="r"/>
              <c:showLegendKey val="0"/>
              <c:showVal val="1"/>
              <c:showCatName val="0"/>
              <c:showSerName val="0"/>
              <c:showPercent val="0"/>
            </c:dLbl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'Efficacy Acceptability'!$F$61:$F$87</c:f>
              <c:numCache>
                <c:formatCode>General</c:formatCode>
                <c:ptCount val="27"/>
                <c:pt idx="0">
                  <c:v>1</c:v>
                </c:pt>
                <c:pt idx="1">
                  <c:v>0.959875874470871</c:v>
                </c:pt>
                <c:pt idx="2">
                  <c:v>0.742733324688571</c:v>
                </c:pt>
                <c:pt idx="3">
                  <c:v>0.914629520150789</c:v>
                </c:pt>
                <c:pt idx="4">
                  <c:v>1</c:v>
                </c:pt>
                <c:pt idx="5">
                  <c:v>0.692937491602083</c:v>
                </c:pt>
                <c:pt idx="6">
                  <c:v>1.01696700310811</c:v>
                </c:pt>
                <c:pt idx="7">
                  <c:v>1.23853288165141</c:v>
                </c:pt>
                <c:pt idx="8">
                  <c:v>1.40142402434674</c:v>
                </c:pt>
                <c:pt idx="9">
                  <c:v>1</c:v>
                </c:pt>
                <c:pt idx="10">
                  <c:v>1</c:v>
                </c:pt>
                <c:pt idx="11">
                  <c:v>1.18185776493676</c:v>
                </c:pt>
                <c:pt idx="12">
                  <c:v>1.08932856573313</c:v>
                </c:pt>
                <c:pt idx="13">
                  <c:v>1.07401932698178</c:v>
                </c:pt>
                <c:pt idx="14">
                  <c:v>1.25750841103607</c:v>
                </c:pt>
                <c:pt idx="15">
                  <c:v>1.09908720424659</c:v>
                </c:pt>
                <c:pt idx="16">
                  <c:v>1.0257182368165</c:v>
                </c:pt>
                <c:pt idx="17">
                  <c:v>1</c:v>
                </c:pt>
                <c:pt idx="18">
                  <c:v>1.39376084306594</c:v>
                </c:pt>
                <c:pt idx="19">
                  <c:v>1.20757600175326</c:v>
                </c:pt>
                <c:pt idx="20">
                  <c:v>1.19060899864515</c:v>
                </c:pt>
                <c:pt idx="21">
                  <c:v>1.20496676116524</c:v>
                </c:pt>
                <c:pt idx="22">
                  <c:v>1.34742836965169</c:v>
                </c:pt>
                <c:pt idx="23">
                  <c:v>1</c:v>
                </c:pt>
                <c:pt idx="24">
                  <c:v>1.22768619071036</c:v>
                </c:pt>
                <c:pt idx="25">
                  <c:v>1.47864785146586</c:v>
                </c:pt>
                <c:pt idx="26">
                  <c:v>1</c:v>
                </c:pt>
              </c:numCache>
            </c:numRef>
          </c:xVal>
          <c:yVal>
            <c:numRef>
              <c:f>'Efficacy Acceptability'!$G$61:$G$87</c:f>
              <c:numCache>
                <c:formatCode>General</c:formatCode>
                <c:ptCount val="27"/>
                <c:pt idx="0">
                  <c:v>1</c:v>
                </c:pt>
                <c:pt idx="1">
                  <c:v>0.897116399333996</c:v>
                </c:pt>
                <c:pt idx="2">
                  <c:v>0.663798016339902</c:v>
                </c:pt>
                <c:pt idx="3">
                  <c:v>1.17117582241966</c:v>
                </c:pt>
                <c:pt idx="4">
                  <c:v>1.02661058126086</c:v>
                </c:pt>
                <c:pt idx="5">
                  <c:v>1.02580825217762</c:v>
                </c:pt>
                <c:pt idx="6">
                  <c:v>1.02325399306368</c:v>
                </c:pt>
                <c:pt idx="7">
                  <c:v>0.942976032035931</c:v>
                </c:pt>
                <c:pt idx="8">
                  <c:v>0.973439881402641</c:v>
                </c:pt>
                <c:pt idx="9">
                  <c:v>0.959081718214141</c:v>
                </c:pt>
                <c:pt idx="10">
                  <c:v>1.0312246683695</c:v>
                </c:pt>
                <c:pt idx="11">
                  <c:v>1.10050126921276</c:v>
                </c:pt>
                <c:pt idx="12">
                  <c:v>1.17242434060338</c:v>
                </c:pt>
                <c:pt idx="13">
                  <c:v>1.10050126921276</c:v>
                </c:pt>
                <c:pt idx="14">
                  <c:v>1.15089517686972</c:v>
                </c:pt>
                <c:pt idx="15">
                  <c:v>0.970089610158025</c:v>
                </c:pt>
                <c:pt idx="16">
                  <c:v>1.1232530296447</c:v>
                </c:pt>
                <c:pt idx="17">
                  <c:v>1.08167237076828</c:v>
                </c:pt>
                <c:pt idx="18">
                  <c:v>1.10050126921276</c:v>
                </c:pt>
                <c:pt idx="19">
                  <c:v>1.14342587516621</c:v>
                </c:pt>
                <c:pt idx="20">
                  <c:v>1.14342587516621</c:v>
                </c:pt>
                <c:pt idx="21">
                  <c:v>1.04985902160147</c:v>
                </c:pt>
                <c:pt idx="22">
                  <c:v>1.09664244838384</c:v>
                </c:pt>
                <c:pt idx="23">
                  <c:v>1</c:v>
                </c:pt>
                <c:pt idx="24">
                  <c:v>1.08179936034386</c:v>
                </c:pt>
                <c:pt idx="25">
                  <c:v>1.08167237076828</c:v>
                </c:pt>
                <c:pt idx="26">
                  <c:v/>
                </c:pt>
              </c:numCache>
            </c:numRef>
          </c:yVal>
          <c:smooth val="0"/>
        </c:ser>
        <c:axId val="89535760"/>
        <c:axId val="4010085"/>
      </c:scatterChart>
      <c:valAx>
        <c:axId val="89535760"/>
        <c:scaling>
          <c:orientation val="minMax"/>
          <c:max val="1.5"/>
          <c:min val="0.67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1" i="1" sz="11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100" spc="-1" strike="noStrike">
                    <a:solidFill>
                      <a:srgbClr val="595959"/>
                    </a:solidFill>
                    <a:latin typeface="Calibri"/>
                  </a:rPr>
                  <a:t>Lower                                                                                                                                 Higher
Efficacy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010085"/>
        <c:crosses val="autoZero"/>
        <c:crossBetween val="midCat"/>
        <c:majorUnit val="0.083"/>
      </c:valAx>
      <c:valAx>
        <c:axId val="4010085"/>
        <c:scaling>
          <c:orientation val="minMax"/>
          <c:max val="1.19"/>
          <c:min val="0.88"/>
        </c:scaling>
        <c:delete val="1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i="1" sz="11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1" i="1" sz="1100" spc="-1" strike="noStrike">
                    <a:solidFill>
                      <a:srgbClr val="595959"/>
                    </a:solidFill>
                    <a:latin typeface="Calibri"/>
                  </a:rPr>
                  <a:t>Acceptability
Lower     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9535760"/>
        <c:crosses val="autoZero"/>
        <c:crossBetween val="midCat"/>
        <c:majorUnit val="0.031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3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4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35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chart" Target="../charts/chart36.xml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37.xml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chart" Target="../charts/chart38.xml"/><Relationship Id="rId2" Type="http://schemas.openxmlformats.org/officeDocument/2006/relationships/image" Target="../media/image7.png"/><Relationship Id="rId3" Type="http://schemas.openxmlformats.org/officeDocument/2006/relationships/image" Target="../media/image8.png"/><Relationship Id="rId4" Type="http://schemas.openxmlformats.org/officeDocument/2006/relationships/image" Target="../media/image9.png"/><Relationship Id="rId5" Type="http://schemas.openxmlformats.org/officeDocument/2006/relationships/image" Target="../media/image10.png"/><Relationship Id="rId6" Type="http://schemas.openxmlformats.org/officeDocument/2006/relationships/image" Target="../media/image11.png"/><Relationship Id="rId7" Type="http://schemas.openxmlformats.org/officeDocument/2006/relationships/image" Target="../media/image12.pn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chart" Target="../charts/chart39.xml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chart" Target="../charts/chart40.xml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chart" Target="../charts/chart41.xml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chart" Target="../charts/chart42.xml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chart" Target="../charts/chart43.xml"/>
</Relationships>
</file>

<file path=xl/drawings/_rels/drawing13.xml.rels><?xml version="1.0" encoding="UTF-8"?>
<Relationships xmlns="http://schemas.openxmlformats.org/package/2006/relationships"><Relationship Id="rId1" Type="http://schemas.openxmlformats.org/officeDocument/2006/relationships/chart" Target="../charts/chart44.xml"/>
</Relationships>
</file>

<file path=xl/drawings/_rels/drawing14.xml.rels><?xml version="1.0" encoding="UTF-8"?>
<Relationships xmlns="http://schemas.openxmlformats.org/package/2006/relationships"><Relationship Id="rId1" Type="http://schemas.openxmlformats.org/officeDocument/2006/relationships/chart" Target="../charts/chart45.xml"/>
</Relationships>
</file>

<file path=xl/drawings/_rels/drawing15.xml.rels><?xml version="1.0" encoding="UTF-8"?>
<Relationships xmlns="http://schemas.openxmlformats.org/package/2006/relationships"><Relationship Id="rId1" Type="http://schemas.openxmlformats.org/officeDocument/2006/relationships/chart" Target="../charts/chart46.xml"/>
</Relationships>
</file>

<file path=xl/drawings/_rels/drawing16.xml.rels><?xml version="1.0" encoding="UTF-8"?>
<Relationships xmlns="http://schemas.openxmlformats.org/package/2006/relationships"><Relationship Id="rId1" Type="http://schemas.openxmlformats.org/officeDocument/2006/relationships/chart" Target="../charts/chart47.xml"/>
</Relationships>
</file>

<file path=xl/drawings/_rels/drawing17.xml.rels><?xml version="1.0" encoding="UTF-8"?>
<Relationships xmlns="http://schemas.openxmlformats.org/package/2006/relationships"><Relationship Id="rId1" Type="http://schemas.openxmlformats.org/officeDocument/2006/relationships/chart" Target="../charts/chart48.xml"/>
</Relationships>
</file>

<file path=xl/drawings/_rels/drawing18.xml.rels><?xml version="1.0" encoding="UTF-8"?>
<Relationships xmlns="http://schemas.openxmlformats.org/package/2006/relationships"><Relationship Id="rId1" Type="http://schemas.openxmlformats.org/officeDocument/2006/relationships/chart" Target="../charts/chart49.xml"/>
</Relationships>
</file>

<file path=xl/drawings/_rels/drawing19.xml.rels><?xml version="1.0" encoding="UTF-8"?>
<Relationships xmlns="http://schemas.openxmlformats.org/package/2006/relationships"><Relationship Id="rId1" Type="http://schemas.openxmlformats.org/officeDocument/2006/relationships/chart" Target="../charts/chart50.xml"/>
</Relationships>
</file>

<file path=xl/drawings/_rels/drawing20.xml.rels><?xml version="1.0" encoding="UTF-8"?>
<Relationships xmlns="http://schemas.openxmlformats.org/package/2006/relationships"><Relationship Id="rId1" Type="http://schemas.openxmlformats.org/officeDocument/2006/relationships/chart" Target="../charts/chart51.xml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chart" Target="../charts/chart52.xml"/>
</Relationships>
</file>

<file path=xl/drawings/_rels/drawing22.xml.rels><?xml version="1.0" encoding="UTF-8"?>
<Relationships xmlns="http://schemas.openxmlformats.org/package/2006/relationships"><Relationship Id="rId1" Type="http://schemas.openxmlformats.org/officeDocument/2006/relationships/chart" Target="../charts/chart53.xml"/>
</Relationships>
</file>

<file path=xl/drawings/_rels/drawing23.xml.rels><?xml version="1.0" encoding="UTF-8"?>
<Relationships xmlns="http://schemas.openxmlformats.org/package/2006/relationships"><Relationship Id="rId1" Type="http://schemas.openxmlformats.org/officeDocument/2006/relationships/chart" Target="../charts/chart54.xml"/>
</Relationships>
</file>

<file path=xl/drawings/_rels/drawing24.xml.rels><?xml version="1.0" encoding="UTF-8"?>
<Relationships xmlns="http://schemas.openxmlformats.org/package/2006/relationships"><Relationship Id="rId1" Type="http://schemas.openxmlformats.org/officeDocument/2006/relationships/chart" Target="../charts/chart55.xml"/>
</Relationships>
</file>

<file path=xl/drawings/_rels/drawing25.xml.rels><?xml version="1.0" encoding="UTF-8"?>
<Relationships xmlns="http://schemas.openxmlformats.org/package/2006/relationships"><Relationship Id="rId1" Type="http://schemas.openxmlformats.org/officeDocument/2006/relationships/chart" Target="../charts/chart56.xml"/>
</Relationships>
</file>

<file path=xl/drawings/_rels/drawing26.xml.rels><?xml version="1.0" encoding="UTF-8"?>
<Relationships xmlns="http://schemas.openxmlformats.org/package/2006/relationships"><Relationship Id="rId1" Type="http://schemas.openxmlformats.org/officeDocument/2006/relationships/chart" Target="../charts/chart57.xml"/>
</Relationships>
</file>

<file path=xl/drawings/_rels/drawing27.xml.rels><?xml version="1.0" encoding="UTF-8"?>
<Relationships xmlns="http://schemas.openxmlformats.org/package/2006/relationships"><Relationship Id="rId1" Type="http://schemas.openxmlformats.org/officeDocument/2006/relationships/chart" Target="../charts/chart58.xml"/>
</Relationships>
</file>

<file path=xl/drawings/_rels/drawing28.xml.rels><?xml version="1.0" encoding="UTF-8"?>
<Relationships xmlns="http://schemas.openxmlformats.org/package/2006/relationships"><Relationship Id="rId1" Type="http://schemas.openxmlformats.org/officeDocument/2006/relationships/chart" Target="../charts/chart59.xml"/>
</Relationships>
</file>

<file path=xl/drawings/_rels/drawing29.xml.rels><?xml version="1.0" encoding="UTF-8"?>
<Relationships xmlns="http://schemas.openxmlformats.org/package/2006/relationships"><Relationship Id="rId1" Type="http://schemas.openxmlformats.org/officeDocument/2006/relationships/chart" Target="../charts/chart60.xml"/>
</Relationships>
</file>

<file path=xl/drawings/_rels/drawing32.xml.rels><?xml version="1.0" encoding="UTF-8"?>
<Relationships xmlns="http://schemas.openxmlformats.org/package/2006/relationships"><Relationship Id="rId1" Type="http://schemas.openxmlformats.org/officeDocument/2006/relationships/chart" Target="../charts/chart61.xml"/>
</Relationships>
</file>

<file path=xl/drawings/_rels/drawing33.xml.rels><?xml version="1.0" encoding="UTF-8"?>
<Relationships xmlns="http://schemas.openxmlformats.org/package/2006/relationships"><Relationship Id="rId1" Type="http://schemas.openxmlformats.org/officeDocument/2006/relationships/chart" Target="../charts/chart6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282</xdr:row>
      <xdr:rowOff>127080</xdr:rowOff>
    </xdr:from>
    <xdr:to>
      <xdr:col>7</xdr:col>
      <xdr:colOff>1574280</xdr:colOff>
      <xdr:row>306</xdr:row>
      <xdr:rowOff>120240</xdr:rowOff>
    </xdr:to>
    <xdr:graphicFrame>
      <xdr:nvGraphicFramePr>
        <xdr:cNvPr id="0" name="Chart 1"/>
        <xdr:cNvGraphicFramePr/>
      </xdr:nvGraphicFramePr>
      <xdr:xfrm>
        <a:off x="1307880" y="56418840"/>
        <a:ext cx="817956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546</xdr:row>
      <xdr:rowOff>127080</xdr:rowOff>
    </xdr:from>
    <xdr:to>
      <xdr:col>7</xdr:col>
      <xdr:colOff>1574280</xdr:colOff>
      <xdr:row>570</xdr:row>
      <xdr:rowOff>120240</xdr:rowOff>
    </xdr:to>
    <xdr:graphicFrame>
      <xdr:nvGraphicFramePr>
        <xdr:cNvPr id="1" name="Chart 1"/>
        <xdr:cNvGraphicFramePr/>
      </xdr:nvGraphicFramePr>
      <xdr:xfrm>
        <a:off x="3788280" y="110955960"/>
        <a:ext cx="842076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546</xdr:row>
      <xdr:rowOff>127080</xdr:rowOff>
    </xdr:from>
    <xdr:to>
      <xdr:col>7</xdr:col>
      <xdr:colOff>1574280</xdr:colOff>
      <xdr:row>570</xdr:row>
      <xdr:rowOff>120240</xdr:rowOff>
    </xdr:to>
    <xdr:graphicFrame>
      <xdr:nvGraphicFramePr>
        <xdr:cNvPr id="2" name="Chart 1"/>
        <xdr:cNvGraphicFramePr/>
      </xdr:nvGraphicFramePr>
      <xdr:xfrm>
        <a:off x="3788280" y="110955960"/>
        <a:ext cx="842076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546</xdr:row>
      <xdr:rowOff>127080</xdr:rowOff>
    </xdr:from>
    <xdr:to>
      <xdr:col>7</xdr:col>
      <xdr:colOff>1574280</xdr:colOff>
      <xdr:row>570</xdr:row>
      <xdr:rowOff>120240</xdr:rowOff>
    </xdr:to>
    <xdr:graphicFrame>
      <xdr:nvGraphicFramePr>
        <xdr:cNvPr id="3" name="Chart 1"/>
        <xdr:cNvGraphicFramePr/>
      </xdr:nvGraphicFramePr>
      <xdr:xfrm>
        <a:off x="3788280" y="111032280"/>
        <a:ext cx="842076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546</xdr:row>
      <xdr:rowOff>127080</xdr:rowOff>
    </xdr:from>
    <xdr:to>
      <xdr:col>7</xdr:col>
      <xdr:colOff>1574280</xdr:colOff>
      <xdr:row>570</xdr:row>
      <xdr:rowOff>120240</xdr:rowOff>
    </xdr:to>
    <xdr:graphicFrame>
      <xdr:nvGraphicFramePr>
        <xdr:cNvPr id="4" name="Chart 1"/>
        <xdr:cNvGraphicFramePr/>
      </xdr:nvGraphicFramePr>
      <xdr:xfrm>
        <a:off x="3788280" y="111032280"/>
        <a:ext cx="842076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546</xdr:row>
      <xdr:rowOff>127080</xdr:rowOff>
    </xdr:from>
    <xdr:to>
      <xdr:col>7</xdr:col>
      <xdr:colOff>1574280</xdr:colOff>
      <xdr:row>570</xdr:row>
      <xdr:rowOff>120240</xdr:rowOff>
    </xdr:to>
    <xdr:graphicFrame>
      <xdr:nvGraphicFramePr>
        <xdr:cNvPr id="5" name="Chart 1"/>
        <xdr:cNvGraphicFramePr/>
      </xdr:nvGraphicFramePr>
      <xdr:xfrm>
        <a:off x="3788280" y="110955960"/>
        <a:ext cx="842076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282</xdr:row>
      <xdr:rowOff>127080</xdr:rowOff>
    </xdr:from>
    <xdr:to>
      <xdr:col>7</xdr:col>
      <xdr:colOff>1574280</xdr:colOff>
      <xdr:row>306</xdr:row>
      <xdr:rowOff>120240</xdr:rowOff>
    </xdr:to>
    <xdr:graphicFrame>
      <xdr:nvGraphicFramePr>
        <xdr:cNvPr id="6" name="Chart 1"/>
        <xdr:cNvGraphicFramePr/>
      </xdr:nvGraphicFramePr>
      <xdr:xfrm>
        <a:off x="7114320" y="56478240"/>
        <a:ext cx="837072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317520</xdr:colOff>
      <xdr:row>43</xdr:row>
      <xdr:rowOff>69840</xdr:rowOff>
    </xdr:from>
    <xdr:to>
      <xdr:col>1</xdr:col>
      <xdr:colOff>6441120</xdr:colOff>
      <xdr:row>54</xdr:row>
      <xdr:rowOff>180360</xdr:rowOff>
    </xdr:to>
    <xdr:pic>
      <xdr:nvPicPr>
        <xdr:cNvPr id="7" name="Picture 2" descr=""/>
        <xdr:cNvPicPr/>
      </xdr:nvPicPr>
      <xdr:blipFill>
        <a:blip r:embed="rId2"/>
        <a:stretch/>
      </xdr:blipFill>
      <xdr:spPr>
        <a:xfrm>
          <a:off x="589680" y="8461080"/>
          <a:ext cx="6123600" cy="2309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304920</xdr:colOff>
      <xdr:row>76</xdr:row>
      <xdr:rowOff>118080</xdr:rowOff>
    </xdr:from>
    <xdr:to>
      <xdr:col>1</xdr:col>
      <xdr:colOff>6422040</xdr:colOff>
      <xdr:row>100</xdr:row>
      <xdr:rowOff>43560</xdr:rowOff>
    </xdr:to>
    <xdr:pic>
      <xdr:nvPicPr>
        <xdr:cNvPr id="8" name="Picture 3" descr=""/>
        <xdr:cNvPicPr/>
      </xdr:nvPicPr>
      <xdr:blipFill>
        <a:blip r:embed="rId3"/>
        <a:stretch/>
      </xdr:blipFill>
      <xdr:spPr>
        <a:xfrm>
          <a:off x="577080" y="15116040"/>
          <a:ext cx="6117120" cy="47221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317520</xdr:colOff>
      <xdr:row>110</xdr:row>
      <xdr:rowOff>101520</xdr:rowOff>
    </xdr:from>
    <xdr:to>
      <xdr:col>1</xdr:col>
      <xdr:colOff>6351840</xdr:colOff>
      <xdr:row>136</xdr:row>
      <xdr:rowOff>100080</xdr:rowOff>
    </xdr:to>
    <xdr:pic>
      <xdr:nvPicPr>
        <xdr:cNvPr id="9" name="Picture 4" descr=""/>
        <xdr:cNvPicPr/>
      </xdr:nvPicPr>
      <xdr:blipFill>
        <a:blip r:embed="rId4"/>
        <a:stretch/>
      </xdr:blipFill>
      <xdr:spPr>
        <a:xfrm>
          <a:off x="589680" y="22010760"/>
          <a:ext cx="6034320" cy="5195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69840</xdr:colOff>
      <xdr:row>144</xdr:row>
      <xdr:rowOff>173880</xdr:rowOff>
    </xdr:from>
    <xdr:to>
      <xdr:col>1</xdr:col>
      <xdr:colOff>6267240</xdr:colOff>
      <xdr:row>165</xdr:row>
      <xdr:rowOff>180360</xdr:rowOff>
    </xdr:to>
    <xdr:pic>
      <xdr:nvPicPr>
        <xdr:cNvPr id="10" name="Picture 5" descr=""/>
        <xdr:cNvPicPr/>
      </xdr:nvPicPr>
      <xdr:blipFill>
        <a:blip r:embed="rId5"/>
        <a:stretch/>
      </xdr:blipFill>
      <xdr:spPr>
        <a:xfrm>
          <a:off x="342000" y="28971000"/>
          <a:ext cx="6197400" cy="420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12600</xdr:colOff>
      <xdr:row>179</xdr:row>
      <xdr:rowOff>2520</xdr:rowOff>
    </xdr:from>
    <xdr:to>
      <xdr:col>1</xdr:col>
      <xdr:colOff>6267240</xdr:colOff>
      <xdr:row>195</xdr:row>
      <xdr:rowOff>101160</xdr:rowOff>
    </xdr:to>
    <xdr:pic>
      <xdr:nvPicPr>
        <xdr:cNvPr id="11" name="Picture 6" descr=""/>
        <xdr:cNvPicPr/>
      </xdr:nvPicPr>
      <xdr:blipFill>
        <a:blip r:embed="rId6"/>
        <a:stretch/>
      </xdr:blipFill>
      <xdr:spPr>
        <a:xfrm>
          <a:off x="284760" y="35802360"/>
          <a:ext cx="6254640" cy="3297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114480</xdr:colOff>
      <xdr:row>212</xdr:row>
      <xdr:rowOff>127080</xdr:rowOff>
    </xdr:from>
    <xdr:to>
      <xdr:col>1</xdr:col>
      <xdr:colOff>6394680</xdr:colOff>
      <xdr:row>228</xdr:row>
      <xdr:rowOff>190080</xdr:rowOff>
    </xdr:to>
    <xdr:pic>
      <xdr:nvPicPr>
        <xdr:cNvPr id="12" name="Picture 7" descr=""/>
        <xdr:cNvPicPr/>
      </xdr:nvPicPr>
      <xdr:blipFill>
        <a:blip r:embed="rId7"/>
        <a:stretch/>
      </xdr:blipFill>
      <xdr:spPr>
        <a:xfrm>
          <a:off x="114480" y="42533640"/>
          <a:ext cx="6552360" cy="32594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479</xdr:row>
      <xdr:rowOff>127080</xdr:rowOff>
    </xdr:from>
    <xdr:to>
      <xdr:col>7</xdr:col>
      <xdr:colOff>1574280</xdr:colOff>
      <xdr:row>503</xdr:row>
      <xdr:rowOff>120240</xdr:rowOff>
    </xdr:to>
    <xdr:graphicFrame>
      <xdr:nvGraphicFramePr>
        <xdr:cNvPr id="13" name="Chart 1"/>
        <xdr:cNvGraphicFramePr/>
      </xdr:nvGraphicFramePr>
      <xdr:xfrm>
        <a:off x="4100760" y="97704720"/>
        <a:ext cx="8410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479</xdr:row>
      <xdr:rowOff>127080</xdr:rowOff>
    </xdr:from>
    <xdr:to>
      <xdr:col>7</xdr:col>
      <xdr:colOff>1574280</xdr:colOff>
      <xdr:row>503</xdr:row>
      <xdr:rowOff>120240</xdr:rowOff>
    </xdr:to>
    <xdr:graphicFrame>
      <xdr:nvGraphicFramePr>
        <xdr:cNvPr id="14" name="Chart 1"/>
        <xdr:cNvGraphicFramePr/>
      </xdr:nvGraphicFramePr>
      <xdr:xfrm>
        <a:off x="4100760" y="97704720"/>
        <a:ext cx="8410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479</xdr:row>
      <xdr:rowOff>127080</xdr:rowOff>
    </xdr:from>
    <xdr:to>
      <xdr:col>7</xdr:col>
      <xdr:colOff>1574280</xdr:colOff>
      <xdr:row>503</xdr:row>
      <xdr:rowOff>120240</xdr:rowOff>
    </xdr:to>
    <xdr:graphicFrame>
      <xdr:nvGraphicFramePr>
        <xdr:cNvPr id="15" name="Chart 1"/>
        <xdr:cNvGraphicFramePr/>
      </xdr:nvGraphicFramePr>
      <xdr:xfrm>
        <a:off x="4100760" y="97704720"/>
        <a:ext cx="8410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479</xdr:row>
      <xdr:rowOff>127080</xdr:rowOff>
    </xdr:from>
    <xdr:to>
      <xdr:col>7</xdr:col>
      <xdr:colOff>1574280</xdr:colOff>
      <xdr:row>503</xdr:row>
      <xdr:rowOff>120240</xdr:rowOff>
    </xdr:to>
    <xdr:graphicFrame>
      <xdr:nvGraphicFramePr>
        <xdr:cNvPr id="16" name="Chart 1"/>
        <xdr:cNvGraphicFramePr/>
      </xdr:nvGraphicFramePr>
      <xdr:xfrm>
        <a:off x="4100760" y="97771320"/>
        <a:ext cx="8410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479</xdr:row>
      <xdr:rowOff>127080</xdr:rowOff>
    </xdr:from>
    <xdr:to>
      <xdr:col>7</xdr:col>
      <xdr:colOff>1574280</xdr:colOff>
      <xdr:row>503</xdr:row>
      <xdr:rowOff>120240</xdr:rowOff>
    </xdr:to>
    <xdr:graphicFrame>
      <xdr:nvGraphicFramePr>
        <xdr:cNvPr id="17" name="Chart 1"/>
        <xdr:cNvGraphicFramePr/>
      </xdr:nvGraphicFramePr>
      <xdr:xfrm>
        <a:off x="4100760" y="97704720"/>
        <a:ext cx="8410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282</xdr:row>
      <xdr:rowOff>127080</xdr:rowOff>
    </xdr:from>
    <xdr:to>
      <xdr:col>7</xdr:col>
      <xdr:colOff>1574280</xdr:colOff>
      <xdr:row>306</xdr:row>
      <xdr:rowOff>120240</xdr:rowOff>
    </xdr:to>
    <xdr:graphicFrame>
      <xdr:nvGraphicFramePr>
        <xdr:cNvPr id="18" name="Chart 1"/>
        <xdr:cNvGraphicFramePr/>
      </xdr:nvGraphicFramePr>
      <xdr:xfrm>
        <a:off x="7567560" y="56288160"/>
        <a:ext cx="812952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278</xdr:row>
      <xdr:rowOff>127080</xdr:rowOff>
    </xdr:from>
    <xdr:to>
      <xdr:col>7</xdr:col>
      <xdr:colOff>1574280</xdr:colOff>
      <xdr:row>302</xdr:row>
      <xdr:rowOff>120240</xdr:rowOff>
    </xdr:to>
    <xdr:graphicFrame>
      <xdr:nvGraphicFramePr>
        <xdr:cNvPr id="19" name="Chart 1"/>
        <xdr:cNvGraphicFramePr/>
      </xdr:nvGraphicFramePr>
      <xdr:xfrm>
        <a:off x="3576240" y="55467000"/>
        <a:ext cx="816912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278</xdr:row>
      <xdr:rowOff>127080</xdr:rowOff>
    </xdr:from>
    <xdr:to>
      <xdr:col>7</xdr:col>
      <xdr:colOff>1574280</xdr:colOff>
      <xdr:row>302</xdr:row>
      <xdr:rowOff>120240</xdr:rowOff>
    </xdr:to>
    <xdr:graphicFrame>
      <xdr:nvGraphicFramePr>
        <xdr:cNvPr id="20" name="Chart 1"/>
        <xdr:cNvGraphicFramePr/>
      </xdr:nvGraphicFramePr>
      <xdr:xfrm>
        <a:off x="3576240" y="55467000"/>
        <a:ext cx="816912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278</xdr:row>
      <xdr:rowOff>127080</xdr:rowOff>
    </xdr:from>
    <xdr:to>
      <xdr:col>7</xdr:col>
      <xdr:colOff>1574280</xdr:colOff>
      <xdr:row>302</xdr:row>
      <xdr:rowOff>120240</xdr:rowOff>
    </xdr:to>
    <xdr:graphicFrame>
      <xdr:nvGraphicFramePr>
        <xdr:cNvPr id="21" name="Chart 1"/>
        <xdr:cNvGraphicFramePr/>
      </xdr:nvGraphicFramePr>
      <xdr:xfrm>
        <a:off x="3576240" y="55467000"/>
        <a:ext cx="816912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278</xdr:row>
      <xdr:rowOff>127080</xdr:rowOff>
    </xdr:from>
    <xdr:to>
      <xdr:col>7</xdr:col>
      <xdr:colOff>1574280</xdr:colOff>
      <xdr:row>302</xdr:row>
      <xdr:rowOff>120240</xdr:rowOff>
    </xdr:to>
    <xdr:graphicFrame>
      <xdr:nvGraphicFramePr>
        <xdr:cNvPr id="22" name="Chart 1"/>
        <xdr:cNvGraphicFramePr/>
      </xdr:nvGraphicFramePr>
      <xdr:xfrm>
        <a:off x="3576240" y="55467000"/>
        <a:ext cx="816912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278</xdr:row>
      <xdr:rowOff>127080</xdr:rowOff>
    </xdr:from>
    <xdr:to>
      <xdr:col>7</xdr:col>
      <xdr:colOff>1574280</xdr:colOff>
      <xdr:row>302</xdr:row>
      <xdr:rowOff>120240</xdr:rowOff>
    </xdr:to>
    <xdr:graphicFrame>
      <xdr:nvGraphicFramePr>
        <xdr:cNvPr id="23" name="Chart 1"/>
        <xdr:cNvGraphicFramePr/>
      </xdr:nvGraphicFramePr>
      <xdr:xfrm>
        <a:off x="3576240" y="55505160"/>
        <a:ext cx="816912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314</xdr:row>
      <xdr:rowOff>127080</xdr:rowOff>
    </xdr:from>
    <xdr:to>
      <xdr:col>7</xdr:col>
      <xdr:colOff>1574280</xdr:colOff>
      <xdr:row>338</xdr:row>
      <xdr:rowOff>120240</xdr:rowOff>
    </xdr:to>
    <xdr:graphicFrame>
      <xdr:nvGraphicFramePr>
        <xdr:cNvPr id="24" name="Chart 1"/>
        <xdr:cNvGraphicFramePr/>
      </xdr:nvGraphicFramePr>
      <xdr:xfrm>
        <a:off x="6670440" y="62860320"/>
        <a:ext cx="921672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244</xdr:row>
      <xdr:rowOff>127080</xdr:rowOff>
    </xdr:from>
    <xdr:to>
      <xdr:col>7</xdr:col>
      <xdr:colOff>1574280</xdr:colOff>
      <xdr:row>268</xdr:row>
      <xdr:rowOff>120240</xdr:rowOff>
    </xdr:to>
    <xdr:graphicFrame>
      <xdr:nvGraphicFramePr>
        <xdr:cNvPr id="25" name="Chart 1"/>
        <xdr:cNvGraphicFramePr/>
      </xdr:nvGraphicFramePr>
      <xdr:xfrm>
        <a:off x="3364560" y="49725360"/>
        <a:ext cx="9256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244</xdr:row>
      <xdr:rowOff>127080</xdr:rowOff>
    </xdr:from>
    <xdr:to>
      <xdr:col>7</xdr:col>
      <xdr:colOff>1574280</xdr:colOff>
      <xdr:row>268</xdr:row>
      <xdr:rowOff>120240</xdr:rowOff>
    </xdr:to>
    <xdr:graphicFrame>
      <xdr:nvGraphicFramePr>
        <xdr:cNvPr id="26" name="Chart 1"/>
        <xdr:cNvGraphicFramePr/>
      </xdr:nvGraphicFramePr>
      <xdr:xfrm>
        <a:off x="3364560" y="49754160"/>
        <a:ext cx="9256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244</xdr:row>
      <xdr:rowOff>127080</xdr:rowOff>
    </xdr:from>
    <xdr:to>
      <xdr:col>7</xdr:col>
      <xdr:colOff>1574280</xdr:colOff>
      <xdr:row>268</xdr:row>
      <xdr:rowOff>120240</xdr:rowOff>
    </xdr:to>
    <xdr:graphicFrame>
      <xdr:nvGraphicFramePr>
        <xdr:cNvPr id="27" name="Chart 1"/>
        <xdr:cNvGraphicFramePr/>
      </xdr:nvGraphicFramePr>
      <xdr:xfrm>
        <a:off x="3364560" y="49725360"/>
        <a:ext cx="9256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244</xdr:row>
      <xdr:rowOff>127080</xdr:rowOff>
    </xdr:from>
    <xdr:to>
      <xdr:col>7</xdr:col>
      <xdr:colOff>1574280</xdr:colOff>
      <xdr:row>268</xdr:row>
      <xdr:rowOff>120240</xdr:rowOff>
    </xdr:to>
    <xdr:graphicFrame>
      <xdr:nvGraphicFramePr>
        <xdr:cNvPr id="28" name="Chart 1"/>
        <xdr:cNvGraphicFramePr/>
      </xdr:nvGraphicFramePr>
      <xdr:xfrm>
        <a:off x="3364560" y="49725360"/>
        <a:ext cx="9256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209520</xdr:colOff>
      <xdr:row>244</xdr:row>
      <xdr:rowOff>127080</xdr:rowOff>
    </xdr:from>
    <xdr:to>
      <xdr:col>7</xdr:col>
      <xdr:colOff>1574280</xdr:colOff>
      <xdr:row>268</xdr:row>
      <xdr:rowOff>120240</xdr:rowOff>
    </xdr:to>
    <xdr:graphicFrame>
      <xdr:nvGraphicFramePr>
        <xdr:cNvPr id="29" name="Chart 1"/>
        <xdr:cNvGraphicFramePr/>
      </xdr:nvGraphicFramePr>
      <xdr:xfrm>
        <a:off x="3364560" y="49725360"/>
        <a:ext cx="9256680" cy="365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316080</xdr:colOff>
      <xdr:row>3</xdr:row>
      <xdr:rowOff>57240</xdr:rowOff>
    </xdr:from>
    <xdr:to>
      <xdr:col>18</xdr:col>
      <xdr:colOff>10800</xdr:colOff>
      <xdr:row>36</xdr:row>
      <xdr:rowOff>152280</xdr:rowOff>
    </xdr:to>
    <xdr:graphicFrame>
      <xdr:nvGraphicFramePr>
        <xdr:cNvPr id="30" name="Chart 1"/>
        <xdr:cNvGraphicFramePr/>
      </xdr:nvGraphicFramePr>
      <xdr:xfrm>
        <a:off x="5450040" y="628560"/>
        <a:ext cx="6428160" cy="6400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249480</xdr:colOff>
      <xdr:row>4</xdr:row>
      <xdr:rowOff>85680</xdr:rowOff>
    </xdr:from>
    <xdr:to>
      <xdr:col>14</xdr:col>
      <xdr:colOff>554040</xdr:colOff>
      <xdr:row>41</xdr:row>
      <xdr:rowOff>180720</xdr:rowOff>
    </xdr:to>
    <xdr:graphicFrame>
      <xdr:nvGraphicFramePr>
        <xdr:cNvPr id="31" name="Chart 1"/>
        <xdr:cNvGraphicFramePr/>
      </xdr:nvGraphicFramePr>
      <xdr:xfrm>
        <a:off x="3546720" y="847440"/>
        <a:ext cx="6426000" cy="715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314280</xdr:colOff>
      <xdr:row>3</xdr:row>
      <xdr:rowOff>114480</xdr:rowOff>
    </xdr:from>
    <xdr:to>
      <xdr:col>21</xdr:col>
      <xdr:colOff>9000</xdr:colOff>
      <xdr:row>37</xdr:row>
      <xdr:rowOff>18720</xdr:rowOff>
    </xdr:to>
    <xdr:graphicFrame>
      <xdr:nvGraphicFramePr>
        <xdr:cNvPr id="32" name="Chart 1"/>
        <xdr:cNvGraphicFramePr/>
      </xdr:nvGraphicFramePr>
      <xdr:xfrm>
        <a:off x="7284600" y="685800"/>
        <a:ext cx="6428160" cy="6400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219240</xdr:colOff>
      <xdr:row>3</xdr:row>
      <xdr:rowOff>162000</xdr:rowOff>
    </xdr:from>
    <xdr:to>
      <xdr:col>20</xdr:col>
      <xdr:colOff>523800</xdr:colOff>
      <xdr:row>37</xdr:row>
      <xdr:rowOff>66240</xdr:rowOff>
    </xdr:to>
    <xdr:graphicFrame>
      <xdr:nvGraphicFramePr>
        <xdr:cNvPr id="33" name="Chart 1"/>
        <xdr:cNvGraphicFramePr/>
      </xdr:nvGraphicFramePr>
      <xdr:xfrm>
        <a:off x="7189560" y="733320"/>
        <a:ext cx="6426000" cy="6400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201960</xdr:colOff>
      <xdr:row>2</xdr:row>
      <xdr:rowOff>85680</xdr:rowOff>
    </xdr:from>
    <xdr:to>
      <xdr:col>20</xdr:col>
      <xdr:colOff>506520</xdr:colOff>
      <xdr:row>35</xdr:row>
      <xdr:rowOff>190080</xdr:rowOff>
    </xdr:to>
    <xdr:graphicFrame>
      <xdr:nvGraphicFramePr>
        <xdr:cNvPr id="34" name="Chart 1"/>
        <xdr:cNvGraphicFramePr/>
      </xdr:nvGraphicFramePr>
      <xdr:xfrm>
        <a:off x="7172280" y="466560"/>
        <a:ext cx="6426000" cy="6400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17280</xdr:colOff>
      <xdr:row>15</xdr:row>
      <xdr:rowOff>6840</xdr:rowOff>
    </xdr:from>
    <xdr:to>
      <xdr:col>19</xdr:col>
      <xdr:colOff>150120</xdr:colOff>
      <xdr:row>27</xdr:row>
      <xdr:rowOff>144720</xdr:rowOff>
    </xdr:to>
    <xdr:graphicFrame>
      <xdr:nvGraphicFramePr>
        <xdr:cNvPr id="35" name="Chart 1"/>
        <xdr:cNvGraphicFramePr/>
      </xdr:nvGraphicFramePr>
      <xdr:xfrm>
        <a:off x="7338600" y="2864160"/>
        <a:ext cx="7603200" cy="242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31680</xdr:colOff>
      <xdr:row>0</xdr:row>
      <xdr:rowOff>52920</xdr:rowOff>
    </xdr:from>
    <xdr:to>
      <xdr:col>22</xdr:col>
      <xdr:colOff>301320</xdr:colOff>
      <xdr:row>70</xdr:row>
      <xdr:rowOff>87480</xdr:rowOff>
    </xdr:to>
    <xdr:graphicFrame>
      <xdr:nvGraphicFramePr>
        <xdr:cNvPr id="36" name="Chart 1"/>
        <xdr:cNvGraphicFramePr/>
      </xdr:nvGraphicFramePr>
      <xdr:xfrm>
        <a:off x="9565560" y="52920"/>
        <a:ext cx="7366320" cy="7330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aMDD%20MM%20v1.9-US.xlsb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SPAIN%20TEST%20FILE%20BASS%20LOE%20CORRECTED2.xlsb" TargetMode="External"/>
</Relationships>
</file>

<file path=xl/externalLinks/_rels/externalLink3.xml.rels><?xml version="1.0" encoding="UTF-8"?>
<Relationships xmlns="http://schemas.openxmlformats.org/package/2006/relationships"><Relationship Id="rId1" Type="http://schemas.openxmlformats.org/officeDocument/2006/relationships/externalLinkPath" Target="https://jnj-my.sharepoint.com/personal/mnijs1_its_jnj_com/Documents/09.%20Longitudinal%20Data/2015%2007%2007%20Janssen%20MOOD%20DOT%20Project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US"/>
      <sheetName val="ChangeEvents"/>
      <sheetName val="PTR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Asset Bass Prep"/>
      <sheetName val="Class Bass Pre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TRS"/>
      <sheetName val="Asse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Erosion Example"/>
      <sheetName val="Asset Bass Prep"/>
      <sheetName val="Class Bass Pre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TSD Days and Share to PPT"/>
      <sheetName val="PTSDShare"/>
      <sheetName val="PTSDDOT"/>
      <sheetName val="GADDOT"/>
      <sheetName val="GADShare"/>
      <sheetName val="BipolarDOT"/>
      <sheetName val="BipolarShare"/>
      <sheetName val="GAD Days and Share to PPT"/>
      <sheetName val="Bipolar Days and Share to PPT"/>
      <sheetName val="Insomnia Days and Share to PPT"/>
      <sheetName val="MDD Days and Share to PPT"/>
      <sheetName val="Patient Analysis"/>
      <sheetName val="MDDShare"/>
      <sheetName val="MDDDOT"/>
      <sheetName val="InsomniaShare"/>
      <sheetName val="InsomniaDOT"/>
      <sheetName val="Data"/>
      <sheetName val="CONCOMITENT USE"/>
      <sheetName val="USED ALONE"/>
      <sheetName val="OVERALL USE"/>
      <sheetName val="Lists"/>
      <sheetName val="Data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563" createdVersion="3">
  <cacheSource type="worksheet">
    <worksheetSource ref="A1:E564" sheet="ScoreDifferences"/>
  </cacheSource>
  <cacheFields count="5">
    <cacheField name="Product" numFmtId="0">
      <sharedItems count="11">
        <s v="agomelatine"/>
        <s v="alprazolam"/>
        <s v="amitriptyline"/>
        <s v="aripiprazole"/>
        <s v="bupropion"/>
        <s v="clomipramine"/>
        <s v="lithium"/>
        <s v="mirtazapine"/>
        <s v="quetiapine"/>
        <s v="SPRAVATO"/>
        <s v="trazodone"/>
      </sharedItems>
    </cacheField>
    <cacheField name="Attribute" numFmtId="0">
      <sharedItems count="22">
        <s v="B1"/>
        <s v="B2"/>
        <s v="B3"/>
        <s v="D1"/>
        <s v="D2"/>
        <s v="D3"/>
        <s v="D4"/>
        <s v="E1"/>
        <s v="E2"/>
        <s v="E3"/>
        <s v="E4"/>
        <s v="E5"/>
        <s v="E6"/>
        <s v="E7"/>
        <s v="E8"/>
        <s v="S1"/>
        <s v="S2"/>
        <s v="S3"/>
        <s v="S4"/>
        <s v="S5"/>
        <s v="S6"/>
        <s v="S7"/>
      </sharedItems>
    </cacheField>
    <cacheField name="Score" numFmtId="0">
      <sharedItems containsSemiMixedTypes="0" containsString="0" containsNumber="1" containsInteger="1" minValue="-3" maxValue="5" count="8">
        <n v="-3"/>
        <n v="-2"/>
        <n v="-1"/>
        <n v="1"/>
        <n v="2"/>
        <n v="3"/>
        <n v="4"/>
        <n v="5"/>
      </sharedItems>
    </cacheField>
    <cacheField name="Country" numFmtId="0">
      <sharedItems count="5">
        <s v="Avg"/>
        <s v="France"/>
        <s v="Germany"/>
        <s v="Italy"/>
        <s v="Spain"/>
      </sharedItems>
    </cacheField>
    <cacheField name="Metric" numFmtId="0">
      <sharedItems count="22">
        <s v="B1:G5: Reimbursement Restrictions"/>
        <s v="B2:Patient Barriers (e.g. Operational Hurdles, Administration)"/>
        <s v="B3:Physician Adoption Barriers (e.g. Operational Hurdles, Incentive Alignment / Profitability)"/>
        <s v="D1:Dosing frequency"/>
        <s v="D2:Titration requirement"/>
        <s v="D3:Dosage formulation"/>
        <s v="D4:Monitoring"/>
        <s v="E1:Effect on depressive symptoms (e.g., improvement in MADRS at end point)"/>
        <s v="E2:Treatment response rate (e.g., % of patients demonstrating ≥ 50% decrease in MADRS at end point)"/>
        <s v="E3:Treatment remission rate (e.g., % of patients with MADRS scores of ≤ 12 at end point)"/>
        <s v="E4:Long-term efficacy (e.g., effect on depressive symptoms at 52 weeks) "/>
        <s v="E5:Quality of life (i.e., Q-LES-Q, SDS scores)"/>
        <s v="E6:Efficacy in comorbid anxiety (e.g., improvement in HAM-A scores)"/>
        <s v="E7:Effect on depressive symptoms in the elderly population (e.g., persons aged 65 or older)"/>
        <s v="E8:Time to onset of therapeutic effect"/>
        <s v="S1:Life-threatening side effects (e.g., suicidality, cardiovascular changes)"/>
        <s v="S2:Fatigue"/>
        <s v="S3:Sexual dysfunction"/>
        <s v="S4:Neurological side effects (e.g., extrapyramidal disorder, somnolence, akathisia, dry mouth, nervousness, etc.)"/>
        <s v="S5:Weight gain and metabolic side effects (e.g. hyperlipidemia, appetite changes, increased glucose levels)"/>
        <s v="S6:Minor side effects (e.g., nausea, constipation, sweating, fatigue, headache)"/>
        <s v="S7:Drug interactions/contraindications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3">
  <r>
    <x v="0"/>
    <x v="21"/>
    <x v="0"/>
    <x v="4"/>
    <x v="21"/>
  </r>
  <r>
    <x v="0"/>
    <x v="17"/>
    <x v="1"/>
    <x v="4"/>
    <x v="17"/>
  </r>
  <r>
    <x v="0"/>
    <x v="18"/>
    <x v="1"/>
    <x v="4"/>
    <x v="18"/>
  </r>
  <r>
    <x v="0"/>
    <x v="20"/>
    <x v="1"/>
    <x v="4"/>
    <x v="20"/>
  </r>
  <r>
    <x v="4"/>
    <x v="20"/>
    <x v="1"/>
    <x v="3"/>
    <x v="20"/>
  </r>
  <r>
    <x v="5"/>
    <x v="10"/>
    <x v="1"/>
    <x v="3"/>
    <x v="10"/>
  </r>
  <r>
    <x v="2"/>
    <x v="7"/>
    <x v="1"/>
    <x v="2"/>
    <x v="7"/>
  </r>
  <r>
    <x v="2"/>
    <x v="8"/>
    <x v="1"/>
    <x v="2"/>
    <x v="8"/>
  </r>
  <r>
    <x v="2"/>
    <x v="9"/>
    <x v="1"/>
    <x v="2"/>
    <x v="9"/>
  </r>
  <r>
    <x v="6"/>
    <x v="15"/>
    <x v="1"/>
    <x v="2"/>
    <x v="15"/>
  </r>
  <r>
    <x v="7"/>
    <x v="13"/>
    <x v="1"/>
    <x v="2"/>
    <x v="13"/>
  </r>
  <r>
    <x v="9"/>
    <x v="4"/>
    <x v="1"/>
    <x v="2"/>
    <x v="4"/>
  </r>
  <r>
    <x v="1"/>
    <x v="11"/>
    <x v="1"/>
    <x v="1"/>
    <x v="11"/>
  </r>
  <r>
    <x v="3"/>
    <x v="14"/>
    <x v="1"/>
    <x v="1"/>
    <x v="14"/>
  </r>
  <r>
    <x v="6"/>
    <x v="7"/>
    <x v="1"/>
    <x v="1"/>
    <x v="7"/>
  </r>
  <r>
    <x v="6"/>
    <x v="8"/>
    <x v="1"/>
    <x v="1"/>
    <x v="8"/>
  </r>
  <r>
    <x v="9"/>
    <x v="4"/>
    <x v="1"/>
    <x v="1"/>
    <x v="4"/>
  </r>
  <r>
    <x v="0"/>
    <x v="15"/>
    <x v="2"/>
    <x v="4"/>
    <x v="15"/>
  </r>
  <r>
    <x v="0"/>
    <x v="16"/>
    <x v="2"/>
    <x v="4"/>
    <x v="16"/>
  </r>
  <r>
    <x v="0"/>
    <x v="19"/>
    <x v="2"/>
    <x v="4"/>
    <x v="19"/>
  </r>
  <r>
    <x v="0"/>
    <x v="4"/>
    <x v="2"/>
    <x v="4"/>
    <x v="4"/>
  </r>
  <r>
    <x v="1"/>
    <x v="15"/>
    <x v="2"/>
    <x v="4"/>
    <x v="15"/>
  </r>
  <r>
    <x v="1"/>
    <x v="18"/>
    <x v="2"/>
    <x v="4"/>
    <x v="18"/>
  </r>
  <r>
    <x v="1"/>
    <x v="21"/>
    <x v="2"/>
    <x v="4"/>
    <x v="21"/>
  </r>
  <r>
    <x v="1"/>
    <x v="4"/>
    <x v="2"/>
    <x v="4"/>
    <x v="4"/>
  </r>
  <r>
    <x v="2"/>
    <x v="18"/>
    <x v="2"/>
    <x v="4"/>
    <x v="18"/>
  </r>
  <r>
    <x v="2"/>
    <x v="19"/>
    <x v="2"/>
    <x v="4"/>
    <x v="19"/>
  </r>
  <r>
    <x v="2"/>
    <x v="20"/>
    <x v="2"/>
    <x v="4"/>
    <x v="20"/>
  </r>
  <r>
    <x v="2"/>
    <x v="6"/>
    <x v="2"/>
    <x v="4"/>
    <x v="6"/>
  </r>
  <r>
    <x v="2"/>
    <x v="2"/>
    <x v="2"/>
    <x v="4"/>
    <x v="2"/>
  </r>
  <r>
    <x v="3"/>
    <x v="12"/>
    <x v="2"/>
    <x v="4"/>
    <x v="12"/>
  </r>
  <r>
    <x v="3"/>
    <x v="18"/>
    <x v="2"/>
    <x v="4"/>
    <x v="18"/>
  </r>
  <r>
    <x v="3"/>
    <x v="21"/>
    <x v="2"/>
    <x v="4"/>
    <x v="21"/>
  </r>
  <r>
    <x v="4"/>
    <x v="18"/>
    <x v="2"/>
    <x v="4"/>
    <x v="18"/>
  </r>
  <r>
    <x v="4"/>
    <x v="4"/>
    <x v="2"/>
    <x v="4"/>
    <x v="4"/>
  </r>
  <r>
    <x v="5"/>
    <x v="16"/>
    <x v="2"/>
    <x v="4"/>
    <x v="16"/>
  </r>
  <r>
    <x v="5"/>
    <x v="18"/>
    <x v="2"/>
    <x v="4"/>
    <x v="18"/>
  </r>
  <r>
    <x v="5"/>
    <x v="19"/>
    <x v="2"/>
    <x v="4"/>
    <x v="19"/>
  </r>
  <r>
    <x v="5"/>
    <x v="20"/>
    <x v="2"/>
    <x v="4"/>
    <x v="20"/>
  </r>
  <r>
    <x v="5"/>
    <x v="6"/>
    <x v="2"/>
    <x v="4"/>
    <x v="6"/>
  </r>
  <r>
    <x v="5"/>
    <x v="2"/>
    <x v="2"/>
    <x v="4"/>
    <x v="2"/>
  </r>
  <r>
    <x v="6"/>
    <x v="7"/>
    <x v="2"/>
    <x v="4"/>
    <x v="7"/>
  </r>
  <r>
    <x v="6"/>
    <x v="8"/>
    <x v="2"/>
    <x v="4"/>
    <x v="8"/>
  </r>
  <r>
    <x v="6"/>
    <x v="10"/>
    <x v="2"/>
    <x v="4"/>
    <x v="10"/>
  </r>
  <r>
    <x v="6"/>
    <x v="16"/>
    <x v="2"/>
    <x v="4"/>
    <x v="16"/>
  </r>
  <r>
    <x v="6"/>
    <x v="18"/>
    <x v="2"/>
    <x v="4"/>
    <x v="18"/>
  </r>
  <r>
    <x v="6"/>
    <x v="20"/>
    <x v="2"/>
    <x v="4"/>
    <x v="20"/>
  </r>
  <r>
    <x v="6"/>
    <x v="1"/>
    <x v="2"/>
    <x v="4"/>
    <x v="1"/>
  </r>
  <r>
    <x v="7"/>
    <x v="11"/>
    <x v="2"/>
    <x v="4"/>
    <x v="11"/>
  </r>
  <r>
    <x v="7"/>
    <x v="15"/>
    <x v="2"/>
    <x v="4"/>
    <x v="15"/>
  </r>
  <r>
    <x v="7"/>
    <x v="18"/>
    <x v="2"/>
    <x v="4"/>
    <x v="18"/>
  </r>
  <r>
    <x v="7"/>
    <x v="20"/>
    <x v="2"/>
    <x v="4"/>
    <x v="20"/>
  </r>
  <r>
    <x v="7"/>
    <x v="21"/>
    <x v="2"/>
    <x v="4"/>
    <x v="21"/>
  </r>
  <r>
    <x v="9"/>
    <x v="10"/>
    <x v="2"/>
    <x v="4"/>
    <x v="10"/>
  </r>
  <r>
    <x v="9"/>
    <x v="15"/>
    <x v="2"/>
    <x v="4"/>
    <x v="15"/>
  </r>
  <r>
    <x v="9"/>
    <x v="16"/>
    <x v="2"/>
    <x v="4"/>
    <x v="16"/>
  </r>
  <r>
    <x v="9"/>
    <x v="18"/>
    <x v="2"/>
    <x v="4"/>
    <x v="18"/>
  </r>
  <r>
    <x v="9"/>
    <x v="21"/>
    <x v="2"/>
    <x v="4"/>
    <x v="21"/>
  </r>
  <r>
    <x v="10"/>
    <x v="7"/>
    <x v="2"/>
    <x v="4"/>
    <x v="7"/>
  </r>
  <r>
    <x v="10"/>
    <x v="8"/>
    <x v="2"/>
    <x v="4"/>
    <x v="8"/>
  </r>
  <r>
    <x v="10"/>
    <x v="9"/>
    <x v="2"/>
    <x v="4"/>
    <x v="9"/>
  </r>
  <r>
    <x v="10"/>
    <x v="17"/>
    <x v="2"/>
    <x v="4"/>
    <x v="17"/>
  </r>
  <r>
    <x v="10"/>
    <x v="18"/>
    <x v="2"/>
    <x v="4"/>
    <x v="18"/>
  </r>
  <r>
    <x v="10"/>
    <x v="19"/>
    <x v="2"/>
    <x v="4"/>
    <x v="19"/>
  </r>
  <r>
    <x v="1"/>
    <x v="7"/>
    <x v="2"/>
    <x v="3"/>
    <x v="7"/>
  </r>
  <r>
    <x v="1"/>
    <x v="8"/>
    <x v="2"/>
    <x v="3"/>
    <x v="8"/>
  </r>
  <r>
    <x v="1"/>
    <x v="9"/>
    <x v="2"/>
    <x v="3"/>
    <x v="9"/>
  </r>
  <r>
    <x v="1"/>
    <x v="10"/>
    <x v="2"/>
    <x v="3"/>
    <x v="10"/>
  </r>
  <r>
    <x v="1"/>
    <x v="15"/>
    <x v="2"/>
    <x v="3"/>
    <x v="15"/>
  </r>
  <r>
    <x v="1"/>
    <x v="17"/>
    <x v="2"/>
    <x v="3"/>
    <x v="17"/>
  </r>
  <r>
    <x v="1"/>
    <x v="20"/>
    <x v="2"/>
    <x v="3"/>
    <x v="20"/>
  </r>
  <r>
    <x v="1"/>
    <x v="3"/>
    <x v="2"/>
    <x v="3"/>
    <x v="3"/>
  </r>
  <r>
    <x v="1"/>
    <x v="0"/>
    <x v="2"/>
    <x v="3"/>
    <x v="0"/>
  </r>
  <r>
    <x v="2"/>
    <x v="10"/>
    <x v="2"/>
    <x v="3"/>
    <x v="10"/>
  </r>
  <r>
    <x v="2"/>
    <x v="12"/>
    <x v="2"/>
    <x v="3"/>
    <x v="12"/>
  </r>
  <r>
    <x v="2"/>
    <x v="15"/>
    <x v="2"/>
    <x v="3"/>
    <x v="15"/>
  </r>
  <r>
    <x v="2"/>
    <x v="17"/>
    <x v="2"/>
    <x v="3"/>
    <x v="17"/>
  </r>
  <r>
    <x v="2"/>
    <x v="21"/>
    <x v="2"/>
    <x v="3"/>
    <x v="21"/>
  </r>
  <r>
    <x v="2"/>
    <x v="3"/>
    <x v="2"/>
    <x v="3"/>
    <x v="3"/>
  </r>
  <r>
    <x v="3"/>
    <x v="10"/>
    <x v="2"/>
    <x v="3"/>
    <x v="10"/>
  </r>
  <r>
    <x v="3"/>
    <x v="11"/>
    <x v="2"/>
    <x v="3"/>
    <x v="11"/>
  </r>
  <r>
    <x v="3"/>
    <x v="12"/>
    <x v="2"/>
    <x v="3"/>
    <x v="12"/>
  </r>
  <r>
    <x v="3"/>
    <x v="13"/>
    <x v="2"/>
    <x v="3"/>
    <x v="13"/>
  </r>
  <r>
    <x v="3"/>
    <x v="16"/>
    <x v="2"/>
    <x v="3"/>
    <x v="16"/>
  </r>
  <r>
    <x v="3"/>
    <x v="17"/>
    <x v="2"/>
    <x v="3"/>
    <x v="17"/>
  </r>
  <r>
    <x v="3"/>
    <x v="18"/>
    <x v="2"/>
    <x v="3"/>
    <x v="18"/>
  </r>
  <r>
    <x v="3"/>
    <x v="20"/>
    <x v="2"/>
    <x v="3"/>
    <x v="20"/>
  </r>
  <r>
    <x v="3"/>
    <x v="0"/>
    <x v="2"/>
    <x v="3"/>
    <x v="0"/>
  </r>
  <r>
    <x v="4"/>
    <x v="10"/>
    <x v="2"/>
    <x v="3"/>
    <x v="10"/>
  </r>
  <r>
    <x v="4"/>
    <x v="11"/>
    <x v="2"/>
    <x v="3"/>
    <x v="11"/>
  </r>
  <r>
    <x v="4"/>
    <x v="17"/>
    <x v="2"/>
    <x v="3"/>
    <x v="17"/>
  </r>
  <r>
    <x v="4"/>
    <x v="3"/>
    <x v="2"/>
    <x v="3"/>
    <x v="3"/>
  </r>
  <r>
    <x v="4"/>
    <x v="4"/>
    <x v="2"/>
    <x v="3"/>
    <x v="4"/>
  </r>
  <r>
    <x v="5"/>
    <x v="12"/>
    <x v="2"/>
    <x v="3"/>
    <x v="12"/>
  </r>
  <r>
    <x v="5"/>
    <x v="15"/>
    <x v="2"/>
    <x v="3"/>
    <x v="15"/>
  </r>
  <r>
    <x v="5"/>
    <x v="17"/>
    <x v="2"/>
    <x v="3"/>
    <x v="17"/>
  </r>
  <r>
    <x v="5"/>
    <x v="21"/>
    <x v="2"/>
    <x v="3"/>
    <x v="21"/>
  </r>
  <r>
    <x v="5"/>
    <x v="3"/>
    <x v="2"/>
    <x v="3"/>
    <x v="3"/>
  </r>
  <r>
    <x v="6"/>
    <x v="14"/>
    <x v="2"/>
    <x v="3"/>
    <x v="14"/>
  </r>
  <r>
    <x v="6"/>
    <x v="15"/>
    <x v="2"/>
    <x v="3"/>
    <x v="15"/>
  </r>
  <r>
    <x v="6"/>
    <x v="16"/>
    <x v="2"/>
    <x v="3"/>
    <x v="16"/>
  </r>
  <r>
    <x v="6"/>
    <x v="17"/>
    <x v="2"/>
    <x v="3"/>
    <x v="17"/>
  </r>
  <r>
    <x v="6"/>
    <x v="18"/>
    <x v="2"/>
    <x v="3"/>
    <x v="18"/>
  </r>
  <r>
    <x v="6"/>
    <x v="20"/>
    <x v="2"/>
    <x v="3"/>
    <x v="20"/>
  </r>
  <r>
    <x v="6"/>
    <x v="0"/>
    <x v="2"/>
    <x v="3"/>
    <x v="0"/>
  </r>
  <r>
    <x v="7"/>
    <x v="10"/>
    <x v="2"/>
    <x v="3"/>
    <x v="10"/>
  </r>
  <r>
    <x v="7"/>
    <x v="11"/>
    <x v="2"/>
    <x v="3"/>
    <x v="11"/>
  </r>
  <r>
    <x v="7"/>
    <x v="12"/>
    <x v="2"/>
    <x v="3"/>
    <x v="12"/>
  </r>
  <r>
    <x v="7"/>
    <x v="15"/>
    <x v="2"/>
    <x v="3"/>
    <x v="15"/>
  </r>
  <r>
    <x v="7"/>
    <x v="17"/>
    <x v="2"/>
    <x v="3"/>
    <x v="17"/>
  </r>
  <r>
    <x v="7"/>
    <x v="20"/>
    <x v="2"/>
    <x v="3"/>
    <x v="20"/>
  </r>
  <r>
    <x v="7"/>
    <x v="21"/>
    <x v="2"/>
    <x v="3"/>
    <x v="21"/>
  </r>
  <r>
    <x v="7"/>
    <x v="3"/>
    <x v="2"/>
    <x v="3"/>
    <x v="3"/>
  </r>
  <r>
    <x v="9"/>
    <x v="0"/>
    <x v="2"/>
    <x v="3"/>
    <x v="0"/>
  </r>
  <r>
    <x v="10"/>
    <x v="12"/>
    <x v="2"/>
    <x v="3"/>
    <x v="12"/>
  </r>
  <r>
    <x v="10"/>
    <x v="13"/>
    <x v="2"/>
    <x v="3"/>
    <x v="13"/>
  </r>
  <r>
    <x v="10"/>
    <x v="15"/>
    <x v="2"/>
    <x v="3"/>
    <x v="15"/>
  </r>
  <r>
    <x v="10"/>
    <x v="20"/>
    <x v="2"/>
    <x v="3"/>
    <x v="20"/>
  </r>
  <r>
    <x v="0"/>
    <x v="8"/>
    <x v="2"/>
    <x v="2"/>
    <x v="8"/>
  </r>
  <r>
    <x v="0"/>
    <x v="9"/>
    <x v="2"/>
    <x v="2"/>
    <x v="9"/>
  </r>
  <r>
    <x v="0"/>
    <x v="10"/>
    <x v="2"/>
    <x v="2"/>
    <x v="10"/>
  </r>
  <r>
    <x v="0"/>
    <x v="11"/>
    <x v="2"/>
    <x v="2"/>
    <x v="11"/>
  </r>
  <r>
    <x v="0"/>
    <x v="13"/>
    <x v="2"/>
    <x v="2"/>
    <x v="13"/>
  </r>
  <r>
    <x v="0"/>
    <x v="14"/>
    <x v="2"/>
    <x v="2"/>
    <x v="14"/>
  </r>
  <r>
    <x v="0"/>
    <x v="0"/>
    <x v="2"/>
    <x v="2"/>
    <x v="0"/>
  </r>
  <r>
    <x v="0"/>
    <x v="1"/>
    <x v="2"/>
    <x v="2"/>
    <x v="1"/>
  </r>
  <r>
    <x v="2"/>
    <x v="10"/>
    <x v="2"/>
    <x v="2"/>
    <x v="10"/>
  </r>
  <r>
    <x v="2"/>
    <x v="12"/>
    <x v="2"/>
    <x v="2"/>
    <x v="12"/>
  </r>
  <r>
    <x v="2"/>
    <x v="14"/>
    <x v="2"/>
    <x v="2"/>
    <x v="14"/>
  </r>
  <r>
    <x v="3"/>
    <x v="11"/>
    <x v="2"/>
    <x v="2"/>
    <x v="11"/>
  </r>
  <r>
    <x v="3"/>
    <x v="17"/>
    <x v="2"/>
    <x v="2"/>
    <x v="17"/>
  </r>
  <r>
    <x v="4"/>
    <x v="11"/>
    <x v="2"/>
    <x v="2"/>
    <x v="11"/>
  </r>
  <r>
    <x v="4"/>
    <x v="14"/>
    <x v="2"/>
    <x v="2"/>
    <x v="14"/>
  </r>
  <r>
    <x v="4"/>
    <x v="15"/>
    <x v="2"/>
    <x v="2"/>
    <x v="15"/>
  </r>
  <r>
    <x v="4"/>
    <x v="16"/>
    <x v="2"/>
    <x v="2"/>
    <x v="16"/>
  </r>
  <r>
    <x v="5"/>
    <x v="7"/>
    <x v="2"/>
    <x v="2"/>
    <x v="7"/>
  </r>
  <r>
    <x v="5"/>
    <x v="8"/>
    <x v="2"/>
    <x v="2"/>
    <x v="8"/>
  </r>
  <r>
    <x v="5"/>
    <x v="9"/>
    <x v="2"/>
    <x v="2"/>
    <x v="9"/>
  </r>
  <r>
    <x v="5"/>
    <x v="10"/>
    <x v="2"/>
    <x v="2"/>
    <x v="10"/>
  </r>
  <r>
    <x v="5"/>
    <x v="12"/>
    <x v="2"/>
    <x v="2"/>
    <x v="12"/>
  </r>
  <r>
    <x v="5"/>
    <x v="14"/>
    <x v="2"/>
    <x v="2"/>
    <x v="14"/>
  </r>
  <r>
    <x v="6"/>
    <x v="11"/>
    <x v="2"/>
    <x v="2"/>
    <x v="11"/>
  </r>
  <r>
    <x v="6"/>
    <x v="13"/>
    <x v="2"/>
    <x v="2"/>
    <x v="13"/>
  </r>
  <r>
    <x v="6"/>
    <x v="21"/>
    <x v="2"/>
    <x v="2"/>
    <x v="21"/>
  </r>
  <r>
    <x v="6"/>
    <x v="3"/>
    <x v="2"/>
    <x v="2"/>
    <x v="3"/>
  </r>
  <r>
    <x v="6"/>
    <x v="0"/>
    <x v="2"/>
    <x v="2"/>
    <x v="0"/>
  </r>
  <r>
    <x v="6"/>
    <x v="1"/>
    <x v="2"/>
    <x v="2"/>
    <x v="1"/>
  </r>
  <r>
    <x v="6"/>
    <x v="2"/>
    <x v="2"/>
    <x v="2"/>
    <x v="2"/>
  </r>
  <r>
    <x v="7"/>
    <x v="8"/>
    <x v="2"/>
    <x v="2"/>
    <x v="8"/>
  </r>
  <r>
    <x v="7"/>
    <x v="9"/>
    <x v="2"/>
    <x v="2"/>
    <x v="9"/>
  </r>
  <r>
    <x v="7"/>
    <x v="15"/>
    <x v="2"/>
    <x v="2"/>
    <x v="15"/>
  </r>
  <r>
    <x v="7"/>
    <x v="16"/>
    <x v="2"/>
    <x v="2"/>
    <x v="16"/>
  </r>
  <r>
    <x v="7"/>
    <x v="19"/>
    <x v="2"/>
    <x v="2"/>
    <x v="19"/>
  </r>
  <r>
    <x v="9"/>
    <x v="7"/>
    <x v="2"/>
    <x v="2"/>
    <x v="7"/>
  </r>
  <r>
    <x v="9"/>
    <x v="11"/>
    <x v="2"/>
    <x v="2"/>
    <x v="11"/>
  </r>
  <r>
    <x v="9"/>
    <x v="13"/>
    <x v="2"/>
    <x v="2"/>
    <x v="13"/>
  </r>
  <r>
    <x v="9"/>
    <x v="20"/>
    <x v="2"/>
    <x v="2"/>
    <x v="20"/>
  </r>
  <r>
    <x v="9"/>
    <x v="5"/>
    <x v="2"/>
    <x v="2"/>
    <x v="5"/>
  </r>
  <r>
    <x v="0"/>
    <x v="4"/>
    <x v="2"/>
    <x v="1"/>
    <x v="4"/>
  </r>
  <r>
    <x v="1"/>
    <x v="7"/>
    <x v="2"/>
    <x v="1"/>
    <x v="7"/>
  </r>
  <r>
    <x v="1"/>
    <x v="8"/>
    <x v="2"/>
    <x v="1"/>
    <x v="8"/>
  </r>
  <r>
    <x v="1"/>
    <x v="9"/>
    <x v="2"/>
    <x v="1"/>
    <x v="9"/>
  </r>
  <r>
    <x v="1"/>
    <x v="10"/>
    <x v="2"/>
    <x v="1"/>
    <x v="10"/>
  </r>
  <r>
    <x v="1"/>
    <x v="12"/>
    <x v="2"/>
    <x v="1"/>
    <x v="12"/>
  </r>
  <r>
    <x v="1"/>
    <x v="3"/>
    <x v="2"/>
    <x v="1"/>
    <x v="3"/>
  </r>
  <r>
    <x v="2"/>
    <x v="9"/>
    <x v="2"/>
    <x v="1"/>
    <x v="9"/>
  </r>
  <r>
    <x v="2"/>
    <x v="12"/>
    <x v="2"/>
    <x v="1"/>
    <x v="12"/>
  </r>
  <r>
    <x v="2"/>
    <x v="14"/>
    <x v="2"/>
    <x v="1"/>
    <x v="14"/>
  </r>
  <r>
    <x v="2"/>
    <x v="19"/>
    <x v="2"/>
    <x v="1"/>
    <x v="19"/>
  </r>
  <r>
    <x v="3"/>
    <x v="10"/>
    <x v="2"/>
    <x v="1"/>
    <x v="10"/>
  </r>
  <r>
    <x v="3"/>
    <x v="11"/>
    <x v="2"/>
    <x v="1"/>
    <x v="11"/>
  </r>
  <r>
    <x v="3"/>
    <x v="17"/>
    <x v="2"/>
    <x v="1"/>
    <x v="17"/>
  </r>
  <r>
    <x v="5"/>
    <x v="12"/>
    <x v="2"/>
    <x v="1"/>
    <x v="12"/>
  </r>
  <r>
    <x v="5"/>
    <x v="14"/>
    <x v="2"/>
    <x v="1"/>
    <x v="14"/>
  </r>
  <r>
    <x v="6"/>
    <x v="9"/>
    <x v="2"/>
    <x v="1"/>
    <x v="9"/>
  </r>
  <r>
    <x v="6"/>
    <x v="10"/>
    <x v="2"/>
    <x v="1"/>
    <x v="10"/>
  </r>
  <r>
    <x v="6"/>
    <x v="12"/>
    <x v="2"/>
    <x v="1"/>
    <x v="12"/>
  </r>
  <r>
    <x v="6"/>
    <x v="14"/>
    <x v="2"/>
    <x v="1"/>
    <x v="14"/>
  </r>
  <r>
    <x v="6"/>
    <x v="15"/>
    <x v="2"/>
    <x v="1"/>
    <x v="15"/>
  </r>
  <r>
    <x v="6"/>
    <x v="19"/>
    <x v="2"/>
    <x v="1"/>
    <x v="19"/>
  </r>
  <r>
    <x v="6"/>
    <x v="21"/>
    <x v="2"/>
    <x v="1"/>
    <x v="21"/>
  </r>
  <r>
    <x v="6"/>
    <x v="2"/>
    <x v="2"/>
    <x v="1"/>
    <x v="2"/>
  </r>
  <r>
    <x v="7"/>
    <x v="12"/>
    <x v="2"/>
    <x v="1"/>
    <x v="12"/>
  </r>
  <r>
    <x v="9"/>
    <x v="12"/>
    <x v="2"/>
    <x v="1"/>
    <x v="12"/>
  </r>
  <r>
    <x v="9"/>
    <x v="16"/>
    <x v="2"/>
    <x v="1"/>
    <x v="16"/>
  </r>
  <r>
    <x v="9"/>
    <x v="5"/>
    <x v="2"/>
    <x v="1"/>
    <x v="5"/>
  </r>
  <r>
    <x v="0"/>
    <x v="6"/>
    <x v="3"/>
    <x v="4"/>
    <x v="6"/>
  </r>
  <r>
    <x v="0"/>
    <x v="2"/>
    <x v="3"/>
    <x v="4"/>
    <x v="2"/>
  </r>
  <r>
    <x v="1"/>
    <x v="11"/>
    <x v="3"/>
    <x v="4"/>
    <x v="11"/>
  </r>
  <r>
    <x v="1"/>
    <x v="12"/>
    <x v="3"/>
    <x v="4"/>
    <x v="12"/>
  </r>
  <r>
    <x v="1"/>
    <x v="13"/>
    <x v="3"/>
    <x v="4"/>
    <x v="13"/>
  </r>
  <r>
    <x v="1"/>
    <x v="3"/>
    <x v="3"/>
    <x v="4"/>
    <x v="3"/>
  </r>
  <r>
    <x v="1"/>
    <x v="0"/>
    <x v="3"/>
    <x v="4"/>
    <x v="0"/>
  </r>
  <r>
    <x v="2"/>
    <x v="7"/>
    <x v="3"/>
    <x v="4"/>
    <x v="7"/>
  </r>
  <r>
    <x v="2"/>
    <x v="8"/>
    <x v="3"/>
    <x v="4"/>
    <x v="8"/>
  </r>
  <r>
    <x v="2"/>
    <x v="9"/>
    <x v="3"/>
    <x v="4"/>
    <x v="9"/>
  </r>
  <r>
    <x v="2"/>
    <x v="12"/>
    <x v="3"/>
    <x v="4"/>
    <x v="12"/>
  </r>
  <r>
    <x v="2"/>
    <x v="15"/>
    <x v="3"/>
    <x v="4"/>
    <x v="15"/>
  </r>
  <r>
    <x v="3"/>
    <x v="7"/>
    <x v="3"/>
    <x v="4"/>
    <x v="7"/>
  </r>
  <r>
    <x v="3"/>
    <x v="8"/>
    <x v="3"/>
    <x v="4"/>
    <x v="8"/>
  </r>
  <r>
    <x v="3"/>
    <x v="9"/>
    <x v="3"/>
    <x v="4"/>
    <x v="9"/>
  </r>
  <r>
    <x v="3"/>
    <x v="11"/>
    <x v="3"/>
    <x v="4"/>
    <x v="11"/>
  </r>
  <r>
    <x v="3"/>
    <x v="13"/>
    <x v="3"/>
    <x v="4"/>
    <x v="13"/>
  </r>
  <r>
    <x v="3"/>
    <x v="16"/>
    <x v="3"/>
    <x v="4"/>
    <x v="16"/>
  </r>
  <r>
    <x v="3"/>
    <x v="17"/>
    <x v="3"/>
    <x v="4"/>
    <x v="17"/>
  </r>
  <r>
    <x v="3"/>
    <x v="19"/>
    <x v="3"/>
    <x v="4"/>
    <x v="19"/>
  </r>
  <r>
    <x v="3"/>
    <x v="20"/>
    <x v="3"/>
    <x v="4"/>
    <x v="20"/>
  </r>
  <r>
    <x v="4"/>
    <x v="11"/>
    <x v="3"/>
    <x v="4"/>
    <x v="11"/>
  </r>
  <r>
    <x v="4"/>
    <x v="13"/>
    <x v="3"/>
    <x v="4"/>
    <x v="13"/>
  </r>
  <r>
    <x v="4"/>
    <x v="15"/>
    <x v="3"/>
    <x v="4"/>
    <x v="15"/>
  </r>
  <r>
    <x v="4"/>
    <x v="17"/>
    <x v="3"/>
    <x v="4"/>
    <x v="17"/>
  </r>
  <r>
    <x v="4"/>
    <x v="19"/>
    <x v="3"/>
    <x v="4"/>
    <x v="19"/>
  </r>
  <r>
    <x v="4"/>
    <x v="20"/>
    <x v="3"/>
    <x v="4"/>
    <x v="20"/>
  </r>
  <r>
    <x v="5"/>
    <x v="7"/>
    <x v="3"/>
    <x v="4"/>
    <x v="7"/>
  </r>
  <r>
    <x v="5"/>
    <x v="8"/>
    <x v="3"/>
    <x v="4"/>
    <x v="8"/>
  </r>
  <r>
    <x v="5"/>
    <x v="9"/>
    <x v="3"/>
    <x v="4"/>
    <x v="9"/>
  </r>
  <r>
    <x v="5"/>
    <x v="10"/>
    <x v="3"/>
    <x v="4"/>
    <x v="10"/>
  </r>
  <r>
    <x v="5"/>
    <x v="12"/>
    <x v="3"/>
    <x v="4"/>
    <x v="12"/>
  </r>
  <r>
    <x v="5"/>
    <x v="15"/>
    <x v="3"/>
    <x v="4"/>
    <x v="15"/>
  </r>
  <r>
    <x v="6"/>
    <x v="12"/>
    <x v="3"/>
    <x v="4"/>
    <x v="12"/>
  </r>
  <r>
    <x v="6"/>
    <x v="21"/>
    <x v="3"/>
    <x v="4"/>
    <x v="21"/>
  </r>
  <r>
    <x v="7"/>
    <x v="10"/>
    <x v="3"/>
    <x v="4"/>
    <x v="10"/>
  </r>
  <r>
    <x v="7"/>
    <x v="12"/>
    <x v="3"/>
    <x v="4"/>
    <x v="12"/>
  </r>
  <r>
    <x v="7"/>
    <x v="17"/>
    <x v="3"/>
    <x v="4"/>
    <x v="17"/>
  </r>
  <r>
    <x v="9"/>
    <x v="4"/>
    <x v="3"/>
    <x v="4"/>
    <x v="4"/>
  </r>
  <r>
    <x v="10"/>
    <x v="12"/>
    <x v="3"/>
    <x v="4"/>
    <x v="12"/>
  </r>
  <r>
    <x v="1"/>
    <x v="11"/>
    <x v="3"/>
    <x v="3"/>
    <x v="11"/>
  </r>
  <r>
    <x v="2"/>
    <x v="7"/>
    <x v="3"/>
    <x v="3"/>
    <x v="7"/>
  </r>
  <r>
    <x v="2"/>
    <x v="8"/>
    <x v="3"/>
    <x v="3"/>
    <x v="8"/>
  </r>
  <r>
    <x v="2"/>
    <x v="9"/>
    <x v="3"/>
    <x v="3"/>
    <x v="9"/>
  </r>
  <r>
    <x v="2"/>
    <x v="16"/>
    <x v="3"/>
    <x v="3"/>
    <x v="16"/>
  </r>
  <r>
    <x v="4"/>
    <x v="7"/>
    <x v="3"/>
    <x v="3"/>
    <x v="7"/>
  </r>
  <r>
    <x v="4"/>
    <x v="8"/>
    <x v="3"/>
    <x v="3"/>
    <x v="8"/>
  </r>
  <r>
    <x v="4"/>
    <x v="9"/>
    <x v="3"/>
    <x v="3"/>
    <x v="9"/>
  </r>
  <r>
    <x v="4"/>
    <x v="15"/>
    <x v="3"/>
    <x v="3"/>
    <x v="15"/>
  </r>
  <r>
    <x v="4"/>
    <x v="18"/>
    <x v="3"/>
    <x v="3"/>
    <x v="18"/>
  </r>
  <r>
    <x v="5"/>
    <x v="7"/>
    <x v="3"/>
    <x v="3"/>
    <x v="7"/>
  </r>
  <r>
    <x v="5"/>
    <x v="8"/>
    <x v="3"/>
    <x v="3"/>
    <x v="8"/>
  </r>
  <r>
    <x v="5"/>
    <x v="9"/>
    <x v="3"/>
    <x v="3"/>
    <x v="9"/>
  </r>
  <r>
    <x v="6"/>
    <x v="7"/>
    <x v="3"/>
    <x v="3"/>
    <x v="7"/>
  </r>
  <r>
    <x v="6"/>
    <x v="8"/>
    <x v="3"/>
    <x v="3"/>
    <x v="8"/>
  </r>
  <r>
    <x v="6"/>
    <x v="10"/>
    <x v="3"/>
    <x v="3"/>
    <x v="10"/>
  </r>
  <r>
    <x v="6"/>
    <x v="11"/>
    <x v="3"/>
    <x v="3"/>
    <x v="11"/>
  </r>
  <r>
    <x v="7"/>
    <x v="19"/>
    <x v="3"/>
    <x v="3"/>
    <x v="19"/>
  </r>
  <r>
    <x v="8"/>
    <x v="19"/>
    <x v="3"/>
    <x v="3"/>
    <x v="19"/>
  </r>
  <r>
    <x v="9"/>
    <x v="12"/>
    <x v="3"/>
    <x v="3"/>
    <x v="12"/>
  </r>
  <r>
    <x v="9"/>
    <x v="18"/>
    <x v="3"/>
    <x v="3"/>
    <x v="18"/>
  </r>
  <r>
    <x v="9"/>
    <x v="20"/>
    <x v="3"/>
    <x v="3"/>
    <x v="20"/>
  </r>
  <r>
    <x v="9"/>
    <x v="21"/>
    <x v="3"/>
    <x v="3"/>
    <x v="21"/>
  </r>
  <r>
    <x v="9"/>
    <x v="4"/>
    <x v="3"/>
    <x v="3"/>
    <x v="4"/>
  </r>
  <r>
    <x v="9"/>
    <x v="5"/>
    <x v="3"/>
    <x v="3"/>
    <x v="5"/>
  </r>
  <r>
    <x v="10"/>
    <x v="7"/>
    <x v="3"/>
    <x v="3"/>
    <x v="7"/>
  </r>
  <r>
    <x v="10"/>
    <x v="8"/>
    <x v="3"/>
    <x v="3"/>
    <x v="8"/>
  </r>
  <r>
    <x v="10"/>
    <x v="9"/>
    <x v="3"/>
    <x v="3"/>
    <x v="9"/>
  </r>
  <r>
    <x v="0"/>
    <x v="15"/>
    <x v="3"/>
    <x v="2"/>
    <x v="15"/>
  </r>
  <r>
    <x v="0"/>
    <x v="20"/>
    <x v="3"/>
    <x v="2"/>
    <x v="20"/>
  </r>
  <r>
    <x v="0"/>
    <x v="21"/>
    <x v="3"/>
    <x v="2"/>
    <x v="21"/>
  </r>
  <r>
    <x v="0"/>
    <x v="4"/>
    <x v="3"/>
    <x v="2"/>
    <x v="4"/>
  </r>
  <r>
    <x v="2"/>
    <x v="21"/>
    <x v="3"/>
    <x v="2"/>
    <x v="21"/>
  </r>
  <r>
    <x v="3"/>
    <x v="12"/>
    <x v="3"/>
    <x v="2"/>
    <x v="12"/>
  </r>
  <r>
    <x v="4"/>
    <x v="10"/>
    <x v="3"/>
    <x v="2"/>
    <x v="10"/>
  </r>
  <r>
    <x v="4"/>
    <x v="17"/>
    <x v="3"/>
    <x v="2"/>
    <x v="17"/>
  </r>
  <r>
    <x v="4"/>
    <x v="18"/>
    <x v="3"/>
    <x v="2"/>
    <x v="18"/>
  </r>
  <r>
    <x v="4"/>
    <x v="4"/>
    <x v="3"/>
    <x v="2"/>
    <x v="4"/>
  </r>
  <r>
    <x v="5"/>
    <x v="11"/>
    <x v="3"/>
    <x v="2"/>
    <x v="11"/>
  </r>
  <r>
    <x v="5"/>
    <x v="21"/>
    <x v="3"/>
    <x v="2"/>
    <x v="21"/>
  </r>
  <r>
    <x v="6"/>
    <x v="18"/>
    <x v="3"/>
    <x v="2"/>
    <x v="18"/>
  </r>
  <r>
    <x v="6"/>
    <x v="19"/>
    <x v="3"/>
    <x v="2"/>
    <x v="19"/>
  </r>
  <r>
    <x v="7"/>
    <x v="20"/>
    <x v="3"/>
    <x v="2"/>
    <x v="20"/>
  </r>
  <r>
    <x v="9"/>
    <x v="18"/>
    <x v="3"/>
    <x v="2"/>
    <x v="18"/>
  </r>
  <r>
    <x v="9"/>
    <x v="2"/>
    <x v="3"/>
    <x v="2"/>
    <x v="2"/>
  </r>
  <r>
    <x v="0"/>
    <x v="8"/>
    <x v="3"/>
    <x v="1"/>
    <x v="8"/>
  </r>
  <r>
    <x v="0"/>
    <x v="16"/>
    <x v="3"/>
    <x v="1"/>
    <x v="16"/>
  </r>
  <r>
    <x v="0"/>
    <x v="17"/>
    <x v="3"/>
    <x v="1"/>
    <x v="17"/>
  </r>
  <r>
    <x v="0"/>
    <x v="18"/>
    <x v="3"/>
    <x v="1"/>
    <x v="18"/>
  </r>
  <r>
    <x v="0"/>
    <x v="20"/>
    <x v="3"/>
    <x v="1"/>
    <x v="20"/>
  </r>
  <r>
    <x v="0"/>
    <x v="21"/>
    <x v="3"/>
    <x v="1"/>
    <x v="21"/>
  </r>
  <r>
    <x v="0"/>
    <x v="1"/>
    <x v="3"/>
    <x v="1"/>
    <x v="1"/>
  </r>
  <r>
    <x v="1"/>
    <x v="14"/>
    <x v="3"/>
    <x v="1"/>
    <x v="14"/>
  </r>
  <r>
    <x v="1"/>
    <x v="15"/>
    <x v="3"/>
    <x v="1"/>
    <x v="15"/>
  </r>
  <r>
    <x v="1"/>
    <x v="17"/>
    <x v="3"/>
    <x v="1"/>
    <x v="17"/>
  </r>
  <r>
    <x v="1"/>
    <x v="18"/>
    <x v="3"/>
    <x v="1"/>
    <x v="18"/>
  </r>
  <r>
    <x v="1"/>
    <x v="19"/>
    <x v="3"/>
    <x v="1"/>
    <x v="19"/>
  </r>
  <r>
    <x v="1"/>
    <x v="20"/>
    <x v="3"/>
    <x v="1"/>
    <x v="20"/>
  </r>
  <r>
    <x v="1"/>
    <x v="0"/>
    <x v="3"/>
    <x v="1"/>
    <x v="0"/>
  </r>
  <r>
    <x v="2"/>
    <x v="13"/>
    <x v="3"/>
    <x v="1"/>
    <x v="13"/>
  </r>
  <r>
    <x v="2"/>
    <x v="17"/>
    <x v="3"/>
    <x v="1"/>
    <x v="17"/>
  </r>
  <r>
    <x v="2"/>
    <x v="18"/>
    <x v="3"/>
    <x v="1"/>
    <x v="18"/>
  </r>
  <r>
    <x v="2"/>
    <x v="20"/>
    <x v="3"/>
    <x v="1"/>
    <x v="20"/>
  </r>
  <r>
    <x v="2"/>
    <x v="21"/>
    <x v="3"/>
    <x v="1"/>
    <x v="21"/>
  </r>
  <r>
    <x v="2"/>
    <x v="1"/>
    <x v="3"/>
    <x v="1"/>
    <x v="1"/>
  </r>
  <r>
    <x v="5"/>
    <x v="13"/>
    <x v="3"/>
    <x v="1"/>
    <x v="13"/>
  </r>
  <r>
    <x v="5"/>
    <x v="16"/>
    <x v="3"/>
    <x v="1"/>
    <x v="16"/>
  </r>
  <r>
    <x v="5"/>
    <x v="17"/>
    <x v="3"/>
    <x v="1"/>
    <x v="17"/>
  </r>
  <r>
    <x v="5"/>
    <x v="18"/>
    <x v="3"/>
    <x v="1"/>
    <x v="18"/>
  </r>
  <r>
    <x v="5"/>
    <x v="20"/>
    <x v="3"/>
    <x v="1"/>
    <x v="20"/>
  </r>
  <r>
    <x v="5"/>
    <x v="21"/>
    <x v="3"/>
    <x v="1"/>
    <x v="21"/>
  </r>
  <r>
    <x v="5"/>
    <x v="1"/>
    <x v="3"/>
    <x v="1"/>
    <x v="1"/>
  </r>
  <r>
    <x v="6"/>
    <x v="11"/>
    <x v="3"/>
    <x v="1"/>
    <x v="11"/>
  </r>
  <r>
    <x v="6"/>
    <x v="13"/>
    <x v="3"/>
    <x v="1"/>
    <x v="13"/>
  </r>
  <r>
    <x v="6"/>
    <x v="18"/>
    <x v="3"/>
    <x v="1"/>
    <x v="18"/>
  </r>
  <r>
    <x v="6"/>
    <x v="6"/>
    <x v="3"/>
    <x v="1"/>
    <x v="6"/>
  </r>
  <r>
    <x v="7"/>
    <x v="10"/>
    <x v="3"/>
    <x v="1"/>
    <x v="10"/>
  </r>
  <r>
    <x v="7"/>
    <x v="15"/>
    <x v="3"/>
    <x v="1"/>
    <x v="15"/>
  </r>
  <r>
    <x v="7"/>
    <x v="16"/>
    <x v="3"/>
    <x v="1"/>
    <x v="16"/>
  </r>
  <r>
    <x v="7"/>
    <x v="17"/>
    <x v="3"/>
    <x v="1"/>
    <x v="17"/>
  </r>
  <r>
    <x v="7"/>
    <x v="18"/>
    <x v="3"/>
    <x v="1"/>
    <x v="18"/>
  </r>
  <r>
    <x v="7"/>
    <x v="21"/>
    <x v="3"/>
    <x v="1"/>
    <x v="21"/>
  </r>
  <r>
    <x v="7"/>
    <x v="4"/>
    <x v="3"/>
    <x v="1"/>
    <x v="4"/>
  </r>
  <r>
    <x v="7"/>
    <x v="1"/>
    <x v="3"/>
    <x v="1"/>
    <x v="1"/>
  </r>
  <r>
    <x v="9"/>
    <x v="21"/>
    <x v="3"/>
    <x v="1"/>
    <x v="21"/>
  </r>
  <r>
    <x v="1"/>
    <x v="7"/>
    <x v="4"/>
    <x v="4"/>
    <x v="7"/>
  </r>
  <r>
    <x v="1"/>
    <x v="8"/>
    <x v="4"/>
    <x v="4"/>
    <x v="8"/>
  </r>
  <r>
    <x v="1"/>
    <x v="9"/>
    <x v="4"/>
    <x v="4"/>
    <x v="9"/>
  </r>
  <r>
    <x v="1"/>
    <x v="10"/>
    <x v="4"/>
    <x v="4"/>
    <x v="10"/>
  </r>
  <r>
    <x v="2"/>
    <x v="10"/>
    <x v="4"/>
    <x v="4"/>
    <x v="10"/>
  </r>
  <r>
    <x v="6"/>
    <x v="15"/>
    <x v="4"/>
    <x v="4"/>
    <x v="15"/>
  </r>
  <r>
    <x v="9"/>
    <x v="5"/>
    <x v="4"/>
    <x v="4"/>
    <x v="5"/>
  </r>
  <r>
    <x v="6"/>
    <x v="9"/>
    <x v="4"/>
    <x v="3"/>
    <x v="9"/>
  </r>
  <r>
    <x v="6"/>
    <x v="14"/>
    <x v="4"/>
    <x v="2"/>
    <x v="14"/>
  </r>
  <r>
    <x v="0"/>
    <x v="13"/>
    <x v="4"/>
    <x v="1"/>
    <x v="13"/>
  </r>
  <r>
    <x v="0"/>
    <x v="7"/>
    <x v="4"/>
    <x v="0"/>
    <x v="7"/>
  </r>
  <r>
    <x v="0"/>
    <x v="8"/>
    <x v="4"/>
    <x v="0"/>
    <x v="8"/>
  </r>
  <r>
    <x v="0"/>
    <x v="9"/>
    <x v="4"/>
    <x v="0"/>
    <x v="9"/>
  </r>
  <r>
    <x v="0"/>
    <x v="10"/>
    <x v="4"/>
    <x v="0"/>
    <x v="10"/>
  </r>
  <r>
    <x v="0"/>
    <x v="11"/>
    <x v="5"/>
    <x v="0"/>
    <x v="11"/>
  </r>
  <r>
    <x v="0"/>
    <x v="12"/>
    <x v="4"/>
    <x v="0"/>
    <x v="12"/>
  </r>
  <r>
    <x v="0"/>
    <x v="13"/>
    <x v="4"/>
    <x v="0"/>
    <x v="13"/>
  </r>
  <r>
    <x v="0"/>
    <x v="14"/>
    <x v="5"/>
    <x v="0"/>
    <x v="14"/>
  </r>
  <r>
    <x v="0"/>
    <x v="15"/>
    <x v="6"/>
    <x v="0"/>
    <x v="15"/>
  </r>
  <r>
    <x v="0"/>
    <x v="16"/>
    <x v="6"/>
    <x v="0"/>
    <x v="16"/>
  </r>
  <r>
    <x v="0"/>
    <x v="17"/>
    <x v="6"/>
    <x v="0"/>
    <x v="17"/>
  </r>
  <r>
    <x v="0"/>
    <x v="18"/>
    <x v="6"/>
    <x v="0"/>
    <x v="18"/>
  </r>
  <r>
    <x v="0"/>
    <x v="19"/>
    <x v="7"/>
    <x v="0"/>
    <x v="19"/>
  </r>
  <r>
    <x v="0"/>
    <x v="20"/>
    <x v="6"/>
    <x v="0"/>
    <x v="20"/>
  </r>
  <r>
    <x v="0"/>
    <x v="21"/>
    <x v="6"/>
    <x v="0"/>
    <x v="21"/>
  </r>
  <r>
    <x v="0"/>
    <x v="3"/>
    <x v="5"/>
    <x v="0"/>
    <x v="3"/>
  </r>
  <r>
    <x v="0"/>
    <x v="4"/>
    <x v="6"/>
    <x v="0"/>
    <x v="4"/>
  </r>
  <r>
    <x v="0"/>
    <x v="5"/>
    <x v="5"/>
    <x v="0"/>
    <x v="5"/>
  </r>
  <r>
    <x v="0"/>
    <x v="6"/>
    <x v="4"/>
    <x v="0"/>
    <x v="6"/>
  </r>
  <r>
    <x v="0"/>
    <x v="0"/>
    <x v="5"/>
    <x v="0"/>
    <x v="0"/>
  </r>
  <r>
    <x v="0"/>
    <x v="1"/>
    <x v="5"/>
    <x v="0"/>
    <x v="1"/>
  </r>
  <r>
    <x v="0"/>
    <x v="2"/>
    <x v="4"/>
    <x v="0"/>
    <x v="2"/>
  </r>
  <r>
    <x v="1"/>
    <x v="7"/>
    <x v="4"/>
    <x v="0"/>
    <x v="7"/>
  </r>
  <r>
    <x v="1"/>
    <x v="8"/>
    <x v="4"/>
    <x v="0"/>
    <x v="8"/>
  </r>
  <r>
    <x v="1"/>
    <x v="9"/>
    <x v="4"/>
    <x v="0"/>
    <x v="9"/>
  </r>
  <r>
    <x v="1"/>
    <x v="10"/>
    <x v="4"/>
    <x v="0"/>
    <x v="10"/>
  </r>
  <r>
    <x v="1"/>
    <x v="11"/>
    <x v="5"/>
    <x v="0"/>
    <x v="11"/>
  </r>
  <r>
    <x v="1"/>
    <x v="12"/>
    <x v="6"/>
    <x v="0"/>
    <x v="12"/>
  </r>
  <r>
    <x v="1"/>
    <x v="13"/>
    <x v="3"/>
    <x v="0"/>
    <x v="13"/>
  </r>
  <r>
    <x v="1"/>
    <x v="14"/>
    <x v="6"/>
    <x v="0"/>
    <x v="14"/>
  </r>
  <r>
    <x v="1"/>
    <x v="15"/>
    <x v="6"/>
    <x v="0"/>
    <x v="15"/>
  </r>
  <r>
    <x v="1"/>
    <x v="16"/>
    <x v="5"/>
    <x v="0"/>
    <x v="16"/>
  </r>
  <r>
    <x v="1"/>
    <x v="17"/>
    <x v="6"/>
    <x v="0"/>
    <x v="17"/>
  </r>
  <r>
    <x v="1"/>
    <x v="18"/>
    <x v="5"/>
    <x v="0"/>
    <x v="18"/>
  </r>
  <r>
    <x v="1"/>
    <x v="19"/>
    <x v="6"/>
    <x v="0"/>
    <x v="19"/>
  </r>
  <r>
    <x v="1"/>
    <x v="20"/>
    <x v="6"/>
    <x v="0"/>
    <x v="20"/>
  </r>
  <r>
    <x v="1"/>
    <x v="21"/>
    <x v="6"/>
    <x v="0"/>
    <x v="21"/>
  </r>
  <r>
    <x v="1"/>
    <x v="3"/>
    <x v="4"/>
    <x v="0"/>
    <x v="3"/>
  </r>
  <r>
    <x v="1"/>
    <x v="4"/>
    <x v="5"/>
    <x v="0"/>
    <x v="4"/>
  </r>
  <r>
    <x v="1"/>
    <x v="5"/>
    <x v="5"/>
    <x v="0"/>
    <x v="5"/>
  </r>
  <r>
    <x v="1"/>
    <x v="6"/>
    <x v="5"/>
    <x v="0"/>
    <x v="6"/>
  </r>
  <r>
    <x v="1"/>
    <x v="0"/>
    <x v="4"/>
    <x v="0"/>
    <x v="0"/>
  </r>
  <r>
    <x v="1"/>
    <x v="1"/>
    <x v="5"/>
    <x v="0"/>
    <x v="1"/>
  </r>
  <r>
    <x v="1"/>
    <x v="2"/>
    <x v="5"/>
    <x v="0"/>
    <x v="2"/>
  </r>
  <r>
    <x v="2"/>
    <x v="7"/>
    <x v="6"/>
    <x v="0"/>
    <x v="7"/>
  </r>
  <r>
    <x v="2"/>
    <x v="8"/>
    <x v="6"/>
    <x v="0"/>
    <x v="8"/>
  </r>
  <r>
    <x v="2"/>
    <x v="9"/>
    <x v="6"/>
    <x v="0"/>
    <x v="9"/>
  </r>
  <r>
    <x v="2"/>
    <x v="10"/>
    <x v="5"/>
    <x v="0"/>
    <x v="10"/>
  </r>
  <r>
    <x v="2"/>
    <x v="11"/>
    <x v="4"/>
    <x v="0"/>
    <x v="11"/>
  </r>
  <r>
    <x v="2"/>
    <x v="12"/>
    <x v="5"/>
    <x v="0"/>
    <x v="12"/>
  </r>
  <r>
    <x v="2"/>
    <x v="13"/>
    <x v="4"/>
    <x v="0"/>
    <x v="13"/>
  </r>
  <r>
    <x v="2"/>
    <x v="14"/>
    <x v="5"/>
    <x v="0"/>
    <x v="14"/>
  </r>
  <r>
    <x v="2"/>
    <x v="15"/>
    <x v="4"/>
    <x v="0"/>
    <x v="15"/>
  </r>
  <r>
    <x v="2"/>
    <x v="16"/>
    <x v="5"/>
    <x v="0"/>
    <x v="16"/>
  </r>
  <r>
    <x v="2"/>
    <x v="17"/>
    <x v="5"/>
    <x v="0"/>
    <x v="17"/>
  </r>
  <r>
    <x v="2"/>
    <x v="18"/>
    <x v="4"/>
    <x v="0"/>
    <x v="18"/>
  </r>
  <r>
    <x v="2"/>
    <x v="19"/>
    <x v="6"/>
    <x v="0"/>
    <x v="19"/>
  </r>
  <r>
    <x v="2"/>
    <x v="20"/>
    <x v="4"/>
    <x v="0"/>
    <x v="20"/>
  </r>
  <r>
    <x v="2"/>
    <x v="21"/>
    <x v="4"/>
    <x v="0"/>
    <x v="21"/>
  </r>
  <r>
    <x v="2"/>
    <x v="3"/>
    <x v="5"/>
    <x v="0"/>
    <x v="3"/>
  </r>
  <r>
    <x v="2"/>
    <x v="4"/>
    <x v="4"/>
    <x v="0"/>
    <x v="4"/>
  </r>
  <r>
    <x v="2"/>
    <x v="5"/>
    <x v="5"/>
    <x v="0"/>
    <x v="5"/>
  </r>
  <r>
    <x v="2"/>
    <x v="6"/>
    <x v="5"/>
    <x v="0"/>
    <x v="6"/>
  </r>
  <r>
    <x v="2"/>
    <x v="0"/>
    <x v="5"/>
    <x v="0"/>
    <x v="0"/>
  </r>
  <r>
    <x v="2"/>
    <x v="1"/>
    <x v="5"/>
    <x v="0"/>
    <x v="1"/>
  </r>
  <r>
    <x v="2"/>
    <x v="2"/>
    <x v="5"/>
    <x v="0"/>
    <x v="2"/>
  </r>
  <r>
    <x v="3"/>
    <x v="7"/>
    <x v="5"/>
    <x v="0"/>
    <x v="7"/>
  </r>
  <r>
    <x v="3"/>
    <x v="8"/>
    <x v="5"/>
    <x v="0"/>
    <x v="8"/>
  </r>
  <r>
    <x v="3"/>
    <x v="9"/>
    <x v="5"/>
    <x v="0"/>
    <x v="9"/>
  </r>
  <r>
    <x v="3"/>
    <x v="10"/>
    <x v="6"/>
    <x v="0"/>
    <x v="10"/>
  </r>
  <r>
    <x v="3"/>
    <x v="11"/>
    <x v="6"/>
    <x v="0"/>
    <x v="11"/>
  </r>
  <r>
    <x v="3"/>
    <x v="12"/>
    <x v="4"/>
    <x v="0"/>
    <x v="12"/>
  </r>
  <r>
    <x v="3"/>
    <x v="13"/>
    <x v="5"/>
    <x v="0"/>
    <x v="13"/>
  </r>
  <r>
    <x v="3"/>
    <x v="14"/>
    <x v="5"/>
    <x v="0"/>
    <x v="14"/>
  </r>
  <r>
    <x v="3"/>
    <x v="15"/>
    <x v="5"/>
    <x v="0"/>
    <x v="15"/>
  </r>
  <r>
    <x v="3"/>
    <x v="16"/>
    <x v="6"/>
    <x v="0"/>
    <x v="16"/>
  </r>
  <r>
    <x v="3"/>
    <x v="17"/>
    <x v="6"/>
    <x v="0"/>
    <x v="17"/>
  </r>
  <r>
    <x v="3"/>
    <x v="18"/>
    <x v="5"/>
    <x v="0"/>
    <x v="18"/>
  </r>
  <r>
    <x v="3"/>
    <x v="19"/>
    <x v="6"/>
    <x v="0"/>
    <x v="19"/>
  </r>
  <r>
    <x v="3"/>
    <x v="20"/>
    <x v="6"/>
    <x v="0"/>
    <x v="20"/>
  </r>
  <r>
    <x v="3"/>
    <x v="21"/>
    <x v="5"/>
    <x v="0"/>
    <x v="21"/>
  </r>
  <r>
    <x v="3"/>
    <x v="3"/>
    <x v="5"/>
    <x v="0"/>
    <x v="3"/>
  </r>
  <r>
    <x v="3"/>
    <x v="4"/>
    <x v="5"/>
    <x v="0"/>
    <x v="4"/>
  </r>
  <r>
    <x v="3"/>
    <x v="5"/>
    <x v="5"/>
    <x v="0"/>
    <x v="5"/>
  </r>
  <r>
    <x v="3"/>
    <x v="6"/>
    <x v="5"/>
    <x v="0"/>
    <x v="6"/>
  </r>
  <r>
    <x v="3"/>
    <x v="0"/>
    <x v="5"/>
    <x v="0"/>
    <x v="0"/>
  </r>
  <r>
    <x v="3"/>
    <x v="1"/>
    <x v="5"/>
    <x v="0"/>
    <x v="1"/>
  </r>
  <r>
    <x v="3"/>
    <x v="2"/>
    <x v="5"/>
    <x v="0"/>
    <x v="2"/>
  </r>
  <r>
    <x v="4"/>
    <x v="7"/>
    <x v="5"/>
    <x v="0"/>
    <x v="7"/>
  </r>
  <r>
    <x v="4"/>
    <x v="8"/>
    <x v="5"/>
    <x v="0"/>
    <x v="8"/>
  </r>
  <r>
    <x v="4"/>
    <x v="9"/>
    <x v="5"/>
    <x v="0"/>
    <x v="9"/>
  </r>
  <r>
    <x v="4"/>
    <x v="10"/>
    <x v="5"/>
    <x v="0"/>
    <x v="10"/>
  </r>
  <r>
    <x v="4"/>
    <x v="11"/>
    <x v="6"/>
    <x v="0"/>
    <x v="11"/>
  </r>
  <r>
    <x v="4"/>
    <x v="12"/>
    <x v="3"/>
    <x v="0"/>
    <x v="12"/>
  </r>
  <r>
    <x v="4"/>
    <x v="13"/>
    <x v="4"/>
    <x v="0"/>
    <x v="13"/>
  </r>
  <r>
    <x v="4"/>
    <x v="14"/>
    <x v="5"/>
    <x v="0"/>
    <x v="14"/>
  </r>
  <r>
    <x v="4"/>
    <x v="15"/>
    <x v="4"/>
    <x v="0"/>
    <x v="15"/>
  </r>
  <r>
    <x v="4"/>
    <x v="16"/>
    <x v="7"/>
    <x v="0"/>
    <x v="16"/>
  </r>
  <r>
    <x v="4"/>
    <x v="17"/>
    <x v="5"/>
    <x v="0"/>
    <x v="17"/>
  </r>
  <r>
    <x v="4"/>
    <x v="18"/>
    <x v="5"/>
    <x v="0"/>
    <x v="18"/>
  </r>
  <r>
    <x v="4"/>
    <x v="19"/>
    <x v="6"/>
    <x v="0"/>
    <x v="19"/>
  </r>
  <r>
    <x v="4"/>
    <x v="20"/>
    <x v="6"/>
    <x v="0"/>
    <x v="20"/>
  </r>
  <r>
    <x v="4"/>
    <x v="21"/>
    <x v="4"/>
    <x v="0"/>
    <x v="21"/>
  </r>
  <r>
    <x v="4"/>
    <x v="3"/>
    <x v="5"/>
    <x v="0"/>
    <x v="3"/>
  </r>
  <r>
    <x v="4"/>
    <x v="4"/>
    <x v="6"/>
    <x v="0"/>
    <x v="4"/>
  </r>
  <r>
    <x v="4"/>
    <x v="5"/>
    <x v="5"/>
    <x v="0"/>
    <x v="5"/>
  </r>
  <r>
    <x v="4"/>
    <x v="6"/>
    <x v="5"/>
    <x v="0"/>
    <x v="6"/>
  </r>
  <r>
    <x v="4"/>
    <x v="0"/>
    <x v="5"/>
    <x v="0"/>
    <x v="0"/>
  </r>
  <r>
    <x v="4"/>
    <x v="1"/>
    <x v="5"/>
    <x v="0"/>
    <x v="1"/>
  </r>
  <r>
    <x v="4"/>
    <x v="2"/>
    <x v="5"/>
    <x v="0"/>
    <x v="2"/>
  </r>
  <r>
    <x v="5"/>
    <x v="7"/>
    <x v="6"/>
    <x v="0"/>
    <x v="7"/>
  </r>
  <r>
    <x v="5"/>
    <x v="8"/>
    <x v="6"/>
    <x v="0"/>
    <x v="8"/>
  </r>
  <r>
    <x v="5"/>
    <x v="9"/>
    <x v="6"/>
    <x v="0"/>
    <x v="9"/>
  </r>
  <r>
    <x v="5"/>
    <x v="10"/>
    <x v="6"/>
    <x v="0"/>
    <x v="10"/>
  </r>
  <r>
    <x v="5"/>
    <x v="11"/>
    <x v="4"/>
    <x v="0"/>
    <x v="11"/>
  </r>
  <r>
    <x v="5"/>
    <x v="12"/>
    <x v="5"/>
    <x v="0"/>
    <x v="12"/>
  </r>
  <r>
    <x v="5"/>
    <x v="13"/>
    <x v="4"/>
    <x v="0"/>
    <x v="13"/>
  </r>
  <r>
    <x v="5"/>
    <x v="14"/>
    <x v="5"/>
    <x v="0"/>
    <x v="14"/>
  </r>
  <r>
    <x v="5"/>
    <x v="15"/>
    <x v="4"/>
    <x v="0"/>
    <x v="15"/>
  </r>
  <r>
    <x v="5"/>
    <x v="16"/>
    <x v="6"/>
    <x v="0"/>
    <x v="16"/>
  </r>
  <r>
    <x v="5"/>
    <x v="17"/>
    <x v="5"/>
    <x v="0"/>
    <x v="17"/>
  </r>
  <r>
    <x v="5"/>
    <x v="18"/>
    <x v="4"/>
    <x v="0"/>
    <x v="18"/>
  </r>
  <r>
    <x v="5"/>
    <x v="19"/>
    <x v="6"/>
    <x v="0"/>
    <x v="19"/>
  </r>
  <r>
    <x v="5"/>
    <x v="20"/>
    <x v="4"/>
    <x v="0"/>
    <x v="20"/>
  </r>
  <r>
    <x v="5"/>
    <x v="21"/>
    <x v="4"/>
    <x v="0"/>
    <x v="21"/>
  </r>
  <r>
    <x v="5"/>
    <x v="3"/>
    <x v="5"/>
    <x v="0"/>
    <x v="3"/>
  </r>
  <r>
    <x v="5"/>
    <x v="4"/>
    <x v="4"/>
    <x v="0"/>
    <x v="4"/>
  </r>
  <r>
    <x v="5"/>
    <x v="5"/>
    <x v="5"/>
    <x v="0"/>
    <x v="5"/>
  </r>
  <r>
    <x v="5"/>
    <x v="6"/>
    <x v="5"/>
    <x v="0"/>
    <x v="6"/>
  </r>
  <r>
    <x v="5"/>
    <x v="0"/>
    <x v="5"/>
    <x v="0"/>
    <x v="0"/>
  </r>
  <r>
    <x v="5"/>
    <x v="1"/>
    <x v="5"/>
    <x v="0"/>
    <x v="1"/>
  </r>
  <r>
    <x v="5"/>
    <x v="2"/>
    <x v="5"/>
    <x v="0"/>
    <x v="2"/>
  </r>
  <r>
    <x v="6"/>
    <x v="7"/>
    <x v="6"/>
    <x v="0"/>
    <x v="7"/>
  </r>
  <r>
    <x v="6"/>
    <x v="8"/>
    <x v="6"/>
    <x v="0"/>
    <x v="8"/>
  </r>
  <r>
    <x v="6"/>
    <x v="9"/>
    <x v="5"/>
    <x v="0"/>
    <x v="9"/>
  </r>
  <r>
    <x v="6"/>
    <x v="10"/>
    <x v="6"/>
    <x v="0"/>
    <x v="10"/>
  </r>
  <r>
    <x v="6"/>
    <x v="11"/>
    <x v="5"/>
    <x v="0"/>
    <x v="11"/>
  </r>
  <r>
    <x v="6"/>
    <x v="12"/>
    <x v="4"/>
    <x v="0"/>
    <x v="12"/>
  </r>
  <r>
    <x v="6"/>
    <x v="13"/>
    <x v="5"/>
    <x v="0"/>
    <x v="13"/>
  </r>
  <r>
    <x v="6"/>
    <x v="14"/>
    <x v="4"/>
    <x v="0"/>
    <x v="14"/>
  </r>
  <r>
    <x v="6"/>
    <x v="15"/>
    <x v="5"/>
    <x v="0"/>
    <x v="15"/>
  </r>
  <r>
    <x v="6"/>
    <x v="16"/>
    <x v="6"/>
    <x v="0"/>
    <x v="16"/>
  </r>
  <r>
    <x v="6"/>
    <x v="17"/>
    <x v="6"/>
    <x v="0"/>
    <x v="17"/>
  </r>
  <r>
    <x v="6"/>
    <x v="18"/>
    <x v="5"/>
    <x v="0"/>
    <x v="18"/>
  </r>
  <r>
    <x v="6"/>
    <x v="19"/>
    <x v="6"/>
    <x v="0"/>
    <x v="19"/>
  </r>
  <r>
    <x v="6"/>
    <x v="20"/>
    <x v="6"/>
    <x v="0"/>
    <x v="20"/>
  </r>
  <r>
    <x v="6"/>
    <x v="21"/>
    <x v="4"/>
    <x v="0"/>
    <x v="21"/>
  </r>
  <r>
    <x v="6"/>
    <x v="3"/>
    <x v="5"/>
    <x v="0"/>
    <x v="3"/>
  </r>
  <r>
    <x v="6"/>
    <x v="4"/>
    <x v="3"/>
    <x v="0"/>
    <x v="4"/>
  </r>
  <r>
    <x v="6"/>
    <x v="5"/>
    <x v="5"/>
    <x v="0"/>
    <x v="5"/>
  </r>
  <r>
    <x v="6"/>
    <x v="6"/>
    <x v="3"/>
    <x v="0"/>
    <x v="6"/>
  </r>
  <r>
    <x v="6"/>
    <x v="0"/>
    <x v="5"/>
    <x v="0"/>
    <x v="0"/>
  </r>
  <r>
    <x v="6"/>
    <x v="1"/>
    <x v="4"/>
    <x v="0"/>
    <x v="1"/>
  </r>
  <r>
    <x v="6"/>
    <x v="2"/>
    <x v="5"/>
    <x v="0"/>
    <x v="2"/>
  </r>
  <r>
    <x v="7"/>
    <x v="7"/>
    <x v="6"/>
    <x v="0"/>
    <x v="7"/>
  </r>
  <r>
    <x v="7"/>
    <x v="8"/>
    <x v="6"/>
    <x v="0"/>
    <x v="8"/>
  </r>
  <r>
    <x v="7"/>
    <x v="9"/>
    <x v="6"/>
    <x v="0"/>
    <x v="9"/>
  </r>
  <r>
    <x v="7"/>
    <x v="10"/>
    <x v="5"/>
    <x v="0"/>
    <x v="10"/>
  </r>
  <r>
    <x v="7"/>
    <x v="11"/>
    <x v="5"/>
    <x v="0"/>
    <x v="11"/>
  </r>
  <r>
    <x v="7"/>
    <x v="12"/>
    <x v="5"/>
    <x v="0"/>
    <x v="12"/>
  </r>
  <r>
    <x v="7"/>
    <x v="13"/>
    <x v="6"/>
    <x v="0"/>
    <x v="13"/>
  </r>
  <r>
    <x v="7"/>
    <x v="14"/>
    <x v="5"/>
    <x v="0"/>
    <x v="14"/>
  </r>
  <r>
    <x v="7"/>
    <x v="15"/>
    <x v="6"/>
    <x v="0"/>
    <x v="15"/>
  </r>
  <r>
    <x v="7"/>
    <x v="16"/>
    <x v="5"/>
    <x v="0"/>
    <x v="16"/>
  </r>
  <r>
    <x v="7"/>
    <x v="17"/>
    <x v="5"/>
    <x v="0"/>
    <x v="17"/>
  </r>
  <r>
    <x v="7"/>
    <x v="18"/>
    <x v="5"/>
    <x v="0"/>
    <x v="18"/>
  </r>
  <r>
    <x v="7"/>
    <x v="19"/>
    <x v="5"/>
    <x v="0"/>
    <x v="19"/>
  </r>
  <r>
    <x v="7"/>
    <x v="20"/>
    <x v="5"/>
    <x v="0"/>
    <x v="20"/>
  </r>
  <r>
    <x v="7"/>
    <x v="21"/>
    <x v="5"/>
    <x v="0"/>
    <x v="21"/>
  </r>
  <r>
    <x v="7"/>
    <x v="3"/>
    <x v="5"/>
    <x v="0"/>
    <x v="3"/>
  </r>
  <r>
    <x v="7"/>
    <x v="4"/>
    <x v="4"/>
    <x v="0"/>
    <x v="4"/>
  </r>
  <r>
    <x v="7"/>
    <x v="5"/>
    <x v="5"/>
    <x v="0"/>
    <x v="5"/>
  </r>
  <r>
    <x v="7"/>
    <x v="6"/>
    <x v="5"/>
    <x v="0"/>
    <x v="6"/>
  </r>
  <r>
    <x v="7"/>
    <x v="0"/>
    <x v="5"/>
    <x v="0"/>
    <x v="0"/>
  </r>
  <r>
    <x v="7"/>
    <x v="1"/>
    <x v="5"/>
    <x v="0"/>
    <x v="1"/>
  </r>
  <r>
    <x v="7"/>
    <x v="2"/>
    <x v="5"/>
    <x v="0"/>
    <x v="2"/>
  </r>
  <r>
    <x v="8"/>
    <x v="7"/>
    <x v="5"/>
    <x v="0"/>
    <x v="7"/>
  </r>
  <r>
    <x v="8"/>
    <x v="8"/>
    <x v="5"/>
    <x v="0"/>
    <x v="8"/>
  </r>
  <r>
    <x v="8"/>
    <x v="9"/>
    <x v="5"/>
    <x v="0"/>
    <x v="9"/>
  </r>
  <r>
    <x v="8"/>
    <x v="10"/>
    <x v="5"/>
    <x v="0"/>
    <x v="10"/>
  </r>
  <r>
    <x v="8"/>
    <x v="11"/>
    <x v="5"/>
    <x v="0"/>
    <x v="11"/>
  </r>
  <r>
    <x v="8"/>
    <x v="12"/>
    <x v="5"/>
    <x v="0"/>
    <x v="12"/>
  </r>
  <r>
    <x v="8"/>
    <x v="13"/>
    <x v="5"/>
    <x v="0"/>
    <x v="13"/>
  </r>
  <r>
    <x v="8"/>
    <x v="14"/>
    <x v="5"/>
    <x v="0"/>
    <x v="14"/>
  </r>
  <r>
    <x v="8"/>
    <x v="15"/>
    <x v="5"/>
    <x v="0"/>
    <x v="15"/>
  </r>
  <r>
    <x v="8"/>
    <x v="16"/>
    <x v="5"/>
    <x v="0"/>
    <x v="16"/>
  </r>
  <r>
    <x v="8"/>
    <x v="17"/>
    <x v="5"/>
    <x v="0"/>
    <x v="17"/>
  </r>
  <r>
    <x v="8"/>
    <x v="18"/>
    <x v="5"/>
    <x v="0"/>
    <x v="18"/>
  </r>
  <r>
    <x v="8"/>
    <x v="19"/>
    <x v="5"/>
    <x v="0"/>
    <x v="19"/>
  </r>
  <r>
    <x v="8"/>
    <x v="20"/>
    <x v="5"/>
    <x v="0"/>
    <x v="20"/>
  </r>
  <r>
    <x v="8"/>
    <x v="21"/>
    <x v="5"/>
    <x v="0"/>
    <x v="21"/>
  </r>
  <r>
    <x v="8"/>
    <x v="3"/>
    <x v="5"/>
    <x v="0"/>
    <x v="3"/>
  </r>
  <r>
    <x v="8"/>
    <x v="4"/>
    <x v="5"/>
    <x v="0"/>
    <x v="4"/>
  </r>
  <r>
    <x v="8"/>
    <x v="5"/>
    <x v="5"/>
    <x v="0"/>
    <x v="5"/>
  </r>
  <r>
    <x v="8"/>
    <x v="6"/>
    <x v="5"/>
    <x v="0"/>
    <x v="6"/>
  </r>
  <r>
    <x v="8"/>
    <x v="0"/>
    <x v="5"/>
    <x v="0"/>
    <x v="0"/>
  </r>
  <r>
    <x v="8"/>
    <x v="1"/>
    <x v="5"/>
    <x v="0"/>
    <x v="1"/>
  </r>
  <r>
    <x v="8"/>
    <x v="2"/>
    <x v="5"/>
    <x v="0"/>
    <x v="2"/>
  </r>
  <r>
    <x v="9"/>
    <x v="7"/>
    <x v="7"/>
    <x v="0"/>
    <x v="7"/>
  </r>
  <r>
    <x v="9"/>
    <x v="8"/>
    <x v="7"/>
    <x v="0"/>
    <x v="8"/>
  </r>
  <r>
    <x v="9"/>
    <x v="9"/>
    <x v="7"/>
    <x v="0"/>
    <x v="9"/>
  </r>
  <r>
    <x v="9"/>
    <x v="10"/>
    <x v="7"/>
    <x v="0"/>
    <x v="10"/>
  </r>
  <r>
    <x v="9"/>
    <x v="11"/>
    <x v="7"/>
    <x v="0"/>
    <x v="11"/>
  </r>
  <r>
    <x v="9"/>
    <x v="12"/>
    <x v="6"/>
    <x v="0"/>
    <x v="12"/>
  </r>
  <r>
    <x v="9"/>
    <x v="13"/>
    <x v="7"/>
    <x v="0"/>
    <x v="13"/>
  </r>
  <r>
    <x v="9"/>
    <x v="14"/>
    <x v="7"/>
    <x v="0"/>
    <x v="14"/>
  </r>
  <r>
    <x v="9"/>
    <x v="15"/>
    <x v="7"/>
    <x v="0"/>
    <x v="15"/>
  </r>
  <r>
    <x v="9"/>
    <x v="16"/>
    <x v="7"/>
    <x v="0"/>
    <x v="16"/>
  </r>
  <r>
    <x v="9"/>
    <x v="17"/>
    <x v="7"/>
    <x v="0"/>
    <x v="17"/>
  </r>
  <r>
    <x v="9"/>
    <x v="18"/>
    <x v="6"/>
    <x v="0"/>
    <x v="18"/>
  </r>
  <r>
    <x v="9"/>
    <x v="19"/>
    <x v="7"/>
    <x v="0"/>
    <x v="19"/>
  </r>
  <r>
    <x v="9"/>
    <x v="20"/>
    <x v="6"/>
    <x v="0"/>
    <x v="20"/>
  </r>
  <r>
    <x v="9"/>
    <x v="21"/>
    <x v="6"/>
    <x v="0"/>
    <x v="21"/>
  </r>
  <r>
    <x v="9"/>
    <x v="3"/>
    <x v="7"/>
    <x v="0"/>
    <x v="3"/>
  </r>
  <r>
    <x v="9"/>
    <x v="4"/>
    <x v="6"/>
    <x v="0"/>
    <x v="4"/>
  </r>
  <r>
    <x v="9"/>
    <x v="5"/>
    <x v="5"/>
    <x v="0"/>
    <x v="5"/>
  </r>
  <r>
    <x v="9"/>
    <x v="6"/>
    <x v="3"/>
    <x v="0"/>
    <x v="6"/>
  </r>
  <r>
    <x v="9"/>
    <x v="0"/>
    <x v="5"/>
    <x v="0"/>
    <x v="0"/>
  </r>
  <r>
    <x v="9"/>
    <x v="1"/>
    <x v="3"/>
    <x v="0"/>
    <x v="1"/>
  </r>
  <r>
    <x v="9"/>
    <x v="2"/>
    <x v="3"/>
    <x v="0"/>
    <x v="2"/>
  </r>
  <r>
    <x v="10"/>
    <x v="7"/>
    <x v="5"/>
    <x v="0"/>
    <x v="7"/>
  </r>
  <r>
    <x v="10"/>
    <x v="8"/>
    <x v="5"/>
    <x v="0"/>
    <x v="8"/>
  </r>
  <r>
    <x v="10"/>
    <x v="9"/>
    <x v="5"/>
    <x v="0"/>
    <x v="9"/>
  </r>
  <r>
    <x v="10"/>
    <x v="10"/>
    <x v="4"/>
    <x v="0"/>
    <x v="10"/>
  </r>
  <r>
    <x v="10"/>
    <x v="11"/>
    <x v="4"/>
    <x v="0"/>
    <x v="11"/>
  </r>
  <r>
    <x v="10"/>
    <x v="12"/>
    <x v="5"/>
    <x v="0"/>
    <x v="12"/>
  </r>
  <r>
    <x v="10"/>
    <x v="13"/>
    <x v="7"/>
    <x v="0"/>
    <x v="13"/>
  </r>
  <r>
    <x v="10"/>
    <x v="14"/>
    <x v="5"/>
    <x v="0"/>
    <x v="14"/>
  </r>
  <r>
    <x v="10"/>
    <x v="15"/>
    <x v="6"/>
    <x v="0"/>
    <x v="15"/>
  </r>
  <r>
    <x v="10"/>
    <x v="16"/>
    <x v="5"/>
    <x v="0"/>
    <x v="16"/>
  </r>
  <r>
    <x v="10"/>
    <x v="17"/>
    <x v="5"/>
    <x v="0"/>
    <x v="17"/>
  </r>
  <r>
    <x v="10"/>
    <x v="18"/>
    <x v="5"/>
    <x v="0"/>
    <x v="18"/>
  </r>
  <r>
    <x v="10"/>
    <x v="19"/>
    <x v="6"/>
    <x v="0"/>
    <x v="19"/>
  </r>
  <r>
    <x v="10"/>
    <x v="20"/>
    <x v="5"/>
    <x v="0"/>
    <x v="20"/>
  </r>
  <r>
    <x v="10"/>
    <x v="21"/>
    <x v="4"/>
    <x v="0"/>
    <x v="21"/>
  </r>
  <r>
    <x v="10"/>
    <x v="3"/>
    <x v="5"/>
    <x v="0"/>
    <x v="3"/>
  </r>
  <r>
    <x v="10"/>
    <x v="4"/>
    <x v="5"/>
    <x v="0"/>
    <x v="4"/>
  </r>
  <r>
    <x v="10"/>
    <x v="5"/>
    <x v="5"/>
    <x v="0"/>
    <x v="5"/>
  </r>
  <r>
    <x v="10"/>
    <x v="6"/>
    <x v="5"/>
    <x v="0"/>
    <x v="6"/>
  </r>
  <r>
    <x v="10"/>
    <x v="0"/>
    <x v="5"/>
    <x v="0"/>
    <x v="0"/>
  </r>
  <r>
    <x v="10"/>
    <x v="1"/>
    <x v="5"/>
    <x v="0"/>
    <x v="1"/>
  </r>
  <r>
    <x v="10"/>
    <x v="2"/>
    <x v="5"/>
    <x v="0"/>
    <x v="2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3:G268" firstHeaderRow="1" firstDataRow="2" firstDataCol="2"/>
  <pivotFields count="5"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dataField="1" showAll="0" compact="0"/>
    <pivotField axis="axisCol" showAll="0" compact="0">
      <items count="6">
        <item x="0"/>
        <item x="1"/>
        <item x="2"/>
        <item x="3"/>
        <item x="4"/>
        <item t="default"/>
      </items>
    </pivotField>
    <pivotField axis="axisRow" showAll="0" defaultSubtotal="0" compact="0">
      <items count="22"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3"/>
        <item x="4"/>
        <item x="5"/>
        <item x="6"/>
        <item x="0"/>
        <item x="1"/>
        <item x="2"/>
      </items>
    </pivotField>
  </pivotFields>
  <rowFields count="2">
    <field x="4"/>
    <field x="0"/>
  </rowFields>
  <colFields count="1">
    <field x="3"/>
  </colFields>
  <dataFields count="1">
    <dataField fld="2" subtotal="sum"/>
  </dataFields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7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comments" Target="../comments19.xml"/><Relationship Id="rId2" Type="http://schemas.openxmlformats.org/officeDocument/2006/relationships/drawing" Target="../drawings/drawing19.xml"/><Relationship Id="rId3" Type="http://schemas.openxmlformats.org/officeDocument/2006/relationships/vmlDrawing" Target="../drawings/vmlDrawing2.v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20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21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22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23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24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25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26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27.xml"/>
</Relationships>
</file>

<file path=xl/worksheets/_rels/sheet28.xml.rels><?xml version="1.0" encoding="UTF-8"?>
<Relationships xmlns="http://schemas.openxmlformats.org/package/2006/relationships"><Relationship Id="rId1" Type="http://schemas.openxmlformats.org/officeDocument/2006/relationships/drawing" Target="../drawings/drawing28.x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29.xml"/>
</Relationships>
</file>

<file path=xl/worksheets/_rels/sheet31.xml.rels><?xml version="1.0" encoding="UTF-8"?>
<Relationships xmlns="http://schemas.openxmlformats.org/package/2006/relationships"><Relationship Id="rId1" Type="http://schemas.openxmlformats.org/officeDocument/2006/relationships/drawing" Target="../drawings/drawing30.xml"/>
</Relationships>
</file>

<file path=xl/worksheets/_rels/sheet3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34.xml.rels><?xml version="1.0" encoding="UTF-8"?>
<Relationships xmlns="http://schemas.openxmlformats.org/package/2006/relationships"><Relationship Id="rId1" Type="http://schemas.openxmlformats.org/officeDocument/2006/relationships/drawing" Target="../drawings/drawing31.xml"/>
</Relationships>
</file>

<file path=xl/worksheets/_rels/sheet38.xml.rels><?xml version="1.0" encoding="UTF-8"?>
<Relationships xmlns="http://schemas.openxmlformats.org/package/2006/relationships"><Relationship Id="rId1" Type="http://schemas.openxmlformats.org/officeDocument/2006/relationships/comments" Target="../comments38.xml"/><Relationship Id="rId2" Type="http://schemas.openxmlformats.org/officeDocument/2006/relationships/vmlDrawing" Target="../drawings/vmlDrawing3.vml"/>
</Relationships>
</file>

<file path=xl/worksheets/_rels/sheet40.xml.rels><?xml version="1.0" encoding="UTF-8"?>
<Relationships xmlns="http://schemas.openxmlformats.org/package/2006/relationships"><Relationship Id="rId1" Type="http://schemas.openxmlformats.org/officeDocument/2006/relationships/drawing" Target="../drawings/drawing32.xml"/>
</Relationships>
</file>

<file path=xl/worksheets/_rels/sheet43.xml.rels><?xml version="1.0" encoding="UTF-8"?>
<Relationships xmlns="http://schemas.openxmlformats.org/package/2006/relationships"><Relationship Id="rId1" Type="http://schemas.openxmlformats.org/officeDocument/2006/relationships/drawing" Target="../drawings/drawing33.xml"/>
</Relationships>
</file>

<file path=xl/worksheets/_rels/sheet44.xml.rels><?xml version="1.0" encoding="UTF-8"?>
<Relationships xmlns="http://schemas.openxmlformats.org/package/2006/relationships"><Relationship Id="rId1" Type="http://schemas.openxmlformats.org/officeDocument/2006/relationships/comments" Target="../comments44.xml"/><Relationship Id="rId2" Type="http://schemas.openxmlformats.org/officeDocument/2006/relationships/vmlDrawing" Target="../drawings/vmlDrawing4.vml"/>
</Relationships>
</file>

<file path=xl/worksheets/_rels/sheet45.xml.rels><?xml version="1.0" encoding="UTF-8"?>
<Relationships xmlns="http://schemas.openxmlformats.org/package/2006/relationships"><Relationship Id="rId1" Type="http://schemas.openxmlformats.org/officeDocument/2006/relationships/drawing" Target="../drawings/drawing34.xml"/>
</Relationships>
</file>

<file path=xl/worksheets/_rels/sheet51.xml.rels><?xml version="1.0" encoding="UTF-8"?>
<Relationships xmlns="http://schemas.openxmlformats.org/package/2006/relationships"><Relationship Id="rId1" Type="http://schemas.openxmlformats.org/officeDocument/2006/relationships/comments" Target="../comments51.xml"/><Relationship Id="rId2" Type="http://schemas.openxmlformats.org/officeDocument/2006/relationships/vmlDrawing" Target="../drawings/vmlDrawing5.vml"/>
</Relationships>
</file>

<file path=xl/worksheets/_rels/sheet52.xml.rels><?xml version="1.0" encoding="UTF-8"?>
<Relationships xmlns="http://schemas.openxmlformats.org/package/2006/relationships"><Relationship Id="rId1" Type="http://schemas.openxmlformats.org/officeDocument/2006/relationships/comments" Target="../comments52.xml"/><Relationship Id="rId2" Type="http://schemas.openxmlformats.org/officeDocument/2006/relationships/vmlDrawing" Target="../drawings/vmlDrawing6.vml"/>
</Relationships>
</file>

<file path=xl/worksheets/_rels/sheet53.xml.rels><?xml version="1.0" encoding="UTF-8"?>
<Relationships xmlns="http://schemas.openxmlformats.org/package/2006/relationships"><Relationship Id="rId1" Type="http://schemas.openxmlformats.org/officeDocument/2006/relationships/comments" Target="../comments53.xml"/><Relationship Id="rId2" Type="http://schemas.openxmlformats.org/officeDocument/2006/relationships/vmlDrawing" Target="../drawings/vmlDrawing7.vml"/>
</Relationships>
</file>

<file path=xl/worksheets/_rels/sheet54.xml.rels><?xml version="1.0" encoding="UTF-8"?>
<Relationships xmlns="http://schemas.openxmlformats.org/package/2006/relationships"><Relationship Id="rId1" Type="http://schemas.openxmlformats.org/officeDocument/2006/relationships/comments" Target="../comments54.xml"/><Relationship Id="rId2" Type="http://schemas.openxmlformats.org/officeDocument/2006/relationships/vmlDrawing" Target="../drawings/vmlDrawing8.vml"/>
</Relationships>
</file>

<file path=xl/worksheets/_rels/sheet55.xml.rels><?xml version="1.0" encoding="UTF-8"?>
<Relationships xmlns="http://schemas.openxmlformats.org/package/2006/relationships"><Relationship Id="rId1" Type="http://schemas.openxmlformats.org/officeDocument/2006/relationships/comments" Target="../comments55.xml"/><Relationship Id="rId2" Type="http://schemas.openxmlformats.org/officeDocument/2006/relationships/vmlDrawing" Target="../drawings/vmlDrawing9.vml"/>
</Relationships>
</file>

<file path=xl/worksheets/_rels/sheet56.xml.rels><?xml version="1.0" encoding="UTF-8"?>
<Relationships xmlns="http://schemas.openxmlformats.org/package/2006/relationships"><Relationship Id="rId1" Type="http://schemas.openxmlformats.org/officeDocument/2006/relationships/comments" Target="../comments56.xml"/><Relationship Id="rId2" Type="http://schemas.openxmlformats.org/officeDocument/2006/relationships/vmlDrawing" Target="../drawings/vmlDrawing10.vml"/>
</Relationships>
</file>

<file path=xl/worksheets/_rels/sheet57.xml.rels><?xml version="1.0" encoding="UTF-8"?>
<Relationships xmlns="http://schemas.openxmlformats.org/package/2006/relationships"><Relationship Id="rId1" Type="http://schemas.openxmlformats.org/officeDocument/2006/relationships/comments" Target="../comments57.xml"/><Relationship Id="rId2" Type="http://schemas.openxmlformats.org/officeDocument/2006/relationships/vmlDrawing" Target="../drawings/vmlDrawing1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8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1" outlineLevelCol="0"/>
  <cols>
    <col collapsed="false" customWidth="true" hidden="false" outlineLevel="0" max="1" min="1" style="1" width="3.86"/>
    <col collapsed="false" customWidth="true" hidden="false" outlineLevel="0" max="2" min="2" style="1" width="11.71"/>
    <col collapsed="false" customWidth="true" hidden="false" outlineLevel="0" max="3" min="3" style="1" width="4.57"/>
    <col collapsed="false" customWidth="true" hidden="false" outlineLevel="0" max="8" min="4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0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15.6" hidden="false" customHeight="true" outlineLevel="0" collapsed="false">
      <c r="A8" s="5" t="n">
        <v>1</v>
      </c>
      <c r="B8" s="6" t="s">
        <v>6</v>
      </c>
      <c r="C8" s="7" t="n">
        <f aca="false">SUM(D8:H8)</f>
        <v>36</v>
      </c>
      <c r="D8" s="8" t="n">
        <f aca="false">COUNTA(D9:D41)</f>
        <v>0</v>
      </c>
      <c r="E8" s="8" t="n">
        <f aca="false">COUNTA(E9:E41)</f>
        <v>5</v>
      </c>
      <c r="F8" s="8" t="n">
        <f aca="false">COUNTA(F9:F41)</f>
        <v>12</v>
      </c>
      <c r="G8" s="8" t="n">
        <f aca="false">COUNTA(G9:G41)</f>
        <v>15</v>
      </c>
      <c r="H8" s="8" t="n">
        <f aca="false">COUNTA(H9:H41)</f>
        <v>4</v>
      </c>
    </row>
    <row r="9" customFormat="false" ht="15.6" hidden="false" customHeight="true" outlineLevel="1" collapsed="false">
      <c r="D9" s="9"/>
      <c r="E9" s="10"/>
      <c r="F9" s="10"/>
      <c r="G9" s="10"/>
      <c r="H9" s="11"/>
    </row>
    <row r="10" customFormat="false" ht="15.6" hidden="false" customHeight="true" outlineLevel="1" collapsed="false">
      <c r="D10" s="12"/>
      <c r="E10" s="8" t="s">
        <v>7</v>
      </c>
      <c r="F10" s="8" t="s">
        <v>8</v>
      </c>
      <c r="G10" s="8" t="s">
        <v>9</v>
      </c>
      <c r="H10" s="13"/>
    </row>
    <row r="11" customFormat="false" ht="15.75" hidden="false" customHeight="false" outlineLevel="1" collapsed="false">
      <c r="D11" s="12"/>
      <c r="E11" s="8" t="s">
        <v>10</v>
      </c>
      <c r="F11" s="8" t="s">
        <v>11</v>
      </c>
      <c r="G11" s="8" t="s">
        <v>12</v>
      </c>
      <c r="H11" s="13"/>
    </row>
    <row r="12" customFormat="false" ht="15.75" hidden="false" customHeight="false" outlineLevel="1" collapsed="false">
      <c r="D12" s="12"/>
      <c r="E12" s="8" t="s">
        <v>13</v>
      </c>
      <c r="F12" s="8" t="s">
        <v>14</v>
      </c>
      <c r="G12" s="8" t="s">
        <v>15</v>
      </c>
      <c r="H12" s="13"/>
    </row>
    <row r="13" customFormat="false" ht="15.75" hidden="false" customHeight="false" outlineLevel="1" collapsed="false">
      <c r="D13" s="12"/>
      <c r="F13" s="8" t="s">
        <v>16</v>
      </c>
      <c r="G13" s="8" t="s">
        <v>17</v>
      </c>
      <c r="H13" s="13"/>
    </row>
    <row r="14" customFormat="false" ht="15.75" hidden="false" customHeight="false" outlineLevel="1" collapsed="false">
      <c r="D14" s="12"/>
      <c r="E14" s="8"/>
      <c r="F14" s="8" t="s">
        <v>18</v>
      </c>
      <c r="G14" s="8" t="s">
        <v>19</v>
      </c>
      <c r="H14" s="13"/>
    </row>
    <row r="15" customFormat="false" ht="15.75" hidden="false" customHeight="false" outlineLevel="1" collapsed="false">
      <c r="D15" s="12"/>
      <c r="E15" s="8"/>
      <c r="F15" s="8" t="s">
        <v>20</v>
      </c>
      <c r="G15" s="8" t="s">
        <v>21</v>
      </c>
      <c r="H15" s="13"/>
    </row>
    <row r="16" customFormat="false" ht="15.75" hidden="false" customHeight="false" outlineLevel="1" collapsed="false">
      <c r="D16" s="12"/>
      <c r="E16" s="8"/>
      <c r="F16" s="8" t="s">
        <v>22</v>
      </c>
      <c r="G16" s="8" t="s">
        <v>23</v>
      </c>
      <c r="H16" s="13"/>
    </row>
    <row r="17" customFormat="false" ht="15.75" hidden="false" customHeight="false" outlineLevel="1" collapsed="false">
      <c r="D17" s="12"/>
      <c r="E17" s="8"/>
      <c r="F17" s="8"/>
      <c r="G17" s="8" t="s">
        <v>24</v>
      </c>
      <c r="H17" s="13"/>
    </row>
    <row r="18" customFormat="false" ht="15.75" hidden="false" customHeight="false" outlineLevel="1" collapsed="false">
      <c r="D18" s="12"/>
      <c r="E18" s="8"/>
      <c r="F18" s="8"/>
      <c r="G18" s="8" t="s">
        <v>25</v>
      </c>
      <c r="H18" s="13"/>
    </row>
    <row r="19" customFormat="false" ht="15.75" hidden="false" customHeight="false" outlineLevel="1" collapsed="false">
      <c r="D19" s="12"/>
      <c r="E19" s="8"/>
      <c r="F19" s="8" t="s">
        <v>26</v>
      </c>
      <c r="G19" s="8" t="s">
        <v>27</v>
      </c>
      <c r="H19" s="13"/>
    </row>
    <row r="20" customFormat="false" ht="15.75" hidden="false" customHeight="false" outlineLevel="1" collapsed="false">
      <c r="D20" s="12"/>
      <c r="E20" s="8"/>
      <c r="F20" s="8"/>
      <c r="G20" s="8" t="s">
        <v>28</v>
      </c>
      <c r="H20" s="13"/>
    </row>
    <row r="21" customFormat="false" ht="15.75" hidden="false" customHeight="false" outlineLevel="1" collapsed="false">
      <c r="D21" s="12"/>
      <c r="E21" s="8" t="s">
        <v>29</v>
      </c>
      <c r="F21" s="8"/>
      <c r="G21" s="8"/>
      <c r="H21" s="13" t="s">
        <v>30</v>
      </c>
    </row>
    <row r="22" customFormat="false" ht="15.75" hidden="false" customHeight="false" outlineLevel="1" collapsed="false">
      <c r="D22" s="12"/>
      <c r="E22" s="8" t="s">
        <v>31</v>
      </c>
      <c r="F22" s="8" t="s">
        <v>32</v>
      </c>
      <c r="G22" s="8" t="s">
        <v>33</v>
      </c>
      <c r="H22" s="13"/>
    </row>
    <row r="23" customFormat="false" ht="15.75" hidden="false" customHeight="false" outlineLevel="1" collapsed="false">
      <c r="D23" s="12"/>
      <c r="E23" s="8"/>
      <c r="F23" s="8" t="s">
        <v>34</v>
      </c>
      <c r="G23" s="14" t="s">
        <v>35</v>
      </c>
      <c r="H23" s="13"/>
    </row>
    <row r="24" customFormat="false" ht="15.75" hidden="false" customHeight="false" outlineLevel="1" collapsed="false">
      <c r="D24" s="12"/>
      <c r="E24" s="8"/>
      <c r="F24" s="8" t="s">
        <v>36</v>
      </c>
      <c r="G24" s="13"/>
      <c r="H24" s="13" t="s">
        <v>37</v>
      </c>
    </row>
    <row r="25" customFormat="false" ht="15.75" hidden="false" customHeight="false" outlineLevel="1" collapsed="false">
      <c r="D25" s="12"/>
      <c r="E25" s="8"/>
      <c r="F25" s="8" t="s">
        <v>38</v>
      </c>
      <c r="G25" s="13"/>
      <c r="H25" s="13" t="s">
        <v>39</v>
      </c>
    </row>
    <row r="26" customFormat="false" ht="15.75" hidden="false" customHeight="false" outlineLevel="1" collapsed="false">
      <c r="D26" s="12"/>
      <c r="E26" s="8"/>
      <c r="F26" s="8"/>
      <c r="G26" s="8" t="s">
        <v>40</v>
      </c>
      <c r="H26" s="13"/>
    </row>
    <row r="27" customFormat="false" ht="15.75" hidden="false" customHeight="false" outlineLevel="1" collapsed="false">
      <c r="D27" s="12"/>
      <c r="E27" s="14"/>
      <c r="F27" s="8"/>
      <c r="G27" s="8" t="s">
        <v>41</v>
      </c>
      <c r="H27" s="13" t="s">
        <v>42</v>
      </c>
    </row>
    <row r="28" customFormat="false" ht="15.75" hidden="false" customHeight="false" outlineLevel="1" collapsed="false">
      <c r="D28" s="12"/>
      <c r="E28" s="8"/>
      <c r="F28" s="8"/>
      <c r="G28" s="8"/>
      <c r="H28" s="13"/>
    </row>
    <row r="29" customFormat="false" ht="15.75" hidden="false" customHeight="false" outlineLevel="1" collapsed="false">
      <c r="D29" s="12"/>
      <c r="E29" s="8"/>
      <c r="F29" s="8"/>
      <c r="G29" s="8"/>
      <c r="H29" s="13"/>
    </row>
    <row r="30" customFormat="false" ht="15.75" hidden="false" customHeight="false" outlineLevel="1" collapsed="false">
      <c r="D30" s="12"/>
      <c r="E30" s="8"/>
      <c r="F30" s="8"/>
      <c r="G30" s="8"/>
      <c r="H30" s="13"/>
    </row>
    <row r="31" customFormat="false" ht="15.75" hidden="false" customHeight="false" outlineLevel="1" collapsed="false">
      <c r="D31" s="12"/>
      <c r="E31" s="8"/>
      <c r="F31" s="8"/>
      <c r="G31" s="8"/>
      <c r="H31" s="13"/>
    </row>
    <row r="32" customFormat="false" ht="15.75" hidden="false" customHeight="false" outlineLevel="1" collapsed="false">
      <c r="D32" s="12"/>
      <c r="E32" s="8"/>
      <c r="F32" s="8"/>
      <c r="G32" s="8"/>
      <c r="H32" s="13"/>
    </row>
    <row r="33" customFormat="false" ht="15.75" hidden="false" customHeight="false" outlineLevel="1" collapsed="false">
      <c r="D33" s="12"/>
      <c r="E33" s="8"/>
      <c r="F33" s="8"/>
      <c r="G33" s="8"/>
      <c r="H33" s="13"/>
    </row>
    <row r="34" customFormat="false" ht="15.75" hidden="false" customHeight="false" outlineLevel="1" collapsed="false">
      <c r="D34" s="12"/>
      <c r="E34" s="8"/>
      <c r="F34" s="8"/>
      <c r="G34" s="8"/>
      <c r="H34" s="13"/>
    </row>
    <row r="35" customFormat="false" ht="15.75" hidden="false" customHeight="false" outlineLevel="1" collapsed="false">
      <c r="D35" s="12"/>
      <c r="E35" s="8"/>
      <c r="F35" s="8"/>
      <c r="G35" s="8"/>
      <c r="H35" s="13"/>
    </row>
    <row r="36" customFormat="false" ht="15.75" hidden="false" customHeight="false" outlineLevel="1" collapsed="false">
      <c r="D36" s="12"/>
      <c r="E36" s="8"/>
      <c r="F36" s="8"/>
      <c r="G36" s="8"/>
      <c r="H36" s="13"/>
    </row>
    <row r="37" customFormat="false" ht="15.75" hidden="false" customHeight="false" outlineLevel="1" collapsed="false">
      <c r="D37" s="12"/>
      <c r="E37" s="8"/>
      <c r="F37" s="8"/>
      <c r="G37" s="8"/>
      <c r="H37" s="13"/>
    </row>
    <row r="38" customFormat="false" ht="15.75" hidden="false" customHeight="false" outlineLevel="1" collapsed="false">
      <c r="D38" s="12"/>
      <c r="E38" s="8"/>
      <c r="F38" s="8"/>
      <c r="G38" s="8"/>
      <c r="H38" s="13"/>
    </row>
    <row r="39" customFormat="false" ht="15.75" hidden="false" customHeight="false" outlineLevel="1" collapsed="false">
      <c r="D39" s="12"/>
      <c r="E39" s="8"/>
      <c r="F39" s="8"/>
      <c r="G39" s="8"/>
      <c r="H39" s="13"/>
    </row>
    <row r="40" customFormat="false" ht="15.75" hidden="false" customHeight="false" outlineLevel="1" collapsed="false">
      <c r="D40" s="12"/>
      <c r="E40" s="8"/>
      <c r="F40" s="8"/>
      <c r="G40" s="8"/>
      <c r="H40" s="13"/>
    </row>
    <row r="41" customFormat="false" ht="16.5" hidden="false" customHeight="false" outlineLevel="1" collapsed="false">
      <c r="D41" s="15"/>
      <c r="E41" s="16"/>
      <c r="F41" s="16"/>
      <c r="G41" s="16"/>
      <c r="H41" s="17"/>
    </row>
    <row r="42" customFormat="false" ht="25.9" hidden="false" customHeight="true" outlineLevel="0" collapsed="false">
      <c r="A42" s="5" t="n">
        <f aca="false">A8+1</f>
        <v>2</v>
      </c>
      <c r="B42" s="6" t="s">
        <v>43</v>
      </c>
      <c r="C42" s="7" t="n">
        <f aca="false">SUM(D42:H42)</f>
        <v>37</v>
      </c>
      <c r="D42" s="8" t="n">
        <f aca="false">COUNTA(D43:D75)</f>
        <v>1</v>
      </c>
      <c r="E42" s="8" t="n">
        <f aca="false">COUNTA(E43:E75)</f>
        <v>3</v>
      </c>
      <c r="F42" s="8" t="n">
        <f aca="false">COUNTA(F43:F75)</f>
        <v>18</v>
      </c>
      <c r="G42" s="8" t="n">
        <f aca="false">COUNTA(G43:G75)</f>
        <v>9</v>
      </c>
      <c r="H42" s="8" t="n">
        <f aca="false">COUNTA(H43:H75)</f>
        <v>6</v>
      </c>
    </row>
    <row r="43" customFormat="false" ht="15.6" hidden="false" customHeight="true" outlineLevel="1" collapsed="false">
      <c r="D43" s="9"/>
      <c r="E43" s="10"/>
      <c r="F43" s="10"/>
      <c r="G43" s="10"/>
      <c r="H43" s="11"/>
    </row>
    <row r="44" customFormat="false" ht="15.6" hidden="false" customHeight="true" outlineLevel="1" collapsed="false">
      <c r="D44" s="12"/>
      <c r="E44" s="8" t="s">
        <v>34</v>
      </c>
      <c r="F44" s="8" t="s">
        <v>8</v>
      </c>
      <c r="G44" s="8" t="s">
        <v>9</v>
      </c>
      <c r="H44" s="13"/>
    </row>
    <row r="45" customFormat="false" ht="15.75" hidden="false" customHeight="false" outlineLevel="1" collapsed="false">
      <c r="D45" s="12"/>
      <c r="E45" s="8" t="s">
        <v>7</v>
      </c>
      <c r="F45" s="8" t="s">
        <v>14</v>
      </c>
      <c r="G45" s="8"/>
      <c r="H45" s="13"/>
    </row>
    <row r="46" customFormat="false" ht="15.75" hidden="false" customHeight="false" outlineLevel="1" collapsed="false">
      <c r="D46" s="12"/>
      <c r="E46" s="8" t="s">
        <v>29</v>
      </c>
      <c r="F46" s="8" t="s">
        <v>16</v>
      </c>
      <c r="G46" s="8"/>
      <c r="H46" s="13"/>
    </row>
    <row r="47" customFormat="false" ht="15.75" hidden="false" customHeight="false" outlineLevel="1" collapsed="false">
      <c r="D47" s="12" t="s">
        <v>10</v>
      </c>
      <c r="E47" s="8"/>
      <c r="F47" s="8" t="s">
        <v>18</v>
      </c>
      <c r="G47" s="8"/>
      <c r="H47" s="13"/>
    </row>
    <row r="48" customFormat="false" ht="15.75" hidden="false" customHeight="false" outlineLevel="1" collapsed="false">
      <c r="D48" s="12"/>
      <c r="E48" s="8"/>
      <c r="F48" s="8" t="s">
        <v>20</v>
      </c>
      <c r="G48" s="8"/>
      <c r="H48" s="13"/>
    </row>
    <row r="49" customFormat="false" ht="15.75" hidden="false" customHeight="false" outlineLevel="1" collapsed="false">
      <c r="D49" s="12"/>
      <c r="E49" s="8"/>
      <c r="F49" s="8" t="s">
        <v>26</v>
      </c>
      <c r="G49" s="8"/>
      <c r="H49" s="13"/>
    </row>
    <row r="50" customFormat="false" ht="15.75" hidden="false" customHeight="false" outlineLevel="1" collapsed="false">
      <c r="D50" s="12"/>
      <c r="E50" s="8"/>
      <c r="F50" s="8" t="s">
        <v>41</v>
      </c>
      <c r="G50" s="8" t="s">
        <v>30</v>
      </c>
      <c r="H50" s="13"/>
    </row>
    <row r="51" customFormat="false" ht="15.75" hidden="false" customHeight="false" outlineLevel="1" collapsed="false">
      <c r="D51" s="12"/>
      <c r="E51" s="8"/>
      <c r="F51" s="8" t="s">
        <v>31</v>
      </c>
      <c r="G51" s="8" t="s">
        <v>27</v>
      </c>
      <c r="H51" s="13"/>
    </row>
    <row r="52" customFormat="false" ht="15.75" hidden="false" customHeight="false" outlineLevel="1" collapsed="false">
      <c r="D52" s="12"/>
      <c r="E52" s="8"/>
      <c r="F52" s="8" t="s">
        <v>36</v>
      </c>
      <c r="G52" s="8"/>
      <c r="H52" s="13" t="s">
        <v>11</v>
      </c>
    </row>
    <row r="53" customFormat="false" ht="15.75" hidden="false" customHeight="false" outlineLevel="1" collapsed="false">
      <c r="D53" s="12"/>
      <c r="E53" s="8"/>
      <c r="F53" s="8" t="s">
        <v>38</v>
      </c>
      <c r="G53" s="8"/>
      <c r="H53" s="13" t="s">
        <v>37</v>
      </c>
    </row>
    <row r="54" customFormat="false" ht="15.75" hidden="false" customHeight="false" outlineLevel="1" collapsed="false">
      <c r="D54" s="12"/>
      <c r="E54" s="8"/>
      <c r="F54" s="8" t="s">
        <v>28</v>
      </c>
      <c r="G54" s="8"/>
      <c r="H54" s="13" t="s">
        <v>39</v>
      </c>
    </row>
    <row r="55" customFormat="false" ht="15.75" hidden="false" customHeight="false" outlineLevel="1" collapsed="false">
      <c r="D55" s="12"/>
      <c r="E55" s="8"/>
      <c r="F55" s="8" t="s">
        <v>13</v>
      </c>
      <c r="G55" s="8" t="s">
        <v>15</v>
      </c>
      <c r="H55" s="13" t="s">
        <v>42</v>
      </c>
    </row>
    <row r="56" customFormat="false" ht="15.75" hidden="false" customHeight="false" outlineLevel="1" collapsed="false">
      <c r="D56" s="12"/>
      <c r="E56" s="8"/>
      <c r="F56" s="14" t="s">
        <v>23</v>
      </c>
      <c r="G56" s="8" t="s">
        <v>17</v>
      </c>
      <c r="H56" s="13"/>
    </row>
    <row r="57" customFormat="false" ht="15.75" hidden="false" customHeight="false" outlineLevel="1" collapsed="false">
      <c r="D57" s="12"/>
      <c r="E57" s="8"/>
      <c r="F57" s="8" t="s">
        <v>24</v>
      </c>
      <c r="G57" s="14" t="s">
        <v>44</v>
      </c>
      <c r="H57" s="13"/>
    </row>
    <row r="58" customFormat="false" ht="15.75" hidden="false" customHeight="false" outlineLevel="1" collapsed="false">
      <c r="D58" s="12"/>
      <c r="E58" s="8"/>
      <c r="F58" s="8" t="s">
        <v>33</v>
      </c>
      <c r="G58" s="14"/>
      <c r="H58" s="13" t="s">
        <v>21</v>
      </c>
    </row>
    <row r="59" customFormat="false" ht="15.75" hidden="false" customHeight="false" outlineLevel="1" collapsed="false">
      <c r="D59" s="12"/>
      <c r="E59" s="8"/>
      <c r="F59" s="8" t="s">
        <v>22</v>
      </c>
      <c r="G59" s="8" t="s">
        <v>25</v>
      </c>
      <c r="H59" s="13"/>
    </row>
    <row r="60" customFormat="false" ht="15.75" hidden="false" customHeight="false" outlineLevel="1" collapsed="false">
      <c r="D60" s="12"/>
      <c r="E60" s="8"/>
      <c r="F60" s="8" t="s">
        <v>12</v>
      </c>
      <c r="G60" s="8" t="s">
        <v>45</v>
      </c>
      <c r="H60" s="13"/>
    </row>
    <row r="61" customFormat="false" ht="15.75" hidden="false" customHeight="false" outlineLevel="1" collapsed="false">
      <c r="D61" s="12"/>
      <c r="E61" s="14"/>
      <c r="F61" s="8" t="s">
        <v>32</v>
      </c>
      <c r="G61" s="8"/>
      <c r="H61" s="13" t="s">
        <v>35</v>
      </c>
    </row>
    <row r="62" customFormat="false" ht="15.75" hidden="false" customHeight="false" outlineLevel="1" collapsed="false">
      <c r="D62" s="12"/>
      <c r="E62" s="8"/>
      <c r="F62" s="8"/>
      <c r="G62" s="8" t="s">
        <v>40</v>
      </c>
      <c r="H62" s="13"/>
    </row>
    <row r="63" customFormat="false" ht="15.75" hidden="false" customHeight="false" outlineLevel="1" collapsed="false">
      <c r="D63" s="12"/>
      <c r="E63" s="8"/>
      <c r="F63" s="8"/>
      <c r="G63" s="8"/>
      <c r="H63" s="13"/>
    </row>
    <row r="64" customFormat="false" ht="15.75" hidden="false" customHeight="false" outlineLevel="1" collapsed="false">
      <c r="D64" s="12"/>
      <c r="E64" s="8"/>
      <c r="F64" s="8"/>
      <c r="G64" s="8"/>
      <c r="H64" s="13"/>
    </row>
    <row r="65" customFormat="false" ht="15.75" hidden="false" customHeight="false" outlineLevel="1" collapsed="false">
      <c r="D65" s="12"/>
      <c r="E65" s="8"/>
      <c r="F65" s="8"/>
      <c r="G65" s="8"/>
      <c r="H65" s="13"/>
    </row>
    <row r="66" customFormat="false" ht="15.75" hidden="false" customHeight="false" outlineLevel="1" collapsed="false">
      <c r="D66" s="12"/>
      <c r="E66" s="8"/>
      <c r="F66" s="8"/>
      <c r="G66" s="8"/>
      <c r="H66" s="13"/>
    </row>
    <row r="67" customFormat="false" ht="15.75" hidden="false" customHeight="false" outlineLevel="1" collapsed="false">
      <c r="D67" s="12"/>
      <c r="E67" s="8"/>
      <c r="F67" s="8"/>
      <c r="G67" s="8"/>
      <c r="H67" s="13"/>
    </row>
    <row r="68" customFormat="false" ht="15.75" hidden="false" customHeight="false" outlineLevel="1" collapsed="false">
      <c r="D68" s="12"/>
      <c r="E68" s="8"/>
      <c r="F68" s="8"/>
      <c r="G68" s="8"/>
      <c r="H68" s="13"/>
    </row>
    <row r="69" customFormat="false" ht="15.75" hidden="false" customHeight="false" outlineLevel="1" collapsed="false">
      <c r="D69" s="12"/>
      <c r="E69" s="8"/>
      <c r="F69" s="8"/>
      <c r="G69" s="8"/>
      <c r="H69" s="13"/>
    </row>
    <row r="70" customFormat="false" ht="15.75" hidden="false" customHeight="false" outlineLevel="1" collapsed="false">
      <c r="D70" s="12"/>
      <c r="E70" s="8"/>
      <c r="F70" s="8"/>
      <c r="G70" s="8"/>
      <c r="H70" s="13"/>
    </row>
    <row r="71" customFormat="false" ht="15.75" hidden="false" customHeight="false" outlineLevel="1" collapsed="false">
      <c r="D71" s="12"/>
      <c r="E71" s="8"/>
      <c r="F71" s="8"/>
      <c r="G71" s="8"/>
      <c r="H71" s="13"/>
    </row>
    <row r="72" customFormat="false" ht="15.75" hidden="false" customHeight="false" outlineLevel="1" collapsed="false">
      <c r="D72" s="12"/>
      <c r="E72" s="8"/>
      <c r="F72" s="8"/>
      <c r="G72" s="8"/>
      <c r="H72" s="13"/>
    </row>
    <row r="73" customFormat="false" ht="15.75" hidden="false" customHeight="false" outlineLevel="1" collapsed="false">
      <c r="D73" s="12"/>
      <c r="E73" s="8"/>
      <c r="F73" s="8"/>
      <c r="G73" s="8"/>
      <c r="H73" s="13"/>
    </row>
    <row r="74" customFormat="false" ht="15.75" hidden="false" customHeight="false" outlineLevel="1" collapsed="false">
      <c r="D74" s="12"/>
      <c r="E74" s="8"/>
      <c r="F74" s="8"/>
      <c r="G74" s="8"/>
      <c r="H74" s="13"/>
    </row>
    <row r="75" customFormat="false" ht="16.5" hidden="false" customHeight="false" outlineLevel="1" collapsed="false">
      <c r="D75" s="15"/>
      <c r="E75" s="16"/>
      <c r="F75" s="16"/>
      <c r="G75" s="16"/>
      <c r="H75" s="17"/>
    </row>
    <row r="76" customFormat="false" ht="15.6" hidden="false" customHeight="true" outlineLevel="0" collapsed="false">
      <c r="A76" s="5" t="n">
        <f aca="false">A42+1</f>
        <v>3</v>
      </c>
      <c r="B76" s="6" t="s">
        <v>46</v>
      </c>
      <c r="C76" s="7" t="n">
        <f aca="false">SUM(D76:H76)</f>
        <v>37</v>
      </c>
      <c r="D76" s="8" t="n">
        <f aca="false">COUNTA(D77:D109)</f>
        <v>1</v>
      </c>
      <c r="E76" s="8" t="n">
        <f aca="false">COUNTA(E77:E109)</f>
        <v>3</v>
      </c>
      <c r="F76" s="8" t="n">
        <f aca="false">COUNTA(F77:F109)</f>
        <v>13</v>
      </c>
      <c r="G76" s="8" t="n">
        <f aca="false">COUNTA(G77:G109)</f>
        <v>14</v>
      </c>
      <c r="H76" s="8" t="n">
        <f aca="false">COUNTA(H77:H109)</f>
        <v>6</v>
      </c>
    </row>
    <row r="77" customFormat="false" ht="15.6" hidden="false" customHeight="true" outlineLevel="1" collapsed="false">
      <c r="D77" s="9"/>
      <c r="E77" s="10" t="s">
        <v>7</v>
      </c>
      <c r="F77" s="10" t="s">
        <v>8</v>
      </c>
      <c r="G77" s="10" t="s">
        <v>9</v>
      </c>
      <c r="H77" s="11"/>
    </row>
    <row r="78" customFormat="false" ht="15.6" hidden="false" customHeight="true" outlineLevel="1" collapsed="false">
      <c r="D78" s="12"/>
      <c r="E78" s="8" t="s">
        <v>29</v>
      </c>
      <c r="F78" s="8" t="s">
        <v>14</v>
      </c>
      <c r="G78" s="8" t="s">
        <v>12</v>
      </c>
      <c r="H78" s="13"/>
    </row>
    <row r="79" customFormat="false" ht="15.75" hidden="false" customHeight="false" outlineLevel="1" collapsed="false">
      <c r="D79" s="12" t="s">
        <v>10</v>
      </c>
      <c r="E79" s="8"/>
      <c r="F79" s="8" t="s">
        <v>16</v>
      </c>
      <c r="G79" s="8" t="s">
        <v>30</v>
      </c>
      <c r="H79" s="13"/>
    </row>
    <row r="80" customFormat="false" ht="15.75" hidden="false" customHeight="false" outlineLevel="1" collapsed="false">
      <c r="D80" s="12"/>
      <c r="E80" s="8"/>
      <c r="F80" s="8" t="s">
        <v>18</v>
      </c>
      <c r="G80" s="8" t="s">
        <v>23</v>
      </c>
      <c r="H80" s="13"/>
    </row>
    <row r="81" customFormat="false" ht="15.75" hidden="false" customHeight="false" outlineLevel="1" collapsed="false">
      <c r="D81" s="12"/>
      <c r="E81" s="8"/>
      <c r="F81" s="8" t="s">
        <v>20</v>
      </c>
      <c r="G81" s="8" t="s">
        <v>28</v>
      </c>
      <c r="H81" s="13"/>
    </row>
    <row r="82" customFormat="false" ht="15.75" hidden="false" customHeight="false" outlineLevel="1" collapsed="false">
      <c r="D82" s="12"/>
      <c r="F82" s="8" t="s">
        <v>22</v>
      </c>
      <c r="G82" s="8" t="s">
        <v>24</v>
      </c>
      <c r="H82" s="13"/>
    </row>
    <row r="83" customFormat="false" ht="15.75" hidden="false" customHeight="false" outlineLevel="1" collapsed="false">
      <c r="D83" s="12"/>
      <c r="E83" s="8"/>
      <c r="F83" s="8" t="s">
        <v>26</v>
      </c>
      <c r="G83" s="8" t="s">
        <v>33</v>
      </c>
      <c r="H83" s="13"/>
    </row>
    <row r="84" customFormat="false" ht="15.75" hidden="false" customHeight="false" outlineLevel="1" collapsed="false">
      <c r="D84" s="12"/>
      <c r="E84" s="8"/>
      <c r="F84" s="8" t="s">
        <v>41</v>
      </c>
      <c r="G84" s="8" t="s">
        <v>27</v>
      </c>
      <c r="H84" s="13" t="s">
        <v>11</v>
      </c>
    </row>
    <row r="85" customFormat="false" ht="15.75" hidden="false" customHeight="false" outlineLevel="1" collapsed="false">
      <c r="D85" s="12"/>
      <c r="E85" s="8"/>
      <c r="F85" s="8" t="s">
        <v>31</v>
      </c>
      <c r="G85" s="8"/>
      <c r="H85" s="13" t="s">
        <v>37</v>
      </c>
    </row>
    <row r="86" customFormat="false" ht="15.75" hidden="false" customHeight="false" outlineLevel="1" collapsed="false">
      <c r="D86" s="12"/>
      <c r="E86" s="8" t="s">
        <v>34</v>
      </c>
      <c r="F86" s="8"/>
      <c r="G86" s="8"/>
      <c r="H86" s="13" t="s">
        <v>39</v>
      </c>
    </row>
    <row r="87" customFormat="false" ht="15.75" hidden="false" customHeight="false" outlineLevel="1" collapsed="false">
      <c r="D87" s="12"/>
      <c r="E87" s="8"/>
      <c r="F87" s="8" t="s">
        <v>36</v>
      </c>
      <c r="G87" s="8" t="s">
        <v>15</v>
      </c>
      <c r="H87" s="13" t="s">
        <v>42</v>
      </c>
    </row>
    <row r="88" customFormat="false" ht="15.75" hidden="false" customHeight="false" outlineLevel="1" collapsed="false">
      <c r="D88" s="12"/>
      <c r="E88" s="8"/>
      <c r="F88" s="8" t="s">
        <v>47</v>
      </c>
      <c r="G88" s="8" t="s">
        <v>17</v>
      </c>
      <c r="H88" s="13"/>
    </row>
    <row r="89" customFormat="false" ht="15.75" hidden="false" customHeight="false" outlineLevel="1" collapsed="false">
      <c r="D89" s="12"/>
      <c r="E89" s="8"/>
      <c r="F89" s="8"/>
      <c r="G89" s="8" t="s">
        <v>44</v>
      </c>
      <c r="H89" s="13"/>
    </row>
    <row r="90" customFormat="false" ht="15.75" hidden="false" customHeight="false" outlineLevel="1" collapsed="false">
      <c r="D90" s="12"/>
      <c r="E90" s="8"/>
      <c r="F90" s="14" t="s">
        <v>32</v>
      </c>
      <c r="G90" s="8" t="s">
        <v>40</v>
      </c>
      <c r="H90" s="13" t="s">
        <v>21</v>
      </c>
    </row>
    <row r="91" customFormat="false" ht="15.75" hidden="false" customHeight="false" outlineLevel="1" collapsed="false">
      <c r="D91" s="12"/>
      <c r="E91" s="8"/>
      <c r="F91" s="8" t="s">
        <v>13</v>
      </c>
      <c r="G91" s="14" t="s">
        <v>25</v>
      </c>
      <c r="H91" s="13"/>
    </row>
    <row r="92" customFormat="false" ht="15.75" hidden="false" customHeight="false" outlineLevel="1" collapsed="false">
      <c r="D92" s="12"/>
      <c r="E92" s="8"/>
      <c r="F92" s="8"/>
      <c r="G92" s="14" t="s">
        <v>45</v>
      </c>
      <c r="H92" s="13"/>
    </row>
    <row r="93" customFormat="false" ht="15.75" hidden="false" customHeight="false" outlineLevel="1" collapsed="false">
      <c r="D93" s="12"/>
      <c r="E93" s="8"/>
      <c r="F93" s="8"/>
      <c r="G93" s="8"/>
      <c r="H93" s="13" t="s">
        <v>35</v>
      </c>
    </row>
    <row r="94" customFormat="false" ht="15.75" hidden="false" customHeight="false" outlineLevel="1" collapsed="false">
      <c r="D94" s="12"/>
      <c r="E94" s="8"/>
      <c r="F94" s="8"/>
      <c r="G94" s="8"/>
      <c r="H94" s="13"/>
    </row>
    <row r="95" customFormat="false" ht="15.75" hidden="false" customHeight="false" outlineLevel="1" collapsed="false">
      <c r="D95" s="12"/>
      <c r="E95" s="14"/>
      <c r="F95" s="8"/>
      <c r="G95" s="8"/>
      <c r="H95" s="13"/>
    </row>
    <row r="96" customFormat="false" ht="15.75" hidden="false" customHeight="false" outlineLevel="1" collapsed="false">
      <c r="D96" s="12"/>
      <c r="E96" s="8"/>
      <c r="F96" s="8"/>
      <c r="G96" s="8"/>
      <c r="H96" s="13"/>
    </row>
    <row r="97" customFormat="false" ht="15.75" hidden="false" customHeight="false" outlineLevel="1" collapsed="false">
      <c r="D97" s="12"/>
      <c r="E97" s="8"/>
      <c r="F97" s="8"/>
      <c r="G97" s="8"/>
      <c r="H97" s="13"/>
    </row>
    <row r="98" customFormat="false" ht="15.75" hidden="false" customHeight="false" outlineLevel="1" collapsed="false">
      <c r="D98" s="12"/>
      <c r="E98" s="8"/>
      <c r="F98" s="8"/>
      <c r="G98" s="8"/>
      <c r="H98" s="13"/>
    </row>
    <row r="99" customFormat="false" ht="15.75" hidden="false" customHeight="false" outlineLevel="1" collapsed="false">
      <c r="D99" s="12"/>
      <c r="E99" s="8"/>
      <c r="F99" s="8"/>
      <c r="G99" s="8"/>
      <c r="H99" s="13"/>
    </row>
    <row r="100" customFormat="false" ht="15.75" hidden="false" customHeight="false" outlineLevel="1" collapsed="false">
      <c r="D100" s="12"/>
      <c r="E100" s="8"/>
      <c r="F100" s="8"/>
      <c r="G100" s="8"/>
      <c r="H100" s="13"/>
    </row>
    <row r="101" customFormat="false" ht="15.75" hidden="false" customHeight="false" outlineLevel="1" collapsed="false">
      <c r="D101" s="12"/>
      <c r="E101" s="8"/>
      <c r="F101" s="8"/>
      <c r="G101" s="8"/>
      <c r="H101" s="13"/>
    </row>
    <row r="102" customFormat="false" ht="15.75" hidden="false" customHeight="false" outlineLevel="1" collapsed="false">
      <c r="D102" s="12"/>
      <c r="E102" s="8"/>
      <c r="F102" s="8"/>
      <c r="G102" s="8"/>
      <c r="H102" s="13"/>
    </row>
    <row r="103" customFormat="false" ht="15.75" hidden="false" customHeight="false" outlineLevel="1" collapsed="false">
      <c r="D103" s="12"/>
      <c r="E103" s="8"/>
      <c r="F103" s="8"/>
      <c r="G103" s="8"/>
      <c r="H103" s="13"/>
    </row>
    <row r="104" customFormat="false" ht="15.75" hidden="false" customHeight="false" outlineLevel="1" collapsed="false">
      <c r="D104" s="12"/>
      <c r="E104" s="8"/>
      <c r="F104" s="8"/>
      <c r="G104" s="8"/>
      <c r="H104" s="13"/>
    </row>
    <row r="105" customFormat="false" ht="15.75" hidden="false" customHeight="false" outlineLevel="1" collapsed="false">
      <c r="D105" s="12"/>
      <c r="E105" s="8"/>
      <c r="F105" s="8"/>
      <c r="G105" s="8"/>
      <c r="H105" s="13"/>
    </row>
    <row r="106" customFormat="false" ht="15.75" hidden="false" customHeight="false" outlineLevel="1" collapsed="false">
      <c r="D106" s="12"/>
      <c r="E106" s="8"/>
      <c r="F106" s="8"/>
      <c r="G106" s="8"/>
      <c r="H106" s="13"/>
    </row>
    <row r="107" customFormat="false" ht="15.75" hidden="false" customHeight="false" outlineLevel="1" collapsed="false">
      <c r="D107" s="12"/>
      <c r="E107" s="8"/>
      <c r="F107" s="8"/>
      <c r="G107" s="8"/>
      <c r="H107" s="13"/>
    </row>
    <row r="108" customFormat="false" ht="15.75" hidden="false" customHeight="false" outlineLevel="1" collapsed="false">
      <c r="D108" s="12"/>
      <c r="E108" s="8"/>
      <c r="F108" s="8"/>
      <c r="G108" s="8"/>
      <c r="H108" s="13"/>
    </row>
    <row r="109" customFormat="false" ht="16.5" hidden="false" customHeight="false" outlineLevel="1" collapsed="false">
      <c r="D109" s="15"/>
      <c r="E109" s="16"/>
      <c r="F109" s="16"/>
      <c r="G109" s="16"/>
      <c r="H109" s="17"/>
    </row>
    <row r="110" customFormat="false" ht="15.6" hidden="false" customHeight="true" outlineLevel="0" collapsed="false">
      <c r="A110" s="5" t="n">
        <f aca="false">A76+1</f>
        <v>4</v>
      </c>
      <c r="B110" s="6" t="s">
        <v>48</v>
      </c>
      <c r="C110" s="7" t="n">
        <f aca="false">SUM(D110:H110)</f>
        <v>37</v>
      </c>
      <c r="D110" s="8" t="n">
        <f aca="false">COUNTA(D111:D143)</f>
        <v>0</v>
      </c>
      <c r="E110" s="8" t="n">
        <f aca="false">COUNTA(E111:E143)</f>
        <v>4</v>
      </c>
      <c r="F110" s="8" t="n">
        <f aca="false">COUNTA(F111:F143)</f>
        <v>15</v>
      </c>
      <c r="G110" s="8" t="n">
        <f aca="false">COUNTA(G111:G143)</f>
        <v>15</v>
      </c>
      <c r="H110" s="8" t="n">
        <f aca="false">COUNTA(H111:H143)</f>
        <v>3</v>
      </c>
    </row>
    <row r="111" customFormat="false" ht="15.6" hidden="false" customHeight="true" outlineLevel="1" collapsed="false">
      <c r="D111" s="9"/>
      <c r="E111" s="10" t="s">
        <v>7</v>
      </c>
      <c r="F111" s="10" t="s">
        <v>8</v>
      </c>
      <c r="G111" s="10" t="s">
        <v>11</v>
      </c>
      <c r="H111" s="11" t="s">
        <v>37</v>
      </c>
    </row>
    <row r="112" customFormat="false" ht="15.6" hidden="false" customHeight="true" outlineLevel="1" collapsed="false">
      <c r="D112" s="12"/>
      <c r="E112" s="8" t="s">
        <v>29</v>
      </c>
      <c r="F112" s="8" t="s">
        <v>14</v>
      </c>
      <c r="G112" s="8" t="s">
        <v>9</v>
      </c>
      <c r="H112" s="13" t="s">
        <v>39</v>
      </c>
    </row>
    <row r="113" customFormat="false" ht="15.75" hidden="false" customHeight="false" outlineLevel="1" collapsed="false">
      <c r="D113" s="12"/>
      <c r="E113" s="8" t="s">
        <v>10</v>
      </c>
      <c r="F113" s="8" t="s">
        <v>16</v>
      </c>
      <c r="G113" s="8" t="s">
        <v>12</v>
      </c>
      <c r="H113" s="13" t="s">
        <v>42</v>
      </c>
    </row>
    <row r="114" customFormat="false" ht="15.75" hidden="false" customHeight="false" outlineLevel="1" collapsed="false">
      <c r="D114" s="12"/>
      <c r="E114" s="8" t="s">
        <v>27</v>
      </c>
      <c r="F114" s="8" t="s">
        <v>18</v>
      </c>
      <c r="G114" s="8" t="s">
        <v>41</v>
      </c>
      <c r="H114" s="13"/>
    </row>
    <row r="115" customFormat="false" ht="15.75" hidden="false" customHeight="false" outlineLevel="1" collapsed="false">
      <c r="D115" s="12"/>
      <c r="E115" s="8"/>
      <c r="F115" s="8" t="s">
        <v>20</v>
      </c>
      <c r="G115" s="8"/>
      <c r="H115" s="13"/>
    </row>
    <row r="116" customFormat="false" ht="15.75" hidden="false" customHeight="false" outlineLevel="1" collapsed="false">
      <c r="D116" s="12"/>
      <c r="F116" s="8" t="s">
        <v>22</v>
      </c>
      <c r="G116" s="8"/>
      <c r="H116" s="13"/>
    </row>
    <row r="117" customFormat="false" ht="15.75" hidden="false" customHeight="false" outlineLevel="1" collapsed="false">
      <c r="D117" s="12"/>
      <c r="E117" s="8"/>
      <c r="F117" s="8" t="s">
        <v>26</v>
      </c>
      <c r="G117" s="8" t="s">
        <v>15</v>
      </c>
      <c r="H117" s="13"/>
    </row>
    <row r="118" customFormat="false" ht="15.75" hidden="false" customHeight="false" outlineLevel="1" collapsed="false">
      <c r="D118" s="12"/>
      <c r="E118" s="8"/>
      <c r="F118" s="8" t="s">
        <v>31</v>
      </c>
      <c r="G118" s="8" t="s">
        <v>17</v>
      </c>
      <c r="H118" s="13"/>
    </row>
    <row r="119" customFormat="false" ht="15.75" hidden="false" customHeight="false" outlineLevel="1" collapsed="false">
      <c r="D119" s="12"/>
      <c r="E119" s="8"/>
      <c r="F119" s="8" t="s">
        <v>34</v>
      </c>
      <c r="G119" s="8" t="s">
        <v>44</v>
      </c>
      <c r="H119" s="13"/>
    </row>
    <row r="120" customFormat="false" ht="15.75" hidden="false" customHeight="false" outlineLevel="1" collapsed="false">
      <c r="D120" s="12"/>
      <c r="E120" s="8"/>
      <c r="F120" s="8" t="s">
        <v>36</v>
      </c>
      <c r="G120" s="8" t="s">
        <v>21</v>
      </c>
      <c r="H120" s="13"/>
    </row>
    <row r="121" customFormat="false" ht="15.75" hidden="false" customHeight="false" outlineLevel="1" collapsed="false">
      <c r="D121" s="12"/>
      <c r="E121" s="8"/>
      <c r="F121" s="8" t="s">
        <v>28</v>
      </c>
      <c r="G121" s="8" t="s">
        <v>23</v>
      </c>
      <c r="H121" s="13"/>
    </row>
    <row r="122" customFormat="false" ht="15.75" hidden="false" customHeight="false" outlineLevel="1" collapsed="false">
      <c r="D122" s="12"/>
      <c r="E122" s="8"/>
      <c r="F122" s="8" t="s">
        <v>30</v>
      </c>
      <c r="G122" s="8" t="s">
        <v>24</v>
      </c>
      <c r="H122" s="13"/>
    </row>
    <row r="123" customFormat="false" ht="15.75" hidden="false" customHeight="false" outlineLevel="1" collapsed="false">
      <c r="D123" s="12"/>
      <c r="E123" s="8"/>
      <c r="F123" s="8" t="s">
        <v>33</v>
      </c>
      <c r="G123" s="8" t="s">
        <v>25</v>
      </c>
      <c r="H123" s="13"/>
    </row>
    <row r="124" customFormat="false" ht="15.75" hidden="false" customHeight="false" outlineLevel="1" collapsed="false">
      <c r="D124" s="12"/>
      <c r="E124" s="8"/>
      <c r="F124" s="14" t="s">
        <v>32</v>
      </c>
      <c r="G124" s="8" t="s">
        <v>45</v>
      </c>
      <c r="H124" s="13"/>
    </row>
    <row r="125" customFormat="false" ht="15.75" hidden="false" customHeight="false" outlineLevel="1" collapsed="false">
      <c r="D125" s="12"/>
      <c r="E125" s="8"/>
      <c r="F125" s="8" t="s">
        <v>13</v>
      </c>
      <c r="G125" s="14" t="s">
        <v>38</v>
      </c>
      <c r="H125" s="13"/>
    </row>
    <row r="126" customFormat="false" ht="15.75" hidden="false" customHeight="false" outlineLevel="1" collapsed="false">
      <c r="D126" s="12"/>
      <c r="E126" s="8"/>
      <c r="F126" s="8"/>
      <c r="G126" s="14" t="s">
        <v>40</v>
      </c>
      <c r="H126" s="13"/>
    </row>
    <row r="127" customFormat="false" ht="15.75" hidden="false" customHeight="false" outlineLevel="1" collapsed="false">
      <c r="D127" s="12"/>
      <c r="E127" s="8"/>
      <c r="F127" s="8"/>
      <c r="G127" s="8" t="s">
        <v>35</v>
      </c>
      <c r="H127" s="13"/>
    </row>
    <row r="128" customFormat="false" ht="15.75" hidden="false" customHeight="false" outlineLevel="1" collapsed="false">
      <c r="D128" s="12"/>
      <c r="E128" s="8"/>
      <c r="F128" s="8"/>
      <c r="G128" s="8"/>
      <c r="H128" s="13"/>
    </row>
    <row r="129" customFormat="false" ht="15.75" hidden="false" customHeight="false" outlineLevel="1" collapsed="false">
      <c r="D129" s="12"/>
      <c r="E129" s="14"/>
      <c r="F129" s="8"/>
      <c r="G129" s="8"/>
      <c r="H129" s="13"/>
    </row>
    <row r="130" customFormat="false" ht="15.75" hidden="false" customHeight="false" outlineLevel="1" collapsed="false">
      <c r="D130" s="12"/>
      <c r="E130" s="8"/>
      <c r="F130" s="8"/>
      <c r="G130" s="8"/>
      <c r="H130" s="13"/>
    </row>
    <row r="131" customFormat="false" ht="15.75" hidden="false" customHeight="false" outlineLevel="1" collapsed="false">
      <c r="D131" s="12"/>
      <c r="E131" s="8"/>
      <c r="F131" s="8"/>
      <c r="G131" s="8"/>
      <c r="H131" s="13"/>
    </row>
    <row r="132" customFormat="false" ht="15.75" hidden="false" customHeight="false" outlineLevel="1" collapsed="false">
      <c r="D132" s="12"/>
      <c r="E132" s="8"/>
      <c r="F132" s="8"/>
      <c r="G132" s="8"/>
      <c r="H132" s="13"/>
    </row>
    <row r="133" customFormat="false" ht="15.75" hidden="false" customHeight="false" outlineLevel="1" collapsed="false">
      <c r="D133" s="12"/>
      <c r="E133" s="8"/>
      <c r="F133" s="8"/>
      <c r="G133" s="8"/>
      <c r="H133" s="13"/>
    </row>
    <row r="134" customFormat="false" ht="15.75" hidden="false" customHeight="false" outlineLevel="1" collapsed="false">
      <c r="D134" s="12"/>
      <c r="E134" s="8"/>
      <c r="F134" s="8"/>
      <c r="G134" s="8"/>
      <c r="H134" s="13"/>
    </row>
    <row r="135" customFormat="false" ht="15.75" hidden="false" customHeight="false" outlineLevel="1" collapsed="false">
      <c r="D135" s="12"/>
      <c r="E135" s="8"/>
      <c r="F135" s="8"/>
      <c r="G135" s="8"/>
      <c r="H135" s="13"/>
    </row>
    <row r="136" customFormat="false" ht="15.75" hidden="false" customHeight="false" outlineLevel="1" collapsed="false">
      <c r="D136" s="12"/>
      <c r="E136" s="8"/>
      <c r="F136" s="8"/>
      <c r="G136" s="8"/>
      <c r="H136" s="13"/>
    </row>
    <row r="137" customFormat="false" ht="15.75" hidden="false" customHeight="false" outlineLevel="1" collapsed="false">
      <c r="D137" s="12"/>
      <c r="E137" s="8"/>
      <c r="F137" s="8"/>
      <c r="G137" s="8"/>
      <c r="H137" s="13"/>
    </row>
    <row r="138" customFormat="false" ht="15.75" hidden="false" customHeight="false" outlineLevel="1" collapsed="false">
      <c r="D138" s="12"/>
      <c r="E138" s="8"/>
      <c r="F138" s="8"/>
      <c r="G138" s="8"/>
      <c r="H138" s="13"/>
    </row>
    <row r="139" customFormat="false" ht="15.75" hidden="false" customHeight="false" outlineLevel="1" collapsed="false">
      <c r="D139" s="12"/>
      <c r="E139" s="8"/>
      <c r="F139" s="8"/>
      <c r="G139" s="8"/>
      <c r="H139" s="13"/>
    </row>
    <row r="140" customFormat="false" ht="15.75" hidden="false" customHeight="false" outlineLevel="1" collapsed="false">
      <c r="D140" s="12"/>
      <c r="E140" s="8"/>
      <c r="F140" s="8"/>
      <c r="G140" s="8"/>
      <c r="H140" s="13"/>
    </row>
    <row r="141" customFormat="false" ht="15.75" hidden="false" customHeight="false" outlineLevel="1" collapsed="false">
      <c r="D141" s="12"/>
      <c r="E141" s="8"/>
      <c r="F141" s="8"/>
      <c r="G141" s="8"/>
      <c r="H141" s="13"/>
    </row>
    <row r="142" customFormat="false" ht="15.75" hidden="false" customHeight="false" outlineLevel="1" collapsed="false">
      <c r="D142" s="12"/>
      <c r="E142" s="8"/>
      <c r="F142" s="8"/>
      <c r="G142" s="8"/>
      <c r="H142" s="13"/>
    </row>
    <row r="143" customFormat="false" ht="16.5" hidden="false" customHeight="false" outlineLevel="1" collapsed="false">
      <c r="D143" s="15"/>
      <c r="E143" s="16"/>
      <c r="F143" s="16"/>
      <c r="G143" s="16"/>
      <c r="H143" s="17"/>
    </row>
    <row r="144" customFormat="false" ht="15.6" hidden="false" customHeight="true" outlineLevel="0" collapsed="false">
      <c r="A144" s="5" t="n">
        <f aca="false">A110+1</f>
        <v>5</v>
      </c>
      <c r="B144" s="6" t="s">
        <v>49</v>
      </c>
      <c r="C144" s="7" t="n">
        <f aca="false">SUM(D144:H144)</f>
        <v>37</v>
      </c>
      <c r="D144" s="8" t="n">
        <f aca="false">COUNTA(D145:D177)</f>
        <v>1</v>
      </c>
      <c r="E144" s="8" t="n">
        <f aca="false">COUNTA(E145:E177)</f>
        <v>1</v>
      </c>
      <c r="F144" s="8" t="n">
        <f aca="false">COUNTA(F145:F177)</f>
        <v>24</v>
      </c>
      <c r="G144" s="8" t="n">
        <f aca="false">COUNTA(G145:G177)</f>
        <v>10</v>
      </c>
      <c r="H144" s="8" t="n">
        <f aca="false">COUNTA(H145:H177)</f>
        <v>1</v>
      </c>
    </row>
    <row r="145" customFormat="false" ht="15.6" hidden="false" customHeight="true" outlineLevel="1" collapsed="false">
      <c r="D145" s="9" t="s">
        <v>29</v>
      </c>
      <c r="E145" s="10" t="s">
        <v>34</v>
      </c>
      <c r="F145" s="10" t="s">
        <v>8</v>
      </c>
      <c r="G145" s="10" t="s">
        <v>15</v>
      </c>
      <c r="H145" s="11"/>
    </row>
    <row r="146" customFormat="false" ht="15.6" hidden="false" customHeight="true" outlineLevel="1" collapsed="false">
      <c r="D146" s="12"/>
      <c r="E146" s="8"/>
      <c r="F146" s="8" t="s">
        <v>11</v>
      </c>
      <c r="G146" s="8" t="s">
        <v>17</v>
      </c>
      <c r="H146" s="13"/>
    </row>
    <row r="147" customFormat="false" ht="15.75" hidden="false" customHeight="false" outlineLevel="1" collapsed="false">
      <c r="D147" s="12"/>
      <c r="E147" s="8"/>
      <c r="F147" s="8" t="s">
        <v>9</v>
      </c>
      <c r="G147" s="8" t="s">
        <v>44</v>
      </c>
      <c r="H147" s="13"/>
    </row>
    <row r="148" customFormat="false" ht="15.75" hidden="false" customHeight="false" outlineLevel="1" collapsed="false">
      <c r="D148" s="12"/>
      <c r="E148" s="8"/>
      <c r="F148" s="8" t="s">
        <v>12</v>
      </c>
      <c r="G148" s="8" t="s">
        <v>21</v>
      </c>
      <c r="H148" s="13"/>
    </row>
    <row r="149" customFormat="false" ht="15.75" hidden="false" customHeight="false" outlineLevel="1" collapsed="false">
      <c r="D149" s="12"/>
      <c r="E149" s="8"/>
      <c r="F149" s="8" t="s">
        <v>14</v>
      </c>
      <c r="G149" s="8" t="s">
        <v>25</v>
      </c>
      <c r="H149" s="13"/>
    </row>
    <row r="150" customFormat="false" ht="15.75" hidden="false" customHeight="false" outlineLevel="1" collapsed="false">
      <c r="D150" s="12"/>
      <c r="F150" s="8" t="s">
        <v>16</v>
      </c>
      <c r="G150" s="8" t="s">
        <v>35</v>
      </c>
      <c r="H150" s="13"/>
    </row>
    <row r="151" customFormat="false" ht="15.75" hidden="false" customHeight="false" outlineLevel="1" collapsed="false">
      <c r="D151" s="12"/>
      <c r="E151" s="8"/>
      <c r="F151" s="8" t="s">
        <v>20</v>
      </c>
      <c r="G151" s="8" t="s">
        <v>27</v>
      </c>
      <c r="H151" s="13"/>
    </row>
    <row r="152" customFormat="false" ht="15.75" hidden="false" customHeight="false" outlineLevel="1" collapsed="false">
      <c r="D152" s="12"/>
      <c r="E152" s="8"/>
      <c r="F152" s="8" t="s">
        <v>22</v>
      </c>
      <c r="G152" s="8"/>
      <c r="H152" s="13"/>
    </row>
    <row r="153" customFormat="false" ht="15.75" hidden="false" customHeight="false" outlineLevel="1" collapsed="false">
      <c r="D153" s="12"/>
      <c r="E153" s="8"/>
      <c r="F153" s="8" t="s">
        <v>10</v>
      </c>
      <c r="G153" s="8" t="s">
        <v>41</v>
      </c>
      <c r="H153" s="13"/>
    </row>
    <row r="154" customFormat="false" ht="15.75" hidden="false" customHeight="false" outlineLevel="1" collapsed="false">
      <c r="D154" s="12"/>
      <c r="E154" s="8"/>
      <c r="F154" s="8" t="s">
        <v>37</v>
      </c>
      <c r="G154" s="13" t="s">
        <v>42</v>
      </c>
      <c r="H154" s="13"/>
    </row>
    <row r="155" customFormat="false" ht="15.75" hidden="false" customHeight="false" outlineLevel="1" collapsed="false">
      <c r="D155" s="12"/>
      <c r="E155" s="8"/>
      <c r="F155" s="8"/>
      <c r="G155" s="8" t="s">
        <v>39</v>
      </c>
      <c r="H155" s="13"/>
    </row>
    <row r="156" customFormat="false" ht="15.75" hidden="false" customHeight="false" outlineLevel="1" collapsed="false">
      <c r="D156" s="12"/>
      <c r="E156" s="8"/>
      <c r="F156" s="8" t="s">
        <v>26</v>
      </c>
      <c r="G156" s="8"/>
      <c r="H156" s="13"/>
    </row>
    <row r="157" customFormat="false" ht="15.75" hidden="false" customHeight="false" outlineLevel="1" collapsed="false">
      <c r="D157" s="12"/>
      <c r="E157" s="8"/>
      <c r="F157" s="8" t="s">
        <v>23</v>
      </c>
      <c r="G157" s="8"/>
      <c r="H157" s="13"/>
    </row>
    <row r="158" customFormat="false" ht="15.75" hidden="false" customHeight="false" outlineLevel="1" collapsed="false">
      <c r="D158" s="12"/>
      <c r="E158" s="8"/>
      <c r="F158" s="14" t="s">
        <v>24</v>
      </c>
      <c r="G158" s="8"/>
      <c r="H158" s="13"/>
    </row>
    <row r="159" customFormat="false" ht="15.75" hidden="false" customHeight="false" outlineLevel="1" collapsed="false">
      <c r="D159" s="12"/>
      <c r="E159" s="8"/>
      <c r="F159" s="8" t="s">
        <v>36</v>
      </c>
      <c r="G159" s="14"/>
      <c r="H159" s="13"/>
    </row>
    <row r="160" customFormat="false" ht="15.75" hidden="false" customHeight="false" outlineLevel="1" collapsed="false">
      <c r="D160" s="12"/>
      <c r="E160" s="8"/>
      <c r="F160" s="8" t="s">
        <v>45</v>
      </c>
      <c r="G160" s="14"/>
      <c r="H160" s="13"/>
    </row>
    <row r="161" customFormat="false" ht="15.75" hidden="false" customHeight="false" outlineLevel="1" collapsed="false">
      <c r="D161" s="12"/>
      <c r="E161" s="8"/>
      <c r="F161" s="8" t="s">
        <v>38</v>
      </c>
      <c r="G161" s="8"/>
      <c r="H161" s="13"/>
    </row>
    <row r="162" customFormat="false" ht="15.75" hidden="false" customHeight="false" outlineLevel="1" collapsed="false">
      <c r="D162" s="12"/>
      <c r="E162" s="8"/>
      <c r="F162" s="8" t="s">
        <v>28</v>
      </c>
      <c r="G162" s="8"/>
      <c r="H162" s="13"/>
    </row>
    <row r="163" customFormat="false" ht="15.75" hidden="false" customHeight="false" outlineLevel="1" collapsed="false">
      <c r="D163" s="12"/>
      <c r="E163" s="14"/>
      <c r="F163" s="8" t="s">
        <v>32</v>
      </c>
      <c r="G163" s="8"/>
      <c r="H163" s="13" t="s">
        <v>40</v>
      </c>
    </row>
    <row r="164" customFormat="false" ht="15.75" hidden="false" customHeight="false" outlineLevel="1" collapsed="false">
      <c r="D164" s="12"/>
      <c r="E164" s="8"/>
      <c r="F164" s="8" t="s">
        <v>30</v>
      </c>
      <c r="G164" s="8"/>
      <c r="H164" s="13"/>
    </row>
    <row r="165" customFormat="false" ht="15.75" hidden="false" customHeight="false" outlineLevel="1" collapsed="false">
      <c r="D165" s="12"/>
      <c r="E165" s="8"/>
      <c r="F165" s="8" t="s">
        <v>33</v>
      </c>
      <c r="G165" s="8"/>
      <c r="H165" s="13"/>
    </row>
    <row r="166" customFormat="false" ht="15.75" hidden="false" customHeight="false" outlineLevel="1" collapsed="false">
      <c r="D166" s="12"/>
      <c r="E166" s="8"/>
      <c r="F166" s="8" t="s">
        <v>7</v>
      </c>
      <c r="G166" s="8"/>
      <c r="H166" s="13"/>
    </row>
    <row r="167" customFormat="false" ht="15.75" hidden="false" customHeight="false" outlineLevel="1" collapsed="false">
      <c r="D167" s="12"/>
      <c r="E167" s="8"/>
      <c r="F167" s="8" t="s">
        <v>31</v>
      </c>
      <c r="G167" s="8"/>
      <c r="H167" s="13"/>
    </row>
    <row r="168" customFormat="false" ht="15.75" hidden="false" customHeight="false" outlineLevel="1" collapsed="false">
      <c r="D168" s="12"/>
      <c r="E168" s="8"/>
      <c r="F168" s="8" t="s">
        <v>18</v>
      </c>
      <c r="G168" s="8"/>
      <c r="H168" s="13"/>
    </row>
    <row r="169" customFormat="false" ht="15.75" hidden="false" customHeight="false" outlineLevel="1" collapsed="false">
      <c r="D169" s="12"/>
      <c r="E169" s="8"/>
      <c r="F169" s="8" t="s">
        <v>13</v>
      </c>
      <c r="G169" s="8"/>
      <c r="H169" s="13"/>
    </row>
    <row r="170" customFormat="false" ht="15.75" hidden="false" customHeight="false" outlineLevel="1" collapsed="false">
      <c r="D170" s="12"/>
      <c r="E170" s="8"/>
      <c r="F170" s="8"/>
      <c r="G170" s="8"/>
      <c r="H170" s="13"/>
    </row>
    <row r="171" customFormat="false" ht="15.75" hidden="false" customHeight="false" outlineLevel="1" collapsed="false">
      <c r="D171" s="12"/>
      <c r="E171" s="8"/>
      <c r="F171" s="8"/>
      <c r="G171" s="8"/>
      <c r="H171" s="13"/>
    </row>
    <row r="172" customFormat="false" ht="15.75" hidden="false" customHeight="false" outlineLevel="1" collapsed="false">
      <c r="D172" s="12"/>
      <c r="E172" s="8"/>
      <c r="F172" s="8"/>
      <c r="G172" s="8"/>
      <c r="H172" s="13"/>
    </row>
    <row r="173" customFormat="false" ht="15.75" hidden="false" customHeight="false" outlineLevel="1" collapsed="false">
      <c r="D173" s="12"/>
      <c r="E173" s="8"/>
      <c r="F173" s="8"/>
      <c r="G173" s="8"/>
      <c r="H173" s="13"/>
    </row>
    <row r="174" customFormat="false" ht="15.75" hidden="false" customHeight="false" outlineLevel="1" collapsed="false">
      <c r="D174" s="12"/>
      <c r="E174" s="8"/>
      <c r="F174" s="8"/>
      <c r="G174" s="8"/>
      <c r="H174" s="13"/>
    </row>
    <row r="175" customFormat="false" ht="15.75" hidden="false" customHeight="false" outlineLevel="1" collapsed="false">
      <c r="D175" s="12"/>
      <c r="E175" s="8"/>
      <c r="F175" s="8"/>
      <c r="G175" s="8"/>
      <c r="H175" s="13"/>
    </row>
    <row r="176" customFormat="false" ht="15.75" hidden="false" customHeight="false" outlineLevel="1" collapsed="false">
      <c r="D176" s="12"/>
      <c r="E176" s="8"/>
      <c r="F176" s="8"/>
      <c r="G176" s="8"/>
      <c r="H176" s="13"/>
    </row>
    <row r="177" customFormat="false" ht="16.5" hidden="false" customHeight="false" outlineLevel="1" collapsed="false">
      <c r="D177" s="15"/>
      <c r="E177" s="16"/>
      <c r="F177" s="16"/>
      <c r="G177" s="16"/>
      <c r="H177" s="17"/>
    </row>
    <row r="178" customFormat="false" ht="15.6" hidden="false" customHeight="true" outlineLevel="0" collapsed="false">
      <c r="A178" s="5" t="n">
        <f aca="false">A144+1</f>
        <v>6</v>
      </c>
      <c r="B178" s="6" t="s">
        <v>50</v>
      </c>
      <c r="C178" s="7" t="n">
        <f aca="false">SUM(D178:H178)</f>
        <v>37</v>
      </c>
      <c r="D178" s="8" t="n">
        <f aca="false">COUNTA(D179:D211)</f>
        <v>2</v>
      </c>
      <c r="E178" s="8" t="n">
        <f aca="false">COUNTA(E179:E211)</f>
        <v>5</v>
      </c>
      <c r="F178" s="8" t="n">
        <f aca="false">COUNTA(F179:F211)</f>
        <v>23</v>
      </c>
      <c r="G178" s="8" t="n">
        <f aca="false">COUNTA(G179:G211)</f>
        <v>5</v>
      </c>
      <c r="H178" s="8" t="n">
        <f aca="false">COUNTA(H179:H211)</f>
        <v>2</v>
      </c>
    </row>
    <row r="179" customFormat="false" ht="15.6" hidden="false" customHeight="true" outlineLevel="1" collapsed="false">
      <c r="D179" s="9"/>
      <c r="E179" s="10"/>
      <c r="F179" s="10"/>
      <c r="G179" s="10"/>
      <c r="H179" s="11"/>
    </row>
    <row r="180" customFormat="false" ht="15.6" hidden="false" customHeight="true" outlineLevel="1" collapsed="false">
      <c r="D180" s="12" t="s">
        <v>20</v>
      </c>
      <c r="E180" s="8" t="s">
        <v>41</v>
      </c>
      <c r="F180" s="8" t="s">
        <v>8</v>
      </c>
      <c r="G180" s="8" t="s">
        <v>26</v>
      </c>
      <c r="H180" s="13" t="s">
        <v>34</v>
      </c>
    </row>
    <row r="181" customFormat="false" ht="15.75" hidden="false" customHeight="false" outlineLevel="1" collapsed="false">
      <c r="D181" s="12" t="s">
        <v>13</v>
      </c>
      <c r="E181" s="8" t="s">
        <v>28</v>
      </c>
      <c r="F181" s="8" t="s">
        <v>11</v>
      </c>
      <c r="G181" s="8" t="s">
        <v>29</v>
      </c>
      <c r="H181" s="13" t="s">
        <v>10</v>
      </c>
    </row>
    <row r="182" customFormat="false" ht="15.75" hidden="false" customHeight="false" outlineLevel="1" collapsed="false">
      <c r="D182" s="12"/>
      <c r="E182" s="8"/>
      <c r="F182" s="8" t="s">
        <v>9</v>
      </c>
      <c r="G182" s="8" t="s">
        <v>24</v>
      </c>
      <c r="H182" s="13"/>
    </row>
    <row r="183" customFormat="false" ht="15.75" hidden="false" customHeight="false" outlineLevel="1" collapsed="false">
      <c r="D183" s="12"/>
      <c r="E183" s="8" t="s">
        <v>30</v>
      </c>
      <c r="F183" s="8" t="s">
        <v>12</v>
      </c>
      <c r="G183" s="8"/>
      <c r="H183" s="13"/>
    </row>
    <row r="184" customFormat="false" ht="15.75" hidden="false" customHeight="false" outlineLevel="1" collapsed="false">
      <c r="D184" s="12"/>
      <c r="E184" s="8" t="s">
        <v>33</v>
      </c>
      <c r="F184" s="8" t="s">
        <v>14</v>
      </c>
      <c r="G184" s="8" t="s">
        <v>27</v>
      </c>
      <c r="H184" s="13"/>
    </row>
    <row r="185" customFormat="false" ht="15.75" hidden="false" customHeight="false" outlineLevel="1" collapsed="false">
      <c r="D185" s="12"/>
      <c r="E185" s="8" t="s">
        <v>7</v>
      </c>
      <c r="F185" s="8" t="s">
        <v>16</v>
      </c>
      <c r="G185" s="8"/>
      <c r="H185" s="13"/>
    </row>
    <row r="186" customFormat="false" ht="15.75" hidden="false" customHeight="false" outlineLevel="1" collapsed="false">
      <c r="D186" s="12"/>
      <c r="E186" s="8"/>
      <c r="F186" s="8" t="s">
        <v>22</v>
      </c>
      <c r="G186" s="8"/>
      <c r="H186" s="13"/>
    </row>
    <row r="187" customFormat="false" ht="15.75" hidden="false" customHeight="false" outlineLevel="1" collapsed="false">
      <c r="D187" s="12"/>
      <c r="E187" s="8"/>
      <c r="F187" s="8" t="s">
        <v>37</v>
      </c>
      <c r="G187" s="8"/>
      <c r="H187" s="13"/>
    </row>
    <row r="188" customFormat="false" ht="15.75" hidden="false" customHeight="false" outlineLevel="1" collapsed="false">
      <c r="D188" s="12"/>
      <c r="E188" s="8"/>
      <c r="F188" s="8" t="s">
        <v>39</v>
      </c>
      <c r="G188" s="8"/>
      <c r="H188" s="13"/>
    </row>
    <row r="189" customFormat="false" ht="15.75" hidden="false" customHeight="false" outlineLevel="1" collapsed="false">
      <c r="D189" s="12"/>
      <c r="E189" s="8"/>
      <c r="F189" s="8" t="s">
        <v>15</v>
      </c>
      <c r="G189" s="8"/>
      <c r="H189" s="13"/>
    </row>
    <row r="190" customFormat="false" ht="15.75" hidden="false" customHeight="false" outlineLevel="1" collapsed="false">
      <c r="D190" s="12"/>
      <c r="E190" s="8"/>
      <c r="F190" s="8" t="s">
        <v>17</v>
      </c>
      <c r="G190" s="8"/>
      <c r="H190" s="13"/>
    </row>
    <row r="191" customFormat="false" ht="15.75" hidden="false" customHeight="false" outlineLevel="1" collapsed="false">
      <c r="D191" s="12"/>
      <c r="E191" s="8"/>
      <c r="F191" s="8" t="s">
        <v>44</v>
      </c>
      <c r="G191" s="8"/>
      <c r="H191" s="13"/>
    </row>
    <row r="192" customFormat="false" ht="15.75" hidden="false" customHeight="false" outlineLevel="1" collapsed="false">
      <c r="D192" s="12"/>
      <c r="E192" s="8"/>
      <c r="F192" s="14" t="s">
        <v>21</v>
      </c>
      <c r="G192" s="8"/>
      <c r="H192" s="13"/>
    </row>
    <row r="193" customFormat="false" ht="15.75" hidden="false" customHeight="false" outlineLevel="1" collapsed="false">
      <c r="D193" s="12"/>
      <c r="E193" s="8"/>
      <c r="F193" s="8" t="s">
        <v>32</v>
      </c>
      <c r="G193" s="14" t="s">
        <v>23</v>
      </c>
      <c r="H193" s="13"/>
    </row>
    <row r="194" customFormat="false" ht="15.75" hidden="false" customHeight="false" outlineLevel="1" collapsed="false">
      <c r="D194" s="12"/>
      <c r="E194" s="8"/>
      <c r="F194" s="8" t="s">
        <v>25</v>
      </c>
      <c r="G194" s="14"/>
      <c r="H194" s="13"/>
    </row>
    <row r="195" customFormat="false" ht="15.75" hidden="false" customHeight="false" outlineLevel="1" collapsed="false">
      <c r="D195" s="12"/>
      <c r="E195" s="8"/>
      <c r="F195" s="8" t="s">
        <v>36</v>
      </c>
      <c r="G195" s="8"/>
      <c r="H195" s="13"/>
    </row>
    <row r="196" customFormat="false" ht="15.75" hidden="false" customHeight="false" outlineLevel="1" collapsed="false">
      <c r="D196" s="12"/>
      <c r="E196" s="8"/>
      <c r="F196" s="8" t="s">
        <v>45</v>
      </c>
      <c r="G196" s="8"/>
      <c r="H196" s="13"/>
    </row>
    <row r="197" customFormat="false" ht="15.75" hidden="false" customHeight="false" outlineLevel="1" collapsed="false">
      <c r="D197" s="12"/>
      <c r="E197" s="14"/>
      <c r="F197" s="8" t="s">
        <v>38</v>
      </c>
      <c r="G197" s="8"/>
      <c r="H197" s="13"/>
    </row>
    <row r="198" customFormat="false" ht="15.75" hidden="false" customHeight="false" outlineLevel="1" collapsed="false">
      <c r="D198" s="12"/>
      <c r="E198" s="8"/>
      <c r="F198" s="8" t="s">
        <v>35</v>
      </c>
      <c r="G198" s="8"/>
      <c r="H198" s="13"/>
    </row>
    <row r="199" customFormat="false" ht="15.75" hidden="false" customHeight="false" outlineLevel="1" collapsed="false">
      <c r="D199" s="12"/>
      <c r="E199" s="8"/>
      <c r="F199" s="8" t="s">
        <v>31</v>
      </c>
      <c r="G199" s="8"/>
      <c r="H199" s="13"/>
    </row>
    <row r="200" customFormat="false" ht="15.75" hidden="false" customHeight="false" outlineLevel="1" collapsed="false">
      <c r="D200" s="12"/>
      <c r="E200" s="8"/>
      <c r="F200" s="8" t="s">
        <v>18</v>
      </c>
      <c r="G200" s="8"/>
      <c r="H200" s="13"/>
    </row>
    <row r="201" customFormat="false" ht="15.75" hidden="false" customHeight="false" outlineLevel="1" collapsed="false">
      <c r="D201" s="12"/>
      <c r="E201" s="8"/>
      <c r="F201" s="8" t="s">
        <v>40</v>
      </c>
      <c r="G201" s="8"/>
      <c r="H201" s="13"/>
    </row>
    <row r="202" customFormat="false" ht="15.75" hidden="false" customHeight="false" outlineLevel="1" collapsed="false">
      <c r="D202" s="12"/>
      <c r="E202" s="8"/>
      <c r="F202" s="13" t="s">
        <v>42</v>
      </c>
      <c r="G202" s="8"/>
      <c r="H202" s="13"/>
    </row>
    <row r="203" customFormat="false" ht="15.75" hidden="false" customHeight="false" outlineLevel="1" collapsed="false">
      <c r="D203" s="12"/>
      <c r="E203" s="8"/>
      <c r="F203" s="8"/>
      <c r="G203" s="8"/>
      <c r="H203" s="13"/>
    </row>
    <row r="204" customFormat="false" ht="15.75" hidden="false" customHeight="false" outlineLevel="1" collapsed="false">
      <c r="D204" s="12"/>
      <c r="E204" s="8"/>
      <c r="F204" s="8"/>
      <c r="G204" s="8"/>
      <c r="H204" s="13"/>
    </row>
    <row r="205" customFormat="false" ht="15.75" hidden="false" customHeight="false" outlineLevel="1" collapsed="false">
      <c r="D205" s="12"/>
      <c r="E205" s="8"/>
      <c r="F205" s="8"/>
      <c r="G205" s="8"/>
      <c r="H205" s="13"/>
    </row>
    <row r="206" customFormat="false" ht="15.75" hidden="false" customHeight="false" outlineLevel="1" collapsed="false">
      <c r="D206" s="12"/>
      <c r="E206" s="8"/>
      <c r="F206" s="8"/>
      <c r="G206" s="8"/>
      <c r="H206" s="13"/>
    </row>
    <row r="207" customFormat="false" ht="15.75" hidden="false" customHeight="false" outlineLevel="1" collapsed="false">
      <c r="D207" s="12"/>
      <c r="E207" s="8"/>
      <c r="F207" s="8"/>
      <c r="G207" s="8"/>
      <c r="H207" s="13"/>
    </row>
    <row r="208" customFormat="false" ht="15.75" hidden="false" customHeight="false" outlineLevel="1" collapsed="false">
      <c r="D208" s="12"/>
      <c r="E208" s="8"/>
      <c r="F208" s="8"/>
      <c r="G208" s="8"/>
      <c r="H208" s="13"/>
    </row>
    <row r="209" customFormat="false" ht="15.75" hidden="false" customHeight="false" outlineLevel="1" collapsed="false">
      <c r="D209" s="12"/>
      <c r="E209" s="8"/>
      <c r="F209" s="8"/>
      <c r="G209" s="8"/>
      <c r="H209" s="13"/>
    </row>
    <row r="210" customFormat="false" ht="15.75" hidden="false" customHeight="false" outlineLevel="1" collapsed="false">
      <c r="D210" s="12"/>
      <c r="E210" s="8"/>
      <c r="F210" s="8"/>
      <c r="G210" s="8"/>
      <c r="H210" s="13"/>
    </row>
    <row r="211" customFormat="false" ht="16.5" hidden="false" customHeight="false" outlineLevel="1" collapsed="false">
      <c r="D211" s="15"/>
      <c r="E211" s="16"/>
      <c r="F211" s="16"/>
      <c r="G211" s="16"/>
      <c r="H211" s="17"/>
    </row>
    <row r="212" customFormat="false" ht="15.6" hidden="false" customHeight="true" outlineLevel="0" collapsed="false">
      <c r="A212" s="5" t="n">
        <f aca="false">A178+1</f>
        <v>7</v>
      </c>
      <c r="B212" s="6" t="s">
        <v>51</v>
      </c>
      <c r="C212" s="7" t="n">
        <f aca="false">SUM(D212:H212)</f>
        <v>37</v>
      </c>
      <c r="D212" s="8" t="n">
        <f aca="false">COUNTA(D213:D245)</f>
        <v>0</v>
      </c>
      <c r="E212" s="8" t="n">
        <f aca="false">COUNTA(E213:E245)</f>
        <v>5</v>
      </c>
      <c r="F212" s="8" t="n">
        <f aca="false">COUNTA(F213:F245)</f>
        <v>31</v>
      </c>
      <c r="G212" s="8" t="n">
        <f aca="false">COUNTA(G213:G245)</f>
        <v>1</v>
      </c>
      <c r="H212" s="8" t="n">
        <f aca="false">COUNTA(H213:H245)</f>
        <v>0</v>
      </c>
    </row>
    <row r="213" customFormat="false" ht="15.6" hidden="false" customHeight="true" outlineLevel="1" collapsed="false">
      <c r="D213" s="9"/>
      <c r="E213" s="10"/>
      <c r="F213" s="10"/>
      <c r="G213" s="10"/>
      <c r="H213" s="11"/>
    </row>
    <row r="214" customFormat="false" ht="15.6" hidden="false" customHeight="true" outlineLevel="1" collapsed="false">
      <c r="D214" s="12"/>
      <c r="E214" s="8" t="s">
        <v>7</v>
      </c>
      <c r="F214" s="8" t="s">
        <v>8</v>
      </c>
      <c r="G214" s="8"/>
      <c r="H214" s="13"/>
    </row>
    <row r="215" customFormat="false" ht="15.75" hidden="false" customHeight="false" outlineLevel="1" collapsed="false">
      <c r="D215" s="12"/>
      <c r="E215" s="8" t="s">
        <v>29</v>
      </c>
      <c r="F215" s="8" t="s">
        <v>11</v>
      </c>
      <c r="G215" s="8"/>
      <c r="H215" s="13"/>
    </row>
    <row r="216" customFormat="false" ht="15.75" hidden="false" customHeight="false" outlineLevel="1" collapsed="false">
      <c r="D216" s="12"/>
      <c r="E216" s="8" t="s">
        <v>10</v>
      </c>
      <c r="F216" s="8" t="s">
        <v>9</v>
      </c>
      <c r="G216" s="8"/>
      <c r="H216" s="13"/>
    </row>
    <row r="217" customFormat="false" ht="15.75" hidden="false" customHeight="false" outlineLevel="1" collapsed="false">
      <c r="D217" s="12"/>
      <c r="E217" s="8"/>
      <c r="F217" s="8" t="s">
        <v>12</v>
      </c>
      <c r="G217" s="8"/>
      <c r="H217" s="13"/>
    </row>
    <row r="218" customFormat="false" ht="15.75" hidden="false" customHeight="false" outlineLevel="1" collapsed="false">
      <c r="D218" s="12"/>
      <c r="F218" s="8" t="s">
        <v>14</v>
      </c>
      <c r="G218" s="8"/>
      <c r="H218" s="13"/>
    </row>
    <row r="219" customFormat="false" ht="15.75" hidden="false" customHeight="false" outlineLevel="1" collapsed="false">
      <c r="D219" s="12"/>
      <c r="E219" s="8"/>
      <c r="F219" s="8" t="s">
        <v>16</v>
      </c>
      <c r="G219" s="8"/>
      <c r="H219" s="13"/>
    </row>
    <row r="220" customFormat="false" ht="15.75" hidden="false" customHeight="false" outlineLevel="1" collapsed="false">
      <c r="D220" s="12"/>
      <c r="E220" s="8"/>
      <c r="F220" s="8" t="s">
        <v>18</v>
      </c>
      <c r="G220" s="8"/>
      <c r="H220" s="13"/>
    </row>
    <row r="221" customFormat="false" ht="15.75" hidden="false" customHeight="false" outlineLevel="1" collapsed="false">
      <c r="D221" s="12"/>
      <c r="E221" s="8"/>
      <c r="F221" s="8" t="s">
        <v>20</v>
      </c>
      <c r="G221" s="8"/>
      <c r="H221" s="13"/>
    </row>
    <row r="222" customFormat="false" ht="15.75" hidden="false" customHeight="false" outlineLevel="1" collapsed="false">
      <c r="D222" s="12"/>
      <c r="E222" s="8"/>
      <c r="F222" s="8" t="s">
        <v>22</v>
      </c>
      <c r="G222" s="8"/>
      <c r="H222" s="13"/>
    </row>
    <row r="223" customFormat="false" ht="15.75" hidden="false" customHeight="false" outlineLevel="1" collapsed="false">
      <c r="D223" s="12"/>
      <c r="E223" s="8" t="s">
        <v>37</v>
      </c>
      <c r="F223" s="8" t="s">
        <v>24</v>
      </c>
      <c r="G223" s="8"/>
      <c r="H223" s="13"/>
    </row>
    <row r="224" customFormat="false" ht="15.75" hidden="false" customHeight="false" outlineLevel="1" collapsed="false">
      <c r="D224" s="12"/>
      <c r="E224" s="8"/>
      <c r="F224" s="8"/>
      <c r="G224" s="13" t="s">
        <v>42</v>
      </c>
      <c r="H224" s="13"/>
    </row>
    <row r="225" customFormat="false" ht="15.75" hidden="false" customHeight="false" outlineLevel="1" collapsed="false">
      <c r="D225" s="12"/>
      <c r="E225" s="8" t="s">
        <v>39</v>
      </c>
      <c r="F225" s="14" t="s">
        <v>26</v>
      </c>
      <c r="G225" s="8"/>
      <c r="H225" s="13"/>
    </row>
    <row r="226" customFormat="false" ht="15.75" hidden="false" customHeight="false" outlineLevel="1" collapsed="false">
      <c r="D226" s="12"/>
      <c r="E226" s="8"/>
      <c r="F226" s="8" t="s">
        <v>41</v>
      </c>
      <c r="G226" s="8"/>
      <c r="H226" s="13"/>
    </row>
    <row r="227" customFormat="false" ht="15.75" hidden="false" customHeight="false" outlineLevel="1" collapsed="false">
      <c r="D227" s="12"/>
      <c r="E227" s="8"/>
      <c r="F227" s="8" t="s">
        <v>15</v>
      </c>
      <c r="G227" s="14"/>
      <c r="H227" s="13"/>
    </row>
    <row r="228" customFormat="false" ht="15.75" hidden="false" customHeight="false" outlineLevel="1" collapsed="false">
      <c r="D228" s="12"/>
      <c r="E228" s="8"/>
      <c r="F228" s="8" t="s">
        <v>17</v>
      </c>
      <c r="G228" s="14"/>
      <c r="H228" s="13"/>
    </row>
    <row r="229" customFormat="false" ht="15.75" hidden="false" customHeight="false" outlineLevel="1" collapsed="false">
      <c r="D229" s="12"/>
      <c r="E229" s="8"/>
      <c r="F229" s="8" t="s">
        <v>44</v>
      </c>
      <c r="G229" s="8"/>
      <c r="H229" s="13"/>
    </row>
    <row r="230" customFormat="false" ht="15.75" hidden="false" customHeight="false" outlineLevel="1" collapsed="false">
      <c r="D230" s="12"/>
      <c r="E230" s="8"/>
      <c r="F230" s="8" t="s">
        <v>21</v>
      </c>
      <c r="G230" s="8"/>
      <c r="H230" s="13"/>
    </row>
    <row r="231" customFormat="false" ht="15.75" hidden="false" customHeight="false" outlineLevel="1" collapsed="false">
      <c r="D231" s="12"/>
      <c r="E231" s="14"/>
      <c r="F231" s="8" t="s">
        <v>35</v>
      </c>
      <c r="G231" s="8"/>
      <c r="H231" s="13"/>
    </row>
    <row r="232" customFormat="false" ht="15.75" hidden="false" customHeight="false" outlineLevel="1" collapsed="false">
      <c r="D232" s="12"/>
      <c r="E232" s="8"/>
      <c r="F232" s="8" t="s">
        <v>23</v>
      </c>
      <c r="G232" s="8"/>
      <c r="H232" s="13"/>
    </row>
    <row r="233" customFormat="false" ht="15.75" hidden="false" customHeight="false" outlineLevel="1" collapsed="false">
      <c r="D233" s="12"/>
      <c r="E233" s="8"/>
      <c r="F233" s="8" t="s">
        <v>31</v>
      </c>
      <c r="G233" s="8"/>
      <c r="H233" s="13"/>
    </row>
    <row r="234" customFormat="false" ht="15.75" hidden="false" customHeight="false" outlineLevel="1" collapsed="false">
      <c r="D234" s="12"/>
      <c r="E234" s="8"/>
      <c r="F234" s="8" t="s">
        <v>25</v>
      </c>
      <c r="G234" s="8"/>
      <c r="H234" s="13"/>
    </row>
    <row r="235" customFormat="false" ht="15.75" hidden="false" customHeight="false" outlineLevel="1" collapsed="false">
      <c r="D235" s="12"/>
      <c r="E235" s="8"/>
      <c r="F235" s="8" t="s">
        <v>34</v>
      </c>
      <c r="G235" s="8"/>
      <c r="H235" s="13"/>
    </row>
    <row r="236" customFormat="false" ht="15.75" hidden="false" customHeight="false" outlineLevel="1" collapsed="false">
      <c r="D236" s="12"/>
      <c r="E236" s="8"/>
      <c r="F236" s="8" t="s">
        <v>36</v>
      </c>
      <c r="G236" s="8"/>
      <c r="H236" s="13"/>
    </row>
    <row r="237" customFormat="false" ht="15.75" hidden="false" customHeight="false" outlineLevel="1" collapsed="false">
      <c r="D237" s="12"/>
      <c r="E237" s="8"/>
      <c r="F237" s="8" t="s">
        <v>45</v>
      </c>
      <c r="G237" s="8"/>
      <c r="H237" s="13"/>
    </row>
    <row r="238" customFormat="false" ht="15.75" hidden="false" customHeight="false" outlineLevel="1" collapsed="false">
      <c r="D238" s="12"/>
      <c r="E238" s="8"/>
      <c r="F238" s="8" t="s">
        <v>38</v>
      </c>
      <c r="G238" s="8"/>
      <c r="H238" s="13"/>
    </row>
    <row r="239" customFormat="false" ht="15.75" hidden="false" customHeight="false" outlineLevel="1" collapsed="false">
      <c r="D239" s="12"/>
      <c r="E239" s="8"/>
      <c r="F239" s="8" t="s">
        <v>28</v>
      </c>
      <c r="G239" s="8"/>
      <c r="H239" s="13"/>
    </row>
    <row r="240" customFormat="false" ht="15.75" hidden="false" customHeight="false" outlineLevel="1" collapsed="false">
      <c r="D240" s="12"/>
      <c r="E240" s="8"/>
      <c r="F240" s="8" t="s">
        <v>40</v>
      </c>
      <c r="G240" s="8"/>
      <c r="H240" s="13"/>
    </row>
    <row r="241" customFormat="false" ht="15.75" hidden="false" customHeight="false" outlineLevel="1" collapsed="false">
      <c r="D241" s="12"/>
      <c r="E241" s="8"/>
      <c r="F241" s="8" t="s">
        <v>30</v>
      </c>
      <c r="G241" s="8"/>
      <c r="H241" s="13"/>
    </row>
    <row r="242" customFormat="false" ht="15.75" hidden="false" customHeight="false" outlineLevel="1" collapsed="false">
      <c r="D242" s="12"/>
      <c r="E242" s="8"/>
      <c r="F242" s="8" t="s">
        <v>33</v>
      </c>
      <c r="G242" s="8"/>
      <c r="H242" s="13"/>
    </row>
    <row r="243" customFormat="false" ht="15.75" hidden="false" customHeight="false" outlineLevel="1" collapsed="false">
      <c r="D243" s="12"/>
      <c r="E243" s="8"/>
      <c r="F243" s="8" t="s">
        <v>32</v>
      </c>
      <c r="G243" s="8"/>
      <c r="H243" s="13"/>
    </row>
    <row r="244" customFormat="false" ht="15.75" hidden="false" customHeight="false" outlineLevel="1" collapsed="false">
      <c r="D244" s="12"/>
      <c r="E244" s="8"/>
      <c r="F244" s="8" t="s">
        <v>13</v>
      </c>
      <c r="G244" s="8"/>
      <c r="H244" s="13"/>
    </row>
    <row r="245" customFormat="false" ht="16.5" hidden="false" customHeight="false" outlineLevel="1" collapsed="false">
      <c r="D245" s="15"/>
      <c r="E245" s="16"/>
      <c r="F245" s="16" t="s">
        <v>27</v>
      </c>
      <c r="G245" s="16"/>
      <c r="H245" s="17"/>
    </row>
    <row r="246" customFormat="false" ht="15.6" hidden="false" customHeight="true" outlineLevel="0" collapsed="false">
      <c r="A246" s="5" t="n">
        <f aca="false">A212+1</f>
        <v>8</v>
      </c>
      <c r="B246" s="6" t="s">
        <v>52</v>
      </c>
      <c r="C246" s="7" t="n">
        <f aca="false">SUM(D246:H246)</f>
        <v>37</v>
      </c>
      <c r="D246" s="8" t="n">
        <f aca="false">COUNTA(D247:D279)</f>
        <v>0</v>
      </c>
      <c r="E246" s="8" t="n">
        <f aca="false">COUNTA(E247:E279)</f>
        <v>4</v>
      </c>
      <c r="F246" s="8" t="n">
        <f aca="false">COUNTA(F247:F279)</f>
        <v>17</v>
      </c>
      <c r="G246" s="8" t="n">
        <f aca="false">COUNTA(G247:G279)</f>
        <v>9</v>
      </c>
      <c r="H246" s="8" t="n">
        <f aca="false">COUNTA(H247:H279)</f>
        <v>7</v>
      </c>
    </row>
    <row r="247" customFormat="false" ht="15.6" hidden="false" customHeight="true" outlineLevel="1" collapsed="false">
      <c r="D247" s="9"/>
      <c r="E247" s="10"/>
      <c r="F247" s="10"/>
      <c r="G247" s="10"/>
      <c r="H247" s="11"/>
    </row>
    <row r="248" customFormat="false" ht="15.6" hidden="false" customHeight="true" outlineLevel="1" collapsed="false">
      <c r="D248" s="12"/>
      <c r="E248" s="8" t="s">
        <v>53</v>
      </c>
      <c r="F248" s="8" t="s">
        <v>8</v>
      </c>
      <c r="G248" s="8" t="s">
        <v>22</v>
      </c>
      <c r="H248" s="13" t="s">
        <v>12</v>
      </c>
    </row>
    <row r="249" customFormat="false" ht="15.75" hidden="false" customHeight="false" outlineLevel="1" collapsed="false">
      <c r="D249" s="12"/>
      <c r="E249" s="8" t="s">
        <v>7</v>
      </c>
      <c r="F249" s="8" t="s">
        <v>11</v>
      </c>
      <c r="G249" s="8"/>
      <c r="H249" s="13" t="s">
        <v>45</v>
      </c>
    </row>
    <row r="250" customFormat="false" ht="15.75" hidden="false" customHeight="false" outlineLevel="1" collapsed="false">
      <c r="D250" s="12"/>
      <c r="E250" s="8" t="s">
        <v>30</v>
      </c>
      <c r="F250" s="8" t="s">
        <v>9</v>
      </c>
      <c r="G250" s="8"/>
      <c r="H250" s="13" t="s">
        <v>38</v>
      </c>
    </row>
    <row r="251" customFormat="false" ht="15.75" hidden="false" customHeight="false" outlineLevel="1" collapsed="false">
      <c r="D251" s="12"/>
      <c r="E251" s="8"/>
      <c r="F251" s="8" t="s">
        <v>14</v>
      </c>
      <c r="G251" s="8" t="s">
        <v>15</v>
      </c>
      <c r="H251" s="13" t="s">
        <v>28</v>
      </c>
    </row>
    <row r="252" customFormat="false" ht="15.75" hidden="false" customHeight="false" outlineLevel="1" collapsed="false">
      <c r="D252" s="12"/>
      <c r="F252" s="8" t="s">
        <v>16</v>
      </c>
      <c r="G252" s="8" t="s">
        <v>17</v>
      </c>
      <c r="H252" s="13" t="s">
        <v>33</v>
      </c>
    </row>
    <row r="253" customFormat="false" ht="15.75" hidden="false" customHeight="false" outlineLevel="1" collapsed="false">
      <c r="D253" s="12"/>
      <c r="E253" s="8"/>
      <c r="F253" s="8" t="s">
        <v>20</v>
      </c>
      <c r="G253" s="8" t="s">
        <v>44</v>
      </c>
      <c r="H253" s="13" t="s">
        <v>37</v>
      </c>
    </row>
    <row r="254" customFormat="false" ht="15.75" hidden="false" customHeight="false" outlineLevel="1" collapsed="false">
      <c r="D254" s="12"/>
      <c r="E254" s="8"/>
      <c r="F254" s="8" t="s">
        <v>41</v>
      </c>
      <c r="G254" s="8" t="s">
        <v>21</v>
      </c>
      <c r="H254" s="13"/>
    </row>
    <row r="255" customFormat="false" ht="15.75" hidden="false" customHeight="false" outlineLevel="1" collapsed="false">
      <c r="D255" s="12"/>
      <c r="E255" s="8"/>
      <c r="F255" s="8" t="s">
        <v>29</v>
      </c>
      <c r="G255" s="8" t="s">
        <v>23</v>
      </c>
      <c r="H255" s="13" t="s">
        <v>27</v>
      </c>
    </row>
    <row r="256" customFormat="false" ht="15.75" hidden="false" customHeight="false" outlineLevel="1" collapsed="false">
      <c r="D256" s="12"/>
      <c r="E256" s="8"/>
      <c r="F256" s="8" t="s">
        <v>24</v>
      </c>
      <c r="G256" s="8" t="s">
        <v>25</v>
      </c>
      <c r="H256" s="13"/>
    </row>
    <row r="257" customFormat="false" ht="15.75" hidden="false" customHeight="false" outlineLevel="1" collapsed="false">
      <c r="D257" s="12"/>
      <c r="E257" s="8"/>
      <c r="F257" s="8" t="s">
        <v>34</v>
      </c>
      <c r="G257" s="8" t="s">
        <v>54</v>
      </c>
      <c r="H257" s="13"/>
    </row>
    <row r="258" customFormat="false" ht="15.75" hidden="false" customHeight="false" outlineLevel="1" collapsed="false">
      <c r="D258" s="12"/>
      <c r="E258" s="8"/>
      <c r="F258" s="8" t="s">
        <v>36</v>
      </c>
      <c r="G258" s="8" t="s">
        <v>10</v>
      </c>
      <c r="H258" s="13"/>
    </row>
    <row r="259" customFormat="false" ht="15.75" hidden="false" customHeight="false" outlineLevel="1" collapsed="false">
      <c r="D259" s="12"/>
      <c r="E259" s="8"/>
      <c r="F259" s="8" t="s">
        <v>40</v>
      </c>
      <c r="G259" s="8"/>
      <c r="H259" s="13"/>
    </row>
    <row r="260" customFormat="false" ht="15.75" hidden="false" customHeight="false" outlineLevel="1" collapsed="false">
      <c r="D260" s="12"/>
      <c r="E260" s="8"/>
      <c r="F260" s="14" t="s">
        <v>31</v>
      </c>
      <c r="G260" s="8"/>
      <c r="H260" s="13"/>
    </row>
    <row r="261" customFormat="false" ht="15.75" hidden="false" customHeight="false" outlineLevel="1" collapsed="false">
      <c r="D261" s="12"/>
      <c r="E261" s="8"/>
      <c r="F261" s="8" t="s">
        <v>18</v>
      </c>
      <c r="G261" s="14"/>
      <c r="H261" s="13"/>
    </row>
    <row r="262" customFormat="false" ht="15.75" hidden="false" customHeight="false" outlineLevel="1" collapsed="false">
      <c r="D262" s="12"/>
      <c r="E262" s="8"/>
      <c r="F262" s="8" t="s">
        <v>32</v>
      </c>
      <c r="G262" s="14"/>
      <c r="H262" s="13"/>
    </row>
    <row r="263" customFormat="false" ht="15.75" hidden="false" customHeight="false" outlineLevel="1" collapsed="false">
      <c r="D263" s="12"/>
      <c r="E263" s="8" t="s">
        <v>13</v>
      </c>
      <c r="F263" s="8" t="s">
        <v>42</v>
      </c>
      <c r="G263" s="8"/>
      <c r="H263" s="13"/>
    </row>
    <row r="264" customFormat="false" ht="15.75" hidden="false" customHeight="false" outlineLevel="1" collapsed="false">
      <c r="D264" s="12"/>
      <c r="E264" s="8"/>
      <c r="F264" s="8" t="s">
        <v>39</v>
      </c>
      <c r="G264" s="8"/>
      <c r="H264" s="13"/>
    </row>
    <row r="265" customFormat="false" ht="15.75" hidden="false" customHeight="false" outlineLevel="1" collapsed="false">
      <c r="D265" s="12"/>
      <c r="E265" s="14"/>
      <c r="F265" s="8"/>
      <c r="G265" s="8"/>
      <c r="H265" s="13"/>
    </row>
    <row r="266" customFormat="false" ht="15.75" hidden="false" customHeight="false" outlineLevel="1" collapsed="false">
      <c r="D266" s="12"/>
      <c r="E266" s="8"/>
      <c r="F266" s="8"/>
      <c r="G266" s="8"/>
      <c r="H266" s="13"/>
    </row>
    <row r="267" customFormat="false" ht="15.75" hidden="false" customHeight="false" outlineLevel="1" collapsed="false">
      <c r="D267" s="12"/>
      <c r="E267" s="8"/>
      <c r="F267" s="8"/>
      <c r="G267" s="8"/>
      <c r="H267" s="13"/>
    </row>
    <row r="268" customFormat="false" ht="15.75" hidden="false" customHeight="false" outlineLevel="1" collapsed="false">
      <c r="D268" s="12"/>
      <c r="E268" s="8"/>
      <c r="F268" s="8"/>
      <c r="G268" s="8"/>
      <c r="H268" s="13"/>
    </row>
    <row r="269" customFormat="false" ht="15.75" hidden="false" customHeight="false" outlineLevel="1" collapsed="false">
      <c r="D269" s="12"/>
      <c r="E269" s="8"/>
      <c r="F269" s="8"/>
      <c r="G269" s="8"/>
      <c r="H269" s="13"/>
    </row>
    <row r="270" customFormat="false" ht="15.75" hidden="false" customHeight="false" outlineLevel="1" collapsed="false">
      <c r="D270" s="12"/>
      <c r="E270" s="8"/>
      <c r="F270" s="8"/>
      <c r="G270" s="8"/>
      <c r="H270" s="13"/>
    </row>
    <row r="271" customFormat="false" ht="15.75" hidden="false" customHeight="false" outlineLevel="1" collapsed="false">
      <c r="D271" s="12"/>
      <c r="E271" s="8"/>
      <c r="F271" s="8"/>
      <c r="G271" s="8"/>
      <c r="H271" s="13"/>
    </row>
    <row r="272" customFormat="false" ht="15.75" hidden="false" customHeight="false" outlineLevel="1" collapsed="false">
      <c r="D272" s="12"/>
      <c r="E272" s="8"/>
      <c r="F272" s="8"/>
      <c r="G272" s="8"/>
      <c r="H272" s="13"/>
    </row>
    <row r="273" customFormat="false" ht="15.75" hidden="false" customHeight="false" outlineLevel="1" collapsed="false">
      <c r="D273" s="12"/>
      <c r="E273" s="8"/>
      <c r="F273" s="8"/>
      <c r="G273" s="8"/>
      <c r="H273" s="13"/>
    </row>
    <row r="274" customFormat="false" ht="15.75" hidden="false" customHeight="false" outlineLevel="1" collapsed="false">
      <c r="D274" s="12"/>
      <c r="E274" s="8"/>
      <c r="F274" s="8"/>
      <c r="G274" s="8"/>
      <c r="H274" s="13"/>
    </row>
    <row r="275" customFormat="false" ht="15.75" hidden="false" customHeight="false" outlineLevel="1" collapsed="false">
      <c r="D275" s="12"/>
      <c r="E275" s="8"/>
      <c r="F275" s="8"/>
      <c r="G275" s="8"/>
      <c r="H275" s="13"/>
    </row>
    <row r="276" customFormat="false" ht="15.75" hidden="false" customHeight="false" outlineLevel="1" collapsed="false">
      <c r="D276" s="12"/>
      <c r="E276" s="8"/>
      <c r="F276" s="8"/>
      <c r="G276" s="8"/>
      <c r="H276" s="13"/>
    </row>
    <row r="277" customFormat="false" ht="15.75" hidden="false" customHeight="false" outlineLevel="1" collapsed="false">
      <c r="D277" s="12"/>
      <c r="E277" s="8"/>
      <c r="F277" s="8"/>
      <c r="G277" s="8"/>
      <c r="H277" s="13"/>
    </row>
    <row r="278" customFormat="false" ht="15.75" hidden="false" customHeight="false" outlineLevel="1" collapsed="false">
      <c r="D278" s="12"/>
      <c r="E278" s="8"/>
      <c r="F278" s="8"/>
      <c r="G278" s="8"/>
      <c r="H278" s="13"/>
    </row>
    <row r="279" customFormat="false" ht="15.75" hidden="false" customHeight="false" outlineLevel="1" collapsed="false">
      <c r="D279" s="12"/>
      <c r="E279" s="8"/>
      <c r="F279" s="8"/>
      <c r="G279" s="8"/>
      <c r="H279" s="13"/>
    </row>
    <row r="280" customFormat="false" ht="15" hidden="false" customHeight="true" outlineLevel="0" collapsed="false">
      <c r="C280" s="18" t="n">
        <f aca="false">SUM(D280:H280)</f>
        <v>295</v>
      </c>
      <c r="D280" s="19" t="n">
        <f aca="false">D246+D212+D178+D144+D110+D76+D42+D8</f>
        <v>5</v>
      </c>
      <c r="E280" s="19" t="n">
        <f aca="false">E246+E212+E178+E144+E110+E76+E42+E8</f>
        <v>30</v>
      </c>
      <c r="F280" s="19" t="n">
        <f aca="false">F246+F212+F178+F144+F110+F76+F42+F8</f>
        <v>153</v>
      </c>
      <c r="G280" s="19" t="n">
        <f aca="false">G246+G212+G178+G144+G110+G76+G42+G8</f>
        <v>78</v>
      </c>
      <c r="H280" s="19" t="n">
        <f aca="false">H246+H212+H178+H144+H110+H76+H42+H8</f>
        <v>29</v>
      </c>
    </row>
    <row r="281" customFormat="false" ht="15.75" hidden="false" customHeight="false" outlineLevel="0" collapsed="false">
      <c r="C281" s="20"/>
      <c r="D281" s="21" t="n">
        <f aca="false">D280/$C$280</f>
        <v>0.0169491525423729</v>
      </c>
      <c r="E281" s="21" t="n">
        <f aca="false">E280/$C$280</f>
        <v>0.101694915254237</v>
      </c>
      <c r="F281" s="21" t="n">
        <f aca="false">F280/$C$280</f>
        <v>0.51864406779661</v>
      </c>
      <c r="G281" s="21" t="n">
        <f aca="false">G280/$C$280</f>
        <v>0.264406779661017</v>
      </c>
      <c r="H281" s="21" t="n">
        <f aca="false">H280/$C$280</f>
        <v>0.0983050847457627</v>
      </c>
    </row>
  </sheetData>
  <mergeCells count="5">
    <mergeCell ref="D2:D7"/>
    <mergeCell ref="E2:E7"/>
    <mergeCell ref="F2:F7"/>
    <mergeCell ref="G2:G7"/>
    <mergeCell ref="H2:H7"/>
  </mergeCells>
  <conditionalFormatting sqref="D77:H78 D80:H86 D79 F79:H79 D88:H109 D87:G87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</conditionalFormatting>
  <conditionalFormatting sqref="D43:H54 D56:H75 D55:G55"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</conditionalFormatting>
  <conditionalFormatting sqref="D111:H112 D114:H143 D113 F113:G113"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</conditionalFormatting>
  <conditionalFormatting sqref="D145:H145 D147:H153 D146 F146:H146 D154:F154 H154 D155:H177"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</conditionalFormatting>
  <conditionalFormatting sqref="D179:H185 D187:H201 D186 F186:H186 D203:H211 D202:E202 G202:H202"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</conditionalFormatting>
  <conditionalFormatting sqref="D213:H215 D242:H245 G217:H223 F217:F240 D216 F216:H216 H224 G225:H241 D217:E241">
    <cfRule type="duplicateValues" priority="91" aboveAverage="0" equalAverage="0" bottom="0" percent="0" rank="0" text="" dxfId="89">
      <formula>0</formula>
    </cfRule>
  </conditionalFormatting>
  <conditionalFormatting sqref="D247:H254 D259:H262 D258:F258 H258 D256:H257 D255:G255 D263:E263 G263:H263 D264:H279"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</conditionalFormatting>
  <conditionalFormatting sqref="D213:H215 D216 F216:H216 D224:F224 H224 D217:H223 D225:H245"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</conditionalFormatting>
  <conditionalFormatting sqref="F241">
    <cfRule type="duplicateValues" priority="120" aboveAverage="0" equalAverage="0" bottom="0" percent="0" rank="0" text="" dxfId="118">
      <formula>0</formula>
    </cfRule>
  </conditionalFormatting>
  <conditionalFormatting sqref="D13 F13:H13 D14:H41 D9:H12"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</conditionalFormatting>
  <conditionalFormatting sqref="E79"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</conditionalFormatting>
  <conditionalFormatting sqref="E113"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</conditionalFormatting>
  <conditionalFormatting sqref="E146"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</conditionalFormatting>
  <conditionalFormatting sqref="E186"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</conditionalFormatting>
  <conditionalFormatting sqref="E216"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</conditionalFormatting>
  <conditionalFormatting sqref="G258"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</conditionalFormatting>
  <conditionalFormatting sqref="H55"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</conditionalFormatting>
  <conditionalFormatting sqref="H87"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  <cfRule type="duplicateValues" priority="296" aboveAverage="0" equalAverage="0" bottom="0" percent="0" rank="0" text="" dxfId="294">
      <formula>0</formula>
    </cfRule>
    <cfRule type="duplicateValues" priority="297" aboveAverage="0" equalAverage="0" bottom="0" percent="0" rank="0" text="" dxfId="295">
      <formula>0</formula>
    </cfRule>
    <cfRule type="duplicateValues" priority="298" aboveAverage="0" equalAverage="0" bottom="0" percent="0" rank="0" text="" dxfId="296">
      <formula>0</formula>
    </cfRule>
    <cfRule type="duplicateValues" priority="299" aboveAverage="0" equalAverage="0" bottom="0" percent="0" rank="0" text="" dxfId="297">
      <formula>0</formula>
    </cfRule>
    <cfRule type="duplicateValues" priority="300" aboveAverage="0" equalAverage="0" bottom="0" percent="0" rank="0" text="" dxfId="298">
      <formula>0</formula>
    </cfRule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  <cfRule type="duplicateValues" priority="306" aboveAverage="0" equalAverage="0" bottom="0" percent="0" rank="0" text="" dxfId="304">
      <formula>0</formula>
    </cfRule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</conditionalFormatting>
  <conditionalFormatting sqref="H113">
    <cfRule type="duplicateValues" priority="310" aboveAverage="0" equalAverage="0" bottom="0" percent="0" rank="0" text="" dxfId="308">
      <formula>0</formula>
    </cfRule>
    <cfRule type="duplicateValues" priority="311" aboveAverage="0" equalAverage="0" bottom="0" percent="0" rank="0" text="" dxfId="309">
      <formula>0</formula>
    </cfRule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</conditionalFormatting>
  <conditionalFormatting sqref="G154">
    <cfRule type="duplicateValues" priority="331" aboveAverage="0" equalAverage="0" bottom="0" percent="0" rank="0" text="" dxfId="329">
      <formula>0</formula>
    </cfRule>
    <cfRule type="duplicateValues" priority="332" aboveAverage="0" equalAverage="0" bottom="0" percent="0" rank="0" text="" dxfId="330">
      <formula>0</formula>
    </cfRule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  <cfRule type="duplicateValues" priority="335" aboveAverage="0" equalAverage="0" bottom="0" percent="0" rank="0" text="" dxfId="333">
      <formula>0</formula>
    </cfRule>
    <cfRule type="duplicateValues" priority="336" aboveAverage="0" equalAverage="0" bottom="0" percent="0" rank="0" text="" dxfId="334">
      <formula>0</formula>
    </cfRule>
    <cfRule type="duplicateValues" priority="337" aboveAverage="0" equalAverage="0" bottom="0" percent="0" rank="0" text="" dxfId="335">
      <formula>0</formula>
    </cfRule>
    <cfRule type="duplicateValues" priority="338" aboveAverage="0" equalAverage="0" bottom="0" percent="0" rank="0" text="" dxfId="336">
      <formula>0</formula>
    </cfRule>
    <cfRule type="duplicateValues" priority="339" aboveAverage="0" equalAverage="0" bottom="0" percent="0" rank="0" text="" dxfId="337">
      <formula>0</formula>
    </cfRule>
    <cfRule type="duplicateValues" priority="340" aboveAverage="0" equalAverage="0" bottom="0" percent="0" rank="0" text="" dxfId="338">
      <formula>0</formula>
    </cfRule>
    <cfRule type="duplicateValues" priority="341" aboveAverage="0" equalAverage="0" bottom="0" percent="0" rank="0" text="" dxfId="339">
      <formula>0</formula>
    </cfRule>
    <cfRule type="duplicateValues" priority="342" aboveAverage="0" equalAverage="0" bottom="0" percent="0" rank="0" text="" dxfId="340">
      <formula>0</formula>
    </cfRule>
    <cfRule type="duplicateValues" priority="343" aboveAverage="0" equalAverage="0" bottom="0" percent="0" rank="0" text="" dxfId="341">
      <formula>0</formula>
    </cfRule>
    <cfRule type="duplicateValues" priority="344" aboveAverage="0" equalAverage="0" bottom="0" percent="0" rank="0" text="" dxfId="342">
      <formula>0</formula>
    </cfRule>
    <cfRule type="duplicateValues" priority="345" aboveAverage="0" equalAverage="0" bottom="0" percent="0" rank="0" text="" dxfId="343">
      <formula>0</formula>
    </cfRule>
    <cfRule type="duplicateValues" priority="346" aboveAverage="0" equalAverage="0" bottom="0" percent="0" rank="0" text="" dxfId="344">
      <formula>0</formula>
    </cfRule>
    <cfRule type="duplicateValues" priority="347" aboveAverage="0" equalAverage="0" bottom="0" percent="0" rank="0" text="" dxfId="345">
      <formula>0</formula>
    </cfRule>
    <cfRule type="duplicateValues" priority="348" aboveAverage="0" equalAverage="0" bottom="0" percent="0" rank="0" text="" dxfId="346">
      <formula>0</formula>
    </cfRule>
    <cfRule type="duplicateValues" priority="349" aboveAverage="0" equalAverage="0" bottom="0" percent="0" rank="0" text="" dxfId="347">
      <formula>0</formula>
    </cfRule>
    <cfRule type="duplicateValues" priority="350" aboveAverage="0" equalAverage="0" bottom="0" percent="0" rank="0" text="" dxfId="348">
      <formula>0</formula>
    </cfRule>
    <cfRule type="duplicateValues" priority="351" aboveAverage="0" equalAverage="0" bottom="0" percent="0" rank="0" text="" dxfId="349">
      <formula>0</formula>
    </cfRule>
  </conditionalFormatting>
  <conditionalFormatting sqref="F202">
    <cfRule type="duplicateValues" priority="352" aboveAverage="0" equalAverage="0" bottom="0" percent="0" rank="0" text="" dxfId="350">
      <formula>0</formula>
    </cfRule>
    <cfRule type="duplicateValues" priority="353" aboveAverage="0" equalAverage="0" bottom="0" percent="0" rank="0" text="" dxfId="351">
      <formula>0</formula>
    </cfRule>
    <cfRule type="duplicateValues" priority="354" aboveAverage="0" equalAverage="0" bottom="0" percent="0" rank="0" text="" dxfId="352">
      <formula>0</formula>
    </cfRule>
    <cfRule type="duplicateValues" priority="355" aboveAverage="0" equalAverage="0" bottom="0" percent="0" rank="0" text="" dxfId="353">
      <formula>0</formula>
    </cfRule>
    <cfRule type="duplicateValues" priority="356" aboveAverage="0" equalAverage="0" bottom="0" percent="0" rank="0" text="" dxfId="354">
      <formula>0</formula>
    </cfRule>
    <cfRule type="duplicateValues" priority="357" aboveAverage="0" equalAverage="0" bottom="0" percent="0" rank="0" text="" dxfId="355">
      <formula>0</formula>
    </cfRule>
    <cfRule type="duplicateValues" priority="358" aboveAverage="0" equalAverage="0" bottom="0" percent="0" rank="0" text="" dxfId="356">
      <formula>0</formula>
    </cfRule>
    <cfRule type="duplicateValues" priority="359" aboveAverage="0" equalAverage="0" bottom="0" percent="0" rank="0" text="" dxfId="357">
      <formula>0</formula>
    </cfRule>
    <cfRule type="duplicateValues" priority="360" aboveAverage="0" equalAverage="0" bottom="0" percent="0" rank="0" text="" dxfId="358">
      <formula>0</formula>
    </cfRule>
    <cfRule type="duplicateValues" priority="361" aboveAverage="0" equalAverage="0" bottom="0" percent="0" rank="0" text="" dxfId="359">
      <formula>0</formula>
    </cfRule>
    <cfRule type="duplicateValues" priority="362" aboveAverage="0" equalAverage="0" bottom="0" percent="0" rank="0" text="" dxfId="360">
      <formula>0</formula>
    </cfRule>
    <cfRule type="duplicateValues" priority="363" aboveAverage="0" equalAverage="0" bottom="0" percent="0" rank="0" text="" dxfId="361">
      <formula>0</formula>
    </cfRule>
    <cfRule type="duplicateValues" priority="364" aboveAverage="0" equalAverage="0" bottom="0" percent="0" rank="0" text="" dxfId="362">
      <formula>0</formula>
    </cfRule>
    <cfRule type="duplicateValues" priority="365" aboveAverage="0" equalAverage="0" bottom="0" percent="0" rank="0" text="" dxfId="363">
      <formula>0</formula>
    </cfRule>
    <cfRule type="duplicateValues" priority="366" aboveAverage="0" equalAverage="0" bottom="0" percent="0" rank="0" text="" dxfId="364">
      <formula>0</formula>
    </cfRule>
    <cfRule type="duplicateValues" priority="367" aboveAverage="0" equalAverage="0" bottom="0" percent="0" rank="0" text="" dxfId="365">
      <formula>0</formula>
    </cfRule>
    <cfRule type="duplicateValues" priority="368" aboveAverage="0" equalAverage="0" bottom="0" percent="0" rank="0" text="" dxfId="366">
      <formula>0</formula>
    </cfRule>
    <cfRule type="duplicateValues" priority="369" aboveAverage="0" equalAverage="0" bottom="0" percent="0" rank="0" text="" dxfId="367">
      <formula>0</formula>
    </cfRule>
    <cfRule type="duplicateValues" priority="370" aboveAverage="0" equalAverage="0" bottom="0" percent="0" rank="0" text="" dxfId="368">
      <formula>0</formula>
    </cfRule>
    <cfRule type="duplicateValues" priority="371" aboveAverage="0" equalAverage="0" bottom="0" percent="0" rank="0" text="" dxfId="369">
      <formula>0</formula>
    </cfRule>
    <cfRule type="duplicateValues" priority="372" aboveAverage="0" equalAverage="0" bottom="0" percent="0" rank="0" text="" dxfId="370">
      <formula>0</formula>
    </cfRule>
  </conditionalFormatting>
  <conditionalFormatting sqref="G224">
    <cfRule type="duplicateValues" priority="373" aboveAverage="0" equalAverage="0" bottom="0" percent="0" rank="0" text="" dxfId="371">
      <formula>0</formula>
    </cfRule>
    <cfRule type="duplicateValues" priority="374" aboveAverage="0" equalAverage="0" bottom="0" percent="0" rank="0" text="" dxfId="372">
      <formula>0</formula>
    </cfRule>
    <cfRule type="duplicateValues" priority="375" aboveAverage="0" equalAverage="0" bottom="0" percent="0" rank="0" text="" dxfId="373">
      <formula>0</formula>
    </cfRule>
    <cfRule type="duplicateValues" priority="376" aboveAverage="0" equalAverage="0" bottom="0" percent="0" rank="0" text="" dxfId="374">
      <formula>0</formula>
    </cfRule>
    <cfRule type="duplicateValues" priority="377" aboveAverage="0" equalAverage="0" bottom="0" percent="0" rank="0" text="" dxfId="375">
      <formula>0</formula>
    </cfRule>
    <cfRule type="duplicateValues" priority="378" aboveAverage="0" equalAverage="0" bottom="0" percent="0" rank="0" text="" dxfId="376">
      <formula>0</formula>
    </cfRule>
    <cfRule type="duplicateValues" priority="379" aboveAverage="0" equalAverage="0" bottom="0" percent="0" rank="0" text="" dxfId="377">
      <formula>0</formula>
    </cfRule>
    <cfRule type="duplicateValues" priority="380" aboveAverage="0" equalAverage="0" bottom="0" percent="0" rank="0" text="" dxfId="378">
      <formula>0</formula>
    </cfRule>
    <cfRule type="duplicateValues" priority="381" aboveAverage="0" equalAverage="0" bottom="0" percent="0" rank="0" text="" dxfId="379">
      <formula>0</formula>
    </cfRule>
    <cfRule type="duplicateValues" priority="382" aboveAverage="0" equalAverage="0" bottom="0" percent="0" rank="0" text="" dxfId="380">
      <formula>0</formula>
    </cfRule>
    <cfRule type="duplicateValues" priority="383" aboveAverage="0" equalAverage="0" bottom="0" percent="0" rank="0" text="" dxfId="381">
      <formula>0</formula>
    </cfRule>
    <cfRule type="duplicateValues" priority="384" aboveAverage="0" equalAverage="0" bottom="0" percent="0" rank="0" text="" dxfId="382">
      <formula>0</formula>
    </cfRule>
    <cfRule type="duplicateValues" priority="385" aboveAverage="0" equalAverage="0" bottom="0" percent="0" rank="0" text="" dxfId="383">
      <formula>0</formula>
    </cfRule>
    <cfRule type="duplicateValues" priority="386" aboveAverage="0" equalAverage="0" bottom="0" percent="0" rank="0" text="" dxfId="384">
      <formula>0</formula>
    </cfRule>
    <cfRule type="duplicateValues" priority="387" aboveAverage="0" equalAverage="0" bottom="0" percent="0" rank="0" text="" dxfId="385">
      <formula>0</formula>
    </cfRule>
    <cfRule type="duplicateValues" priority="388" aboveAverage="0" equalAverage="0" bottom="0" percent="0" rank="0" text="" dxfId="386">
      <formula>0</formula>
    </cfRule>
    <cfRule type="duplicateValues" priority="389" aboveAverage="0" equalAverage="0" bottom="0" percent="0" rank="0" text="" dxfId="387">
      <formula>0</formula>
    </cfRule>
    <cfRule type="duplicateValues" priority="390" aboveAverage="0" equalAverage="0" bottom="0" percent="0" rank="0" text="" dxfId="388">
      <formula>0</formula>
    </cfRule>
    <cfRule type="duplicateValues" priority="391" aboveAverage="0" equalAverage="0" bottom="0" percent="0" rank="0" text="" dxfId="389">
      <formula>0</formula>
    </cfRule>
    <cfRule type="duplicateValues" priority="392" aboveAverage="0" equalAverage="0" bottom="0" percent="0" rank="0" text="" dxfId="390">
      <formula>0</formula>
    </cfRule>
    <cfRule type="duplicateValues" priority="393" aboveAverage="0" equalAverage="0" bottom="0" percent="0" rank="0" text="" dxfId="391">
      <formula>0</formula>
    </cfRule>
  </conditionalFormatting>
  <conditionalFormatting sqref="H255">
    <cfRule type="duplicateValues" priority="394" aboveAverage="0" equalAverage="0" bottom="0" percent="0" rank="0" text="" dxfId="392">
      <formula>0</formula>
    </cfRule>
    <cfRule type="duplicateValues" priority="395" aboveAverage="0" equalAverage="0" bottom="0" percent="0" rank="0" text="" dxfId="393">
      <formula>0</formula>
    </cfRule>
    <cfRule type="duplicateValues" priority="396" aboveAverage="0" equalAverage="0" bottom="0" percent="0" rank="0" text="" dxfId="394">
      <formula>0</formula>
    </cfRule>
    <cfRule type="duplicateValues" priority="397" aboveAverage="0" equalAverage="0" bottom="0" percent="0" rank="0" text="" dxfId="395">
      <formula>0</formula>
    </cfRule>
    <cfRule type="duplicateValues" priority="398" aboveAverage="0" equalAverage="0" bottom="0" percent="0" rank="0" text="" dxfId="396">
      <formula>0</formula>
    </cfRule>
    <cfRule type="duplicateValues" priority="399" aboveAverage="0" equalAverage="0" bottom="0" percent="0" rank="0" text="" dxfId="397">
      <formula>0</formula>
    </cfRule>
    <cfRule type="duplicateValues" priority="400" aboveAverage="0" equalAverage="0" bottom="0" percent="0" rank="0" text="" dxfId="398">
      <formula>0</formula>
    </cfRule>
    <cfRule type="duplicateValues" priority="401" aboveAverage="0" equalAverage="0" bottom="0" percent="0" rank="0" text="" dxfId="399">
      <formula>0</formula>
    </cfRule>
    <cfRule type="duplicateValues" priority="402" aboveAverage="0" equalAverage="0" bottom="0" percent="0" rank="0" text="" dxfId="400">
      <formula>0</formula>
    </cfRule>
    <cfRule type="duplicateValues" priority="403" aboveAverage="0" equalAverage="0" bottom="0" percent="0" rank="0" text="" dxfId="401">
      <formula>0</formula>
    </cfRule>
    <cfRule type="duplicateValues" priority="404" aboveAverage="0" equalAverage="0" bottom="0" percent="0" rank="0" text="" dxfId="402">
      <formula>0</formula>
    </cfRule>
    <cfRule type="duplicateValues" priority="405" aboveAverage="0" equalAverage="0" bottom="0" percent="0" rank="0" text="" dxfId="403">
      <formula>0</formula>
    </cfRule>
    <cfRule type="duplicateValues" priority="406" aboveAverage="0" equalAverage="0" bottom="0" percent="0" rank="0" text="" dxfId="404">
      <formula>0</formula>
    </cfRule>
    <cfRule type="duplicateValues" priority="407" aboveAverage="0" equalAverage="0" bottom="0" percent="0" rank="0" text="" dxfId="405">
      <formula>0</formula>
    </cfRule>
    <cfRule type="duplicateValues" priority="408" aboveAverage="0" equalAverage="0" bottom="0" percent="0" rank="0" text="" dxfId="406">
      <formula>0</formula>
    </cfRule>
    <cfRule type="duplicateValues" priority="409" aboveAverage="0" equalAverage="0" bottom="0" percent="0" rank="0" text="" dxfId="407">
      <formula>0</formula>
    </cfRule>
    <cfRule type="duplicateValues" priority="410" aboveAverage="0" equalAverage="0" bottom="0" percent="0" rank="0" text="" dxfId="408">
      <formula>0</formula>
    </cfRule>
    <cfRule type="duplicateValues" priority="411" aboveAverage="0" equalAverage="0" bottom="0" percent="0" rank="0" text="" dxfId="409">
      <formula>0</formula>
    </cfRule>
    <cfRule type="duplicateValues" priority="412" aboveAverage="0" equalAverage="0" bottom="0" percent="0" rank="0" text="" dxfId="410">
      <formula>0</formula>
    </cfRule>
    <cfRule type="duplicateValues" priority="413" aboveAverage="0" equalAverage="0" bottom="0" percent="0" rank="0" text="" dxfId="411">
      <formula>0</formula>
    </cfRule>
    <cfRule type="duplicateValues" priority="414" aboveAverage="0" equalAverage="0" bottom="0" percent="0" rank="0" text="" dxfId="412">
      <formula>0</formula>
    </cfRule>
  </conditionalFormatting>
  <conditionalFormatting sqref="F263">
    <cfRule type="duplicateValues" priority="415" aboveAverage="0" equalAverage="0" bottom="0" percent="0" rank="0" text="" dxfId="413">
      <formula>0</formula>
    </cfRule>
    <cfRule type="duplicateValues" priority="416" aboveAverage="0" equalAverage="0" bottom="0" percent="0" rank="0" text="" dxfId="414">
      <formula>0</formula>
    </cfRule>
    <cfRule type="duplicateValues" priority="417" aboveAverage="0" equalAverage="0" bottom="0" percent="0" rank="0" text="" dxfId="415">
      <formula>0</formula>
    </cfRule>
    <cfRule type="duplicateValues" priority="418" aboveAverage="0" equalAverage="0" bottom="0" percent="0" rank="0" text="" dxfId="416">
      <formula>0</formula>
    </cfRule>
    <cfRule type="duplicateValues" priority="419" aboveAverage="0" equalAverage="0" bottom="0" percent="0" rank="0" text="" dxfId="417">
      <formula>0</formula>
    </cfRule>
    <cfRule type="duplicateValues" priority="420" aboveAverage="0" equalAverage="0" bottom="0" percent="0" rank="0" text="" dxfId="418">
      <formula>0</formula>
    </cfRule>
    <cfRule type="duplicateValues" priority="421" aboveAverage="0" equalAverage="0" bottom="0" percent="0" rank="0" text="" dxfId="419">
      <formula>0</formula>
    </cfRule>
    <cfRule type="duplicateValues" priority="422" aboveAverage="0" equalAverage="0" bottom="0" percent="0" rank="0" text="" dxfId="420">
      <formula>0</formula>
    </cfRule>
    <cfRule type="duplicateValues" priority="423" aboveAverage="0" equalAverage="0" bottom="0" percent="0" rank="0" text="" dxfId="421">
      <formula>0</formula>
    </cfRule>
    <cfRule type="duplicateValues" priority="424" aboveAverage="0" equalAverage="0" bottom="0" percent="0" rank="0" text="" dxfId="422">
      <formula>0</formula>
    </cfRule>
    <cfRule type="duplicateValues" priority="425" aboveAverage="0" equalAverage="0" bottom="0" percent="0" rank="0" text="" dxfId="423">
      <formula>0</formula>
    </cfRule>
    <cfRule type="duplicateValues" priority="426" aboveAverage="0" equalAverage="0" bottom="0" percent="0" rank="0" text="" dxfId="424">
      <formula>0</formula>
    </cfRule>
    <cfRule type="duplicateValues" priority="427" aboveAverage="0" equalAverage="0" bottom="0" percent="0" rank="0" text="" dxfId="425">
      <formula>0</formula>
    </cfRule>
    <cfRule type="duplicateValues" priority="428" aboveAverage="0" equalAverage="0" bottom="0" percent="0" rank="0" text="" dxfId="426">
      <formula>0</formula>
    </cfRule>
  </conditionalFormatting>
  <dataValidations count="1">
    <dataValidation allowBlank="true" operator="between" showDropDown="false" showErrorMessage="true" showInputMessage="true" sqref="F1 D8:H12 D13:D280 F13:H13 E14:H280" type="list">
      <formula1>_CompoundList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45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B15" activeCellId="0" sqref="B15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6.86"/>
    <col collapsed="false" customWidth="true" hidden="false" outlineLevel="0" max="3" min="3" style="22" width="4.57"/>
    <col collapsed="false" customWidth="true" hidden="false" outlineLevel="0" max="5" min="4" style="22" width="23.01"/>
    <col collapsed="false" customWidth="true" hidden="false" outlineLevel="0" max="7" min="6" style="22" width="24.71"/>
    <col collapsed="false" customWidth="true" hidden="false" outlineLevel="0" max="8" min="8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36" hidden="false" customHeight="true" outlineLevel="0" collapsed="false">
      <c r="A8" s="26" t="n">
        <v>1</v>
      </c>
      <c r="B8" s="27" t="s">
        <v>6</v>
      </c>
      <c r="C8" s="28" t="n">
        <f aca="false">SUM(D8:H8)</f>
        <v>31</v>
      </c>
      <c r="D8" s="29" t="n">
        <f aca="false">COUNTA(D9:D74)</f>
        <v>0</v>
      </c>
      <c r="E8" s="29" t="n">
        <f aca="false">COUNTA(E9:E74)</f>
        <v>0</v>
      </c>
      <c r="F8" s="29" t="n">
        <f aca="false">COUNTA(F10:F74)</f>
        <v>7</v>
      </c>
      <c r="G8" s="29" t="n">
        <f aca="false">COUNTA(G9:G74)</f>
        <v>21</v>
      </c>
      <c r="H8" s="29" t="n">
        <f aca="false">COUNTA(H9:H74)</f>
        <v>3</v>
      </c>
    </row>
    <row r="9" customFormat="false" ht="15.6" hidden="false" customHeight="true" outlineLevel="1" collapsed="false">
      <c r="D9" s="30"/>
      <c r="E9" s="31"/>
      <c r="F9" s="31"/>
      <c r="G9" s="31"/>
      <c r="H9" s="32"/>
    </row>
    <row r="10" customFormat="false" ht="15.6" hidden="false" customHeight="true" outlineLevel="1" collapsed="false">
      <c r="D10" s="33"/>
      <c r="G10" s="34" t="s">
        <v>55</v>
      </c>
    </row>
    <row r="11" customFormat="false" ht="15.75" hidden="false" customHeight="false" outlineLevel="1" collapsed="false">
      <c r="D11" s="33"/>
      <c r="E11" s="29"/>
      <c r="F11" s="34" t="s">
        <v>56</v>
      </c>
      <c r="G11" s="29"/>
      <c r="H11" s="35"/>
    </row>
    <row r="12" customFormat="false" ht="15.75" hidden="false" customHeight="false" outlineLevel="1" collapsed="false">
      <c r="D12" s="33"/>
      <c r="E12" s="29"/>
      <c r="G12" s="34" t="s">
        <v>57</v>
      </c>
      <c r="H12" s="35"/>
    </row>
    <row r="13" customFormat="false" ht="15.75" hidden="false" customHeight="false" outlineLevel="1" collapsed="false">
      <c r="D13" s="33"/>
      <c r="E13" s="29"/>
      <c r="F13" s="34" t="s">
        <v>58</v>
      </c>
      <c r="G13" s="29"/>
      <c r="H13" s="35"/>
    </row>
    <row r="14" customFormat="false" ht="15.75" hidden="false" customHeight="false" outlineLevel="1" collapsed="false">
      <c r="D14" s="33"/>
      <c r="F14" s="34" t="s">
        <v>59</v>
      </c>
      <c r="H14" s="35"/>
    </row>
    <row r="15" customFormat="false" ht="15.75" hidden="false" customHeight="false" outlineLevel="1" collapsed="false">
      <c r="D15" s="33"/>
      <c r="E15" s="29"/>
      <c r="G15" s="29"/>
      <c r="H15" s="36" t="s">
        <v>37</v>
      </c>
    </row>
    <row r="16" customFormat="false" ht="15.75" hidden="false" customHeight="false" outlineLevel="1" collapsed="false">
      <c r="D16" s="33"/>
      <c r="E16" s="29"/>
      <c r="F16" s="37"/>
      <c r="G16" s="29"/>
      <c r="H16" s="35"/>
    </row>
    <row r="17" customFormat="false" ht="15.75" hidden="false" customHeight="false" outlineLevel="1" collapsed="false">
      <c r="D17" s="33"/>
      <c r="E17" s="29"/>
      <c r="F17" s="37"/>
      <c r="G17" s="29"/>
      <c r="H17" s="35"/>
    </row>
    <row r="18" customFormat="false" ht="15.75" hidden="false" customHeight="false" outlineLevel="1" collapsed="false">
      <c r="D18" s="33"/>
      <c r="E18" s="29"/>
      <c r="F18" s="37"/>
      <c r="G18" s="29"/>
      <c r="H18" s="35"/>
    </row>
    <row r="19" customFormat="false" ht="15.75" hidden="false" customHeight="false" outlineLevel="1" collapsed="false">
      <c r="D19" s="33"/>
      <c r="E19" s="29"/>
      <c r="F19" s="37"/>
      <c r="G19" s="29"/>
      <c r="H19" s="35"/>
    </row>
    <row r="20" customFormat="false" ht="15.75" hidden="false" customHeight="false" outlineLevel="1" collapsed="false">
      <c r="D20" s="33"/>
      <c r="E20" s="29"/>
      <c r="F20" s="37"/>
      <c r="G20" s="29"/>
      <c r="H20" s="35"/>
    </row>
    <row r="21" customFormat="false" ht="15.75" hidden="false" customHeight="false" outlineLevel="1" collapsed="false">
      <c r="D21" s="33"/>
      <c r="E21" s="29"/>
      <c r="F21" s="37"/>
      <c r="G21" s="29"/>
      <c r="H21" s="35"/>
    </row>
    <row r="22" customFormat="false" ht="15.75" hidden="false" customHeight="false" outlineLevel="1" collapsed="false">
      <c r="D22" s="33"/>
      <c r="E22" s="29"/>
      <c r="F22" s="37"/>
      <c r="G22" s="29"/>
      <c r="H22" s="35"/>
    </row>
    <row r="23" customFormat="false" ht="15.75" hidden="false" customHeight="false" outlineLevel="1" collapsed="false">
      <c r="D23" s="33"/>
      <c r="E23" s="29"/>
      <c r="F23" s="37"/>
      <c r="G23" s="29"/>
      <c r="H23" s="35"/>
    </row>
    <row r="24" customFormat="false" ht="15.75" hidden="false" customHeight="false" outlineLevel="2" collapsed="false">
      <c r="D24" s="38"/>
      <c r="E24" s="8"/>
      <c r="F24" s="39" t="s">
        <v>14</v>
      </c>
      <c r="G24" s="40"/>
      <c r="H24" s="41"/>
    </row>
    <row r="25" customFormat="false" ht="15.75" hidden="false" customHeight="false" outlineLevel="2" collapsed="false">
      <c r="D25" s="38"/>
      <c r="E25" s="8"/>
      <c r="F25" s="42"/>
      <c r="G25" s="39" t="s">
        <v>12</v>
      </c>
      <c r="H25" s="41"/>
    </row>
    <row r="26" customFormat="false" ht="15.75" hidden="false" customHeight="false" outlineLevel="2" collapsed="false">
      <c r="D26" s="38"/>
      <c r="E26" s="8"/>
      <c r="F26" s="39" t="s">
        <v>38</v>
      </c>
      <c r="G26" s="40"/>
      <c r="H26" s="41"/>
    </row>
    <row r="27" customFormat="false" ht="15.75" hidden="false" customHeight="false" outlineLevel="2" collapsed="false">
      <c r="D27" s="38"/>
      <c r="E27" s="8"/>
      <c r="F27" s="42"/>
      <c r="G27" s="39" t="s">
        <v>40</v>
      </c>
      <c r="H27" s="41"/>
    </row>
    <row r="28" customFormat="false" ht="15.75" hidden="false" customHeight="false" outlineLevel="2" collapsed="false">
      <c r="D28" s="38"/>
      <c r="E28" s="8"/>
      <c r="F28" s="42"/>
      <c r="G28" s="39" t="s">
        <v>28</v>
      </c>
      <c r="H28" s="41"/>
    </row>
    <row r="29" customFormat="false" ht="15.75" hidden="false" customHeight="false" outlineLevel="2" collapsed="false">
      <c r="D29" s="38"/>
      <c r="E29" s="8"/>
      <c r="F29" s="42"/>
      <c r="G29" s="42"/>
      <c r="H29" s="43" t="s">
        <v>39</v>
      </c>
    </row>
    <row r="30" customFormat="false" ht="15.75" hidden="false" customHeight="false" outlineLevel="2" collapsed="false">
      <c r="D30" s="38"/>
      <c r="E30" s="8"/>
      <c r="F30" s="42"/>
      <c r="G30" s="39" t="s">
        <v>41</v>
      </c>
    </row>
    <row r="31" customFormat="false" ht="15.75" hidden="false" customHeight="false" outlineLevel="2" collapsed="false">
      <c r="D31" s="38"/>
      <c r="E31" s="8"/>
      <c r="F31" s="42"/>
      <c r="G31" s="1"/>
      <c r="H31" s="41"/>
    </row>
    <row r="32" customFormat="false" ht="15.75" hidden="false" customHeight="false" outlineLevel="2" collapsed="false">
      <c r="D32" s="38"/>
      <c r="E32" s="8"/>
      <c r="F32" s="42"/>
      <c r="G32" s="39" t="s">
        <v>24</v>
      </c>
      <c r="H32" s="41"/>
    </row>
    <row r="33" customFormat="false" ht="15.75" hidden="false" customHeight="false" outlineLevel="2" collapsed="false">
      <c r="D33" s="38"/>
      <c r="E33" s="8"/>
      <c r="F33" s="42"/>
      <c r="G33" s="39" t="s">
        <v>23</v>
      </c>
      <c r="H33" s="41"/>
    </row>
    <row r="34" customFormat="false" ht="15.75" hidden="false" customHeight="false" outlineLevel="2" collapsed="false">
      <c r="D34" s="38"/>
      <c r="E34" s="8"/>
      <c r="F34" s="39" t="s">
        <v>8</v>
      </c>
      <c r="G34" s="1"/>
      <c r="H34" s="41"/>
    </row>
    <row r="35" customFormat="false" ht="15.75" hidden="false" customHeight="false" outlineLevel="2" collapsed="false">
      <c r="D35" s="38"/>
      <c r="E35" s="8"/>
      <c r="F35" s="42"/>
      <c r="G35" s="39" t="s">
        <v>9</v>
      </c>
      <c r="H35" s="41"/>
    </row>
    <row r="36" customFormat="false" ht="15.75" hidden="false" customHeight="false" outlineLevel="2" collapsed="false">
      <c r="D36" s="38"/>
      <c r="E36" s="8"/>
      <c r="F36" s="42"/>
      <c r="G36" s="1"/>
      <c r="H36" s="39" t="s">
        <v>54</v>
      </c>
    </row>
    <row r="37" customFormat="false" ht="15.75" hidden="false" customHeight="false" outlineLevel="2" collapsed="false">
      <c r="D37" s="38"/>
      <c r="E37" s="8"/>
      <c r="F37" s="39" t="s">
        <v>18</v>
      </c>
      <c r="G37" s="1"/>
      <c r="H37" s="41"/>
    </row>
    <row r="38" customFormat="false" ht="15.75" hidden="false" customHeight="false" outlineLevel="2" collapsed="false">
      <c r="D38" s="38"/>
      <c r="E38" s="8"/>
      <c r="F38" s="42"/>
      <c r="G38" s="39" t="s">
        <v>27</v>
      </c>
      <c r="H38" s="41"/>
    </row>
    <row r="39" customFormat="false" ht="15.75" hidden="false" customHeight="false" outlineLevel="2" collapsed="false">
      <c r="D39" s="38"/>
      <c r="E39" s="8"/>
      <c r="F39" s="42"/>
      <c r="G39" s="39" t="s">
        <v>60</v>
      </c>
      <c r="H39" s="41"/>
    </row>
    <row r="40" customFormat="false" ht="15.75" hidden="false" customHeight="false" outlineLevel="2" collapsed="false">
      <c r="D40" s="38"/>
      <c r="E40" s="8"/>
      <c r="F40" s="42"/>
      <c r="G40" s="39" t="s">
        <v>61</v>
      </c>
      <c r="H40" s="41"/>
    </row>
    <row r="41" customFormat="false" ht="15.75" hidden="false" customHeight="false" outlineLevel="2" collapsed="false">
      <c r="D41" s="38"/>
      <c r="E41" s="8"/>
      <c r="F41" s="42"/>
      <c r="G41" s="39" t="s">
        <v>62</v>
      </c>
      <c r="H41" s="41"/>
    </row>
    <row r="42" customFormat="false" ht="15.6" hidden="false" customHeight="true" outlineLevel="2" collapsed="false">
      <c r="D42" s="38"/>
      <c r="E42" s="8"/>
      <c r="F42" s="42"/>
      <c r="G42" s="39" t="s">
        <v>63</v>
      </c>
      <c r="H42" s="41"/>
    </row>
    <row r="43" customFormat="false" ht="15.6" hidden="false" customHeight="true" outlineLevel="2" collapsed="false">
      <c r="D43" s="38"/>
      <c r="E43" s="8"/>
      <c r="F43" s="1"/>
      <c r="G43" s="42"/>
      <c r="H43" s="41"/>
    </row>
    <row r="44" customFormat="false" ht="15.75" hidden="false" customHeight="false" outlineLevel="2" collapsed="false">
      <c r="D44" s="38"/>
      <c r="E44" s="8"/>
      <c r="F44" s="42"/>
      <c r="G44" s="39" t="s">
        <v>64</v>
      </c>
      <c r="H44" s="41"/>
    </row>
    <row r="45" customFormat="false" ht="15.75" hidden="false" customHeight="false" outlineLevel="2" collapsed="false">
      <c r="D45" s="38"/>
      <c r="E45" s="8"/>
      <c r="F45" s="42"/>
      <c r="G45" s="39" t="s">
        <v>65</v>
      </c>
      <c r="H45" s="41"/>
    </row>
    <row r="46" customFormat="false" ht="15.75" hidden="false" customHeight="false" outlineLevel="2" collapsed="false">
      <c r="D46" s="38"/>
      <c r="E46" s="42"/>
      <c r="F46" s="42"/>
      <c r="G46" s="39" t="s">
        <v>66</v>
      </c>
      <c r="H46" s="41"/>
    </row>
    <row r="47" customFormat="false" ht="15.75" hidden="false" customHeight="false" outlineLevel="2" collapsed="false">
      <c r="D47" s="38"/>
      <c r="E47" s="8"/>
      <c r="F47" s="42"/>
      <c r="G47" s="39" t="s">
        <v>67</v>
      </c>
      <c r="H47" s="41"/>
    </row>
    <row r="48" customFormat="false" ht="15.75" hidden="false" customHeight="false" outlineLevel="2" collapsed="false">
      <c r="D48" s="38"/>
      <c r="E48" s="8"/>
      <c r="F48" s="42"/>
      <c r="G48" s="39" t="s">
        <v>68</v>
      </c>
      <c r="H48" s="41"/>
    </row>
    <row r="49" customFormat="false" ht="15.75" hidden="false" customHeight="false" outlineLevel="2" collapsed="false">
      <c r="D49" s="38"/>
      <c r="E49" s="8"/>
      <c r="F49" s="42"/>
      <c r="G49" s="39" t="s">
        <v>69</v>
      </c>
      <c r="H49" s="41"/>
    </row>
    <row r="50" customFormat="false" ht="15.75" hidden="false" customHeight="false" outlineLevel="2" collapsed="false">
      <c r="D50" s="38"/>
      <c r="E50" s="8"/>
      <c r="F50" s="42"/>
      <c r="G50" s="39" t="s">
        <v>70</v>
      </c>
      <c r="H50" s="41"/>
    </row>
    <row r="51" customFormat="false" ht="15.75" hidden="false" customHeight="false" outlineLevel="2" collapsed="false">
      <c r="D51" s="38"/>
      <c r="E51" s="8"/>
      <c r="F51" s="42"/>
      <c r="G51" s="42"/>
      <c r="H51" s="41"/>
    </row>
    <row r="52" customFormat="false" ht="15.75" hidden="false" customHeight="false" outlineLevel="2" collapsed="false">
      <c r="D52" s="38"/>
      <c r="E52" s="8"/>
      <c r="F52" s="8"/>
      <c r="G52" s="8"/>
      <c r="H52" s="41"/>
    </row>
    <row r="53" customFormat="false" ht="15.75" hidden="false" customHeight="false" outlineLevel="2" collapsed="false">
      <c r="D53" s="38"/>
      <c r="E53" s="8"/>
      <c r="F53" s="8"/>
      <c r="G53" s="8"/>
      <c r="H53" s="41"/>
    </row>
    <row r="54" customFormat="false" ht="15.75" hidden="false" customHeight="false" outlineLevel="2" collapsed="false">
      <c r="D54" s="38"/>
      <c r="E54" s="8"/>
      <c r="F54" s="8"/>
      <c r="G54" s="8"/>
      <c r="H54" s="41"/>
    </row>
    <row r="55" customFormat="false" ht="15.75" hidden="false" customHeight="false" outlineLevel="2" collapsed="false">
      <c r="D55" s="38"/>
      <c r="E55" s="8"/>
      <c r="F55" s="8"/>
      <c r="G55" s="8"/>
      <c r="H55" s="41"/>
    </row>
    <row r="56" customFormat="false" ht="15.75" hidden="false" customHeight="false" outlineLevel="2" collapsed="false">
      <c r="D56" s="38"/>
      <c r="E56" s="8"/>
      <c r="F56" s="8"/>
      <c r="G56" s="14"/>
      <c r="H56" s="41"/>
    </row>
    <row r="57" customFormat="false" ht="15.75" hidden="false" customHeight="false" outlineLevel="2" collapsed="false">
      <c r="D57" s="38"/>
      <c r="E57" s="8"/>
      <c r="F57" s="8"/>
      <c r="G57" s="14"/>
      <c r="H57" s="41"/>
    </row>
    <row r="58" customFormat="false" ht="15.75" hidden="false" customHeight="false" outlineLevel="2" collapsed="false">
      <c r="D58" s="38"/>
      <c r="E58" s="8"/>
      <c r="F58" s="8"/>
      <c r="G58" s="14"/>
      <c r="H58" s="41"/>
    </row>
    <row r="59" customFormat="false" ht="15.75" hidden="false" customHeight="false" outlineLevel="2" collapsed="false">
      <c r="D59" s="38"/>
      <c r="E59" s="8"/>
      <c r="F59" s="8"/>
      <c r="G59" s="14"/>
      <c r="H59" s="41"/>
    </row>
    <row r="60" customFormat="false" ht="15.75" hidden="false" customHeight="false" outlineLevel="2" collapsed="false">
      <c r="D60" s="38"/>
      <c r="E60" s="14"/>
      <c r="F60" s="8"/>
      <c r="G60" s="8"/>
      <c r="H60" s="41"/>
    </row>
    <row r="61" customFormat="false" ht="15.75" hidden="false" customHeight="false" outlineLevel="2" collapsed="false">
      <c r="D61" s="38"/>
      <c r="E61" s="8"/>
      <c r="F61" s="8"/>
      <c r="G61" s="8"/>
      <c r="H61" s="41"/>
    </row>
    <row r="62" customFormat="false" ht="15.75" hidden="false" customHeight="false" outlineLevel="2" collapsed="false">
      <c r="D62" s="38"/>
      <c r="E62" s="8"/>
      <c r="F62" s="8"/>
      <c r="G62" s="8"/>
      <c r="H62" s="41"/>
    </row>
    <row r="63" customFormat="false" ht="15.75" hidden="false" customHeight="false" outlineLevel="2" collapsed="false">
      <c r="D63" s="38"/>
      <c r="E63" s="8"/>
      <c r="F63" s="8"/>
      <c r="G63" s="8"/>
      <c r="H63" s="41"/>
    </row>
    <row r="64" customFormat="false" ht="15.75" hidden="false" customHeight="false" outlineLevel="2" collapsed="false">
      <c r="D64" s="38"/>
      <c r="E64" s="8"/>
      <c r="F64" s="8"/>
      <c r="G64" s="8"/>
      <c r="H64" s="41"/>
    </row>
    <row r="65" customFormat="false" ht="15.75" hidden="false" customHeight="false" outlineLevel="2" collapsed="false">
      <c r="D65" s="38"/>
      <c r="E65" s="8"/>
      <c r="F65" s="8"/>
      <c r="G65" s="8"/>
      <c r="H65" s="41"/>
    </row>
    <row r="66" customFormat="false" ht="15.75" hidden="false" customHeight="false" outlineLevel="2" collapsed="false">
      <c r="D66" s="38"/>
      <c r="E66" s="8"/>
      <c r="F66" s="8"/>
      <c r="G66" s="8"/>
      <c r="H66" s="41"/>
    </row>
    <row r="67" customFormat="false" ht="15.75" hidden="false" customHeight="false" outlineLevel="2" collapsed="false">
      <c r="D67" s="38"/>
      <c r="E67" s="8"/>
      <c r="F67" s="8"/>
      <c r="G67" s="8"/>
      <c r="H67" s="41"/>
    </row>
    <row r="68" customFormat="false" ht="15.75" hidden="false" customHeight="false" outlineLevel="2" collapsed="false">
      <c r="D68" s="38"/>
      <c r="E68" s="8"/>
      <c r="F68" s="8"/>
      <c r="G68" s="8"/>
      <c r="H68" s="41"/>
    </row>
    <row r="69" customFormat="false" ht="15.75" hidden="false" customHeight="false" outlineLevel="2" collapsed="false">
      <c r="D69" s="38"/>
      <c r="E69" s="8"/>
      <c r="F69" s="8"/>
      <c r="G69" s="8"/>
      <c r="H69" s="41"/>
    </row>
    <row r="70" customFormat="false" ht="15.75" hidden="false" customHeight="false" outlineLevel="2" collapsed="false">
      <c r="D70" s="38"/>
      <c r="E70" s="8"/>
      <c r="F70" s="8"/>
      <c r="G70" s="8"/>
      <c r="H70" s="41"/>
    </row>
    <row r="71" customFormat="false" ht="15.75" hidden="false" customHeight="false" outlineLevel="2" collapsed="false">
      <c r="D71" s="38"/>
      <c r="E71" s="8"/>
      <c r="F71" s="8"/>
      <c r="G71" s="8"/>
      <c r="H71" s="41"/>
    </row>
    <row r="72" customFormat="false" ht="15.75" hidden="false" customHeight="false" outlineLevel="2" collapsed="false">
      <c r="D72" s="38"/>
      <c r="E72" s="8"/>
      <c r="F72" s="8"/>
      <c r="G72" s="8"/>
      <c r="H72" s="41"/>
    </row>
    <row r="73" customFormat="false" ht="15.75" hidden="false" customHeight="false" outlineLevel="2" collapsed="false">
      <c r="D73" s="38"/>
      <c r="E73" s="8"/>
      <c r="F73" s="8"/>
      <c r="G73" s="8"/>
      <c r="H73" s="41"/>
    </row>
    <row r="74" customFormat="false" ht="12.75" hidden="false" customHeight="true" outlineLevel="2" collapsed="false">
      <c r="D74" s="44"/>
      <c r="E74" s="16"/>
      <c r="F74" s="16"/>
      <c r="G74" s="16"/>
      <c r="H74" s="45"/>
    </row>
    <row r="75" customFormat="false" ht="46.5" hidden="false" customHeight="false" outlineLevel="0" collapsed="false">
      <c r="A75" s="26" t="n">
        <f aca="false">A8+1</f>
        <v>2</v>
      </c>
      <c r="B75" s="27" t="s">
        <v>43</v>
      </c>
      <c r="C75" s="28" t="n">
        <f aca="false">SUM(D75:H75)</f>
        <v>31</v>
      </c>
      <c r="D75" s="46" t="n">
        <f aca="false">COUNTA(D76:D141)</f>
        <v>0</v>
      </c>
      <c r="E75" s="47" t="n">
        <f aca="false">COUNTA(E76:E141)</f>
        <v>0</v>
      </c>
      <c r="F75" s="47" t="n">
        <f aca="false">COUNTA(F77:F141)</f>
        <v>7</v>
      </c>
      <c r="G75" s="47" t="n">
        <f aca="false">COUNTA(G76:G141)</f>
        <v>21</v>
      </c>
      <c r="H75" s="48" t="n">
        <f aca="false">COUNTA(H76:H141)</f>
        <v>3</v>
      </c>
    </row>
    <row r="76" customFormat="false" ht="15.6" hidden="false" customHeight="true" outlineLevel="1" collapsed="false">
      <c r="D76" s="49"/>
      <c r="E76" s="29"/>
      <c r="F76" s="29"/>
      <c r="G76" s="29"/>
      <c r="H76" s="50"/>
    </row>
    <row r="77" customFormat="false" ht="15.6" hidden="false" customHeight="true" outlineLevel="1" collapsed="false">
      <c r="D77" s="33"/>
      <c r="E77" s="29"/>
      <c r="G77" s="34" t="s">
        <v>55</v>
      </c>
    </row>
    <row r="78" customFormat="false" ht="15.75" hidden="false" customHeight="false" outlineLevel="1" collapsed="false">
      <c r="D78" s="33"/>
      <c r="E78" s="29"/>
      <c r="F78" s="34" t="s">
        <v>56</v>
      </c>
      <c r="G78" s="29"/>
      <c r="H78" s="35"/>
    </row>
    <row r="79" customFormat="false" ht="15.75" hidden="false" customHeight="false" outlineLevel="1" collapsed="false">
      <c r="D79" s="33"/>
      <c r="E79" s="29"/>
      <c r="G79" s="34" t="s">
        <v>57</v>
      </c>
      <c r="H79" s="35"/>
    </row>
    <row r="80" customFormat="false" ht="15.75" hidden="false" customHeight="false" outlineLevel="1" collapsed="false">
      <c r="D80" s="33"/>
      <c r="E80" s="29"/>
      <c r="F80" s="34" t="s">
        <v>58</v>
      </c>
      <c r="G80" s="29"/>
      <c r="H80" s="35"/>
    </row>
    <row r="81" customFormat="false" ht="15.75" hidden="false" customHeight="false" outlineLevel="1" collapsed="false">
      <c r="D81" s="33"/>
      <c r="E81" s="29"/>
      <c r="F81" s="34" t="s">
        <v>59</v>
      </c>
      <c r="H81" s="35"/>
    </row>
    <row r="82" customFormat="false" ht="15.75" hidden="false" customHeight="false" outlineLevel="1" collapsed="false">
      <c r="D82" s="33"/>
      <c r="E82" s="29"/>
      <c r="G82" s="29"/>
      <c r="H82" s="36" t="s">
        <v>37</v>
      </c>
    </row>
    <row r="83" customFormat="false" ht="15.75" hidden="false" customHeight="false" outlineLevel="1" collapsed="false">
      <c r="D83" s="33"/>
      <c r="E83" s="29"/>
      <c r="F83" s="37"/>
      <c r="G83" s="29"/>
      <c r="H83" s="35"/>
    </row>
    <row r="84" customFormat="false" ht="15.75" hidden="false" customHeight="false" outlineLevel="1" collapsed="false">
      <c r="D84" s="33"/>
      <c r="E84" s="29"/>
      <c r="F84" s="37"/>
      <c r="G84" s="29"/>
      <c r="H84" s="35"/>
    </row>
    <row r="85" customFormat="false" ht="15.75" hidden="false" customHeight="false" outlineLevel="1" collapsed="false">
      <c r="D85" s="33"/>
      <c r="E85" s="29"/>
      <c r="F85" s="37"/>
      <c r="G85" s="29"/>
      <c r="H85" s="35"/>
    </row>
    <row r="86" customFormat="false" ht="15.75" hidden="false" customHeight="false" outlineLevel="1" collapsed="false">
      <c r="D86" s="33"/>
      <c r="E86" s="29"/>
      <c r="F86" s="37"/>
      <c r="G86" s="29"/>
      <c r="H86" s="35"/>
    </row>
    <row r="87" customFormat="false" ht="15.75" hidden="false" customHeight="false" outlineLevel="1" collapsed="false">
      <c r="D87" s="33"/>
      <c r="E87" s="29"/>
      <c r="F87" s="37"/>
      <c r="G87" s="29"/>
      <c r="H87" s="35"/>
    </row>
    <row r="88" customFormat="false" ht="15.75" hidden="false" customHeight="false" outlineLevel="1" collapsed="false">
      <c r="D88" s="33"/>
      <c r="E88" s="29"/>
      <c r="F88" s="37"/>
      <c r="G88" s="29"/>
      <c r="H88" s="35"/>
    </row>
    <row r="89" customFormat="false" ht="15.75" hidden="false" customHeight="false" outlineLevel="1" collapsed="false">
      <c r="D89" s="33"/>
      <c r="E89" s="29"/>
      <c r="F89" s="37"/>
      <c r="G89" s="29"/>
      <c r="H89" s="35"/>
    </row>
    <row r="90" customFormat="false" ht="15.75" hidden="false" customHeight="false" outlineLevel="1" collapsed="false">
      <c r="D90" s="33"/>
      <c r="E90" s="29"/>
      <c r="F90" s="37"/>
      <c r="G90" s="29"/>
      <c r="H90" s="35"/>
    </row>
    <row r="91" customFormat="false" ht="15.75" hidden="false" customHeight="false" outlineLevel="2" collapsed="false">
      <c r="D91" s="12"/>
      <c r="E91" s="8"/>
      <c r="F91" s="39" t="s">
        <v>14</v>
      </c>
      <c r="G91" s="40"/>
      <c r="H91" s="13"/>
    </row>
    <row r="92" customFormat="false" ht="15.75" hidden="false" customHeight="false" outlineLevel="2" collapsed="false">
      <c r="D92" s="12"/>
      <c r="E92" s="8"/>
      <c r="F92" s="1"/>
      <c r="G92" s="39" t="s">
        <v>12</v>
      </c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40"/>
      <c r="H93" s="13"/>
    </row>
    <row r="94" customFormat="false" ht="15.75" hidden="false" customHeight="false" outlineLevel="2" collapsed="false">
      <c r="D94" s="12"/>
      <c r="E94" s="8"/>
      <c r="F94" s="1"/>
      <c r="G94" s="39" t="s">
        <v>40</v>
      </c>
      <c r="H94" s="13"/>
    </row>
    <row r="95" customFormat="false" ht="15.75" hidden="false" customHeight="false" outlineLevel="2" collapsed="false">
      <c r="D95" s="12"/>
      <c r="E95" s="8"/>
      <c r="F95" s="1"/>
      <c r="G95" s="39" t="s">
        <v>28</v>
      </c>
      <c r="H95" s="13"/>
    </row>
    <row r="96" customFormat="false" ht="15.75" hidden="false" customHeight="false" outlineLevel="2" collapsed="false">
      <c r="D96" s="12"/>
      <c r="E96" s="8"/>
      <c r="F96" s="1"/>
      <c r="G96" s="1"/>
      <c r="H96" s="39" t="s">
        <v>39</v>
      </c>
    </row>
    <row r="97" customFormat="false" ht="15.75" hidden="false" customHeight="false" outlineLevel="2" collapsed="false">
      <c r="D97" s="12"/>
      <c r="E97" s="8"/>
      <c r="F97" s="1"/>
      <c r="G97" s="39" t="s">
        <v>41</v>
      </c>
      <c r="H97" s="13"/>
    </row>
    <row r="98" customFormat="false" ht="15.75" hidden="false" customHeight="false" outlineLevel="2" collapsed="false">
      <c r="D98" s="12"/>
      <c r="E98" s="8"/>
      <c r="F98" s="1"/>
      <c r="G98" s="1"/>
      <c r="H98" s="13"/>
    </row>
    <row r="99" customFormat="false" ht="15.75" hidden="false" customHeight="false" outlineLevel="2" collapsed="false">
      <c r="D99" s="12"/>
      <c r="E99" s="8"/>
      <c r="F99" s="1"/>
      <c r="G99" s="39" t="s">
        <v>24</v>
      </c>
      <c r="H99" s="13"/>
    </row>
    <row r="100" customFormat="false" ht="15.75" hidden="false" customHeight="false" outlineLevel="2" collapsed="false">
      <c r="D100" s="12"/>
      <c r="E100" s="8"/>
      <c r="F100" s="1"/>
      <c r="G100" s="39" t="s">
        <v>23</v>
      </c>
      <c r="H100" s="13"/>
    </row>
    <row r="101" customFormat="false" ht="15.75" hidden="false" customHeight="false" outlineLevel="2" collapsed="false">
      <c r="D101" s="12"/>
      <c r="E101" s="8"/>
      <c r="F101" s="39" t="s">
        <v>8</v>
      </c>
      <c r="G101" s="1"/>
      <c r="H101" s="13"/>
    </row>
    <row r="102" customFormat="false" ht="15.75" hidden="false" customHeight="false" outlineLevel="2" collapsed="false">
      <c r="D102" s="12"/>
      <c r="E102" s="8"/>
      <c r="F102" s="1"/>
      <c r="G102" s="39" t="s">
        <v>9</v>
      </c>
      <c r="H102" s="13"/>
    </row>
    <row r="103" customFormat="false" ht="15.75" hidden="false" customHeight="false" outlineLevel="2" collapsed="false">
      <c r="D103" s="12"/>
      <c r="E103" s="8"/>
      <c r="F103" s="1"/>
      <c r="G103" s="1"/>
      <c r="H103" s="39" t="s">
        <v>54</v>
      </c>
    </row>
    <row r="104" customFormat="false" ht="15.75" hidden="false" customHeight="false" outlineLevel="2" collapsed="false">
      <c r="D104" s="12"/>
      <c r="E104" s="8"/>
      <c r="F104" s="39" t="s">
        <v>18</v>
      </c>
      <c r="G104" s="1"/>
      <c r="H104" s="13"/>
    </row>
    <row r="105" customFormat="false" ht="15.75" hidden="false" customHeight="false" outlineLevel="2" collapsed="false">
      <c r="D105" s="12"/>
      <c r="E105" s="8"/>
      <c r="F105" s="1"/>
      <c r="G105" s="39" t="s">
        <v>27</v>
      </c>
      <c r="H105" s="13"/>
    </row>
    <row r="106" customFormat="false" ht="15.75" hidden="false" customHeight="false" outlineLevel="2" collapsed="false">
      <c r="D106" s="12"/>
      <c r="E106" s="8"/>
      <c r="F106" s="1"/>
      <c r="G106" s="39" t="s">
        <v>60</v>
      </c>
      <c r="H106" s="13"/>
    </row>
    <row r="107" customFormat="false" ht="15.75" hidden="false" customHeight="false" outlineLevel="2" collapsed="false">
      <c r="D107" s="12"/>
      <c r="E107" s="8"/>
      <c r="F107" s="1"/>
      <c r="G107" s="39" t="s">
        <v>61</v>
      </c>
      <c r="H107" s="13"/>
    </row>
    <row r="108" customFormat="false" ht="15.75" hidden="false" customHeight="false" outlineLevel="2" collapsed="false">
      <c r="D108" s="12"/>
      <c r="E108" s="8"/>
      <c r="F108" s="1"/>
      <c r="G108" s="39" t="s">
        <v>62</v>
      </c>
      <c r="H108" s="13"/>
    </row>
    <row r="109" customFormat="false" ht="15.6" hidden="false" customHeight="true" outlineLevel="2" collapsed="false">
      <c r="D109" s="12"/>
      <c r="E109" s="8"/>
      <c r="F109" s="1"/>
      <c r="G109" s="39" t="s">
        <v>63</v>
      </c>
      <c r="H109" s="13"/>
    </row>
    <row r="110" customFormat="false" ht="15.6" hidden="false" customHeight="true" outlineLevel="2" collapsed="false">
      <c r="D110" s="12"/>
      <c r="E110" s="8"/>
      <c r="F110" s="1"/>
      <c r="G110" s="1"/>
      <c r="H110" s="13"/>
    </row>
    <row r="111" customFormat="false" ht="15.75" hidden="false" customHeight="false" outlineLevel="2" collapsed="false">
      <c r="D111" s="12"/>
      <c r="E111" s="8"/>
      <c r="F111" s="1"/>
      <c r="G111" s="39" t="s">
        <v>64</v>
      </c>
      <c r="H111" s="13"/>
    </row>
    <row r="112" customFormat="false" ht="15.75" hidden="false" customHeight="false" outlineLevel="2" collapsed="false">
      <c r="D112" s="12"/>
      <c r="E112" s="8"/>
      <c r="F112" s="1"/>
      <c r="G112" s="39" t="s">
        <v>65</v>
      </c>
      <c r="H112" s="13"/>
    </row>
    <row r="113" customFormat="false" ht="15.75" hidden="false" customHeight="false" outlineLevel="2" collapsed="false">
      <c r="D113" s="12"/>
      <c r="E113" s="1"/>
      <c r="F113" s="1"/>
      <c r="G113" s="39" t="s">
        <v>66</v>
      </c>
      <c r="H113" s="13"/>
    </row>
    <row r="114" customFormat="false" ht="15.75" hidden="false" customHeight="false" outlineLevel="2" collapsed="false">
      <c r="D114" s="12"/>
      <c r="E114" s="8"/>
      <c r="F114" s="1"/>
      <c r="G114" s="39" t="s">
        <v>67</v>
      </c>
      <c r="H114" s="13"/>
    </row>
    <row r="115" customFormat="false" ht="15.75" hidden="false" customHeight="false" outlineLevel="2" collapsed="false">
      <c r="D115" s="12"/>
      <c r="E115" s="8"/>
      <c r="F115" s="1"/>
      <c r="G115" s="39" t="s">
        <v>68</v>
      </c>
      <c r="H115" s="13"/>
    </row>
    <row r="116" customFormat="false" ht="15.75" hidden="false" customHeight="false" outlineLevel="2" collapsed="false">
      <c r="D116" s="12"/>
      <c r="E116" s="8"/>
      <c r="F116" s="1"/>
      <c r="G116" s="39" t="s">
        <v>69</v>
      </c>
      <c r="H116" s="13"/>
    </row>
    <row r="117" customFormat="false" ht="15.75" hidden="false" customHeight="false" outlineLevel="2" collapsed="false">
      <c r="D117" s="12"/>
      <c r="E117" s="8"/>
      <c r="F117" s="1"/>
      <c r="G117" s="39" t="s">
        <v>70</v>
      </c>
      <c r="H117" s="13"/>
    </row>
    <row r="118" customFormat="false" ht="15.75" hidden="false" customHeight="false" outlineLevel="2" collapsed="false">
      <c r="D118" s="12"/>
      <c r="E118" s="8"/>
      <c r="F118" s="1"/>
      <c r="G118" s="1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14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2.25" hidden="false" customHeight="true" outlineLevel="0" collapsed="false">
      <c r="A142" s="26" t="n">
        <f aca="false">A75+1</f>
        <v>3</v>
      </c>
      <c r="B142" s="27" t="s">
        <v>46</v>
      </c>
      <c r="C142" s="28" t="n">
        <f aca="false">SUM(D142:H142)</f>
        <v>31</v>
      </c>
      <c r="D142" s="29" t="n">
        <f aca="false">COUNTA(D143:D208)</f>
        <v>0</v>
      </c>
      <c r="E142" s="29" t="n">
        <f aca="false">COUNTA(E143:E208)</f>
        <v>0</v>
      </c>
      <c r="F142" s="29" t="n">
        <f aca="false">COUNTA(F144:F208)</f>
        <v>3</v>
      </c>
      <c r="G142" s="29" t="n">
        <f aca="false">COUNTA(G143:G208)</f>
        <v>26</v>
      </c>
      <c r="H142" s="29" t="n">
        <f aca="false">COUNTA(H143:H208)</f>
        <v>2</v>
      </c>
    </row>
    <row r="143" customFormat="false" ht="15.6" hidden="false" customHeight="true" outlineLevel="1" collapsed="false">
      <c r="D143" s="51"/>
      <c r="E143" s="52"/>
      <c r="F143" s="52"/>
      <c r="G143" s="52"/>
      <c r="H143" s="53"/>
    </row>
    <row r="144" customFormat="false" ht="15.6" hidden="false" customHeight="true" outlineLevel="1" collapsed="false">
      <c r="D144" s="33"/>
      <c r="E144" s="29"/>
      <c r="G144" s="34" t="s">
        <v>55</v>
      </c>
    </row>
    <row r="145" customFormat="false" ht="15.75" hidden="false" customHeight="false" outlineLevel="1" collapsed="false">
      <c r="D145" s="33"/>
      <c r="E145" s="29"/>
      <c r="F145" s="34" t="s">
        <v>56</v>
      </c>
      <c r="G145" s="29"/>
      <c r="H145" s="35"/>
    </row>
    <row r="146" customFormat="false" ht="15.75" hidden="false" customHeight="false" outlineLevel="1" collapsed="false">
      <c r="D146" s="33"/>
      <c r="E146" s="29"/>
      <c r="G146" s="34" t="s">
        <v>57</v>
      </c>
      <c r="H146" s="35"/>
    </row>
    <row r="147" customFormat="false" ht="15.75" hidden="false" customHeight="false" outlineLevel="1" collapsed="false">
      <c r="D147" s="33"/>
      <c r="E147" s="29"/>
      <c r="F147" s="34" t="s">
        <v>58</v>
      </c>
      <c r="G147" s="29"/>
      <c r="H147" s="35"/>
    </row>
    <row r="148" customFormat="false" ht="15.75" hidden="false" customHeight="false" outlineLevel="1" collapsed="false">
      <c r="D148" s="33"/>
      <c r="E148" s="29"/>
      <c r="F148" s="34" t="s">
        <v>59</v>
      </c>
      <c r="H148" s="35"/>
    </row>
    <row r="149" customFormat="false" ht="15.75" hidden="false" customHeight="false" outlineLevel="1" collapsed="false">
      <c r="D149" s="33"/>
      <c r="E149" s="29"/>
      <c r="G149" s="29"/>
      <c r="H149" s="36" t="s">
        <v>37</v>
      </c>
    </row>
    <row r="150" customFormat="false" ht="15.75" hidden="false" customHeight="false" outlineLevel="1" collapsed="false">
      <c r="D150" s="33"/>
      <c r="E150" s="29"/>
      <c r="F150" s="37"/>
      <c r="G150" s="29"/>
      <c r="H150" s="35"/>
    </row>
    <row r="151" customFormat="false" ht="15.75" hidden="false" customHeight="false" outlineLevel="1" collapsed="false">
      <c r="D151" s="33"/>
      <c r="E151" s="29"/>
      <c r="F151" s="37"/>
      <c r="G151" s="29"/>
      <c r="H151" s="35"/>
    </row>
    <row r="152" customFormat="false" ht="15.75" hidden="false" customHeight="false" outlineLevel="1" collapsed="false">
      <c r="D152" s="33"/>
      <c r="E152" s="29"/>
      <c r="F152" s="37"/>
      <c r="G152" s="29"/>
      <c r="H152" s="35"/>
    </row>
    <row r="153" customFormat="false" ht="15.75" hidden="false" customHeight="false" outlineLevel="1" collapsed="false">
      <c r="D153" s="33"/>
      <c r="E153" s="29"/>
      <c r="F153" s="37"/>
      <c r="G153" s="29"/>
      <c r="H153" s="35"/>
    </row>
    <row r="154" customFormat="false" ht="15.75" hidden="false" customHeight="false" outlineLevel="1" collapsed="false">
      <c r="D154" s="33"/>
      <c r="E154" s="29"/>
      <c r="F154" s="37"/>
      <c r="G154" s="29"/>
      <c r="H154" s="35"/>
    </row>
    <row r="155" customFormat="false" ht="15.75" hidden="false" customHeight="false" outlineLevel="1" collapsed="false">
      <c r="D155" s="33"/>
      <c r="E155" s="29"/>
      <c r="F155" s="37"/>
      <c r="G155" s="29"/>
      <c r="H155" s="35"/>
    </row>
    <row r="156" customFormat="false" ht="15.75" hidden="false" customHeight="false" outlineLevel="1" collapsed="false">
      <c r="D156" s="33"/>
      <c r="E156" s="29"/>
      <c r="F156" s="37"/>
      <c r="G156" s="29"/>
      <c r="H156" s="35"/>
    </row>
    <row r="157" customFormat="false" ht="15.75" hidden="false" customHeight="false" outlineLevel="1" collapsed="false">
      <c r="D157" s="33"/>
      <c r="E157" s="29"/>
      <c r="F157" s="37"/>
      <c r="G157" s="29"/>
      <c r="H157" s="35"/>
    </row>
    <row r="158" customFormat="false" ht="15.75" hidden="false" customHeight="false" outlineLevel="2" collapsed="false">
      <c r="D158" s="12"/>
      <c r="E158" s="8"/>
      <c r="F158" s="1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F159" s="1"/>
      <c r="G159" s="39" t="s">
        <v>12</v>
      </c>
      <c r="H159" s="13"/>
    </row>
    <row r="160" customFormat="false" ht="15.75" hidden="false" customHeight="false" outlineLevel="2" collapsed="false">
      <c r="D160" s="12"/>
      <c r="E160" s="8"/>
      <c r="F160" s="1"/>
      <c r="G160" s="39" t="s">
        <v>38</v>
      </c>
      <c r="H160" s="13"/>
    </row>
    <row r="161" customFormat="false" ht="15.75" hidden="false" customHeight="false" outlineLevel="2" collapsed="false">
      <c r="D161" s="12"/>
      <c r="E161" s="8"/>
      <c r="F161" s="1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F162" s="1"/>
      <c r="G162" s="39" t="s">
        <v>28</v>
      </c>
      <c r="H162" s="13"/>
    </row>
    <row r="163" customFormat="false" ht="15.75" hidden="false" customHeight="false" outlineLevel="2" collapsed="false">
      <c r="D163" s="12"/>
      <c r="E163" s="8"/>
      <c r="F163" s="1"/>
      <c r="G163" s="1"/>
      <c r="H163" s="39" t="s">
        <v>39</v>
      </c>
    </row>
    <row r="164" customFormat="false" ht="15.75" hidden="false" customHeight="false" outlineLevel="2" collapsed="false">
      <c r="D164" s="12"/>
      <c r="E164" s="8"/>
      <c r="F164" s="1"/>
      <c r="G164" s="39" t="s">
        <v>41</v>
      </c>
      <c r="H164" s="13"/>
    </row>
    <row r="165" customFormat="false" ht="15.75" hidden="false" customHeight="false" outlineLevel="2" collapsed="false">
      <c r="D165" s="12"/>
      <c r="E165" s="8"/>
      <c r="F165" s="1"/>
      <c r="G165" s="13"/>
      <c r="H165" s="13"/>
    </row>
    <row r="166" customFormat="false" ht="15.75" hidden="false" customHeight="false" outlineLevel="2" collapsed="false">
      <c r="D166" s="12"/>
      <c r="E166" s="8"/>
      <c r="F166" s="1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F167" s="1"/>
      <c r="G167" s="39" t="s">
        <v>23</v>
      </c>
      <c r="H167" s="1"/>
    </row>
    <row r="168" customFormat="false" ht="15.75" hidden="false" customHeight="false" outlineLevel="2" collapsed="false">
      <c r="D168" s="12"/>
      <c r="E168" s="8"/>
      <c r="F168" s="1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F169" s="1"/>
      <c r="G169" s="39" t="s">
        <v>9</v>
      </c>
      <c r="H169" s="1"/>
    </row>
    <row r="170" customFormat="false" ht="15.75" hidden="false" customHeight="false" outlineLevel="2" collapsed="false">
      <c r="D170" s="12"/>
      <c r="E170" s="8"/>
      <c r="F170" s="1"/>
      <c r="G170" s="39" t="s">
        <v>54</v>
      </c>
      <c r="H170" s="1"/>
    </row>
    <row r="171" customFormat="false" ht="15.75" hidden="false" customHeight="false" outlineLevel="2" collapsed="false">
      <c r="D171" s="12"/>
      <c r="E171" s="8"/>
      <c r="F171" s="1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F172" s="1"/>
      <c r="G172" s="39" t="s">
        <v>27</v>
      </c>
      <c r="H172" s="13"/>
    </row>
    <row r="173" customFormat="false" ht="15.75" hidden="false" customHeight="false" outlineLevel="2" collapsed="false">
      <c r="D173" s="12"/>
      <c r="E173" s="8"/>
      <c r="F173" s="1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F174" s="1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F175" s="1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F176" s="1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F177" s="1"/>
      <c r="G177" s="13"/>
      <c r="H177" s="13"/>
    </row>
    <row r="178" customFormat="false" ht="15.75" hidden="false" customHeight="false" outlineLevel="2" collapsed="false">
      <c r="D178" s="12"/>
      <c r="E178" s="8"/>
      <c r="F178" s="1"/>
      <c r="G178" s="39" t="s">
        <v>64</v>
      </c>
      <c r="H178" s="13"/>
    </row>
    <row r="179" customFormat="false" ht="15.75" hidden="false" customHeight="false" outlineLevel="2" collapsed="false">
      <c r="D179" s="12"/>
      <c r="E179" s="8"/>
      <c r="F179" s="1"/>
      <c r="G179" s="39" t="s">
        <v>65</v>
      </c>
      <c r="H179" s="13"/>
    </row>
    <row r="180" customFormat="false" ht="15.75" hidden="false" customHeight="false" outlineLevel="2" collapsed="false">
      <c r="D180" s="12"/>
      <c r="E180" s="1"/>
      <c r="F180" s="1"/>
      <c r="G180" s="39" t="s">
        <v>66</v>
      </c>
      <c r="H180" s="13"/>
    </row>
    <row r="181" customFormat="false" ht="15.75" hidden="false" customHeight="false" outlineLevel="2" collapsed="false">
      <c r="D181" s="12"/>
      <c r="E181" s="8"/>
      <c r="F181" s="1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F182" s="1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F183" s="1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F184" s="1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F185" s="1"/>
      <c r="G185" s="1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35.25" hidden="false" customHeight="true" outlineLevel="0" collapsed="false">
      <c r="A209" s="26" t="n">
        <f aca="false">A142+1</f>
        <v>4</v>
      </c>
      <c r="B209" s="27" t="s">
        <v>48</v>
      </c>
      <c r="C209" s="28" t="n">
        <f aca="false">SUM(D209:H209)</f>
        <v>31</v>
      </c>
      <c r="D209" s="29" t="n">
        <f aca="false">COUNTA(D210:D275)</f>
        <v>0</v>
      </c>
      <c r="E209" s="29" t="n">
        <f aca="false">COUNTA(E210:E275)</f>
        <v>2</v>
      </c>
      <c r="F209" s="29" t="n">
        <f aca="false">COUNTA(F211:F275)</f>
        <v>7</v>
      </c>
      <c r="G209" s="29" t="n">
        <f aca="false">COUNTA(G210:G275)</f>
        <v>20</v>
      </c>
      <c r="H209" s="29" t="n">
        <f aca="false">COUNTA(H210:H275)</f>
        <v>2</v>
      </c>
    </row>
    <row r="210" customFormat="false" ht="15.6" hidden="false" customHeight="true" outlineLevel="1" collapsed="false">
      <c r="D210" s="51"/>
      <c r="E210" s="52"/>
      <c r="F210" s="52"/>
      <c r="G210" s="52"/>
      <c r="H210" s="53"/>
    </row>
    <row r="211" customFormat="false" ht="15.6" hidden="false" customHeight="true" outlineLevel="1" collapsed="false">
      <c r="D211" s="33"/>
      <c r="F211" s="34" t="s">
        <v>55</v>
      </c>
      <c r="G211" s="29"/>
      <c r="H211" s="35"/>
    </row>
    <row r="212" customFormat="false" ht="15.75" hidden="false" customHeight="false" outlineLevel="1" collapsed="false">
      <c r="D212" s="33"/>
      <c r="E212" s="29"/>
      <c r="G212" s="34" t="s">
        <v>56</v>
      </c>
      <c r="H212" s="35"/>
    </row>
    <row r="213" customFormat="false" ht="15.75" hidden="false" customHeight="false" outlineLevel="1" collapsed="false">
      <c r="D213" s="33"/>
      <c r="E213" s="29"/>
      <c r="F213" s="34" t="s">
        <v>57</v>
      </c>
      <c r="G213" s="29"/>
      <c r="H213" s="35"/>
    </row>
    <row r="214" customFormat="false" ht="15.75" hidden="false" customHeight="false" outlineLevel="1" collapsed="false">
      <c r="D214" s="33"/>
      <c r="E214" s="29"/>
      <c r="F214" s="34" t="s">
        <v>58</v>
      </c>
      <c r="G214" s="29"/>
      <c r="H214" s="35"/>
    </row>
    <row r="215" customFormat="false" ht="15.75" hidden="false" customHeight="false" outlineLevel="1" collapsed="false">
      <c r="D215" s="33"/>
      <c r="E215" s="34" t="s">
        <v>59</v>
      </c>
      <c r="G215" s="29"/>
      <c r="H215" s="35"/>
    </row>
    <row r="216" customFormat="false" ht="15.75" hidden="false" customHeight="false" outlineLevel="1" collapsed="false">
      <c r="D216" s="33"/>
      <c r="E216" s="29"/>
      <c r="G216" s="29"/>
      <c r="H216" s="36" t="s">
        <v>37</v>
      </c>
    </row>
    <row r="217" customFormat="false" ht="15.75" hidden="false" customHeight="false" outlineLevel="1" collapsed="false">
      <c r="D217" s="33"/>
      <c r="E217" s="29"/>
      <c r="F217" s="37"/>
      <c r="G217" s="29"/>
      <c r="H217" s="35"/>
    </row>
    <row r="218" customFormat="false" ht="15.75" hidden="false" customHeight="false" outlineLevel="1" collapsed="false">
      <c r="D218" s="33"/>
      <c r="E218" s="29"/>
      <c r="F218" s="37"/>
      <c r="G218" s="29"/>
      <c r="H218" s="35"/>
    </row>
    <row r="219" customFormat="false" ht="15.75" hidden="false" customHeight="false" outlineLevel="1" collapsed="false">
      <c r="D219" s="33"/>
      <c r="E219" s="29"/>
      <c r="F219" s="37"/>
      <c r="G219" s="29"/>
      <c r="H219" s="35"/>
    </row>
    <row r="220" customFormat="false" ht="15.75" hidden="false" customHeight="false" outlineLevel="1" collapsed="false">
      <c r="D220" s="33"/>
      <c r="E220" s="29"/>
      <c r="F220" s="37"/>
      <c r="G220" s="29"/>
      <c r="H220" s="35"/>
    </row>
    <row r="221" customFormat="false" ht="15.75" hidden="false" customHeight="false" outlineLevel="1" collapsed="false">
      <c r="D221" s="33"/>
      <c r="E221" s="29"/>
      <c r="F221" s="37"/>
      <c r="G221" s="29"/>
      <c r="H221" s="35"/>
    </row>
    <row r="222" customFormat="false" ht="15.75" hidden="false" customHeight="false" outlineLevel="1" collapsed="false">
      <c r="D222" s="33"/>
      <c r="E222" s="29"/>
      <c r="F222" s="37"/>
      <c r="G222" s="29"/>
      <c r="H222" s="35"/>
    </row>
    <row r="223" customFormat="false" ht="15.75" hidden="false" customHeight="false" outlineLevel="1" collapsed="false">
      <c r="D223" s="33"/>
      <c r="E223" s="29"/>
      <c r="F223" s="37"/>
      <c r="G223" s="29"/>
      <c r="H223" s="35"/>
    </row>
    <row r="224" customFormat="false" ht="15.75" hidden="false" customHeight="false" outlineLevel="1" collapsed="false">
      <c r="D224" s="33"/>
      <c r="E224" s="29"/>
      <c r="F224" s="37"/>
      <c r="G224" s="29"/>
      <c r="H224" s="35"/>
    </row>
    <row r="225" customFormat="false" ht="15.75" hidden="false" customHeight="false" outlineLevel="2" collapsed="false">
      <c r="D225" s="12"/>
      <c r="E225" s="8"/>
      <c r="F225" s="39" t="s">
        <v>14</v>
      </c>
      <c r="G225" s="40"/>
      <c r="H225" s="13"/>
    </row>
    <row r="226" customFormat="false" ht="15.75" hidden="false" customHeight="false" outlineLevel="2" collapsed="false">
      <c r="D226" s="12"/>
      <c r="E226" s="8"/>
      <c r="F226" s="1"/>
      <c r="G226" s="39" t="s">
        <v>12</v>
      </c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40"/>
      <c r="H227" s="13"/>
    </row>
    <row r="228" customFormat="false" ht="15.75" hidden="false" customHeight="false" outlineLevel="2" collapsed="false">
      <c r="D228" s="12"/>
      <c r="E228" s="14"/>
      <c r="F228" s="1"/>
      <c r="G228" s="39" t="s">
        <v>40</v>
      </c>
      <c r="H228" s="13"/>
    </row>
    <row r="229" customFormat="false" ht="15.75" hidden="false" customHeight="false" outlineLevel="2" collapsed="false">
      <c r="D229" s="12"/>
      <c r="E229" s="8"/>
      <c r="F229" s="1"/>
      <c r="G229" s="39" t="s">
        <v>28</v>
      </c>
      <c r="H229" s="13"/>
    </row>
    <row r="230" customFormat="false" ht="15.75" hidden="false" customHeight="false" outlineLevel="2" collapsed="false">
      <c r="D230" s="12"/>
      <c r="E230" s="8"/>
      <c r="F230" s="1"/>
      <c r="G230" s="1"/>
      <c r="H230" s="39" t="s">
        <v>39</v>
      </c>
    </row>
    <row r="231" customFormat="false" ht="15.75" hidden="false" customHeight="false" outlineLevel="2" collapsed="false">
      <c r="D231" s="12"/>
      <c r="E231" s="8"/>
      <c r="F231" s="1"/>
      <c r="G231" s="39" t="s">
        <v>41</v>
      </c>
      <c r="H231" s="13"/>
    </row>
    <row r="232" customFormat="false" ht="15.75" hidden="false" customHeight="false" outlineLevel="2" collapsed="false">
      <c r="D232" s="12"/>
      <c r="E232" s="8"/>
      <c r="F232" s="1"/>
      <c r="G232" s="1"/>
      <c r="H232" s="13"/>
    </row>
    <row r="233" customFormat="false" ht="15.75" hidden="false" customHeight="false" outlineLevel="2" collapsed="false">
      <c r="D233" s="12"/>
      <c r="E233" s="8"/>
      <c r="F233" s="1"/>
      <c r="G233" s="39" t="s">
        <v>24</v>
      </c>
      <c r="H233" s="13"/>
    </row>
    <row r="234" customFormat="false" ht="15.75" hidden="false" customHeight="false" outlineLevel="2" collapsed="false">
      <c r="D234" s="12"/>
      <c r="E234" s="8"/>
      <c r="F234" s="1"/>
      <c r="G234" s="39" t="s">
        <v>23</v>
      </c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G235" s="1"/>
      <c r="H235" s="13"/>
    </row>
    <row r="236" customFormat="false" ht="15.75" hidden="false" customHeight="false" outlineLevel="2" collapsed="false">
      <c r="D236" s="12"/>
      <c r="E236" s="8"/>
      <c r="F236" s="1"/>
      <c r="G236" s="39" t="s">
        <v>9</v>
      </c>
      <c r="H236" s="13"/>
    </row>
    <row r="237" customFormat="false" ht="15.75" hidden="false" customHeight="false" outlineLevel="2" collapsed="false">
      <c r="D237" s="12"/>
      <c r="E237" s="8"/>
      <c r="F237" s="1"/>
      <c r="G237" s="39" t="s">
        <v>54</v>
      </c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G238" s="1"/>
      <c r="H238" s="13"/>
    </row>
    <row r="239" customFormat="false" ht="15.75" hidden="false" customHeight="false" outlineLevel="2" collapsed="false">
      <c r="D239" s="12"/>
      <c r="E239" s="39" t="s">
        <v>27</v>
      </c>
      <c r="F239" s="1"/>
      <c r="G239" s="1"/>
      <c r="H239" s="13"/>
    </row>
    <row r="240" customFormat="false" ht="15.75" hidden="false" customHeight="false" outlineLevel="2" collapsed="false">
      <c r="D240" s="12"/>
      <c r="E240" s="8"/>
      <c r="F240" s="1"/>
      <c r="G240" s="39" t="s">
        <v>60</v>
      </c>
      <c r="H240" s="13"/>
    </row>
    <row r="241" customFormat="false" ht="15.75" hidden="false" customHeight="false" outlineLevel="2" collapsed="false">
      <c r="D241" s="12"/>
      <c r="E241" s="8"/>
      <c r="F241" s="1"/>
      <c r="G241" s="39" t="s">
        <v>61</v>
      </c>
      <c r="H241" s="13"/>
    </row>
    <row r="242" customFormat="false" ht="15.75" hidden="false" customHeight="false" outlineLevel="2" collapsed="false">
      <c r="D242" s="12"/>
      <c r="E242" s="8"/>
      <c r="F242" s="1"/>
      <c r="G242" s="39" t="s">
        <v>62</v>
      </c>
      <c r="H242" s="13"/>
    </row>
    <row r="243" customFormat="false" ht="15.6" hidden="false" customHeight="true" outlineLevel="2" collapsed="false">
      <c r="D243" s="12"/>
      <c r="E243" s="8"/>
      <c r="F243" s="1"/>
      <c r="G243" s="39" t="s">
        <v>63</v>
      </c>
      <c r="H243" s="13"/>
    </row>
    <row r="244" customFormat="false" ht="15.6" hidden="false" customHeight="true" outlineLevel="2" collapsed="false">
      <c r="D244" s="12"/>
      <c r="E244" s="8"/>
      <c r="F244" s="1"/>
      <c r="G244" s="1"/>
      <c r="H244" s="13"/>
    </row>
    <row r="245" customFormat="false" ht="15.75" hidden="false" customHeight="false" outlineLevel="2" collapsed="false">
      <c r="D245" s="12"/>
      <c r="E245" s="8"/>
      <c r="F245" s="1"/>
      <c r="G245" s="39" t="s">
        <v>64</v>
      </c>
      <c r="H245" s="13"/>
    </row>
    <row r="246" customFormat="false" ht="15.75" hidden="false" customHeight="false" outlineLevel="2" collapsed="false">
      <c r="D246" s="12"/>
      <c r="E246" s="8"/>
      <c r="F246" s="1"/>
      <c r="G246" s="39" t="s">
        <v>65</v>
      </c>
      <c r="H246" s="13"/>
    </row>
    <row r="247" customFormat="false" ht="15.75" hidden="false" customHeight="false" outlineLevel="2" collapsed="false">
      <c r="D247" s="12"/>
      <c r="E247" s="8"/>
      <c r="F247" s="1"/>
      <c r="G247" s="39" t="s">
        <v>66</v>
      </c>
      <c r="H247" s="13"/>
    </row>
    <row r="248" customFormat="false" ht="15.75" hidden="false" customHeight="false" outlineLevel="2" collapsed="false">
      <c r="D248" s="12"/>
      <c r="E248" s="8"/>
      <c r="F248" s="1"/>
      <c r="G248" s="39" t="s">
        <v>67</v>
      </c>
      <c r="H248" s="13"/>
    </row>
    <row r="249" customFormat="false" ht="15.75" hidden="false" customHeight="false" outlineLevel="2" collapsed="false">
      <c r="D249" s="12"/>
      <c r="E249" s="8"/>
      <c r="F249" s="1"/>
      <c r="G249" s="39" t="s">
        <v>68</v>
      </c>
      <c r="H249" s="13"/>
    </row>
    <row r="250" customFormat="false" ht="15.75" hidden="false" customHeight="false" outlineLevel="2" collapsed="false">
      <c r="D250" s="12"/>
      <c r="E250" s="8"/>
      <c r="F250" s="1"/>
      <c r="G250" s="39" t="s">
        <v>69</v>
      </c>
      <c r="H250" s="13"/>
    </row>
    <row r="251" customFormat="false" ht="15.75" hidden="false" customHeight="false" outlineLevel="2" collapsed="false">
      <c r="D251" s="12"/>
      <c r="E251" s="8"/>
      <c r="F251" s="1"/>
      <c r="G251" s="39" t="s">
        <v>70</v>
      </c>
      <c r="H251" s="13"/>
    </row>
    <row r="252" customFormat="false" ht="15.75" hidden="false" customHeight="false" outlineLevel="2" collapsed="false">
      <c r="D252" s="12"/>
      <c r="E252" s="8"/>
      <c r="F252" s="1"/>
      <c r="G252" s="1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20.25" hidden="false" customHeight="true" outlineLevel="0" collapsed="false">
      <c r="A276" s="26" t="n">
        <f aca="false">A209+1</f>
        <v>5</v>
      </c>
      <c r="B276" s="27" t="s">
        <v>49</v>
      </c>
      <c r="C276" s="28" t="n">
        <f aca="false">SUM(D276:H276)</f>
        <v>31</v>
      </c>
      <c r="D276" s="29" t="n">
        <f aca="false">COUNTA(D277:D342)</f>
        <v>0</v>
      </c>
      <c r="E276" s="29" t="n">
        <f aca="false">COUNTA(E277:E342)</f>
        <v>2</v>
      </c>
      <c r="F276" s="29" t="n">
        <f aca="false">COUNTA(F278:F342)</f>
        <v>2</v>
      </c>
      <c r="G276" s="29" t="n">
        <f aca="false">COUNTA(G277:G342)</f>
        <v>25</v>
      </c>
      <c r="H276" s="29" t="n">
        <f aca="false">COUNTA(H277:H342)</f>
        <v>2</v>
      </c>
    </row>
    <row r="277" customFormat="false" ht="15.6" hidden="false" customHeight="true" outlineLevel="1" collapsed="false">
      <c r="D277" s="51"/>
      <c r="E277" s="52"/>
      <c r="F277" s="52"/>
      <c r="G277" s="52"/>
      <c r="H277" s="53"/>
    </row>
    <row r="278" customFormat="false" ht="15.6" hidden="false" customHeight="true" outlineLevel="1" collapsed="false">
      <c r="D278" s="33"/>
      <c r="E278" s="34" t="s">
        <v>55</v>
      </c>
      <c r="G278" s="29"/>
      <c r="H278" s="35"/>
    </row>
    <row r="279" customFormat="false" ht="15.75" hidden="false" customHeight="false" outlineLevel="1" collapsed="false">
      <c r="D279" s="33"/>
      <c r="E279" s="29"/>
      <c r="G279" s="34" t="s">
        <v>56</v>
      </c>
      <c r="H279" s="35"/>
    </row>
    <row r="280" customFormat="false" ht="15.75" hidden="false" customHeight="false" outlineLevel="1" collapsed="false">
      <c r="D280" s="33"/>
      <c r="E280" s="29"/>
      <c r="F280" s="34" t="s">
        <v>57</v>
      </c>
      <c r="G280" s="29"/>
      <c r="H280" s="35"/>
    </row>
    <row r="281" customFormat="false" ht="15.75" hidden="false" customHeight="false" outlineLevel="1" collapsed="false">
      <c r="D281" s="33"/>
      <c r="E281" s="29"/>
      <c r="F281" s="34" t="s">
        <v>58</v>
      </c>
      <c r="G281" s="29"/>
      <c r="H281" s="35"/>
    </row>
    <row r="282" customFormat="false" ht="15.75" hidden="false" customHeight="false" outlineLevel="1" collapsed="false">
      <c r="D282" s="33"/>
      <c r="E282" s="34" t="s">
        <v>59</v>
      </c>
      <c r="G282" s="29"/>
      <c r="H282" s="35"/>
    </row>
    <row r="283" customFormat="false" ht="15.75" hidden="false" customHeight="false" outlineLevel="1" collapsed="false">
      <c r="D283" s="33"/>
      <c r="E283" s="29"/>
      <c r="G283" s="29"/>
      <c r="H283" s="36" t="s">
        <v>37</v>
      </c>
    </row>
    <row r="284" customFormat="false" ht="15.75" hidden="false" customHeight="false" outlineLevel="1" collapsed="false">
      <c r="D284" s="33"/>
      <c r="E284" s="29"/>
      <c r="F284" s="37"/>
      <c r="G284" s="29"/>
      <c r="H284" s="35"/>
    </row>
    <row r="285" customFormat="false" ht="15.75" hidden="false" customHeight="false" outlineLevel="1" collapsed="false">
      <c r="D285" s="33"/>
      <c r="E285" s="29"/>
      <c r="F285" s="37"/>
      <c r="G285" s="29"/>
      <c r="H285" s="35"/>
    </row>
    <row r="286" customFormat="false" ht="15.75" hidden="false" customHeight="false" outlineLevel="1" collapsed="false">
      <c r="D286" s="33"/>
      <c r="E286" s="29"/>
      <c r="F286" s="37"/>
      <c r="G286" s="29"/>
      <c r="H286" s="35"/>
    </row>
    <row r="287" customFormat="false" ht="15.75" hidden="false" customHeight="false" outlineLevel="1" collapsed="false">
      <c r="D287" s="33"/>
      <c r="E287" s="29"/>
      <c r="F287" s="37"/>
      <c r="G287" s="29"/>
      <c r="H287" s="35"/>
    </row>
    <row r="288" customFormat="false" ht="15.75" hidden="false" customHeight="false" outlineLevel="1" collapsed="false">
      <c r="D288" s="33"/>
      <c r="E288" s="29"/>
      <c r="F288" s="37"/>
      <c r="G288" s="29"/>
      <c r="H288" s="35"/>
    </row>
    <row r="289" customFormat="false" ht="15.75" hidden="false" customHeight="false" outlineLevel="1" collapsed="false">
      <c r="D289" s="33"/>
      <c r="E289" s="29"/>
      <c r="F289" s="37"/>
      <c r="G289" s="29"/>
      <c r="H289" s="35"/>
    </row>
    <row r="290" customFormat="false" ht="15.75" hidden="false" customHeight="false" outlineLevel="1" collapsed="false">
      <c r="D290" s="33"/>
      <c r="E290" s="29"/>
      <c r="F290" s="37"/>
      <c r="G290" s="29"/>
      <c r="H290" s="35"/>
    </row>
    <row r="291" customFormat="false" ht="15.75" hidden="false" customHeight="false" outlineLevel="1" collapsed="false">
      <c r="D291" s="33"/>
      <c r="E291" s="29"/>
      <c r="F291" s="37"/>
      <c r="G291" s="29"/>
      <c r="H291" s="35"/>
    </row>
    <row r="292" customFormat="false" ht="15.75" hidden="false" customHeight="false" outlineLevel="2" collapsed="false">
      <c r="D292" s="12"/>
      <c r="E292" s="8"/>
      <c r="F292" s="1"/>
      <c r="G292" s="39" t="s">
        <v>14</v>
      </c>
      <c r="H292" s="13"/>
    </row>
    <row r="293" customFormat="false" ht="15.75" hidden="false" customHeight="false" outlineLevel="2" collapsed="false">
      <c r="D293" s="12"/>
      <c r="E293" s="8"/>
      <c r="F293" s="1"/>
      <c r="G293" s="39" t="s">
        <v>12</v>
      </c>
      <c r="H293" s="13"/>
    </row>
    <row r="294" customFormat="false" ht="15.75" hidden="false" customHeight="false" outlineLevel="2" collapsed="false">
      <c r="D294" s="12"/>
      <c r="E294" s="8"/>
      <c r="F294" s="1"/>
      <c r="G294" s="39" t="s">
        <v>38</v>
      </c>
      <c r="H294" s="13"/>
    </row>
    <row r="295" customFormat="false" ht="15.75" hidden="false" customHeight="false" outlineLevel="2" collapsed="false">
      <c r="D295" s="12"/>
      <c r="E295" s="14"/>
      <c r="F295" s="1"/>
      <c r="G295" s="1"/>
      <c r="H295" s="39" t="s">
        <v>40</v>
      </c>
    </row>
    <row r="296" customFormat="false" ht="15.75" hidden="false" customHeight="false" outlineLevel="2" collapsed="false">
      <c r="D296" s="12"/>
      <c r="E296" s="8"/>
      <c r="F296" s="1"/>
      <c r="G296" s="39" t="s">
        <v>28</v>
      </c>
      <c r="H296" s="13"/>
    </row>
    <row r="297" customFormat="false" ht="15.75" hidden="false" customHeight="false" outlineLevel="2" collapsed="false">
      <c r="D297" s="12"/>
      <c r="E297" s="8"/>
      <c r="F297" s="1"/>
      <c r="G297" s="39" t="s">
        <v>39</v>
      </c>
      <c r="H297" s="13"/>
    </row>
    <row r="298" customFormat="false" ht="15.75" hidden="false" customHeight="false" outlineLevel="2" collapsed="false">
      <c r="D298" s="12"/>
      <c r="E298" s="8"/>
      <c r="F298" s="1"/>
      <c r="G298" s="39" t="s">
        <v>41</v>
      </c>
      <c r="H298" s="13"/>
    </row>
    <row r="299" customFormat="false" ht="15.75" hidden="false" customHeight="false" outlineLevel="2" collapsed="false">
      <c r="D299" s="12"/>
      <c r="E299" s="8"/>
      <c r="F299" s="1"/>
      <c r="G299" s="1"/>
      <c r="H299" s="13"/>
    </row>
    <row r="300" customFormat="false" ht="15.75" hidden="false" customHeight="false" outlineLevel="2" collapsed="false">
      <c r="D300" s="12"/>
      <c r="E300" s="8"/>
      <c r="F300" s="1"/>
      <c r="G300" s="39" t="s">
        <v>24</v>
      </c>
      <c r="H300" s="13"/>
    </row>
    <row r="301" customFormat="false" ht="15.75" hidden="false" customHeight="false" outlineLevel="2" collapsed="false">
      <c r="D301" s="12"/>
      <c r="E301" s="8"/>
      <c r="F301" s="1"/>
      <c r="G301" s="39" t="s">
        <v>23</v>
      </c>
      <c r="H301" s="13"/>
    </row>
    <row r="302" customFormat="false" ht="15.75" hidden="false" customHeight="false" outlineLevel="2" collapsed="false">
      <c r="D302" s="12"/>
      <c r="E302" s="8"/>
      <c r="F302" s="1"/>
      <c r="G302" s="39" t="s">
        <v>8</v>
      </c>
      <c r="H302" s="13"/>
    </row>
    <row r="303" customFormat="false" ht="15.75" hidden="false" customHeight="false" outlineLevel="2" collapsed="false">
      <c r="D303" s="12"/>
      <c r="E303" s="8"/>
      <c r="F303" s="1"/>
      <c r="G303" s="39" t="s">
        <v>9</v>
      </c>
      <c r="H303" s="13"/>
    </row>
    <row r="304" customFormat="false" ht="15.75" hidden="false" customHeight="false" outlineLevel="2" collapsed="false">
      <c r="D304" s="12"/>
      <c r="E304" s="8"/>
      <c r="F304" s="1"/>
      <c r="G304" s="39" t="s">
        <v>54</v>
      </c>
      <c r="H304" s="13"/>
    </row>
    <row r="305" customFormat="false" ht="15.75" hidden="false" customHeight="false" outlineLevel="2" collapsed="false">
      <c r="D305" s="12"/>
      <c r="E305" s="8"/>
      <c r="F305" s="1"/>
      <c r="G305" s="39" t="s">
        <v>18</v>
      </c>
      <c r="H305" s="13"/>
    </row>
    <row r="306" customFormat="false" ht="15.75" hidden="false" customHeight="false" outlineLevel="2" collapsed="false">
      <c r="D306" s="12"/>
      <c r="E306" s="8"/>
      <c r="F306" s="1"/>
      <c r="G306" s="39" t="s">
        <v>27</v>
      </c>
      <c r="H306" s="13"/>
    </row>
    <row r="307" customFormat="false" ht="15.75" hidden="false" customHeight="false" outlineLevel="2" collapsed="false">
      <c r="D307" s="12"/>
      <c r="E307" s="8"/>
      <c r="F307" s="1"/>
      <c r="G307" s="39" t="s">
        <v>60</v>
      </c>
      <c r="H307" s="13"/>
    </row>
    <row r="308" customFormat="false" ht="15.75" hidden="false" customHeight="false" outlineLevel="2" collapsed="false">
      <c r="D308" s="12"/>
      <c r="E308" s="8"/>
      <c r="F308" s="1"/>
      <c r="G308" s="39" t="s">
        <v>61</v>
      </c>
      <c r="H308" s="13"/>
    </row>
    <row r="309" customFormat="false" ht="15.75" hidden="false" customHeight="false" outlineLevel="2" collapsed="false">
      <c r="D309" s="12"/>
      <c r="E309" s="8"/>
      <c r="F309" s="1"/>
      <c r="G309" s="39" t="s">
        <v>62</v>
      </c>
      <c r="H309" s="13"/>
    </row>
    <row r="310" customFormat="false" ht="15.6" hidden="false" customHeight="true" outlineLevel="2" collapsed="false">
      <c r="D310" s="12"/>
      <c r="E310" s="8"/>
      <c r="F310" s="1"/>
      <c r="G310" s="39" t="s">
        <v>63</v>
      </c>
      <c r="H310" s="13"/>
    </row>
    <row r="311" customFormat="false" ht="15.6" hidden="false" customHeight="true" outlineLevel="2" collapsed="false">
      <c r="D311" s="12"/>
      <c r="E311" s="8"/>
      <c r="F311" s="1"/>
      <c r="G311" s="1"/>
      <c r="H311" s="13"/>
    </row>
    <row r="312" customFormat="false" ht="15.75" hidden="false" customHeight="false" outlineLevel="2" collapsed="false">
      <c r="D312" s="12"/>
      <c r="E312" s="8"/>
      <c r="F312" s="1"/>
      <c r="G312" s="39" t="s">
        <v>64</v>
      </c>
      <c r="H312" s="13"/>
    </row>
    <row r="313" customFormat="false" ht="15.75" hidden="false" customHeight="false" outlineLevel="2" collapsed="false">
      <c r="D313" s="12"/>
      <c r="E313" s="8"/>
      <c r="F313" s="1"/>
      <c r="G313" s="39" t="s">
        <v>65</v>
      </c>
      <c r="H313" s="13"/>
    </row>
    <row r="314" customFormat="false" ht="15.75" hidden="false" customHeight="false" outlineLevel="2" collapsed="false">
      <c r="D314" s="12"/>
      <c r="E314" s="8"/>
      <c r="F314" s="1"/>
      <c r="G314" s="39" t="s">
        <v>66</v>
      </c>
      <c r="H314" s="13"/>
    </row>
    <row r="315" customFormat="false" ht="15.75" hidden="false" customHeight="false" outlineLevel="2" collapsed="false">
      <c r="D315" s="12"/>
      <c r="E315" s="8"/>
      <c r="F315" s="1"/>
      <c r="G315" s="39" t="s">
        <v>67</v>
      </c>
      <c r="H315" s="13"/>
    </row>
    <row r="316" customFormat="false" ht="15.75" hidden="false" customHeight="false" outlineLevel="2" collapsed="false">
      <c r="D316" s="12"/>
      <c r="E316" s="8"/>
      <c r="F316" s="1"/>
      <c r="G316" s="39" t="s">
        <v>68</v>
      </c>
      <c r="H316" s="13"/>
    </row>
    <row r="317" customFormat="false" ht="15.75" hidden="false" customHeight="false" outlineLevel="2" collapsed="false">
      <c r="D317" s="12"/>
      <c r="E317" s="8"/>
      <c r="F317" s="1"/>
      <c r="G317" s="39" t="s">
        <v>69</v>
      </c>
      <c r="H317" s="13"/>
    </row>
    <row r="318" customFormat="false" ht="15.75" hidden="false" customHeight="false" outlineLevel="2" collapsed="false">
      <c r="D318" s="12"/>
      <c r="E318" s="8"/>
      <c r="F318" s="1"/>
      <c r="G318" s="39" t="s">
        <v>70</v>
      </c>
      <c r="H318" s="13"/>
    </row>
    <row r="319" customFormat="false" ht="15.75" hidden="false" customHeight="false" outlineLevel="2" collapsed="false">
      <c r="D319" s="12"/>
      <c r="E319" s="1"/>
      <c r="F319" s="8"/>
      <c r="G319" s="1"/>
      <c r="H319" s="13"/>
    </row>
    <row r="320" customFormat="false" ht="15.75" hidden="false" customHeight="false" outlineLevel="2" collapsed="false">
      <c r="D320" s="12"/>
      <c r="E320" s="8"/>
      <c r="F320" s="8"/>
      <c r="G320" s="8"/>
      <c r="H320" s="13"/>
    </row>
    <row r="321" customFormat="false" ht="15.75" hidden="false" customHeight="false" outlineLevel="2" collapsed="false">
      <c r="D321" s="12"/>
      <c r="E321" s="8"/>
      <c r="F321" s="8"/>
      <c r="G321" s="8"/>
      <c r="H321" s="13"/>
    </row>
    <row r="322" customFormat="false" ht="15.75" hidden="false" customHeight="false" outlineLevel="2" collapsed="false">
      <c r="D322" s="12"/>
      <c r="E322" s="8"/>
      <c r="F322" s="8"/>
      <c r="G322" s="8"/>
      <c r="H322" s="13"/>
    </row>
    <row r="323" customFormat="false" ht="15.75" hidden="false" customHeight="false" outlineLevel="2" collapsed="false">
      <c r="D323" s="12"/>
      <c r="E323" s="8"/>
      <c r="F323" s="14"/>
      <c r="G323" s="8"/>
      <c r="H323" s="13"/>
    </row>
    <row r="324" customFormat="false" ht="15.75" hidden="false" customHeight="false" outlineLevel="2" collapsed="false">
      <c r="D324" s="12"/>
      <c r="E324" s="8"/>
      <c r="F324" s="8"/>
      <c r="G324" s="14"/>
      <c r="H324" s="13"/>
    </row>
    <row r="325" customFormat="false" ht="15.75" hidden="false" customHeight="false" outlineLevel="2" collapsed="false">
      <c r="D325" s="12"/>
      <c r="E325" s="8"/>
      <c r="F325" s="8"/>
      <c r="G325" s="14"/>
      <c r="H325" s="13"/>
    </row>
    <row r="326" customFormat="false" ht="15.75" hidden="false" customHeight="false" outlineLevel="2" collapsed="false">
      <c r="D326" s="12"/>
      <c r="E326" s="8"/>
      <c r="F326" s="8"/>
      <c r="G326" s="8"/>
      <c r="H326" s="13"/>
    </row>
    <row r="327" customFormat="false" ht="15.75" hidden="false" customHeight="false" outlineLevel="2" collapsed="false">
      <c r="D327" s="12"/>
      <c r="E327" s="8"/>
      <c r="F327" s="8"/>
      <c r="G327" s="8"/>
      <c r="H327" s="13"/>
    </row>
    <row r="328" customFormat="false" ht="15.75" hidden="false" customHeight="false" outlineLevel="2" collapsed="false">
      <c r="D328" s="12"/>
      <c r="E328" s="14"/>
      <c r="F328" s="8"/>
      <c r="G328" s="8"/>
      <c r="H328" s="13"/>
    </row>
    <row r="329" customFormat="false" ht="15.75" hidden="false" customHeight="false" outlineLevel="2" collapsed="false">
      <c r="D329" s="12"/>
      <c r="E329" s="8"/>
      <c r="F329" s="8"/>
      <c r="G329" s="8"/>
      <c r="H329" s="13"/>
    </row>
    <row r="330" customFormat="false" ht="15.75" hidden="false" customHeight="false" outlineLevel="2" collapsed="false">
      <c r="D330" s="12"/>
      <c r="E330" s="8"/>
      <c r="F330" s="8"/>
      <c r="G330" s="8"/>
      <c r="H330" s="13"/>
    </row>
    <row r="331" customFormat="false" ht="15.75" hidden="false" customHeight="false" outlineLevel="2" collapsed="false">
      <c r="D331" s="12"/>
      <c r="E331" s="8"/>
      <c r="F331" s="8"/>
      <c r="G331" s="8"/>
      <c r="H331" s="13"/>
    </row>
    <row r="332" customFormat="false" ht="15.75" hidden="false" customHeight="false" outlineLevel="2" collapsed="false">
      <c r="D332" s="12"/>
      <c r="E332" s="8"/>
      <c r="F332" s="8"/>
      <c r="G332" s="8"/>
      <c r="H332" s="13"/>
    </row>
    <row r="333" customFormat="false" ht="15.75" hidden="false" customHeight="false" outlineLevel="2" collapsed="false">
      <c r="D333" s="12"/>
      <c r="E333" s="8"/>
      <c r="F333" s="8"/>
      <c r="G333" s="8"/>
      <c r="H333" s="13"/>
    </row>
    <row r="334" customFormat="false" ht="15.75" hidden="false" customHeight="false" outlineLevel="2" collapsed="false">
      <c r="D334" s="12"/>
      <c r="E334" s="8"/>
      <c r="F334" s="8"/>
      <c r="G334" s="8"/>
      <c r="H334" s="13"/>
    </row>
    <row r="335" customFormat="false" ht="15.75" hidden="false" customHeight="false" outlineLevel="2" collapsed="false">
      <c r="D335" s="12"/>
      <c r="E335" s="8"/>
      <c r="F335" s="8"/>
      <c r="G335" s="8"/>
      <c r="H335" s="13"/>
    </row>
    <row r="336" customFormat="false" ht="15.75" hidden="false" customHeight="false" outlineLevel="2" collapsed="false">
      <c r="D336" s="12"/>
      <c r="E336" s="8"/>
      <c r="F336" s="8"/>
      <c r="G336" s="8"/>
      <c r="H336" s="13"/>
    </row>
    <row r="337" customFormat="false" ht="15.75" hidden="false" customHeight="false" outlineLevel="2" collapsed="false">
      <c r="D337" s="12"/>
      <c r="E337" s="8"/>
      <c r="F337" s="8"/>
      <c r="G337" s="8"/>
      <c r="H337" s="13"/>
    </row>
    <row r="338" customFormat="false" ht="15.75" hidden="false" customHeight="false" outlineLevel="2" collapsed="false">
      <c r="D338" s="12"/>
      <c r="E338" s="8"/>
      <c r="F338" s="8"/>
      <c r="G338" s="8"/>
      <c r="H338" s="13"/>
    </row>
    <row r="339" customFormat="false" ht="15.75" hidden="false" customHeight="false" outlineLevel="2" collapsed="false">
      <c r="D339" s="12"/>
      <c r="E339" s="8"/>
      <c r="F339" s="8"/>
      <c r="G339" s="8"/>
      <c r="H339" s="13"/>
    </row>
    <row r="340" customFormat="false" ht="15.75" hidden="false" customHeight="false" outlineLevel="2" collapsed="false">
      <c r="D340" s="12"/>
      <c r="E340" s="8"/>
      <c r="F340" s="8"/>
      <c r="G340" s="8"/>
      <c r="H340" s="13"/>
    </row>
    <row r="341" customFormat="false" ht="15.75" hidden="false" customHeight="false" outlineLevel="2" collapsed="false">
      <c r="D341" s="12"/>
      <c r="E341" s="8"/>
      <c r="F341" s="8"/>
      <c r="G341" s="8"/>
      <c r="H341" s="13"/>
    </row>
    <row r="342" customFormat="false" ht="16.5" hidden="false" customHeight="false" outlineLevel="2" collapsed="false">
      <c r="D342" s="15"/>
      <c r="E342" s="16"/>
      <c r="F342" s="16"/>
      <c r="G342" s="16"/>
      <c r="H342" s="17"/>
    </row>
    <row r="343" customFormat="false" ht="30" hidden="false" customHeight="true" outlineLevel="0" collapsed="false">
      <c r="A343" s="26" t="n">
        <f aca="false">A276+1</f>
        <v>6</v>
      </c>
      <c r="B343" s="27" t="s">
        <v>50</v>
      </c>
      <c r="C343" s="28" t="n">
        <f aca="false">SUM(D343:H343)</f>
        <v>31</v>
      </c>
      <c r="D343" s="29" t="n">
        <f aca="false">COUNTA(D344:D409)</f>
        <v>3</v>
      </c>
      <c r="E343" s="29" t="n">
        <f aca="false">COUNTA(E344:E409)</f>
        <v>19</v>
      </c>
      <c r="F343" s="29" t="n">
        <f aca="false">COUNTA(F345:F409)</f>
        <v>8</v>
      </c>
      <c r="G343" s="29" t="n">
        <f aca="false">COUNTA(G344:G409)</f>
        <v>1</v>
      </c>
      <c r="H343" s="29" t="n">
        <f aca="false">COUNTA(H344:H409)</f>
        <v>0</v>
      </c>
    </row>
    <row r="344" customFormat="false" ht="15.6" hidden="false" customHeight="true" outlineLevel="1" collapsed="false">
      <c r="D344" s="51"/>
      <c r="E344" s="52"/>
      <c r="F344" s="52"/>
      <c r="G344" s="52"/>
      <c r="H344" s="53"/>
    </row>
    <row r="345" customFormat="false" ht="15.6" hidden="false" customHeight="true" outlineLevel="1" collapsed="false">
      <c r="D345" s="33"/>
      <c r="E345" s="29"/>
      <c r="F345" s="34" t="s">
        <v>55</v>
      </c>
      <c r="G345" s="29"/>
      <c r="H345" s="35"/>
    </row>
    <row r="346" customFormat="false" ht="15.75" hidden="false" customHeight="false" outlineLevel="1" collapsed="false">
      <c r="D346" s="33"/>
      <c r="E346" s="34" t="s">
        <v>56</v>
      </c>
      <c r="G346" s="29"/>
      <c r="H346" s="35"/>
    </row>
    <row r="347" customFormat="false" ht="15.75" hidden="false" customHeight="false" outlineLevel="1" collapsed="false">
      <c r="D347" s="33"/>
      <c r="E347" s="29"/>
      <c r="F347" s="34" t="s">
        <v>57</v>
      </c>
      <c r="G347" s="29"/>
      <c r="H347" s="35"/>
    </row>
    <row r="348" customFormat="false" ht="15.75" hidden="false" customHeight="false" outlineLevel="1" collapsed="false">
      <c r="D348" s="33"/>
      <c r="E348" s="29"/>
      <c r="F348" s="34" t="s">
        <v>58</v>
      </c>
      <c r="G348" s="29"/>
      <c r="H348" s="35"/>
    </row>
    <row r="349" customFormat="false" ht="15.75" hidden="false" customHeight="false" outlineLevel="1" collapsed="false">
      <c r="D349" s="33"/>
      <c r="F349" s="34" t="s">
        <v>59</v>
      </c>
      <c r="G349" s="29"/>
      <c r="H349" s="35"/>
    </row>
    <row r="350" customFormat="false" ht="15.75" hidden="false" customHeight="false" outlineLevel="1" collapsed="false">
      <c r="D350" s="33"/>
      <c r="E350" s="29"/>
      <c r="G350" s="36" t="s">
        <v>37</v>
      </c>
      <c r="H350" s="35"/>
    </row>
    <row r="351" customFormat="false" ht="15.75" hidden="false" customHeight="false" outlineLevel="1" collapsed="false">
      <c r="D351" s="33"/>
      <c r="E351" s="29"/>
      <c r="F351" s="37"/>
      <c r="G351" s="29"/>
      <c r="H351" s="35"/>
    </row>
    <row r="352" customFormat="false" ht="15.75" hidden="false" customHeight="false" outlineLevel="1" collapsed="false">
      <c r="D352" s="33"/>
      <c r="E352" s="29"/>
      <c r="F352" s="37"/>
      <c r="G352" s="29"/>
      <c r="H352" s="35"/>
    </row>
    <row r="353" customFormat="false" ht="15.75" hidden="false" customHeight="false" outlineLevel="1" collapsed="false">
      <c r="D353" s="33"/>
      <c r="E353" s="29"/>
      <c r="F353" s="37"/>
      <c r="G353" s="29"/>
      <c r="H353" s="35"/>
    </row>
    <row r="354" customFormat="false" ht="15.75" hidden="false" customHeight="false" outlineLevel="1" collapsed="false">
      <c r="D354" s="33"/>
      <c r="E354" s="29"/>
      <c r="F354" s="37"/>
      <c r="G354" s="29"/>
      <c r="H354" s="35"/>
    </row>
    <row r="355" customFormat="false" ht="15.75" hidden="false" customHeight="false" outlineLevel="1" collapsed="false">
      <c r="D355" s="33"/>
      <c r="E355" s="29"/>
      <c r="F355" s="37"/>
      <c r="G355" s="29"/>
      <c r="H355" s="35"/>
    </row>
    <row r="356" customFormat="false" ht="15.75" hidden="false" customHeight="false" outlineLevel="1" collapsed="false">
      <c r="D356" s="33"/>
      <c r="E356" s="29"/>
      <c r="F356" s="37"/>
      <c r="G356" s="29"/>
      <c r="H356" s="35"/>
    </row>
    <row r="357" customFormat="false" ht="15.75" hidden="false" customHeight="false" outlineLevel="1" collapsed="false">
      <c r="D357" s="33"/>
      <c r="E357" s="29"/>
      <c r="F357" s="37"/>
      <c r="G357" s="29"/>
      <c r="H357" s="35"/>
    </row>
    <row r="358" customFormat="false" ht="15.75" hidden="false" customHeight="false" outlineLevel="1" collapsed="false">
      <c r="D358" s="33"/>
      <c r="E358" s="29"/>
      <c r="F358" s="37"/>
      <c r="G358" s="29"/>
      <c r="H358" s="35"/>
    </row>
    <row r="359" customFormat="false" ht="15.75" hidden="false" customHeight="false" outlineLevel="2" collapsed="false">
      <c r="D359" s="12"/>
      <c r="E359" s="1"/>
      <c r="F359" s="39" t="s">
        <v>14</v>
      </c>
      <c r="G359" s="14"/>
      <c r="H359" s="13"/>
    </row>
    <row r="360" customFormat="false" ht="15.75" hidden="false" customHeight="false" outlineLevel="2" collapsed="false">
      <c r="D360" s="12"/>
      <c r="E360" s="1"/>
      <c r="F360" s="39" t="s">
        <v>12</v>
      </c>
      <c r="G360" s="8"/>
      <c r="H360" s="13"/>
    </row>
    <row r="361" customFormat="false" ht="15.75" hidden="false" customHeight="false" outlineLevel="2" collapsed="false">
      <c r="D361" s="12"/>
      <c r="E361" s="1"/>
      <c r="F361" s="39" t="s">
        <v>38</v>
      </c>
      <c r="G361" s="8"/>
      <c r="H361" s="13"/>
    </row>
    <row r="362" customFormat="false" ht="15.75" hidden="false" customHeight="false" outlineLevel="2" collapsed="false">
      <c r="D362" s="12"/>
      <c r="E362" s="39" t="s">
        <v>40</v>
      </c>
      <c r="F362" s="1"/>
      <c r="G362" s="8"/>
      <c r="H362" s="13"/>
    </row>
    <row r="363" customFormat="false" ht="15.75" hidden="false" customHeight="false" outlineLevel="2" collapsed="false">
      <c r="D363" s="39" t="s">
        <v>28</v>
      </c>
      <c r="E363" s="8"/>
      <c r="F363" s="1"/>
      <c r="G363" s="8"/>
      <c r="H363" s="13"/>
    </row>
    <row r="364" customFormat="false" ht="15.75" hidden="false" customHeight="false" outlineLevel="2" collapsed="false">
      <c r="D364" s="12"/>
      <c r="E364" s="39" t="s">
        <v>39</v>
      </c>
      <c r="F364" s="8"/>
      <c r="G364" s="1"/>
      <c r="H364" s="13"/>
    </row>
    <row r="365" customFormat="false" ht="15.75" hidden="false" customHeight="false" outlineLevel="2" collapsed="false">
      <c r="D365" s="39" t="s">
        <v>41</v>
      </c>
      <c r="E365" s="8"/>
      <c r="F365" s="1"/>
      <c r="G365" s="8"/>
      <c r="H365" s="13"/>
    </row>
    <row r="366" customFormat="false" ht="15.75" hidden="false" customHeight="false" outlineLevel="2" collapsed="false">
      <c r="D366" s="12"/>
      <c r="E366" s="8"/>
      <c r="F366" s="1"/>
      <c r="G366" s="8"/>
      <c r="H366" s="13"/>
    </row>
    <row r="367" customFormat="false" ht="15.75" hidden="false" customHeight="false" outlineLevel="2" collapsed="false">
      <c r="D367" s="12"/>
      <c r="E367" s="39" t="s">
        <v>24</v>
      </c>
      <c r="F367" s="1"/>
      <c r="G367" s="8"/>
      <c r="H367" s="13"/>
    </row>
    <row r="368" customFormat="false" ht="15.75" hidden="false" customHeight="false" outlineLevel="2" collapsed="false">
      <c r="D368" s="12"/>
      <c r="E368" s="1"/>
      <c r="F368" s="39" t="s">
        <v>23</v>
      </c>
      <c r="G368" s="8"/>
      <c r="H368" s="13"/>
    </row>
    <row r="369" customFormat="false" ht="15.75" hidden="false" customHeight="false" outlineLevel="2" collapsed="false">
      <c r="D369" s="12"/>
      <c r="E369" s="39" t="s">
        <v>8</v>
      </c>
      <c r="F369" s="1"/>
      <c r="G369" s="8"/>
      <c r="H369" s="13"/>
    </row>
    <row r="370" customFormat="false" ht="15.75" hidden="false" customHeight="false" outlineLevel="2" collapsed="false">
      <c r="D370" s="12"/>
      <c r="E370" s="39" t="s">
        <v>9</v>
      </c>
      <c r="F370" s="1"/>
      <c r="G370" s="8"/>
      <c r="H370" s="13"/>
    </row>
    <row r="371" customFormat="false" ht="15.75" hidden="false" customHeight="false" outlineLevel="2" collapsed="false">
      <c r="D371" s="12"/>
      <c r="E371" s="39" t="s">
        <v>54</v>
      </c>
      <c r="F371" s="1"/>
      <c r="G371" s="8"/>
      <c r="H371" s="13"/>
    </row>
    <row r="372" customFormat="false" ht="15.75" hidden="false" customHeight="false" outlineLevel="2" collapsed="false">
      <c r="D372" s="12"/>
      <c r="E372" s="39" t="s">
        <v>18</v>
      </c>
      <c r="F372" s="1"/>
      <c r="G372" s="8"/>
      <c r="H372" s="13"/>
    </row>
    <row r="373" customFormat="false" ht="15.75" hidden="false" customHeight="false" outlineLevel="2" collapsed="false">
      <c r="D373" s="12"/>
      <c r="E373" s="39" t="s">
        <v>27</v>
      </c>
      <c r="F373" s="1"/>
      <c r="G373" s="8"/>
      <c r="H373" s="13"/>
    </row>
    <row r="374" customFormat="false" ht="15.75" hidden="false" customHeight="false" outlineLevel="2" collapsed="false">
      <c r="D374" s="12"/>
      <c r="E374" s="39" t="s">
        <v>60</v>
      </c>
      <c r="F374" s="1"/>
      <c r="G374" s="8"/>
      <c r="H374" s="13"/>
    </row>
    <row r="375" customFormat="false" ht="15.75" hidden="false" customHeight="false" outlineLevel="2" collapsed="false">
      <c r="D375" s="12"/>
      <c r="E375" s="39" t="s">
        <v>61</v>
      </c>
      <c r="F375" s="1"/>
      <c r="G375" s="8"/>
      <c r="H375" s="13"/>
    </row>
    <row r="376" customFormat="false" ht="15.75" hidden="false" customHeight="false" outlineLevel="2" collapsed="false">
      <c r="D376" s="12"/>
      <c r="E376" s="39" t="s">
        <v>62</v>
      </c>
      <c r="F376" s="1"/>
      <c r="G376" s="8"/>
      <c r="H376" s="13"/>
    </row>
    <row r="377" customFormat="false" ht="15.6" hidden="false" customHeight="true" outlineLevel="2" collapsed="false">
      <c r="D377" s="12"/>
      <c r="E377" s="39" t="s">
        <v>63</v>
      </c>
      <c r="F377" s="1"/>
      <c r="G377" s="8"/>
      <c r="H377" s="13"/>
    </row>
    <row r="378" customFormat="false" ht="15.6" hidden="false" customHeight="true" outlineLevel="2" collapsed="false">
      <c r="D378" s="12"/>
      <c r="E378" s="8"/>
      <c r="F378" s="1"/>
      <c r="G378" s="8"/>
      <c r="H378" s="13"/>
    </row>
    <row r="379" customFormat="false" ht="15.75" hidden="false" customHeight="false" outlineLevel="2" collapsed="false">
      <c r="D379" s="39" t="s">
        <v>64</v>
      </c>
      <c r="E379" s="8"/>
      <c r="F379" s="1"/>
      <c r="G379" s="8"/>
      <c r="H379" s="13"/>
    </row>
    <row r="380" customFormat="false" ht="15.75" hidden="false" customHeight="false" outlineLevel="2" collapsed="false">
      <c r="D380" s="12"/>
      <c r="E380" s="39" t="s">
        <v>65</v>
      </c>
      <c r="F380" s="1"/>
      <c r="G380" s="8"/>
      <c r="H380" s="13"/>
    </row>
    <row r="381" customFormat="false" ht="15.75" hidden="false" customHeight="false" outlineLevel="2" collapsed="false">
      <c r="D381" s="12"/>
      <c r="E381" s="39" t="s">
        <v>66</v>
      </c>
      <c r="F381" s="1"/>
      <c r="G381" s="8"/>
      <c r="H381" s="13"/>
    </row>
    <row r="382" customFormat="false" ht="15.75" hidden="false" customHeight="false" outlineLevel="2" collapsed="false">
      <c r="D382" s="12"/>
      <c r="E382" s="39" t="s">
        <v>67</v>
      </c>
      <c r="F382" s="1"/>
      <c r="G382" s="8"/>
      <c r="H382" s="13"/>
    </row>
    <row r="383" customFormat="false" ht="15.75" hidden="false" customHeight="false" outlineLevel="2" collapsed="false">
      <c r="D383" s="12"/>
      <c r="E383" s="39" t="s">
        <v>68</v>
      </c>
      <c r="F383" s="1"/>
      <c r="G383" s="8"/>
      <c r="H383" s="13"/>
    </row>
    <row r="384" customFormat="false" ht="15.75" hidden="false" customHeight="false" outlineLevel="2" collapsed="false">
      <c r="D384" s="12"/>
      <c r="E384" s="39" t="s">
        <v>69</v>
      </c>
      <c r="F384" s="1"/>
      <c r="G384" s="8"/>
      <c r="H384" s="13"/>
    </row>
    <row r="385" customFormat="false" ht="15.75" hidden="false" customHeight="false" outlineLevel="2" collapsed="false">
      <c r="D385" s="12"/>
      <c r="E385" s="39" t="s">
        <v>70</v>
      </c>
      <c r="F385" s="1"/>
      <c r="G385" s="8"/>
      <c r="H385" s="13"/>
    </row>
    <row r="386" customFormat="false" ht="15.75" hidden="false" customHeight="false" outlineLevel="2" collapsed="false">
      <c r="D386" s="12"/>
      <c r="E386" s="8"/>
      <c r="F386" s="8"/>
      <c r="G386" s="1"/>
      <c r="H386" s="1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8"/>
      <c r="F389" s="8"/>
      <c r="G389" s="8"/>
      <c r="H389" s="13"/>
    </row>
    <row r="390" customFormat="false" ht="15.75" hidden="false" customHeight="false" outlineLevel="2" collapsed="false">
      <c r="D390" s="12"/>
      <c r="E390" s="8"/>
      <c r="F390" s="14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13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43.5" hidden="false" customHeight="true" outlineLevel="0" collapsed="false">
      <c r="A410" s="26" t="n">
        <f aca="false">A343+1</f>
        <v>7</v>
      </c>
      <c r="B410" s="27" t="s">
        <v>51</v>
      </c>
      <c r="C410" s="28" t="n">
        <f aca="false">SUM(D410:H410)</f>
        <v>31</v>
      </c>
      <c r="D410" s="29" t="n">
        <f aca="false">COUNTA(D411:D476)</f>
        <v>0</v>
      </c>
      <c r="E410" s="29" t="n">
        <f aca="false">COUNTA(E411:E476)</f>
        <v>1</v>
      </c>
      <c r="F410" s="29" t="n">
        <f aca="false">COUNTA(F412:F476)</f>
        <v>26</v>
      </c>
      <c r="G410" s="29" t="n">
        <f aca="false">COUNTA(G411:G476)</f>
        <v>2</v>
      </c>
      <c r="H410" s="29" t="n">
        <f aca="false">COUNTA(H411:H476)</f>
        <v>2</v>
      </c>
    </row>
    <row r="411" customFormat="false" ht="15.6" hidden="false" customHeight="true" outlineLevel="1" collapsed="false">
      <c r="D411" s="51"/>
      <c r="E411" s="52"/>
      <c r="F411" s="52"/>
      <c r="G411" s="52"/>
      <c r="H411" s="53"/>
    </row>
    <row r="412" customFormat="false" ht="15.6" hidden="false" customHeight="true" outlineLevel="1" collapsed="false">
      <c r="D412" s="33"/>
      <c r="E412" s="34" t="s">
        <v>55</v>
      </c>
      <c r="G412" s="29"/>
      <c r="H412" s="35"/>
    </row>
    <row r="413" customFormat="false" ht="15.75" hidden="false" customHeight="false" outlineLevel="1" collapsed="false">
      <c r="D413" s="33"/>
      <c r="E413" s="29"/>
      <c r="F413" s="34" t="s">
        <v>56</v>
      </c>
      <c r="G413" s="29"/>
      <c r="H413" s="35"/>
    </row>
    <row r="414" customFormat="false" ht="15.75" hidden="false" customHeight="false" outlineLevel="1" collapsed="false">
      <c r="D414" s="33"/>
      <c r="E414" s="29"/>
      <c r="G414" s="34" t="s">
        <v>57</v>
      </c>
      <c r="H414" s="35"/>
    </row>
    <row r="415" customFormat="false" ht="15.75" hidden="false" customHeight="false" outlineLevel="1" collapsed="false">
      <c r="D415" s="33"/>
      <c r="E415" s="29"/>
      <c r="F415" s="34" t="s">
        <v>58</v>
      </c>
      <c r="G415" s="29"/>
      <c r="H415" s="35"/>
    </row>
    <row r="416" customFormat="false" ht="15.75" hidden="false" customHeight="false" outlineLevel="1" collapsed="false">
      <c r="D416" s="33"/>
      <c r="E416" s="29"/>
      <c r="G416" s="29"/>
      <c r="H416" s="34" t="s">
        <v>59</v>
      </c>
    </row>
    <row r="417" customFormat="false" ht="15.75" hidden="false" customHeight="false" outlineLevel="1" collapsed="false">
      <c r="D417" s="33"/>
      <c r="E417" s="29"/>
      <c r="G417" s="29"/>
      <c r="H417" s="36" t="s">
        <v>37</v>
      </c>
    </row>
    <row r="418" customFormat="false" ht="15.75" hidden="false" customHeight="false" outlineLevel="1" collapsed="false">
      <c r="D418" s="33"/>
      <c r="E418" s="29"/>
      <c r="F418" s="37"/>
      <c r="G418" s="29"/>
      <c r="H418" s="35"/>
    </row>
    <row r="419" customFormat="false" ht="15.75" hidden="false" customHeight="false" outlineLevel="1" collapsed="false">
      <c r="D419" s="33"/>
      <c r="E419" s="29"/>
      <c r="F419" s="37"/>
      <c r="G419" s="29"/>
      <c r="H419" s="35"/>
    </row>
    <row r="420" customFormat="false" ht="15.75" hidden="false" customHeight="false" outlineLevel="1" collapsed="false">
      <c r="D420" s="33"/>
      <c r="E420" s="29"/>
      <c r="F420" s="37"/>
      <c r="G420" s="29"/>
      <c r="H420" s="35"/>
    </row>
    <row r="421" customFormat="false" ht="15.75" hidden="false" customHeight="false" outlineLevel="1" collapsed="false">
      <c r="D421" s="33"/>
      <c r="E421" s="29"/>
      <c r="F421" s="37"/>
      <c r="G421" s="29"/>
      <c r="H421" s="35"/>
    </row>
    <row r="422" customFormat="false" ht="15.75" hidden="false" customHeight="false" outlineLevel="1" collapsed="false">
      <c r="D422" s="33"/>
      <c r="E422" s="29"/>
      <c r="F422" s="37"/>
      <c r="G422" s="29"/>
      <c r="H422" s="35"/>
    </row>
    <row r="423" customFormat="false" ht="15.75" hidden="false" customHeight="false" outlineLevel="1" collapsed="false">
      <c r="D423" s="33"/>
      <c r="E423" s="29"/>
      <c r="F423" s="37"/>
      <c r="G423" s="29"/>
      <c r="H423" s="35"/>
    </row>
    <row r="424" customFormat="false" ht="15.75" hidden="false" customHeight="false" outlineLevel="1" collapsed="false">
      <c r="D424" s="33"/>
      <c r="E424" s="29"/>
      <c r="F424" s="37"/>
      <c r="G424" s="29"/>
      <c r="H424" s="35"/>
    </row>
    <row r="425" customFormat="false" ht="15.75" hidden="false" customHeight="false" outlineLevel="1" collapsed="false">
      <c r="D425" s="33"/>
      <c r="E425" s="29"/>
      <c r="F425" s="37"/>
      <c r="G425" s="29"/>
      <c r="H425" s="35"/>
    </row>
    <row r="426" customFormat="false" ht="15.75" hidden="false" customHeight="false" outlineLevel="2" collapsed="false">
      <c r="D426" s="12"/>
      <c r="E426" s="1"/>
      <c r="F426" s="39" t="s">
        <v>14</v>
      </c>
      <c r="G426" s="14"/>
      <c r="H426" s="13"/>
    </row>
    <row r="427" customFormat="false" ht="15.75" hidden="false" customHeight="false" outlineLevel="2" collapsed="false">
      <c r="D427" s="12"/>
      <c r="E427" s="1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E428" s="1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E429" s="1"/>
      <c r="F429" s="39" t="s">
        <v>40</v>
      </c>
      <c r="G429" s="8"/>
      <c r="H429" s="13"/>
    </row>
    <row r="430" customFormat="false" ht="15.75" hidden="false" customHeight="false" outlineLevel="2" collapsed="false">
      <c r="D430" s="12"/>
      <c r="E430" s="1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E431" s="1"/>
      <c r="F431" s="1"/>
      <c r="G431" s="39" t="s">
        <v>39</v>
      </c>
      <c r="H431" s="13"/>
    </row>
    <row r="432" customFormat="false" ht="15.75" hidden="false" customHeight="false" outlineLevel="2" collapsed="false">
      <c r="D432" s="12"/>
      <c r="E432" s="1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E433" s="1"/>
      <c r="F433" s="8"/>
      <c r="G433" s="8"/>
      <c r="H433" s="13"/>
    </row>
    <row r="434" customFormat="false" ht="15.75" hidden="false" customHeight="false" outlineLevel="2" collapsed="false">
      <c r="D434" s="12"/>
      <c r="E434" s="1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E435" s="1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E436" s="1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E437" s="1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E438" s="1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E439" s="1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E440" s="1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E441" s="1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E442" s="1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E443" s="1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E444" s="1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E445" s="1"/>
      <c r="F445" s="8"/>
      <c r="G445" s="8"/>
      <c r="H445" s="13"/>
    </row>
    <row r="446" customFormat="false" ht="15.75" hidden="false" customHeight="false" outlineLevel="2" collapsed="false">
      <c r="D446" s="12"/>
      <c r="E446" s="1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E447" s="1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E448" s="1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E449" s="1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E450" s="1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E451" s="1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E452" s="1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E453" s="1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8"/>
      <c r="G455" s="8"/>
      <c r="H455" s="13"/>
    </row>
    <row r="456" customFormat="false" ht="15.75" hidden="false" customHeight="false" outlineLevel="2" collapsed="false">
      <c r="D456" s="12"/>
      <c r="E456" s="8"/>
      <c r="F456" s="14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33.75" hidden="false" customHeight="true" outlineLevel="0" collapsed="false">
      <c r="A477" s="26" t="n">
        <f aca="false">A410+1</f>
        <v>8</v>
      </c>
      <c r="B477" s="27" t="s">
        <v>52</v>
      </c>
      <c r="C477" s="28" t="n">
        <f aca="false">SUM(D477:H477)</f>
        <v>32</v>
      </c>
      <c r="D477" s="29" t="n">
        <f aca="false">COUNTA(D478:D543)</f>
        <v>0</v>
      </c>
      <c r="E477" s="29" t="n">
        <f aca="false">COUNTA(E478:E543)</f>
        <v>0</v>
      </c>
      <c r="F477" s="29" t="n">
        <f aca="false">COUNTA(F479:F543)</f>
        <v>26</v>
      </c>
      <c r="G477" s="29" t="n">
        <f aca="false">COUNTA(G478:G543)</f>
        <v>2</v>
      </c>
      <c r="H477" s="29" t="n">
        <f aca="false">COUNTA(H478:H543)</f>
        <v>4</v>
      </c>
    </row>
    <row r="478" customFormat="false" ht="15.6" hidden="false" customHeight="true" outlineLevel="1" collapsed="false">
      <c r="D478" s="51"/>
      <c r="E478" s="52"/>
      <c r="F478" s="52"/>
      <c r="G478" s="52"/>
      <c r="H478" s="53"/>
    </row>
    <row r="479" customFormat="false" ht="15.6" hidden="false" customHeight="true" outlineLevel="1" collapsed="false">
      <c r="D479" s="33"/>
      <c r="E479" s="29"/>
      <c r="F479" s="34" t="s">
        <v>55</v>
      </c>
      <c r="G479" s="29"/>
      <c r="H479" s="35"/>
    </row>
    <row r="480" customFormat="false" ht="15.75" hidden="false" customHeight="false" outlineLevel="1" collapsed="false">
      <c r="D480" s="33"/>
      <c r="E480" s="29"/>
      <c r="F480" s="34" t="s">
        <v>56</v>
      </c>
      <c r="G480" s="29"/>
      <c r="H480" s="35"/>
    </row>
    <row r="481" customFormat="false" ht="15.75" hidden="false" customHeight="false" outlineLevel="1" collapsed="false">
      <c r="D481" s="33"/>
      <c r="E481" s="29"/>
      <c r="F481" s="34" t="s">
        <v>57</v>
      </c>
      <c r="G481" s="29"/>
      <c r="H481" s="35"/>
    </row>
    <row r="482" customFormat="false" ht="15.75" hidden="false" customHeight="false" outlineLevel="1" collapsed="false">
      <c r="D482" s="33"/>
      <c r="E482" s="29"/>
      <c r="F482" s="34" t="s">
        <v>58</v>
      </c>
      <c r="G482" s="29"/>
      <c r="H482" s="35"/>
    </row>
    <row r="483" customFormat="false" ht="15.75" hidden="false" customHeight="false" outlineLevel="1" collapsed="false">
      <c r="D483" s="33"/>
      <c r="E483" s="29"/>
      <c r="F483" s="34" t="s">
        <v>59</v>
      </c>
      <c r="G483" s="29"/>
      <c r="H483" s="35"/>
    </row>
    <row r="484" customFormat="false" ht="15.75" hidden="false" customHeight="false" outlineLevel="1" collapsed="false">
      <c r="D484" s="33"/>
      <c r="E484" s="29"/>
      <c r="G484" s="29"/>
      <c r="H484" s="36" t="s">
        <v>37</v>
      </c>
    </row>
    <row r="485" customFormat="false" ht="15.75" hidden="false" customHeight="false" outlineLevel="1" collapsed="false">
      <c r="D485" s="33"/>
      <c r="E485" s="29"/>
      <c r="F485" s="37"/>
      <c r="G485" s="29"/>
      <c r="H485" s="35"/>
    </row>
    <row r="486" customFormat="false" ht="15.75" hidden="false" customHeight="false" outlineLevel="1" collapsed="false">
      <c r="D486" s="33"/>
      <c r="E486" s="29"/>
      <c r="F486" s="37"/>
      <c r="G486" s="29"/>
      <c r="H486" s="35"/>
    </row>
    <row r="487" customFormat="false" ht="15.75" hidden="false" customHeight="false" outlineLevel="1" collapsed="false">
      <c r="D487" s="33"/>
      <c r="E487" s="29"/>
      <c r="F487" s="37"/>
      <c r="G487" s="29"/>
      <c r="H487" s="35"/>
    </row>
    <row r="488" customFormat="false" ht="15.75" hidden="false" customHeight="false" outlineLevel="1" collapsed="false">
      <c r="D488" s="33"/>
      <c r="E488" s="29"/>
      <c r="F488" s="37"/>
      <c r="G488" s="29"/>
      <c r="H488" s="35"/>
    </row>
    <row r="489" customFormat="false" ht="15.75" hidden="false" customHeight="false" outlineLevel="1" collapsed="false">
      <c r="D489" s="33"/>
      <c r="E489" s="29"/>
      <c r="F489" s="37"/>
      <c r="G489" s="29"/>
      <c r="H489" s="35"/>
    </row>
    <row r="490" customFormat="false" ht="15.75" hidden="false" customHeight="false" outlineLevel="1" collapsed="false">
      <c r="D490" s="33"/>
      <c r="E490" s="29"/>
      <c r="F490" s="37"/>
      <c r="G490" s="29"/>
      <c r="H490" s="35"/>
    </row>
    <row r="491" customFormat="false" ht="15.75" hidden="false" customHeight="false" outlineLevel="1" collapsed="false">
      <c r="D491" s="33"/>
      <c r="E491" s="29"/>
      <c r="F491" s="37"/>
      <c r="G491" s="29"/>
      <c r="H491" s="35"/>
    </row>
    <row r="492" customFormat="false" ht="15.75" hidden="false" customHeight="false" outlineLevel="1" collapsed="false">
      <c r="D492" s="33"/>
      <c r="E492" s="29"/>
      <c r="F492" s="37"/>
      <c r="G492" s="29"/>
      <c r="H492" s="35"/>
    </row>
    <row r="493" customFormat="false" ht="15.75" hidden="false" customHeight="false" outlineLevel="2" collapsed="false">
      <c r="D493" s="12"/>
      <c r="E493" s="1"/>
      <c r="F493" s="39" t="s">
        <v>14</v>
      </c>
      <c r="G493" s="14"/>
      <c r="H493" s="13"/>
    </row>
    <row r="494" customFormat="false" ht="15.75" hidden="false" customHeight="false" outlineLevel="2" collapsed="false">
      <c r="D494" s="12"/>
      <c r="E494" s="1"/>
      <c r="F494" s="39" t="s">
        <v>12</v>
      </c>
      <c r="G494" s="8"/>
      <c r="H494" s="13"/>
    </row>
    <row r="495" customFormat="false" ht="15.75" hidden="false" customHeight="false" outlineLevel="2" collapsed="false">
      <c r="D495" s="12"/>
      <c r="E495" s="8"/>
      <c r="F495" s="1"/>
      <c r="G495" s="8"/>
      <c r="H495" s="39" t="s">
        <v>38</v>
      </c>
    </row>
    <row r="496" customFormat="false" ht="15.75" hidden="false" customHeight="false" outlineLevel="2" collapsed="false">
      <c r="D496" s="12"/>
      <c r="E496" s="1"/>
      <c r="F496" s="39" t="s">
        <v>40</v>
      </c>
      <c r="G496" s="8"/>
      <c r="H496" s="13"/>
    </row>
    <row r="497" customFormat="false" ht="15.75" hidden="false" customHeight="false" outlineLevel="2" collapsed="false">
      <c r="D497" s="12"/>
      <c r="E497" s="1"/>
      <c r="F497" s="8"/>
      <c r="G497" s="8"/>
      <c r="H497" s="39" t="s">
        <v>28</v>
      </c>
    </row>
    <row r="498" customFormat="false" ht="15.75" hidden="false" customHeight="false" outlineLevel="2" collapsed="false">
      <c r="D498" s="12"/>
      <c r="E498" s="1"/>
      <c r="F498" s="39" t="s">
        <v>39</v>
      </c>
      <c r="G498" s="1"/>
      <c r="H498" s="13"/>
    </row>
    <row r="499" customFormat="false" ht="15.75" hidden="false" customHeight="false" outlineLevel="2" collapsed="false">
      <c r="D499" s="12"/>
      <c r="E499" s="1"/>
      <c r="F499" s="39" t="s">
        <v>41</v>
      </c>
      <c r="G499" s="8"/>
      <c r="H499" s="13"/>
    </row>
    <row r="500" customFormat="false" ht="15.75" hidden="false" customHeight="false" outlineLevel="2" collapsed="false">
      <c r="D500" s="12"/>
      <c r="E500" s="1"/>
      <c r="F500" s="1"/>
      <c r="G500" s="8"/>
      <c r="H500" s="13"/>
    </row>
    <row r="501" customFormat="false" ht="15.75" hidden="false" customHeight="false" outlineLevel="2" collapsed="false">
      <c r="D501" s="12"/>
      <c r="E501" s="1"/>
      <c r="F501" s="39" t="s">
        <v>24</v>
      </c>
      <c r="G501" s="8"/>
      <c r="H501" s="13"/>
    </row>
    <row r="502" customFormat="false" ht="15.75" hidden="false" customHeight="false" outlineLevel="2" collapsed="false">
      <c r="D502" s="12"/>
      <c r="E502" s="1"/>
      <c r="F502" s="1"/>
      <c r="G502" s="39" t="s">
        <v>23</v>
      </c>
      <c r="H502" s="13"/>
    </row>
    <row r="503" customFormat="false" ht="15.75" hidden="false" customHeight="false" outlineLevel="2" collapsed="false">
      <c r="D503" s="12"/>
      <c r="E503" s="1"/>
      <c r="F503" s="39" t="s">
        <v>8</v>
      </c>
      <c r="G503" s="8"/>
      <c r="H503" s="13"/>
    </row>
    <row r="504" customFormat="false" ht="15.75" hidden="false" customHeight="false" outlineLevel="2" collapsed="false">
      <c r="D504" s="12"/>
      <c r="E504" s="1"/>
      <c r="F504" s="39" t="s">
        <v>9</v>
      </c>
      <c r="G504" s="8"/>
      <c r="H504" s="13"/>
    </row>
    <row r="505" customFormat="false" ht="15.75" hidden="false" customHeight="false" outlineLevel="2" collapsed="false">
      <c r="D505" s="12"/>
      <c r="E505" s="8"/>
      <c r="F505" s="1"/>
      <c r="G505" s="39" t="s">
        <v>54</v>
      </c>
      <c r="H505" s="13"/>
    </row>
    <row r="506" customFormat="false" ht="15.75" hidden="false" customHeight="false" outlineLevel="2" collapsed="false">
      <c r="D506" s="12"/>
      <c r="E506" s="1"/>
      <c r="F506" s="39" t="s">
        <v>18</v>
      </c>
      <c r="G506" s="8"/>
      <c r="H506" s="13"/>
    </row>
    <row r="507" customFormat="false" ht="15.75" hidden="false" customHeight="false" outlineLevel="2" collapsed="false">
      <c r="D507" s="12"/>
      <c r="E507" s="8"/>
      <c r="F507" s="1"/>
      <c r="G507" s="8"/>
      <c r="H507" s="39" t="s">
        <v>27</v>
      </c>
    </row>
    <row r="508" customFormat="false" ht="15.75" hidden="false" customHeight="false" outlineLevel="2" collapsed="false">
      <c r="D508" s="12"/>
      <c r="E508" s="1"/>
      <c r="F508" s="39" t="s">
        <v>60</v>
      </c>
      <c r="G508" s="8"/>
      <c r="H508" s="13"/>
    </row>
    <row r="509" customFormat="false" ht="15.75" hidden="false" customHeight="false" outlineLevel="2" collapsed="false">
      <c r="D509" s="12"/>
      <c r="E509" s="1"/>
      <c r="F509" s="39" t="s">
        <v>61</v>
      </c>
      <c r="G509" s="8"/>
      <c r="H509" s="13"/>
    </row>
    <row r="510" customFormat="false" ht="15.75" hidden="false" customHeight="false" outlineLevel="2" collapsed="false">
      <c r="D510" s="12"/>
      <c r="E510" s="1"/>
      <c r="F510" s="39" t="s">
        <v>62</v>
      </c>
      <c r="G510" s="8"/>
      <c r="H510" s="13"/>
    </row>
    <row r="511" customFormat="false" ht="15.6" hidden="false" customHeight="true" outlineLevel="2" collapsed="false">
      <c r="D511" s="12"/>
      <c r="E511" s="1"/>
      <c r="F511" s="39" t="s">
        <v>63</v>
      </c>
      <c r="G511" s="8"/>
      <c r="H511" s="13"/>
    </row>
    <row r="512" customFormat="false" ht="15.6" hidden="false" customHeight="true" outlineLevel="2" collapsed="false">
      <c r="D512" s="12"/>
      <c r="E512" s="1"/>
      <c r="F512" s="1"/>
      <c r="G512" s="8"/>
      <c r="H512" s="13"/>
    </row>
    <row r="513" customFormat="false" ht="15.75" hidden="false" customHeight="false" outlineLevel="2" collapsed="false">
      <c r="D513" s="12"/>
      <c r="E513" s="1"/>
      <c r="F513" s="39" t="s">
        <v>64</v>
      </c>
      <c r="G513" s="8"/>
      <c r="H513" s="13"/>
    </row>
    <row r="514" customFormat="false" ht="15.75" hidden="false" customHeight="false" outlineLevel="2" collapsed="false">
      <c r="D514" s="12"/>
      <c r="E514" s="1"/>
      <c r="F514" s="39" t="s">
        <v>65</v>
      </c>
      <c r="G514" s="8"/>
      <c r="H514" s="13"/>
    </row>
    <row r="515" customFormat="false" ht="15.75" hidden="false" customHeight="false" outlineLevel="2" collapsed="false">
      <c r="D515" s="12"/>
      <c r="E515" s="1"/>
      <c r="F515" s="39" t="s">
        <v>66</v>
      </c>
      <c r="G515" s="8"/>
      <c r="H515" s="13"/>
    </row>
    <row r="516" customFormat="false" ht="15.75" hidden="false" customHeight="false" outlineLevel="2" collapsed="false">
      <c r="D516" s="12"/>
      <c r="E516" s="1"/>
      <c r="F516" s="39" t="s">
        <v>67</v>
      </c>
      <c r="G516" s="8"/>
      <c r="H516" s="13"/>
    </row>
    <row r="517" customFormat="false" ht="15.75" hidden="false" customHeight="false" outlineLevel="2" collapsed="false">
      <c r="D517" s="12"/>
      <c r="E517" s="1"/>
      <c r="F517" s="39" t="s">
        <v>68</v>
      </c>
      <c r="G517" s="8"/>
      <c r="H517" s="13"/>
    </row>
    <row r="518" customFormat="false" ht="15.75" hidden="false" customHeight="false" outlineLevel="2" collapsed="false">
      <c r="D518" s="12"/>
      <c r="E518" s="1"/>
      <c r="F518" s="39" t="s">
        <v>69</v>
      </c>
      <c r="G518" s="8"/>
      <c r="H518" s="13"/>
    </row>
    <row r="519" customFormat="false" ht="15.75" hidden="false" customHeight="false" outlineLevel="2" collapsed="false">
      <c r="D519" s="12"/>
      <c r="E519" s="1"/>
      <c r="F519" s="39" t="s">
        <v>70</v>
      </c>
      <c r="G519" s="8"/>
      <c r="H519" s="13"/>
    </row>
    <row r="520" customFormat="false" ht="15.75" hidden="false" customHeight="false" outlineLevel="2" collapsed="false">
      <c r="D520" s="12"/>
      <c r="E520" s="1"/>
      <c r="F520" s="39" t="s">
        <v>42</v>
      </c>
      <c r="G520" s="8"/>
      <c r="H520" s="13"/>
    </row>
    <row r="521" customFormat="false" ht="15.75" hidden="false" customHeight="false" outlineLevel="2" collapsed="false">
      <c r="D521" s="12"/>
      <c r="E521" s="8"/>
      <c r="F521" s="8"/>
      <c r="G521" s="8"/>
      <c r="H521" s="13"/>
    </row>
    <row r="522" customFormat="false" ht="15.75" hidden="false" customHeight="false" outlineLevel="2" collapsed="false">
      <c r="D522" s="12"/>
      <c r="E522" s="8"/>
      <c r="F522" s="8"/>
      <c r="G522" s="8"/>
      <c r="H522" s="13"/>
    </row>
    <row r="523" customFormat="false" ht="15.75" hidden="false" customHeight="false" outlineLevel="2" collapsed="false">
      <c r="D523" s="12"/>
      <c r="E523" s="8"/>
      <c r="F523" s="8"/>
      <c r="G523" s="8"/>
      <c r="H523" s="13"/>
    </row>
    <row r="524" customFormat="false" ht="15.75" hidden="false" customHeight="false" outlineLevel="2" collapsed="false">
      <c r="D524" s="12"/>
      <c r="E524" s="8"/>
      <c r="F524" s="14"/>
      <c r="G524" s="8"/>
      <c r="H524" s="13"/>
    </row>
    <row r="525" customFormat="false" ht="15.75" hidden="false" customHeight="false" outlineLevel="2" collapsed="false">
      <c r="D525" s="12"/>
      <c r="E525" s="8"/>
      <c r="F525" s="8"/>
      <c r="G525" s="14"/>
      <c r="H525" s="13"/>
    </row>
    <row r="526" customFormat="false" ht="15.75" hidden="false" customHeight="false" outlineLevel="2" collapsed="false">
      <c r="D526" s="12"/>
      <c r="E526" s="8"/>
      <c r="F526" s="8"/>
      <c r="G526" s="14"/>
      <c r="H526" s="13"/>
    </row>
    <row r="527" customFormat="false" ht="15.75" hidden="false" customHeight="false" outlineLevel="2" collapsed="false">
      <c r="D527" s="12"/>
      <c r="E527" s="8"/>
      <c r="F527" s="8"/>
      <c r="G527" s="8"/>
      <c r="H527" s="13"/>
    </row>
    <row r="528" customFormat="false" ht="15.75" hidden="false" customHeight="false" outlineLevel="2" collapsed="false">
      <c r="D528" s="12"/>
      <c r="E528" s="8"/>
      <c r="F528" s="8"/>
      <c r="G528" s="8"/>
      <c r="H528" s="13"/>
    </row>
    <row r="529" customFormat="false" ht="15.75" hidden="false" customHeight="false" outlineLevel="2" collapsed="false">
      <c r="D529" s="12"/>
      <c r="E529" s="14"/>
      <c r="F529" s="8"/>
      <c r="G529" s="8"/>
      <c r="H529" s="13"/>
    </row>
    <row r="530" customFormat="false" ht="15.75" hidden="false" customHeight="false" outlineLevel="2" collapsed="false">
      <c r="D530" s="12"/>
      <c r="E530" s="8"/>
      <c r="F530" s="8"/>
      <c r="G530" s="8"/>
      <c r="H530" s="13"/>
    </row>
    <row r="531" customFormat="false" ht="15.75" hidden="false" customHeight="false" outlineLevel="2" collapsed="false">
      <c r="D531" s="12"/>
      <c r="E531" s="8"/>
      <c r="F531" s="8"/>
      <c r="G531" s="8"/>
      <c r="H531" s="13"/>
    </row>
    <row r="532" customFormat="false" ht="15.75" hidden="false" customHeight="false" outlineLevel="2" collapsed="false">
      <c r="D532" s="12"/>
      <c r="E532" s="8"/>
      <c r="F532" s="8"/>
      <c r="G532" s="8"/>
      <c r="H532" s="13"/>
    </row>
    <row r="533" customFormat="false" ht="15.75" hidden="false" customHeight="false" outlineLevel="2" collapsed="false">
      <c r="D533" s="12"/>
      <c r="E533" s="8"/>
      <c r="F533" s="8"/>
      <c r="G533" s="8"/>
      <c r="H533" s="13"/>
    </row>
    <row r="534" customFormat="false" ht="15.75" hidden="false" customHeight="false" outlineLevel="2" collapsed="false">
      <c r="D534" s="12"/>
      <c r="E534" s="8"/>
      <c r="F534" s="8"/>
      <c r="G534" s="8"/>
      <c r="H534" s="13"/>
    </row>
    <row r="535" customFormat="false" ht="15.75" hidden="false" customHeight="false" outlineLevel="2" collapsed="false">
      <c r="D535" s="12"/>
      <c r="E535" s="8"/>
      <c r="F535" s="8"/>
      <c r="G535" s="8"/>
      <c r="H535" s="13"/>
    </row>
    <row r="536" customFormat="false" ht="15.75" hidden="false" customHeight="false" outlineLevel="2" collapsed="false">
      <c r="D536" s="12"/>
      <c r="E536" s="8"/>
      <c r="F536" s="8"/>
      <c r="G536" s="8"/>
      <c r="H536" s="13"/>
    </row>
    <row r="537" customFormat="false" ht="15.75" hidden="false" customHeight="false" outlineLevel="2" collapsed="false">
      <c r="D537" s="12"/>
      <c r="E537" s="8"/>
      <c r="F537" s="8"/>
      <c r="G537" s="8"/>
      <c r="H537" s="13"/>
    </row>
    <row r="538" customFormat="false" ht="15.75" hidden="false" customHeight="false" outlineLevel="2" collapsed="false">
      <c r="D538" s="12"/>
      <c r="E538" s="8"/>
      <c r="F538" s="8"/>
      <c r="G538" s="8"/>
      <c r="H538" s="13"/>
    </row>
    <row r="539" customFormat="false" ht="15.75" hidden="false" customHeight="false" outlineLevel="2" collapsed="false">
      <c r="D539" s="12"/>
      <c r="E539" s="8"/>
      <c r="F539" s="8"/>
      <c r="G539" s="8"/>
      <c r="H539" s="13"/>
    </row>
    <row r="540" customFormat="false" ht="15.75" hidden="false" customHeight="false" outlineLevel="2" collapsed="false">
      <c r="D540" s="12"/>
      <c r="E540" s="8"/>
      <c r="F540" s="8"/>
      <c r="G540" s="8"/>
      <c r="H540" s="13"/>
    </row>
    <row r="541" customFormat="false" ht="15.75" hidden="false" customHeight="false" outlineLevel="2" collapsed="false">
      <c r="D541" s="12"/>
      <c r="E541" s="8"/>
      <c r="F541" s="8"/>
      <c r="G541" s="8"/>
      <c r="H541" s="13"/>
    </row>
    <row r="542" customFormat="false" ht="15.75" hidden="false" customHeight="false" outlineLevel="2" collapsed="false">
      <c r="D542" s="12"/>
      <c r="E542" s="8"/>
      <c r="F542" s="8"/>
      <c r="G542" s="8"/>
      <c r="H542" s="13"/>
    </row>
    <row r="543" customFormat="false" ht="15.75" hidden="false" customHeight="false" outlineLevel="2" collapsed="false">
      <c r="D543" s="12"/>
      <c r="E543" s="8"/>
      <c r="F543" s="8"/>
      <c r="G543" s="8"/>
      <c r="H543" s="13"/>
    </row>
    <row r="544" customFormat="false" ht="15" hidden="false" customHeight="true" outlineLevel="0" collapsed="false">
      <c r="C544" s="54" t="n">
        <f aca="false">SUM(D544:H544)</f>
        <v>249</v>
      </c>
      <c r="D544" s="55" t="n">
        <f aca="false">D477+D410+D343+D276+D209+D142+D75+D8</f>
        <v>3</v>
      </c>
      <c r="E544" s="55" t="n">
        <f aca="false">E477+E410+E343+E276+E209+E142+E75+E8</f>
        <v>24</v>
      </c>
      <c r="F544" s="55" t="n">
        <f aca="false">F477+F410+F343+F276+F209+F142+F75+F8</f>
        <v>86</v>
      </c>
      <c r="G544" s="55" t="n">
        <f aca="false">G477+G410+G343+G276+G209+G142+G75+G8</f>
        <v>118</v>
      </c>
      <c r="H544" s="55" t="n">
        <f aca="false">H477+H410+H343+H276+H209+H142+H75+H8</f>
        <v>18</v>
      </c>
    </row>
    <row r="545" customFormat="false" ht="15.75" hidden="false" customHeight="false" outlineLevel="0" collapsed="false">
      <c r="C545" s="56"/>
      <c r="D545" s="21" t="n">
        <f aca="false">D544/$C$544</f>
        <v>0.0120481927710843</v>
      </c>
      <c r="E545" s="21" t="n">
        <f aca="false">E544/$C$544</f>
        <v>0.0963855421686747</v>
      </c>
      <c r="F545" s="21" t="n">
        <f aca="false">F544/$C$544</f>
        <v>0.345381526104418</v>
      </c>
      <c r="G545" s="21" t="n">
        <f aca="false">G544/$C$544</f>
        <v>0.473895582329317</v>
      </c>
      <c r="H545" s="21" t="n">
        <f aca="false">H544/$C$544</f>
        <v>0.072289156626506</v>
      </c>
    </row>
  </sheetData>
  <mergeCells count="5">
    <mergeCell ref="D2:D7"/>
    <mergeCell ref="E2:E7"/>
    <mergeCell ref="F2:F7"/>
    <mergeCell ref="G2:G7"/>
    <mergeCell ref="H2:H7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91" activeCellId="0" sqref="D491"/>
    </sheetView>
  </sheetViews>
  <sheetFormatPr defaultRowHeight="12" zeroHeight="false" outlineLevelRow="2" outlineLevelCol="0"/>
  <cols>
    <col collapsed="false" customWidth="true" hidden="false" outlineLevel="0" max="1" min="1" style="1" width="3.86"/>
    <col collapsed="false" customWidth="true" hidden="false" outlineLevel="0" max="2" min="2" style="1" width="46.86"/>
    <col collapsed="false" customWidth="true" hidden="false" outlineLevel="0" max="3" min="3" style="1" width="4.57"/>
    <col collapsed="false" customWidth="true" hidden="false" outlineLevel="0" max="5" min="4" style="1" width="23.01"/>
    <col collapsed="false" customWidth="true" hidden="false" outlineLevel="0" max="7" min="6" style="1" width="24.71"/>
    <col collapsed="false" customWidth="true" hidden="false" outlineLevel="0" max="8" min="8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34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36" hidden="false" customHeight="true" outlineLevel="0" collapsed="false">
      <c r="A8" s="5" t="n">
        <v>1</v>
      </c>
      <c r="B8" s="6" t="s">
        <v>6</v>
      </c>
      <c r="C8" s="7" t="n">
        <f aca="false">SUM(D8:H8)</f>
        <v>38</v>
      </c>
      <c r="D8" s="8" t="n">
        <f aca="false">COUNTA(D9:D74)</f>
        <v>0</v>
      </c>
      <c r="E8" s="8" t="n">
        <f aca="false">COUNTA(E9:E74)</f>
        <v>2</v>
      </c>
      <c r="F8" s="8" t="n">
        <f aca="false">COUNTA(F10:F74)</f>
        <v>7</v>
      </c>
      <c r="G8" s="8" t="n">
        <f aca="false">COUNTA(G9:G74)</f>
        <v>24</v>
      </c>
      <c r="H8" s="8" t="n">
        <f aca="false">COUNTA(H9:H74)</f>
        <v>5</v>
      </c>
    </row>
    <row r="9" customFormat="false" ht="15.6" hidden="false" customHeight="true" outlineLevel="1" collapsed="false">
      <c r="D9" s="57"/>
      <c r="E9" s="58"/>
      <c r="F9" s="58"/>
      <c r="G9" s="58"/>
      <c r="H9" s="59"/>
    </row>
    <row r="10" customFormat="false" ht="15.6" hidden="false" customHeight="true" outlineLevel="1" collapsed="false">
      <c r="E10" s="60" t="s">
        <v>71</v>
      </c>
    </row>
    <row r="11" customFormat="false" ht="15.75" hidden="false" customHeight="false" outlineLevel="1" collapsed="false">
      <c r="D11" s="38"/>
      <c r="E11" s="8"/>
      <c r="G11" s="60" t="s">
        <v>72</v>
      </c>
      <c r="H11" s="41"/>
    </row>
    <row r="12" customFormat="false" ht="15.75" hidden="false" customHeight="false" outlineLevel="1" collapsed="false">
      <c r="D12" s="38"/>
      <c r="H12" s="60" t="s">
        <v>55</v>
      </c>
    </row>
    <row r="13" customFormat="false" ht="15.75" hidden="false" customHeight="false" outlineLevel="1" collapsed="false">
      <c r="D13" s="38"/>
      <c r="E13" s="8"/>
      <c r="G13" s="60" t="s">
        <v>56</v>
      </c>
      <c r="H13" s="41"/>
    </row>
    <row r="14" customFormat="false" ht="15.75" hidden="false" customHeight="false" outlineLevel="1" collapsed="false">
      <c r="D14" s="38"/>
      <c r="E14" s="8"/>
      <c r="F14" s="60" t="s">
        <v>73</v>
      </c>
      <c r="G14" s="8"/>
      <c r="H14" s="41"/>
    </row>
    <row r="15" customFormat="false" ht="15.75" hidden="false" customHeight="false" outlineLevel="1" collapsed="false">
      <c r="D15" s="38"/>
      <c r="E15" s="8"/>
      <c r="H15" s="60" t="s">
        <v>74</v>
      </c>
    </row>
    <row r="16" customFormat="false" ht="15.75" hidden="false" customHeight="false" outlineLevel="1" collapsed="false">
      <c r="D16" s="38"/>
      <c r="E16" s="8"/>
      <c r="G16" s="60" t="s">
        <v>75</v>
      </c>
      <c r="H16" s="41"/>
    </row>
    <row r="17" customFormat="false" ht="15.75" hidden="false" customHeight="false" outlineLevel="1" collapsed="false">
      <c r="D17" s="38"/>
      <c r="E17" s="8"/>
      <c r="F17" s="60" t="s">
        <v>76</v>
      </c>
      <c r="G17" s="8"/>
      <c r="H17" s="41"/>
    </row>
    <row r="18" customFormat="false" ht="15.75" hidden="false" customHeight="false" outlineLevel="1" collapsed="false">
      <c r="D18" s="38"/>
      <c r="E18" s="8"/>
      <c r="G18" s="60" t="s">
        <v>77</v>
      </c>
      <c r="H18" s="41"/>
    </row>
    <row r="19" customFormat="false" ht="15.75" hidden="false" customHeight="false" outlineLevel="1" collapsed="false">
      <c r="D19" s="38"/>
      <c r="E19" s="8"/>
      <c r="G19" s="60" t="s">
        <v>57</v>
      </c>
      <c r="H19" s="41"/>
    </row>
    <row r="20" customFormat="false" ht="15.75" hidden="false" customHeight="false" outlineLevel="1" collapsed="false">
      <c r="D20" s="38"/>
      <c r="E20" s="8"/>
      <c r="F20" s="60" t="s">
        <v>58</v>
      </c>
      <c r="G20" s="8"/>
      <c r="H20" s="41"/>
    </row>
    <row r="21" customFormat="false" ht="15.75" hidden="false" customHeight="false" outlineLevel="1" collapsed="false">
      <c r="D21" s="38"/>
      <c r="E21" s="60" t="s">
        <v>59</v>
      </c>
      <c r="G21" s="8"/>
      <c r="H21" s="41"/>
    </row>
    <row r="22" customFormat="false" ht="15.75" hidden="false" customHeight="false" outlineLevel="1" collapsed="false">
      <c r="D22" s="38"/>
      <c r="E22" s="8"/>
      <c r="G22" s="8"/>
      <c r="H22" s="43" t="s">
        <v>37</v>
      </c>
    </row>
    <row r="23" customFormat="false" ht="15.75" hidden="false" customHeight="false" outlineLevel="1" collapsed="false">
      <c r="D23" s="38"/>
      <c r="E23" s="8"/>
      <c r="F23" s="40"/>
      <c r="G23" s="8"/>
      <c r="H23" s="41"/>
    </row>
    <row r="24" customFormat="false" ht="15.75" hidden="false" customHeight="false" outlineLevel="2" collapsed="false">
      <c r="D24" s="38"/>
      <c r="E24" s="8"/>
      <c r="F24" s="39" t="s">
        <v>14</v>
      </c>
      <c r="G24" s="40"/>
      <c r="H24" s="41"/>
    </row>
    <row r="25" customFormat="false" ht="15.75" hidden="false" customHeight="false" outlineLevel="2" collapsed="false">
      <c r="D25" s="38"/>
      <c r="E25" s="8"/>
      <c r="F25" s="42"/>
      <c r="G25" s="39" t="s">
        <v>12</v>
      </c>
      <c r="H25" s="41"/>
    </row>
    <row r="26" customFormat="false" ht="15.75" hidden="false" customHeight="false" outlineLevel="2" collapsed="false">
      <c r="D26" s="38"/>
      <c r="E26" s="8"/>
      <c r="F26" s="39" t="s">
        <v>38</v>
      </c>
      <c r="G26" s="40"/>
      <c r="H26" s="41"/>
    </row>
    <row r="27" customFormat="false" ht="15.75" hidden="false" customHeight="false" outlineLevel="2" collapsed="false">
      <c r="D27" s="38"/>
      <c r="E27" s="8"/>
      <c r="F27" s="42"/>
      <c r="G27" s="39" t="s">
        <v>40</v>
      </c>
      <c r="H27" s="41"/>
    </row>
    <row r="28" customFormat="false" ht="15.75" hidden="false" customHeight="false" outlineLevel="2" collapsed="false">
      <c r="D28" s="38"/>
      <c r="E28" s="8"/>
      <c r="F28" s="42"/>
      <c r="G28" s="39" t="s">
        <v>28</v>
      </c>
      <c r="H28" s="41"/>
    </row>
    <row r="29" customFormat="false" ht="15.75" hidden="false" customHeight="false" outlineLevel="2" collapsed="false">
      <c r="D29" s="38"/>
      <c r="E29" s="8"/>
      <c r="F29" s="42"/>
      <c r="G29" s="42"/>
      <c r="H29" s="43" t="s">
        <v>39</v>
      </c>
    </row>
    <row r="30" customFormat="false" ht="15.75" hidden="false" customHeight="false" outlineLevel="2" collapsed="false">
      <c r="D30" s="38"/>
      <c r="E30" s="8"/>
      <c r="F30" s="42"/>
      <c r="G30" s="39" t="s">
        <v>41</v>
      </c>
      <c r="H30" s="41"/>
    </row>
    <row r="31" customFormat="false" ht="15.75" hidden="false" customHeight="false" outlineLevel="2" collapsed="false">
      <c r="D31" s="38"/>
      <c r="E31" s="8"/>
      <c r="F31" s="42"/>
      <c r="H31" s="41"/>
    </row>
    <row r="32" customFormat="false" ht="15.75" hidden="false" customHeight="false" outlineLevel="2" collapsed="false">
      <c r="D32" s="38"/>
      <c r="E32" s="8"/>
      <c r="F32" s="42"/>
      <c r="G32" s="39" t="s">
        <v>24</v>
      </c>
      <c r="H32" s="41"/>
    </row>
    <row r="33" customFormat="false" ht="15.75" hidden="false" customHeight="false" outlineLevel="2" collapsed="false">
      <c r="D33" s="38"/>
      <c r="E33" s="8"/>
      <c r="F33" s="42"/>
      <c r="G33" s="39" t="s">
        <v>23</v>
      </c>
      <c r="H33" s="41"/>
    </row>
    <row r="34" customFormat="false" ht="15.75" hidden="false" customHeight="false" outlineLevel="2" collapsed="false">
      <c r="D34" s="38"/>
      <c r="E34" s="8"/>
      <c r="F34" s="39" t="s">
        <v>8</v>
      </c>
      <c r="H34" s="41"/>
    </row>
    <row r="35" customFormat="false" ht="15.75" hidden="false" customHeight="false" outlineLevel="2" collapsed="false">
      <c r="D35" s="38"/>
      <c r="E35" s="8"/>
      <c r="F35" s="42"/>
      <c r="G35" s="39" t="s">
        <v>9</v>
      </c>
      <c r="H35" s="41"/>
    </row>
    <row r="36" customFormat="false" ht="15.75" hidden="false" customHeight="false" outlineLevel="2" collapsed="false">
      <c r="D36" s="38"/>
      <c r="E36" s="8"/>
      <c r="F36" s="42"/>
      <c r="H36" s="39" t="s">
        <v>54</v>
      </c>
    </row>
    <row r="37" customFormat="false" ht="15.75" hidden="false" customHeight="false" outlineLevel="2" collapsed="false">
      <c r="D37" s="38"/>
      <c r="E37" s="8"/>
      <c r="F37" s="39" t="s">
        <v>18</v>
      </c>
      <c r="H37" s="41"/>
    </row>
    <row r="38" customFormat="false" ht="15.75" hidden="false" customHeight="false" outlineLevel="2" collapsed="false">
      <c r="D38" s="38"/>
      <c r="E38" s="8"/>
      <c r="F38" s="42"/>
      <c r="G38" s="39" t="s">
        <v>27</v>
      </c>
      <c r="H38" s="41"/>
    </row>
    <row r="39" customFormat="false" ht="15.75" hidden="false" customHeight="false" outlineLevel="2" collapsed="false">
      <c r="D39" s="38"/>
      <c r="E39" s="8"/>
      <c r="F39" s="42"/>
      <c r="G39" s="39" t="s">
        <v>60</v>
      </c>
      <c r="H39" s="41"/>
    </row>
    <row r="40" customFormat="false" ht="15.75" hidden="false" customHeight="false" outlineLevel="2" collapsed="false">
      <c r="D40" s="38"/>
      <c r="E40" s="8"/>
      <c r="F40" s="42"/>
      <c r="G40" s="39" t="s">
        <v>61</v>
      </c>
      <c r="H40" s="41"/>
    </row>
    <row r="41" customFormat="false" ht="15.75" hidden="false" customHeight="false" outlineLevel="2" collapsed="false">
      <c r="D41" s="38"/>
      <c r="E41" s="8"/>
      <c r="F41" s="42"/>
      <c r="G41" s="39" t="s">
        <v>62</v>
      </c>
      <c r="H41" s="41"/>
    </row>
    <row r="42" customFormat="false" ht="15.6" hidden="false" customHeight="true" outlineLevel="2" collapsed="false">
      <c r="D42" s="38"/>
      <c r="E42" s="8"/>
      <c r="F42" s="42"/>
      <c r="G42" s="39" t="s">
        <v>63</v>
      </c>
      <c r="H42" s="41"/>
    </row>
    <row r="43" customFormat="false" ht="15.6" hidden="false" customHeight="true" outlineLevel="2" collapsed="false">
      <c r="D43" s="38"/>
      <c r="E43" s="8"/>
      <c r="G43" s="42"/>
      <c r="H43" s="41"/>
    </row>
    <row r="44" customFormat="false" ht="15.75" hidden="false" customHeight="false" outlineLevel="2" collapsed="false">
      <c r="D44" s="38"/>
      <c r="E44" s="8"/>
      <c r="F44" s="42"/>
      <c r="G44" s="39" t="s">
        <v>64</v>
      </c>
      <c r="H44" s="41"/>
    </row>
    <row r="45" customFormat="false" ht="15.75" hidden="false" customHeight="false" outlineLevel="2" collapsed="false">
      <c r="D45" s="38"/>
      <c r="E45" s="8"/>
      <c r="F45" s="42"/>
      <c r="G45" s="39" t="s">
        <v>65</v>
      </c>
      <c r="H45" s="41"/>
    </row>
    <row r="46" customFormat="false" ht="15.75" hidden="false" customHeight="false" outlineLevel="2" collapsed="false">
      <c r="D46" s="38"/>
      <c r="E46" s="42"/>
      <c r="F46" s="42"/>
      <c r="G46" s="39" t="s">
        <v>66</v>
      </c>
      <c r="H46" s="41"/>
    </row>
    <row r="47" customFormat="false" ht="15.75" hidden="false" customHeight="false" outlineLevel="2" collapsed="false">
      <c r="D47" s="38"/>
      <c r="E47" s="8"/>
      <c r="F47" s="42"/>
      <c r="G47" s="39" t="s">
        <v>67</v>
      </c>
      <c r="H47" s="41"/>
    </row>
    <row r="48" customFormat="false" ht="15.75" hidden="false" customHeight="false" outlineLevel="2" collapsed="false">
      <c r="D48" s="38"/>
      <c r="E48" s="8"/>
      <c r="F48" s="42"/>
      <c r="G48" s="39" t="s">
        <v>68</v>
      </c>
      <c r="H48" s="41"/>
    </row>
    <row r="49" customFormat="false" ht="15.75" hidden="false" customHeight="false" outlineLevel="2" collapsed="false">
      <c r="D49" s="38"/>
      <c r="E49" s="8"/>
      <c r="F49" s="42"/>
      <c r="G49" s="39" t="s">
        <v>69</v>
      </c>
      <c r="H49" s="41"/>
    </row>
    <row r="50" customFormat="false" ht="15.75" hidden="false" customHeight="false" outlineLevel="2" collapsed="false">
      <c r="D50" s="38"/>
      <c r="E50" s="8"/>
      <c r="F50" s="42"/>
      <c r="G50" s="39" t="s">
        <v>70</v>
      </c>
      <c r="H50" s="41"/>
    </row>
    <row r="51" customFormat="false" ht="15.75" hidden="false" customHeight="false" outlineLevel="2" collapsed="false">
      <c r="D51" s="38"/>
      <c r="E51" s="8"/>
      <c r="F51" s="42"/>
      <c r="G51" s="42"/>
      <c r="H51" s="41"/>
    </row>
    <row r="52" customFormat="false" ht="15.75" hidden="false" customHeight="false" outlineLevel="2" collapsed="false">
      <c r="D52" s="38"/>
      <c r="E52" s="8"/>
      <c r="F52" s="8"/>
      <c r="G52" s="8"/>
      <c r="H52" s="41"/>
    </row>
    <row r="53" customFormat="false" ht="15.75" hidden="false" customHeight="false" outlineLevel="2" collapsed="false">
      <c r="D53" s="38"/>
      <c r="E53" s="8"/>
      <c r="F53" s="8"/>
      <c r="G53" s="8"/>
      <c r="H53" s="41"/>
    </row>
    <row r="54" customFormat="false" ht="15.75" hidden="false" customHeight="false" outlineLevel="2" collapsed="false">
      <c r="D54" s="38"/>
      <c r="E54" s="8"/>
      <c r="F54" s="8"/>
      <c r="G54" s="8"/>
      <c r="H54" s="41"/>
    </row>
    <row r="55" customFormat="false" ht="15.75" hidden="false" customHeight="false" outlineLevel="2" collapsed="false">
      <c r="D55" s="38"/>
      <c r="E55" s="8"/>
      <c r="F55" s="8"/>
      <c r="G55" s="8"/>
      <c r="H55" s="41"/>
    </row>
    <row r="56" customFormat="false" ht="15.75" hidden="false" customHeight="false" outlineLevel="2" collapsed="false">
      <c r="D56" s="38"/>
      <c r="E56" s="8"/>
      <c r="F56" s="8"/>
      <c r="G56" s="14"/>
      <c r="H56" s="41"/>
    </row>
    <row r="57" customFormat="false" ht="15.75" hidden="false" customHeight="false" outlineLevel="2" collapsed="false">
      <c r="D57" s="38"/>
      <c r="E57" s="8"/>
      <c r="F57" s="8"/>
      <c r="G57" s="14"/>
      <c r="H57" s="41"/>
    </row>
    <row r="58" customFormat="false" ht="15.75" hidden="false" customHeight="false" outlineLevel="2" collapsed="false">
      <c r="D58" s="38"/>
      <c r="E58" s="8"/>
      <c r="F58" s="8"/>
      <c r="G58" s="14"/>
      <c r="H58" s="41"/>
    </row>
    <row r="59" customFormat="false" ht="15.75" hidden="false" customHeight="false" outlineLevel="2" collapsed="false">
      <c r="D59" s="38"/>
      <c r="E59" s="8"/>
      <c r="F59" s="8"/>
      <c r="G59" s="14"/>
      <c r="H59" s="41"/>
    </row>
    <row r="60" customFormat="false" ht="15.75" hidden="false" customHeight="false" outlineLevel="2" collapsed="false">
      <c r="D60" s="38"/>
      <c r="E60" s="14"/>
      <c r="F60" s="8"/>
      <c r="G60" s="8"/>
      <c r="H60" s="41"/>
    </row>
    <row r="61" customFormat="false" ht="15.75" hidden="false" customHeight="false" outlineLevel="2" collapsed="false">
      <c r="D61" s="38"/>
      <c r="E61" s="8"/>
      <c r="F61" s="8"/>
      <c r="G61" s="8"/>
      <c r="H61" s="41"/>
    </row>
    <row r="62" customFormat="false" ht="15.75" hidden="false" customHeight="false" outlineLevel="2" collapsed="false">
      <c r="D62" s="38"/>
      <c r="E62" s="8"/>
      <c r="F62" s="8"/>
      <c r="G62" s="8"/>
      <c r="H62" s="41"/>
    </row>
    <row r="63" customFormat="false" ht="15.75" hidden="false" customHeight="false" outlineLevel="2" collapsed="false">
      <c r="D63" s="38"/>
      <c r="E63" s="8"/>
      <c r="F63" s="8"/>
      <c r="G63" s="8"/>
      <c r="H63" s="41"/>
    </row>
    <row r="64" customFormat="false" ht="15.75" hidden="false" customHeight="false" outlineLevel="2" collapsed="false">
      <c r="D64" s="38"/>
      <c r="E64" s="8"/>
      <c r="F64" s="8"/>
      <c r="G64" s="8"/>
      <c r="H64" s="41"/>
    </row>
    <row r="65" customFormat="false" ht="15.75" hidden="false" customHeight="false" outlineLevel="2" collapsed="false">
      <c r="D65" s="38"/>
      <c r="E65" s="8"/>
      <c r="F65" s="8"/>
      <c r="G65" s="8"/>
      <c r="H65" s="41"/>
    </row>
    <row r="66" customFormat="false" ht="15.75" hidden="false" customHeight="false" outlineLevel="2" collapsed="false">
      <c r="D66" s="38"/>
      <c r="E66" s="8"/>
      <c r="F66" s="8"/>
      <c r="G66" s="8"/>
      <c r="H66" s="41"/>
    </row>
    <row r="67" customFormat="false" ht="15.75" hidden="false" customHeight="false" outlineLevel="2" collapsed="false">
      <c r="D67" s="38"/>
      <c r="E67" s="8"/>
      <c r="F67" s="8"/>
      <c r="G67" s="8"/>
      <c r="H67" s="41"/>
    </row>
    <row r="68" customFormat="false" ht="15.75" hidden="false" customHeight="false" outlineLevel="2" collapsed="false">
      <c r="D68" s="38"/>
      <c r="E68" s="8"/>
      <c r="F68" s="8"/>
      <c r="G68" s="8"/>
      <c r="H68" s="41"/>
    </row>
    <row r="69" customFormat="false" ht="15.75" hidden="false" customHeight="false" outlineLevel="2" collapsed="false">
      <c r="D69" s="38"/>
      <c r="E69" s="8"/>
      <c r="F69" s="8"/>
      <c r="G69" s="8"/>
      <c r="H69" s="41"/>
    </row>
    <row r="70" customFormat="false" ht="15.75" hidden="false" customHeight="false" outlineLevel="2" collapsed="false">
      <c r="D70" s="38"/>
      <c r="E70" s="8"/>
      <c r="F70" s="8"/>
      <c r="G70" s="8"/>
      <c r="H70" s="41"/>
    </row>
    <row r="71" customFormat="false" ht="15.75" hidden="false" customHeight="false" outlineLevel="2" collapsed="false">
      <c r="D71" s="38"/>
      <c r="E71" s="8"/>
      <c r="F71" s="8"/>
      <c r="G71" s="8"/>
      <c r="H71" s="41"/>
    </row>
    <row r="72" customFormat="false" ht="15.75" hidden="false" customHeight="false" outlineLevel="2" collapsed="false">
      <c r="D72" s="38"/>
      <c r="E72" s="8"/>
      <c r="F72" s="8"/>
      <c r="G72" s="8"/>
      <c r="H72" s="41"/>
    </row>
    <row r="73" customFormat="false" ht="15.75" hidden="false" customHeight="false" outlineLevel="2" collapsed="false">
      <c r="D73" s="38"/>
      <c r="E73" s="8"/>
      <c r="F73" s="8"/>
      <c r="G73" s="8"/>
      <c r="H73" s="41"/>
    </row>
    <row r="74" customFormat="false" ht="12.75" hidden="false" customHeight="true" outlineLevel="2" collapsed="false">
      <c r="D74" s="44"/>
      <c r="E74" s="16"/>
      <c r="F74" s="16"/>
      <c r="G74" s="16"/>
      <c r="H74" s="45"/>
    </row>
    <row r="75" customFormat="false" ht="46.5" hidden="false" customHeight="false" outlineLevel="0" collapsed="false">
      <c r="A75" s="5" t="n">
        <f aca="false">A8+1</f>
        <v>2</v>
      </c>
      <c r="B75" s="6" t="s">
        <v>43</v>
      </c>
      <c r="C75" s="7" t="n">
        <f aca="false">SUM(D75:H75)</f>
        <v>38</v>
      </c>
      <c r="D75" s="61" t="n">
        <f aca="false">COUNTA(D76:D141)</f>
        <v>0</v>
      </c>
      <c r="E75" s="62" t="n">
        <f aca="false">COUNTA(E76:E141)</f>
        <v>2</v>
      </c>
      <c r="F75" s="62" t="n">
        <f aca="false">COUNTA(F77:F141)</f>
        <v>7</v>
      </c>
      <c r="G75" s="62" t="n">
        <f aca="false">COUNTA(G76:G141)</f>
        <v>24</v>
      </c>
      <c r="H75" s="63" t="n">
        <f aca="false">COUNTA(H76:H141)</f>
        <v>5</v>
      </c>
    </row>
    <row r="76" customFormat="false" ht="15.6" hidden="false" customHeight="true" outlineLevel="1" collapsed="false">
      <c r="D76" s="57"/>
      <c r="E76" s="58"/>
      <c r="F76" s="58"/>
      <c r="G76" s="58"/>
      <c r="H76" s="59"/>
    </row>
    <row r="77" customFormat="false" ht="15.6" hidden="false" customHeight="true" outlineLevel="1" collapsed="false">
      <c r="E77" s="60" t="s">
        <v>71</v>
      </c>
    </row>
    <row r="78" customFormat="false" ht="15.75" hidden="false" customHeight="false" outlineLevel="1" collapsed="false">
      <c r="D78" s="38"/>
      <c r="E78" s="8"/>
      <c r="G78" s="60" t="s">
        <v>72</v>
      </c>
      <c r="H78" s="41"/>
    </row>
    <row r="79" customFormat="false" ht="15.75" hidden="false" customHeight="false" outlineLevel="1" collapsed="false">
      <c r="D79" s="38"/>
      <c r="G79" s="8"/>
      <c r="H79" s="60" t="s">
        <v>55</v>
      </c>
    </row>
    <row r="80" customFormat="false" ht="15.75" hidden="false" customHeight="false" outlineLevel="1" collapsed="false">
      <c r="D80" s="38"/>
      <c r="E80" s="8"/>
      <c r="G80" s="60" t="s">
        <v>56</v>
      </c>
      <c r="H80" s="41"/>
    </row>
    <row r="81" customFormat="false" ht="15.75" hidden="false" customHeight="false" outlineLevel="1" collapsed="false">
      <c r="D81" s="38"/>
      <c r="E81" s="8"/>
      <c r="F81" s="60" t="s">
        <v>73</v>
      </c>
      <c r="G81" s="8"/>
      <c r="H81" s="41"/>
    </row>
    <row r="82" customFormat="false" ht="15.75" hidden="false" customHeight="false" outlineLevel="1" collapsed="false">
      <c r="D82" s="38"/>
      <c r="E82" s="8"/>
      <c r="H82" s="60" t="s">
        <v>74</v>
      </c>
    </row>
    <row r="83" customFormat="false" ht="15.75" hidden="false" customHeight="false" outlineLevel="1" collapsed="false">
      <c r="D83" s="38"/>
      <c r="E83" s="8"/>
      <c r="G83" s="60" t="s">
        <v>75</v>
      </c>
      <c r="H83" s="41"/>
    </row>
    <row r="84" customFormat="false" ht="15.75" hidden="false" customHeight="false" outlineLevel="1" collapsed="false">
      <c r="D84" s="38"/>
      <c r="E84" s="8"/>
      <c r="F84" s="60" t="s">
        <v>76</v>
      </c>
      <c r="G84" s="8"/>
      <c r="H84" s="41"/>
    </row>
    <row r="85" customFormat="false" ht="15.75" hidden="false" customHeight="false" outlineLevel="1" collapsed="false">
      <c r="D85" s="38"/>
      <c r="E85" s="8"/>
      <c r="G85" s="60" t="s">
        <v>77</v>
      </c>
      <c r="H85" s="41"/>
    </row>
    <row r="86" customFormat="false" ht="15.75" hidden="false" customHeight="false" outlineLevel="1" collapsed="false">
      <c r="D86" s="38"/>
      <c r="E86" s="8"/>
      <c r="G86" s="60" t="s">
        <v>57</v>
      </c>
      <c r="H86" s="41"/>
    </row>
    <row r="87" customFormat="false" ht="15.75" hidden="false" customHeight="false" outlineLevel="1" collapsed="false">
      <c r="D87" s="38"/>
      <c r="E87" s="8"/>
      <c r="F87" s="60" t="s">
        <v>58</v>
      </c>
      <c r="G87" s="8"/>
      <c r="H87" s="41"/>
    </row>
    <row r="88" customFormat="false" ht="15.75" hidden="false" customHeight="false" outlineLevel="1" collapsed="false">
      <c r="D88" s="38"/>
      <c r="E88" s="60" t="s">
        <v>59</v>
      </c>
      <c r="G88" s="8"/>
      <c r="H88" s="41"/>
    </row>
    <row r="89" customFormat="false" ht="15.75" hidden="false" customHeight="false" outlineLevel="1" collapsed="false">
      <c r="D89" s="38"/>
      <c r="E89" s="8"/>
      <c r="G89" s="8"/>
      <c r="H89" s="43" t="s">
        <v>37</v>
      </c>
    </row>
    <row r="90" customFormat="false" ht="15.75" hidden="false" customHeight="false" outlineLevel="1" collapsed="false">
      <c r="D90" s="38"/>
      <c r="E90" s="8"/>
      <c r="F90" s="40"/>
      <c r="G90" s="8"/>
      <c r="H90" s="41"/>
    </row>
    <row r="91" customFormat="false" ht="15.75" hidden="false" customHeight="false" outlineLevel="2" collapsed="false">
      <c r="D91" s="12"/>
      <c r="E91" s="8"/>
      <c r="F91" s="39" t="s">
        <v>14</v>
      </c>
      <c r="G91" s="40"/>
      <c r="H91" s="13"/>
    </row>
    <row r="92" customFormat="false" ht="15.75" hidden="false" customHeight="false" outlineLevel="2" collapsed="false">
      <c r="D92" s="12"/>
      <c r="E92" s="8"/>
      <c r="G92" s="39" t="s">
        <v>12</v>
      </c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40"/>
      <c r="H93" s="13"/>
    </row>
    <row r="94" customFormat="false" ht="15.75" hidden="false" customHeight="false" outlineLevel="2" collapsed="false">
      <c r="D94" s="12"/>
      <c r="E94" s="8"/>
      <c r="G94" s="39" t="s">
        <v>40</v>
      </c>
      <c r="H94" s="13"/>
    </row>
    <row r="95" customFormat="false" ht="15.75" hidden="false" customHeight="false" outlineLevel="2" collapsed="false">
      <c r="D95" s="12"/>
      <c r="E95" s="8"/>
      <c r="G95" s="39" t="s">
        <v>28</v>
      </c>
      <c r="H95" s="13"/>
    </row>
    <row r="96" customFormat="false" ht="15.75" hidden="false" customHeight="false" outlineLevel="2" collapsed="false">
      <c r="D96" s="12"/>
      <c r="E96" s="8"/>
      <c r="H96" s="39" t="s">
        <v>39</v>
      </c>
    </row>
    <row r="97" customFormat="false" ht="15.75" hidden="false" customHeight="false" outlineLevel="2" collapsed="false">
      <c r="D97" s="12"/>
      <c r="E97" s="8"/>
      <c r="G97" s="39" t="s">
        <v>41</v>
      </c>
      <c r="H97" s="13"/>
    </row>
    <row r="98" customFormat="false" ht="15.75" hidden="false" customHeight="false" outlineLevel="2" collapsed="false">
      <c r="D98" s="12"/>
      <c r="E98" s="8"/>
      <c r="H98" s="13"/>
    </row>
    <row r="99" customFormat="false" ht="15.75" hidden="false" customHeight="false" outlineLevel="2" collapsed="false">
      <c r="D99" s="12"/>
      <c r="E99" s="8"/>
      <c r="G99" s="39" t="s">
        <v>24</v>
      </c>
      <c r="H99" s="13"/>
    </row>
    <row r="100" customFormat="false" ht="15.75" hidden="false" customHeight="false" outlineLevel="2" collapsed="false">
      <c r="D100" s="12"/>
      <c r="E100" s="8"/>
      <c r="G100" s="39" t="s">
        <v>23</v>
      </c>
      <c r="H100" s="13"/>
    </row>
    <row r="101" customFormat="false" ht="15.75" hidden="false" customHeight="false" outlineLevel="2" collapsed="false">
      <c r="D101" s="12"/>
      <c r="E101" s="8"/>
      <c r="F101" s="39" t="s">
        <v>8</v>
      </c>
      <c r="H101" s="13"/>
    </row>
    <row r="102" customFormat="false" ht="15.75" hidden="false" customHeight="false" outlineLevel="2" collapsed="false">
      <c r="D102" s="12"/>
      <c r="E102" s="8"/>
      <c r="G102" s="39" t="s">
        <v>9</v>
      </c>
      <c r="H102" s="13"/>
    </row>
    <row r="103" customFormat="false" ht="15.75" hidden="false" customHeight="false" outlineLevel="2" collapsed="false">
      <c r="D103" s="12"/>
      <c r="E103" s="8"/>
      <c r="H103" s="39" t="s">
        <v>54</v>
      </c>
    </row>
    <row r="104" customFormat="false" ht="15.75" hidden="false" customHeight="false" outlineLevel="2" collapsed="false">
      <c r="D104" s="12"/>
      <c r="E104" s="8"/>
      <c r="F104" s="39" t="s">
        <v>18</v>
      </c>
      <c r="H104" s="13"/>
    </row>
    <row r="105" customFormat="false" ht="15.75" hidden="false" customHeight="false" outlineLevel="2" collapsed="false">
      <c r="D105" s="12"/>
      <c r="E105" s="8"/>
      <c r="G105" s="39" t="s">
        <v>27</v>
      </c>
      <c r="H105" s="13"/>
    </row>
    <row r="106" customFormat="false" ht="15.75" hidden="false" customHeight="false" outlineLevel="2" collapsed="false">
      <c r="D106" s="12"/>
      <c r="E106" s="8"/>
      <c r="G106" s="39" t="s">
        <v>60</v>
      </c>
      <c r="H106" s="13"/>
    </row>
    <row r="107" customFormat="false" ht="15.75" hidden="false" customHeight="false" outlineLevel="2" collapsed="false">
      <c r="D107" s="12"/>
      <c r="E107" s="8"/>
      <c r="G107" s="39" t="s">
        <v>61</v>
      </c>
      <c r="H107" s="13"/>
    </row>
    <row r="108" customFormat="false" ht="15.75" hidden="false" customHeight="false" outlineLevel="2" collapsed="false">
      <c r="D108" s="12"/>
      <c r="E108" s="8"/>
      <c r="G108" s="39" t="s">
        <v>62</v>
      </c>
      <c r="H108" s="13"/>
    </row>
    <row r="109" customFormat="false" ht="15.6" hidden="false" customHeight="true" outlineLevel="2" collapsed="false">
      <c r="D109" s="12"/>
      <c r="E109" s="8"/>
      <c r="G109" s="39" t="s">
        <v>63</v>
      </c>
      <c r="H109" s="13"/>
    </row>
    <row r="110" customFormat="false" ht="15.6" hidden="false" customHeight="true" outlineLevel="2" collapsed="false">
      <c r="D110" s="12"/>
      <c r="E110" s="8"/>
      <c r="H110" s="13"/>
    </row>
    <row r="111" customFormat="false" ht="15.75" hidden="false" customHeight="false" outlineLevel="2" collapsed="false">
      <c r="D111" s="12"/>
      <c r="E111" s="8"/>
      <c r="G111" s="39" t="s">
        <v>64</v>
      </c>
      <c r="H111" s="13"/>
    </row>
    <row r="112" customFormat="false" ht="15.75" hidden="false" customHeight="false" outlineLevel="2" collapsed="false">
      <c r="D112" s="12"/>
      <c r="E112" s="8"/>
      <c r="G112" s="39" t="s">
        <v>65</v>
      </c>
      <c r="H112" s="13"/>
    </row>
    <row r="113" customFormat="false" ht="15.75" hidden="false" customHeight="false" outlineLevel="2" collapsed="false">
      <c r="D113" s="12"/>
      <c r="G113" s="39" t="s">
        <v>66</v>
      </c>
      <c r="H113" s="13"/>
    </row>
    <row r="114" customFormat="false" ht="15.75" hidden="false" customHeight="false" outlineLevel="2" collapsed="false">
      <c r="D114" s="12"/>
      <c r="E114" s="8"/>
      <c r="G114" s="39" t="s">
        <v>67</v>
      </c>
      <c r="H114" s="13"/>
    </row>
    <row r="115" customFormat="false" ht="15.75" hidden="false" customHeight="false" outlineLevel="2" collapsed="false">
      <c r="D115" s="12"/>
      <c r="E115" s="8"/>
      <c r="G115" s="39" t="s">
        <v>68</v>
      </c>
      <c r="H115" s="13"/>
    </row>
    <row r="116" customFormat="false" ht="15.75" hidden="false" customHeight="false" outlineLevel="2" collapsed="false">
      <c r="D116" s="12"/>
      <c r="E116" s="8"/>
      <c r="G116" s="39" t="s">
        <v>69</v>
      </c>
      <c r="H116" s="13"/>
    </row>
    <row r="117" customFormat="false" ht="15.75" hidden="false" customHeight="false" outlineLevel="2" collapsed="false">
      <c r="D117" s="12"/>
      <c r="E117" s="8"/>
      <c r="G117" s="39" t="s">
        <v>70</v>
      </c>
      <c r="H117" s="13"/>
    </row>
    <row r="118" customFormat="false" ht="15.75" hidden="false" customHeight="false" outlineLevel="2" collapsed="false">
      <c r="D118" s="12"/>
      <c r="E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14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2.25" hidden="false" customHeight="true" outlineLevel="0" collapsed="false">
      <c r="A142" s="5" t="n">
        <f aca="false">A75+1</f>
        <v>3</v>
      </c>
      <c r="B142" s="6" t="s">
        <v>46</v>
      </c>
      <c r="C142" s="7" t="n">
        <f aca="false">SUM(D142:H142)</f>
        <v>38</v>
      </c>
      <c r="D142" s="8" t="n">
        <f aca="false">COUNTA(D143:D208)</f>
        <v>0</v>
      </c>
      <c r="E142" s="8" t="n">
        <f aca="false">COUNTA(E143:E208)</f>
        <v>2</v>
      </c>
      <c r="F142" s="8" t="n">
        <f aca="false">COUNTA(F144:F208)</f>
        <v>3</v>
      </c>
      <c r="G142" s="8" t="n">
        <f aca="false">COUNTA(G143:G208)</f>
        <v>29</v>
      </c>
      <c r="H142" s="8" t="n">
        <f aca="false">COUNTA(H143:H208)</f>
        <v>4</v>
      </c>
    </row>
    <row r="143" customFormat="false" ht="15.6" hidden="false" customHeight="true" outlineLevel="1" collapsed="false">
      <c r="D143" s="57"/>
      <c r="E143" s="58"/>
      <c r="F143" s="58"/>
      <c r="G143" s="58"/>
      <c r="H143" s="59"/>
    </row>
    <row r="144" customFormat="false" ht="15.6" hidden="false" customHeight="true" outlineLevel="1" collapsed="false">
      <c r="E144" s="60" t="s">
        <v>71</v>
      </c>
    </row>
    <row r="145" customFormat="false" ht="15.75" hidden="false" customHeight="false" outlineLevel="1" collapsed="false">
      <c r="D145" s="38"/>
      <c r="E145" s="8"/>
      <c r="G145" s="60" t="s">
        <v>72</v>
      </c>
      <c r="H145" s="41"/>
    </row>
    <row r="146" customFormat="false" ht="15.75" hidden="false" customHeight="false" outlineLevel="1" collapsed="false">
      <c r="G146" s="8"/>
      <c r="H146" s="60" t="s">
        <v>55</v>
      </c>
    </row>
    <row r="147" customFormat="false" ht="15.75" hidden="false" customHeight="false" outlineLevel="1" collapsed="false">
      <c r="D147" s="38"/>
      <c r="E147" s="8"/>
      <c r="G147" s="60" t="s">
        <v>56</v>
      </c>
      <c r="H147" s="41"/>
    </row>
    <row r="148" customFormat="false" ht="15.75" hidden="false" customHeight="false" outlineLevel="1" collapsed="false">
      <c r="D148" s="38"/>
      <c r="E148" s="8"/>
      <c r="F148" s="60" t="s">
        <v>73</v>
      </c>
      <c r="G148" s="8"/>
      <c r="H148" s="41"/>
    </row>
    <row r="149" customFormat="false" ht="15.75" hidden="false" customHeight="false" outlineLevel="1" collapsed="false">
      <c r="D149" s="38"/>
      <c r="E149" s="8"/>
      <c r="H149" s="60" t="s">
        <v>74</v>
      </c>
    </row>
    <row r="150" customFormat="false" ht="15.75" hidden="false" customHeight="false" outlineLevel="1" collapsed="false">
      <c r="D150" s="38"/>
      <c r="E150" s="8"/>
      <c r="G150" s="60" t="s">
        <v>75</v>
      </c>
      <c r="H150" s="41"/>
    </row>
    <row r="151" customFormat="false" ht="15.75" hidden="false" customHeight="false" outlineLevel="1" collapsed="false">
      <c r="D151" s="38"/>
      <c r="E151" s="8"/>
      <c r="F151" s="60" t="s">
        <v>76</v>
      </c>
      <c r="G151" s="8"/>
      <c r="H151" s="41"/>
    </row>
    <row r="152" customFormat="false" ht="15.75" hidden="false" customHeight="false" outlineLevel="1" collapsed="false">
      <c r="D152" s="38"/>
      <c r="E152" s="8"/>
      <c r="G152" s="60" t="s">
        <v>77</v>
      </c>
      <c r="H152" s="41"/>
    </row>
    <row r="153" customFormat="false" ht="15.75" hidden="false" customHeight="false" outlineLevel="1" collapsed="false">
      <c r="D153" s="38"/>
      <c r="E153" s="8"/>
      <c r="G153" s="60" t="s">
        <v>57</v>
      </c>
      <c r="H153" s="41"/>
    </row>
    <row r="154" customFormat="false" ht="15.75" hidden="false" customHeight="false" outlineLevel="1" collapsed="false">
      <c r="D154" s="38"/>
      <c r="E154" s="8"/>
      <c r="F154" s="60" t="s">
        <v>58</v>
      </c>
      <c r="G154" s="8"/>
      <c r="H154" s="41"/>
    </row>
    <row r="155" customFormat="false" ht="15.75" hidden="false" customHeight="false" outlineLevel="1" collapsed="false">
      <c r="D155" s="38"/>
      <c r="E155" s="60" t="s">
        <v>59</v>
      </c>
      <c r="G155" s="8"/>
      <c r="H155" s="41"/>
    </row>
    <row r="156" customFormat="false" ht="15.75" hidden="false" customHeight="false" outlineLevel="1" collapsed="false">
      <c r="D156" s="38"/>
      <c r="E156" s="8"/>
      <c r="G156" s="8"/>
      <c r="H156" s="43" t="s">
        <v>37</v>
      </c>
    </row>
    <row r="157" customFormat="false" ht="15.75" hidden="false" customHeight="false" outlineLevel="1" collapsed="false">
      <c r="D157" s="38"/>
      <c r="E157" s="8"/>
      <c r="F157" s="40"/>
      <c r="G157" s="8"/>
      <c r="H157" s="41"/>
    </row>
    <row r="158" customFormat="false" ht="15.75" hidden="false" customHeight="false" outlineLevel="2" collapsed="false">
      <c r="D158" s="12"/>
      <c r="E158" s="8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G159" s="39" t="s">
        <v>12</v>
      </c>
      <c r="H159" s="13"/>
    </row>
    <row r="160" customFormat="false" ht="15.75" hidden="false" customHeight="false" outlineLevel="2" collapsed="false">
      <c r="D160" s="12"/>
      <c r="E160" s="8"/>
      <c r="G160" s="39" t="s">
        <v>38</v>
      </c>
      <c r="H160" s="13"/>
    </row>
    <row r="161" customFormat="false" ht="15.75" hidden="false" customHeight="false" outlineLevel="2" collapsed="false">
      <c r="D161" s="12"/>
      <c r="E161" s="8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G162" s="39" t="s">
        <v>28</v>
      </c>
      <c r="H162" s="13"/>
    </row>
    <row r="163" customFormat="false" ht="15.75" hidden="false" customHeight="false" outlineLevel="2" collapsed="false">
      <c r="D163" s="12"/>
      <c r="E163" s="8"/>
      <c r="H163" s="39" t="s">
        <v>39</v>
      </c>
    </row>
    <row r="164" customFormat="false" ht="15.75" hidden="false" customHeight="false" outlineLevel="2" collapsed="false">
      <c r="D164" s="12"/>
      <c r="E164" s="8"/>
      <c r="G164" s="39" t="s">
        <v>41</v>
      </c>
      <c r="H164" s="13"/>
    </row>
    <row r="165" customFormat="false" ht="15.75" hidden="false" customHeight="false" outlineLevel="2" collapsed="false">
      <c r="D165" s="12"/>
      <c r="E165" s="8"/>
      <c r="G165" s="13"/>
      <c r="H165" s="13"/>
    </row>
    <row r="166" customFormat="false" ht="15.75" hidden="false" customHeight="false" outlineLevel="2" collapsed="false">
      <c r="D166" s="12"/>
      <c r="E166" s="8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G167" s="39" t="s">
        <v>23</v>
      </c>
    </row>
    <row r="168" customFormat="false" ht="15.75" hidden="false" customHeight="false" outlineLevel="2" collapsed="false">
      <c r="D168" s="12"/>
      <c r="E168" s="8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G169" s="39" t="s">
        <v>9</v>
      </c>
    </row>
    <row r="170" customFormat="false" ht="15.75" hidden="false" customHeight="false" outlineLevel="2" collapsed="false">
      <c r="D170" s="12"/>
      <c r="E170" s="8"/>
      <c r="G170" s="39" t="s">
        <v>54</v>
      </c>
    </row>
    <row r="171" customFormat="false" ht="15.75" hidden="false" customHeight="false" outlineLevel="2" collapsed="false">
      <c r="D171" s="12"/>
      <c r="E171" s="8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G172" s="39" t="s">
        <v>27</v>
      </c>
      <c r="H172" s="13"/>
    </row>
    <row r="173" customFormat="false" ht="15.75" hidden="false" customHeight="false" outlineLevel="2" collapsed="false">
      <c r="D173" s="12"/>
      <c r="E173" s="8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G177" s="13"/>
      <c r="H177" s="13"/>
    </row>
    <row r="178" customFormat="false" ht="15.75" hidden="false" customHeight="false" outlineLevel="2" collapsed="false">
      <c r="D178" s="12"/>
      <c r="E178" s="8"/>
      <c r="G178" s="39" t="s">
        <v>64</v>
      </c>
      <c r="H178" s="13"/>
    </row>
    <row r="179" customFormat="false" ht="15.75" hidden="false" customHeight="false" outlineLevel="2" collapsed="false">
      <c r="D179" s="12"/>
      <c r="E179" s="8"/>
      <c r="G179" s="39" t="s">
        <v>65</v>
      </c>
      <c r="H179" s="13"/>
    </row>
    <row r="180" customFormat="false" ht="15.75" hidden="false" customHeight="false" outlineLevel="2" collapsed="false">
      <c r="D180" s="12"/>
      <c r="G180" s="39" t="s">
        <v>66</v>
      </c>
      <c r="H180" s="13"/>
    </row>
    <row r="181" customFormat="false" ht="15.75" hidden="false" customHeight="false" outlineLevel="2" collapsed="false">
      <c r="D181" s="12"/>
      <c r="E181" s="8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35.25" hidden="false" customHeight="true" outlineLevel="0" collapsed="false">
      <c r="A209" s="5" t="n">
        <f aca="false">A142+1</f>
        <v>4</v>
      </c>
      <c r="B209" s="6" t="s">
        <v>48</v>
      </c>
      <c r="C209" s="7" t="n">
        <f aca="false">SUM(D209:H209)</f>
        <v>38</v>
      </c>
      <c r="D209" s="8" t="n">
        <f aca="false">COUNTA(D210:D275)</f>
        <v>0</v>
      </c>
      <c r="E209" s="8" t="n">
        <f aca="false">COUNTA(E210:E275)</f>
        <v>3</v>
      </c>
      <c r="F209" s="8" t="n">
        <f aca="false">COUNTA(F211:F275)</f>
        <v>7</v>
      </c>
      <c r="G209" s="8" t="n">
        <f aca="false">COUNTA(G210:G275)</f>
        <v>25</v>
      </c>
      <c r="H209" s="8" t="n">
        <f aca="false">COUNTA(H210:H275)</f>
        <v>3</v>
      </c>
    </row>
    <row r="210" customFormat="false" ht="15.6" hidden="false" customHeight="true" outlineLevel="1" collapsed="false">
      <c r="D210" s="57"/>
      <c r="E210" s="58"/>
      <c r="F210" s="58"/>
      <c r="G210" s="58"/>
      <c r="H210" s="59"/>
    </row>
    <row r="211" customFormat="false" ht="15.6" hidden="false" customHeight="true" outlineLevel="1" collapsed="false">
      <c r="E211" s="60" t="s">
        <v>71</v>
      </c>
    </row>
    <row r="212" customFormat="false" ht="15.75" hidden="false" customHeight="false" outlineLevel="1" collapsed="false">
      <c r="D212" s="38"/>
      <c r="E212" s="8"/>
      <c r="G212" s="60" t="s">
        <v>72</v>
      </c>
      <c r="H212" s="41"/>
    </row>
    <row r="213" customFormat="false" ht="15.75" hidden="false" customHeight="false" outlineLevel="1" collapsed="false">
      <c r="G213" s="8"/>
      <c r="H213" s="60" t="s">
        <v>55</v>
      </c>
    </row>
    <row r="214" customFormat="false" ht="15.75" hidden="false" customHeight="false" outlineLevel="1" collapsed="false">
      <c r="D214" s="38"/>
      <c r="E214" s="8"/>
      <c r="G214" s="60" t="s">
        <v>56</v>
      </c>
      <c r="H214" s="41"/>
    </row>
    <row r="215" customFormat="false" ht="15.75" hidden="false" customHeight="false" outlineLevel="1" collapsed="false">
      <c r="D215" s="38"/>
      <c r="E215" s="8"/>
      <c r="F215" s="60" t="s">
        <v>73</v>
      </c>
      <c r="G215" s="8"/>
      <c r="H215" s="41"/>
    </row>
    <row r="216" customFormat="false" ht="15.75" hidden="false" customHeight="false" outlineLevel="1" collapsed="false">
      <c r="D216" s="38"/>
      <c r="E216" s="8"/>
      <c r="H216" s="60" t="s">
        <v>74</v>
      </c>
    </row>
    <row r="217" customFormat="false" ht="15.75" hidden="false" customHeight="false" outlineLevel="1" collapsed="false">
      <c r="D217" s="38"/>
      <c r="E217" s="8"/>
      <c r="G217" s="60" t="s">
        <v>75</v>
      </c>
      <c r="H217" s="41"/>
    </row>
    <row r="218" customFormat="false" ht="15.75" hidden="false" customHeight="false" outlineLevel="1" collapsed="false">
      <c r="D218" s="38"/>
      <c r="E218" s="8"/>
      <c r="F218" s="60" t="s">
        <v>76</v>
      </c>
      <c r="G218" s="8"/>
      <c r="H218" s="41"/>
    </row>
    <row r="219" customFormat="false" ht="15.75" hidden="false" customHeight="false" outlineLevel="1" collapsed="false">
      <c r="D219" s="38"/>
      <c r="E219" s="8"/>
      <c r="G219" s="60" t="s">
        <v>77</v>
      </c>
      <c r="H219" s="41"/>
    </row>
    <row r="220" customFormat="false" ht="15.75" hidden="false" customHeight="false" outlineLevel="1" collapsed="false">
      <c r="D220" s="38"/>
      <c r="E220" s="8"/>
      <c r="G220" s="60" t="s">
        <v>57</v>
      </c>
      <c r="H220" s="41"/>
    </row>
    <row r="221" customFormat="false" ht="15.75" hidden="false" customHeight="false" outlineLevel="1" collapsed="false">
      <c r="D221" s="38"/>
      <c r="E221" s="8"/>
      <c r="F221" s="60" t="s">
        <v>58</v>
      </c>
      <c r="G221" s="8"/>
      <c r="H221" s="41"/>
    </row>
    <row r="222" customFormat="false" ht="15.75" hidden="false" customHeight="false" outlineLevel="1" collapsed="false">
      <c r="D222" s="38"/>
      <c r="E222" s="60" t="s">
        <v>59</v>
      </c>
      <c r="G222" s="8"/>
      <c r="H222" s="41"/>
    </row>
    <row r="223" customFormat="false" ht="15.75" hidden="false" customHeight="false" outlineLevel="1" collapsed="false">
      <c r="D223" s="38"/>
      <c r="E223" s="8"/>
      <c r="G223" s="43" t="s">
        <v>37</v>
      </c>
      <c r="H223" s="41"/>
    </row>
    <row r="224" customFormat="false" ht="15.75" hidden="false" customHeight="false" outlineLevel="1" collapsed="false">
      <c r="D224" s="38"/>
      <c r="E224" s="8"/>
      <c r="F224" s="40"/>
      <c r="G224" s="8"/>
      <c r="H224" s="41"/>
    </row>
    <row r="225" customFormat="false" ht="15.75" hidden="false" customHeight="false" outlineLevel="2" collapsed="false">
      <c r="D225" s="12"/>
      <c r="E225" s="8"/>
      <c r="F225" s="39" t="s">
        <v>14</v>
      </c>
      <c r="G225" s="40"/>
      <c r="H225" s="13"/>
    </row>
    <row r="226" customFormat="false" ht="15.75" hidden="false" customHeight="false" outlineLevel="2" collapsed="false">
      <c r="D226" s="12"/>
      <c r="E226" s="8"/>
      <c r="G226" s="39" t="s">
        <v>12</v>
      </c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40"/>
      <c r="H227" s="13"/>
    </row>
    <row r="228" customFormat="false" ht="15.75" hidden="false" customHeight="false" outlineLevel="2" collapsed="false">
      <c r="D228" s="12"/>
      <c r="E228" s="14"/>
      <c r="G228" s="39" t="s">
        <v>40</v>
      </c>
      <c r="H228" s="13"/>
    </row>
    <row r="229" customFormat="false" ht="15.75" hidden="false" customHeight="false" outlineLevel="2" collapsed="false">
      <c r="D229" s="12"/>
      <c r="E229" s="8"/>
      <c r="G229" s="39" t="s">
        <v>28</v>
      </c>
      <c r="H229" s="13"/>
    </row>
    <row r="230" customFormat="false" ht="15.75" hidden="false" customHeight="false" outlineLevel="2" collapsed="false">
      <c r="D230" s="12"/>
      <c r="E230" s="8"/>
      <c r="H230" s="39" t="s">
        <v>39</v>
      </c>
    </row>
    <row r="231" customFormat="false" ht="15.75" hidden="false" customHeight="false" outlineLevel="2" collapsed="false">
      <c r="D231" s="12"/>
      <c r="E231" s="8"/>
      <c r="G231" s="39" t="s">
        <v>41</v>
      </c>
      <c r="H231" s="13"/>
    </row>
    <row r="232" customFormat="false" ht="15.75" hidden="false" customHeight="false" outlineLevel="2" collapsed="false">
      <c r="D232" s="12"/>
      <c r="E232" s="8"/>
      <c r="H232" s="13"/>
    </row>
    <row r="233" customFormat="false" ht="15.75" hidden="false" customHeight="false" outlineLevel="2" collapsed="false">
      <c r="D233" s="12"/>
      <c r="E233" s="8"/>
      <c r="G233" s="39" t="s">
        <v>24</v>
      </c>
      <c r="H233" s="13"/>
    </row>
    <row r="234" customFormat="false" ht="15.75" hidden="false" customHeight="false" outlineLevel="2" collapsed="false">
      <c r="D234" s="12"/>
      <c r="E234" s="8"/>
      <c r="G234" s="39" t="s">
        <v>23</v>
      </c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H235" s="13"/>
    </row>
    <row r="236" customFormat="false" ht="15.75" hidden="false" customHeight="false" outlineLevel="2" collapsed="false">
      <c r="D236" s="12"/>
      <c r="E236" s="8"/>
      <c r="G236" s="39" t="s">
        <v>9</v>
      </c>
      <c r="H236" s="13"/>
    </row>
    <row r="237" customFormat="false" ht="15.75" hidden="false" customHeight="false" outlineLevel="2" collapsed="false">
      <c r="D237" s="12"/>
      <c r="E237" s="8"/>
      <c r="G237" s="39" t="s">
        <v>54</v>
      </c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H238" s="13"/>
    </row>
    <row r="239" customFormat="false" ht="15.75" hidden="false" customHeight="false" outlineLevel="2" collapsed="false">
      <c r="D239" s="12"/>
      <c r="E239" s="39" t="s">
        <v>27</v>
      </c>
      <c r="H239" s="13"/>
    </row>
    <row r="240" customFormat="false" ht="15.75" hidden="false" customHeight="false" outlineLevel="2" collapsed="false">
      <c r="D240" s="12"/>
      <c r="E240" s="8"/>
      <c r="G240" s="39" t="s">
        <v>60</v>
      </c>
      <c r="H240" s="13"/>
    </row>
    <row r="241" customFormat="false" ht="15.75" hidden="false" customHeight="false" outlineLevel="2" collapsed="false">
      <c r="D241" s="12"/>
      <c r="E241" s="8"/>
      <c r="G241" s="39" t="s">
        <v>61</v>
      </c>
      <c r="H241" s="13"/>
    </row>
    <row r="242" customFormat="false" ht="15.75" hidden="false" customHeight="false" outlineLevel="2" collapsed="false">
      <c r="D242" s="12"/>
      <c r="E242" s="8"/>
      <c r="G242" s="39" t="s">
        <v>62</v>
      </c>
      <c r="H242" s="13"/>
    </row>
    <row r="243" customFormat="false" ht="15.6" hidden="false" customHeight="true" outlineLevel="2" collapsed="false">
      <c r="D243" s="12"/>
      <c r="E243" s="8"/>
      <c r="G243" s="39" t="s">
        <v>63</v>
      </c>
      <c r="H243" s="13"/>
    </row>
    <row r="244" customFormat="false" ht="15.6" hidden="false" customHeight="true" outlineLevel="2" collapsed="false">
      <c r="D244" s="12"/>
      <c r="E244" s="8"/>
      <c r="H244" s="13"/>
    </row>
    <row r="245" customFormat="false" ht="15.75" hidden="false" customHeight="false" outlineLevel="2" collapsed="false">
      <c r="D245" s="12"/>
      <c r="E245" s="8"/>
      <c r="G245" s="39" t="s">
        <v>64</v>
      </c>
      <c r="H245" s="13"/>
    </row>
    <row r="246" customFormat="false" ht="15.75" hidden="false" customHeight="false" outlineLevel="2" collapsed="false">
      <c r="D246" s="12"/>
      <c r="E246" s="8"/>
      <c r="G246" s="39" t="s">
        <v>65</v>
      </c>
      <c r="H246" s="13"/>
    </row>
    <row r="247" customFormat="false" ht="15.75" hidden="false" customHeight="false" outlineLevel="2" collapsed="false">
      <c r="D247" s="12"/>
      <c r="E247" s="8"/>
      <c r="G247" s="39" t="s">
        <v>66</v>
      </c>
      <c r="H247" s="13"/>
    </row>
    <row r="248" customFormat="false" ht="15.75" hidden="false" customHeight="false" outlineLevel="2" collapsed="false">
      <c r="D248" s="12"/>
      <c r="E248" s="8"/>
      <c r="G248" s="39" t="s">
        <v>67</v>
      </c>
      <c r="H248" s="13"/>
    </row>
    <row r="249" customFormat="false" ht="15.75" hidden="false" customHeight="false" outlineLevel="2" collapsed="false">
      <c r="D249" s="12"/>
      <c r="E249" s="8"/>
      <c r="G249" s="39" t="s">
        <v>68</v>
      </c>
      <c r="H249" s="13"/>
    </row>
    <row r="250" customFormat="false" ht="15.75" hidden="false" customHeight="false" outlineLevel="2" collapsed="false">
      <c r="D250" s="12"/>
      <c r="E250" s="8"/>
      <c r="G250" s="39" t="s">
        <v>69</v>
      </c>
      <c r="H250" s="13"/>
    </row>
    <row r="251" customFormat="false" ht="15.75" hidden="false" customHeight="false" outlineLevel="2" collapsed="false">
      <c r="D251" s="12"/>
      <c r="E251" s="8"/>
      <c r="G251" s="39" t="s">
        <v>70</v>
      </c>
      <c r="H251" s="13"/>
    </row>
    <row r="252" customFormat="false" ht="15.75" hidden="false" customHeight="false" outlineLevel="2" collapsed="false">
      <c r="D252" s="12"/>
      <c r="E252" s="8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20.25" hidden="false" customHeight="true" outlineLevel="0" collapsed="false">
      <c r="A276" s="5" t="n">
        <f aca="false">A209+1</f>
        <v>5</v>
      </c>
      <c r="B276" s="6" t="s">
        <v>49</v>
      </c>
      <c r="C276" s="7" t="n">
        <f aca="false">SUM(D276:H276)</f>
        <v>38</v>
      </c>
      <c r="D276" s="8" t="n">
        <f aca="false">COUNTA(D277:D342)</f>
        <v>0</v>
      </c>
      <c r="E276" s="8" t="n">
        <f aca="false">COUNTA(E277:E342)</f>
        <v>4</v>
      </c>
      <c r="F276" s="8" t="n">
        <f aca="false">COUNTA(F278:F342)</f>
        <v>3</v>
      </c>
      <c r="G276" s="8" t="n">
        <f aca="false">COUNTA(G277:G342)</f>
        <v>27</v>
      </c>
      <c r="H276" s="8" t="n">
        <f aca="false">COUNTA(H277:H342)</f>
        <v>4</v>
      </c>
    </row>
    <row r="277" customFormat="false" ht="15.6" hidden="false" customHeight="true" outlineLevel="1" collapsed="false">
      <c r="D277" s="9"/>
      <c r="E277" s="10"/>
      <c r="F277" s="10"/>
      <c r="G277" s="10"/>
      <c r="H277" s="11"/>
    </row>
    <row r="278" customFormat="false" ht="15.6" hidden="false" customHeight="true" outlineLevel="1" collapsed="false">
      <c r="D278" s="38"/>
      <c r="E278" s="8"/>
      <c r="F278" s="60" t="s">
        <v>71</v>
      </c>
      <c r="G278" s="8"/>
      <c r="H278" s="41"/>
    </row>
    <row r="279" customFormat="false" ht="15.75" hidden="false" customHeight="false" outlineLevel="1" collapsed="false">
      <c r="D279" s="38"/>
      <c r="E279" s="8"/>
      <c r="G279" s="60" t="s">
        <v>72</v>
      </c>
      <c r="H279" s="41"/>
    </row>
    <row r="280" customFormat="false" ht="15.75" hidden="false" customHeight="false" outlineLevel="1" collapsed="false">
      <c r="D280" s="38"/>
      <c r="E280" s="60" t="s">
        <v>55</v>
      </c>
      <c r="G280" s="8"/>
      <c r="H280" s="41"/>
    </row>
    <row r="281" customFormat="false" ht="15.75" hidden="false" customHeight="false" outlineLevel="1" collapsed="false">
      <c r="D281" s="38"/>
      <c r="E281" s="8"/>
      <c r="G281" s="8"/>
      <c r="H281" s="60" t="s">
        <v>56</v>
      </c>
    </row>
    <row r="282" customFormat="false" ht="15.75" hidden="false" customHeight="false" outlineLevel="1" collapsed="false">
      <c r="D282" s="38"/>
      <c r="E282" s="8"/>
      <c r="H282" s="60" t="s">
        <v>73</v>
      </c>
    </row>
    <row r="283" customFormat="false" ht="15.75" hidden="false" customHeight="false" outlineLevel="1" collapsed="false">
      <c r="D283" s="38"/>
      <c r="E283" s="60" t="s">
        <v>74</v>
      </c>
      <c r="G283" s="8"/>
      <c r="H283" s="41"/>
    </row>
    <row r="284" customFormat="false" ht="15.75" hidden="false" customHeight="false" outlineLevel="1" collapsed="false">
      <c r="D284" s="38"/>
      <c r="E284" s="8"/>
      <c r="G284" s="60" t="s">
        <v>75</v>
      </c>
      <c r="H284" s="41"/>
    </row>
    <row r="285" customFormat="false" ht="15.75" hidden="false" customHeight="false" outlineLevel="1" collapsed="false">
      <c r="D285" s="38"/>
      <c r="E285" s="8"/>
      <c r="F285" s="60" t="s">
        <v>76</v>
      </c>
      <c r="G285" s="8"/>
      <c r="H285" s="41"/>
    </row>
    <row r="286" customFormat="false" ht="15.75" hidden="false" customHeight="false" outlineLevel="1" collapsed="false">
      <c r="D286" s="38"/>
      <c r="E286" s="8"/>
      <c r="G286" s="60" t="s">
        <v>77</v>
      </c>
      <c r="H286" s="41"/>
    </row>
    <row r="287" customFormat="false" ht="15.75" hidden="false" customHeight="false" outlineLevel="1" collapsed="false">
      <c r="D287" s="38"/>
      <c r="E287" s="60" t="s">
        <v>57</v>
      </c>
      <c r="G287" s="8"/>
      <c r="H287" s="41"/>
    </row>
    <row r="288" customFormat="false" ht="15.75" hidden="false" customHeight="false" outlineLevel="1" collapsed="false">
      <c r="D288" s="38"/>
      <c r="F288" s="60" t="s">
        <v>58</v>
      </c>
      <c r="G288" s="8"/>
      <c r="H288" s="41"/>
    </row>
    <row r="289" customFormat="false" ht="15.75" hidden="false" customHeight="false" outlineLevel="1" collapsed="false">
      <c r="D289" s="38"/>
      <c r="E289" s="60" t="s">
        <v>59</v>
      </c>
      <c r="G289" s="8"/>
      <c r="H289" s="41"/>
    </row>
    <row r="290" customFormat="false" ht="15.75" hidden="false" customHeight="false" outlineLevel="1" collapsed="false">
      <c r="D290" s="38"/>
      <c r="E290" s="8"/>
      <c r="G290" s="8"/>
      <c r="H290" s="43" t="s">
        <v>37</v>
      </c>
    </row>
    <row r="291" customFormat="false" ht="15.75" hidden="false" customHeight="false" outlineLevel="1" collapsed="false">
      <c r="D291" s="38"/>
      <c r="E291" s="8"/>
      <c r="F291" s="40"/>
      <c r="G291" s="8"/>
      <c r="H291" s="41"/>
    </row>
    <row r="292" customFormat="false" ht="15.75" hidden="false" customHeight="false" outlineLevel="2" collapsed="false">
      <c r="D292" s="12"/>
      <c r="E292" s="8"/>
      <c r="G292" s="39" t="s">
        <v>14</v>
      </c>
      <c r="H292" s="13"/>
    </row>
    <row r="293" customFormat="false" ht="15.75" hidden="false" customHeight="false" outlineLevel="2" collapsed="false">
      <c r="D293" s="12"/>
      <c r="E293" s="8"/>
      <c r="G293" s="39" t="s">
        <v>12</v>
      </c>
      <c r="H293" s="13"/>
    </row>
    <row r="294" customFormat="false" ht="15.75" hidden="false" customHeight="false" outlineLevel="2" collapsed="false">
      <c r="D294" s="12"/>
      <c r="E294" s="8"/>
      <c r="G294" s="39" t="s">
        <v>38</v>
      </c>
      <c r="H294" s="13"/>
    </row>
    <row r="295" customFormat="false" ht="15.75" hidden="false" customHeight="false" outlineLevel="2" collapsed="false">
      <c r="D295" s="12"/>
      <c r="E295" s="14"/>
      <c r="H295" s="39" t="s">
        <v>40</v>
      </c>
    </row>
    <row r="296" customFormat="false" ht="15.75" hidden="false" customHeight="false" outlineLevel="2" collapsed="false">
      <c r="D296" s="12"/>
      <c r="E296" s="8"/>
      <c r="G296" s="39" t="s">
        <v>28</v>
      </c>
      <c r="H296" s="13"/>
    </row>
    <row r="297" customFormat="false" ht="15.75" hidden="false" customHeight="false" outlineLevel="2" collapsed="false">
      <c r="D297" s="12"/>
      <c r="E297" s="8"/>
      <c r="G297" s="39" t="s">
        <v>39</v>
      </c>
      <c r="H297" s="13"/>
    </row>
    <row r="298" customFormat="false" ht="15.75" hidden="false" customHeight="false" outlineLevel="2" collapsed="false">
      <c r="D298" s="12"/>
      <c r="E298" s="8"/>
      <c r="G298" s="39" t="s">
        <v>41</v>
      </c>
      <c r="H298" s="13"/>
    </row>
    <row r="299" customFormat="false" ht="15.75" hidden="false" customHeight="false" outlineLevel="2" collapsed="false">
      <c r="D299" s="12"/>
      <c r="E299" s="8"/>
      <c r="H299" s="13"/>
    </row>
    <row r="300" customFormat="false" ht="15.75" hidden="false" customHeight="false" outlineLevel="2" collapsed="false">
      <c r="D300" s="12"/>
      <c r="E300" s="8"/>
      <c r="G300" s="39" t="s">
        <v>24</v>
      </c>
      <c r="H300" s="13"/>
    </row>
    <row r="301" customFormat="false" ht="15.75" hidden="false" customHeight="false" outlineLevel="2" collapsed="false">
      <c r="D301" s="12"/>
      <c r="E301" s="8"/>
      <c r="G301" s="39" t="s">
        <v>23</v>
      </c>
      <c r="H301" s="13"/>
    </row>
    <row r="302" customFormat="false" ht="15.75" hidden="false" customHeight="false" outlineLevel="2" collapsed="false">
      <c r="D302" s="12"/>
      <c r="E302" s="8"/>
      <c r="G302" s="39" t="s">
        <v>8</v>
      </c>
      <c r="H302" s="13"/>
    </row>
    <row r="303" customFormat="false" ht="15.75" hidden="false" customHeight="false" outlineLevel="2" collapsed="false">
      <c r="D303" s="12"/>
      <c r="E303" s="8"/>
      <c r="G303" s="39" t="s">
        <v>9</v>
      </c>
      <c r="H303" s="13"/>
    </row>
    <row r="304" customFormat="false" ht="15.75" hidden="false" customHeight="false" outlineLevel="2" collapsed="false">
      <c r="D304" s="12"/>
      <c r="E304" s="8"/>
      <c r="G304" s="39" t="s">
        <v>54</v>
      </c>
      <c r="H304" s="13"/>
    </row>
    <row r="305" customFormat="false" ht="15.75" hidden="false" customHeight="false" outlineLevel="2" collapsed="false">
      <c r="D305" s="12"/>
      <c r="E305" s="8"/>
      <c r="G305" s="39" t="s">
        <v>18</v>
      </c>
      <c r="H305" s="13"/>
    </row>
    <row r="306" customFormat="false" ht="15.75" hidden="false" customHeight="false" outlineLevel="2" collapsed="false">
      <c r="D306" s="12"/>
      <c r="E306" s="8"/>
      <c r="G306" s="39" t="s">
        <v>27</v>
      </c>
      <c r="H306" s="13"/>
    </row>
    <row r="307" customFormat="false" ht="15.75" hidden="false" customHeight="false" outlineLevel="2" collapsed="false">
      <c r="D307" s="12"/>
      <c r="E307" s="8"/>
      <c r="G307" s="39" t="s">
        <v>60</v>
      </c>
      <c r="H307" s="13"/>
    </row>
    <row r="308" customFormat="false" ht="15.75" hidden="false" customHeight="false" outlineLevel="2" collapsed="false">
      <c r="D308" s="12"/>
      <c r="E308" s="8"/>
      <c r="G308" s="39" t="s">
        <v>61</v>
      </c>
      <c r="H308" s="13"/>
    </row>
    <row r="309" customFormat="false" ht="15.75" hidden="false" customHeight="false" outlineLevel="2" collapsed="false">
      <c r="D309" s="12"/>
      <c r="E309" s="8"/>
      <c r="G309" s="39" t="s">
        <v>62</v>
      </c>
      <c r="H309" s="13"/>
    </row>
    <row r="310" customFormat="false" ht="15.6" hidden="false" customHeight="true" outlineLevel="2" collapsed="false">
      <c r="D310" s="12"/>
      <c r="E310" s="8"/>
      <c r="G310" s="39" t="s">
        <v>63</v>
      </c>
      <c r="H310" s="13"/>
    </row>
    <row r="311" customFormat="false" ht="15.6" hidden="false" customHeight="true" outlineLevel="2" collapsed="false">
      <c r="D311" s="12"/>
      <c r="E311" s="8"/>
      <c r="H311" s="13"/>
    </row>
    <row r="312" customFormat="false" ht="15.75" hidden="false" customHeight="false" outlineLevel="2" collapsed="false">
      <c r="D312" s="12"/>
      <c r="E312" s="8"/>
      <c r="G312" s="39" t="s">
        <v>64</v>
      </c>
      <c r="H312" s="13"/>
    </row>
    <row r="313" customFormat="false" ht="15.75" hidden="false" customHeight="false" outlineLevel="2" collapsed="false">
      <c r="D313" s="12"/>
      <c r="E313" s="8"/>
      <c r="G313" s="39" t="s">
        <v>65</v>
      </c>
      <c r="H313" s="13"/>
    </row>
    <row r="314" customFormat="false" ht="15.75" hidden="false" customHeight="false" outlineLevel="2" collapsed="false">
      <c r="D314" s="12"/>
      <c r="E314" s="8"/>
      <c r="G314" s="39" t="s">
        <v>66</v>
      </c>
      <c r="H314" s="13"/>
    </row>
    <row r="315" customFormat="false" ht="15.75" hidden="false" customHeight="false" outlineLevel="2" collapsed="false">
      <c r="D315" s="12"/>
      <c r="E315" s="8"/>
      <c r="G315" s="39" t="s">
        <v>67</v>
      </c>
      <c r="H315" s="13"/>
    </row>
    <row r="316" customFormat="false" ht="15.75" hidden="false" customHeight="false" outlineLevel="2" collapsed="false">
      <c r="D316" s="12"/>
      <c r="E316" s="8"/>
      <c r="G316" s="39" t="s">
        <v>68</v>
      </c>
      <c r="H316" s="13"/>
    </row>
    <row r="317" customFormat="false" ht="15.75" hidden="false" customHeight="false" outlineLevel="2" collapsed="false">
      <c r="D317" s="12"/>
      <c r="E317" s="8"/>
      <c r="G317" s="39" t="s">
        <v>69</v>
      </c>
      <c r="H317" s="13"/>
    </row>
    <row r="318" customFormat="false" ht="15.75" hidden="false" customHeight="false" outlineLevel="2" collapsed="false">
      <c r="D318" s="12"/>
      <c r="E318" s="8"/>
      <c r="G318" s="39" t="s">
        <v>70</v>
      </c>
      <c r="H318" s="13"/>
    </row>
    <row r="319" customFormat="false" ht="15.75" hidden="false" customHeight="false" outlineLevel="2" collapsed="false">
      <c r="D319" s="12"/>
      <c r="F319" s="8"/>
      <c r="H319" s="13"/>
    </row>
    <row r="320" customFormat="false" ht="15.75" hidden="false" customHeight="false" outlineLevel="2" collapsed="false">
      <c r="D320" s="12"/>
      <c r="E320" s="8"/>
      <c r="F320" s="8"/>
      <c r="G320" s="8"/>
      <c r="H320" s="13"/>
    </row>
    <row r="321" customFormat="false" ht="15.75" hidden="false" customHeight="false" outlineLevel="2" collapsed="false">
      <c r="D321" s="12"/>
      <c r="E321" s="8"/>
      <c r="F321" s="8"/>
      <c r="G321" s="8"/>
      <c r="H321" s="13"/>
    </row>
    <row r="322" customFormat="false" ht="15.75" hidden="false" customHeight="false" outlineLevel="2" collapsed="false">
      <c r="D322" s="12"/>
      <c r="E322" s="8"/>
      <c r="F322" s="8"/>
      <c r="G322" s="8"/>
      <c r="H322" s="13"/>
    </row>
    <row r="323" customFormat="false" ht="15.75" hidden="false" customHeight="false" outlineLevel="2" collapsed="false">
      <c r="D323" s="12"/>
      <c r="E323" s="8"/>
      <c r="F323" s="14"/>
      <c r="G323" s="8"/>
      <c r="H323" s="13"/>
    </row>
    <row r="324" customFormat="false" ht="15.75" hidden="false" customHeight="false" outlineLevel="2" collapsed="false">
      <c r="D324" s="12"/>
      <c r="E324" s="8"/>
      <c r="F324" s="8"/>
      <c r="G324" s="14"/>
      <c r="H324" s="13"/>
    </row>
    <row r="325" customFormat="false" ht="15.75" hidden="false" customHeight="false" outlineLevel="2" collapsed="false">
      <c r="D325" s="12"/>
      <c r="E325" s="8"/>
      <c r="F325" s="8"/>
      <c r="G325" s="14"/>
      <c r="H325" s="13"/>
    </row>
    <row r="326" customFormat="false" ht="15.75" hidden="false" customHeight="false" outlineLevel="2" collapsed="false">
      <c r="D326" s="12"/>
      <c r="E326" s="8"/>
      <c r="F326" s="8"/>
      <c r="G326" s="8"/>
      <c r="H326" s="13"/>
    </row>
    <row r="327" customFormat="false" ht="15.75" hidden="false" customHeight="false" outlineLevel="2" collapsed="false">
      <c r="D327" s="12"/>
      <c r="E327" s="8"/>
      <c r="F327" s="8"/>
      <c r="G327" s="8"/>
      <c r="H327" s="13"/>
    </row>
    <row r="328" customFormat="false" ht="15.75" hidden="false" customHeight="false" outlineLevel="2" collapsed="false">
      <c r="D328" s="12"/>
      <c r="E328" s="14"/>
      <c r="F328" s="8"/>
      <c r="G328" s="8"/>
      <c r="H328" s="13"/>
    </row>
    <row r="329" customFormat="false" ht="15.75" hidden="false" customHeight="false" outlineLevel="2" collapsed="false">
      <c r="D329" s="12"/>
      <c r="E329" s="8"/>
      <c r="F329" s="8"/>
      <c r="G329" s="8"/>
      <c r="H329" s="13"/>
    </row>
    <row r="330" customFormat="false" ht="15.75" hidden="false" customHeight="false" outlineLevel="2" collapsed="false">
      <c r="D330" s="12"/>
      <c r="E330" s="8"/>
      <c r="F330" s="8"/>
      <c r="G330" s="8"/>
      <c r="H330" s="13"/>
    </row>
    <row r="331" customFormat="false" ht="15.75" hidden="false" customHeight="false" outlineLevel="2" collapsed="false">
      <c r="D331" s="12"/>
      <c r="E331" s="8"/>
      <c r="F331" s="8"/>
      <c r="G331" s="8"/>
      <c r="H331" s="13"/>
    </row>
    <row r="332" customFormat="false" ht="15.75" hidden="false" customHeight="false" outlineLevel="2" collapsed="false">
      <c r="D332" s="12"/>
      <c r="E332" s="8"/>
      <c r="F332" s="8"/>
      <c r="G332" s="8"/>
      <c r="H332" s="13"/>
    </row>
    <row r="333" customFormat="false" ht="15.75" hidden="false" customHeight="false" outlineLevel="2" collapsed="false">
      <c r="D333" s="12"/>
      <c r="E333" s="8"/>
      <c r="F333" s="8"/>
      <c r="G333" s="8"/>
      <c r="H333" s="13"/>
    </row>
    <row r="334" customFormat="false" ht="15.75" hidden="false" customHeight="false" outlineLevel="2" collapsed="false">
      <c r="D334" s="12"/>
      <c r="E334" s="8"/>
      <c r="F334" s="8"/>
      <c r="G334" s="8"/>
      <c r="H334" s="13"/>
    </row>
    <row r="335" customFormat="false" ht="15.75" hidden="false" customHeight="false" outlineLevel="2" collapsed="false">
      <c r="D335" s="12"/>
      <c r="E335" s="8"/>
      <c r="F335" s="8"/>
      <c r="G335" s="8"/>
      <c r="H335" s="13"/>
    </row>
    <row r="336" customFormat="false" ht="15.75" hidden="false" customHeight="false" outlineLevel="2" collapsed="false">
      <c r="D336" s="12"/>
      <c r="E336" s="8"/>
      <c r="F336" s="8"/>
      <c r="G336" s="8"/>
      <c r="H336" s="13"/>
    </row>
    <row r="337" customFormat="false" ht="15.75" hidden="false" customHeight="false" outlineLevel="2" collapsed="false">
      <c r="D337" s="12"/>
      <c r="E337" s="8"/>
      <c r="F337" s="8"/>
      <c r="G337" s="8"/>
      <c r="H337" s="13"/>
    </row>
    <row r="338" customFormat="false" ht="15.75" hidden="false" customHeight="false" outlineLevel="2" collapsed="false">
      <c r="D338" s="12"/>
      <c r="E338" s="8"/>
      <c r="F338" s="8"/>
      <c r="G338" s="8"/>
      <c r="H338" s="13"/>
    </row>
    <row r="339" customFormat="false" ht="15.75" hidden="false" customHeight="false" outlineLevel="2" collapsed="false">
      <c r="D339" s="12"/>
      <c r="E339" s="8"/>
      <c r="F339" s="8"/>
      <c r="G339" s="8"/>
      <c r="H339" s="13"/>
    </row>
    <row r="340" customFormat="false" ht="15.75" hidden="false" customHeight="false" outlineLevel="2" collapsed="false">
      <c r="D340" s="12"/>
      <c r="E340" s="8"/>
      <c r="F340" s="8"/>
      <c r="G340" s="8"/>
      <c r="H340" s="13"/>
    </row>
    <row r="341" customFormat="false" ht="15.75" hidden="false" customHeight="false" outlineLevel="2" collapsed="false">
      <c r="D341" s="12"/>
      <c r="E341" s="8"/>
      <c r="F341" s="8"/>
      <c r="G341" s="8"/>
      <c r="H341" s="13"/>
    </row>
    <row r="342" customFormat="false" ht="16.5" hidden="false" customHeight="false" outlineLevel="2" collapsed="false">
      <c r="D342" s="15"/>
      <c r="E342" s="16"/>
      <c r="F342" s="16"/>
      <c r="G342" s="16"/>
      <c r="H342" s="17"/>
    </row>
    <row r="343" customFormat="false" ht="30" hidden="false" customHeight="true" outlineLevel="0" collapsed="false">
      <c r="A343" s="5" t="n">
        <f aca="false">A276+1</f>
        <v>6</v>
      </c>
      <c r="B343" s="6" t="s">
        <v>50</v>
      </c>
      <c r="C343" s="7" t="n">
        <f aca="false">SUM(D343:H343)</f>
        <v>38</v>
      </c>
      <c r="D343" s="8" t="n">
        <f aca="false">COUNTA(D344:D409)</f>
        <v>5</v>
      </c>
      <c r="E343" s="8" t="n">
        <f aca="false">COUNTA(E344:E409)</f>
        <v>19</v>
      </c>
      <c r="F343" s="8" t="n">
        <f aca="false">COUNTA(F345:F409)</f>
        <v>6</v>
      </c>
      <c r="G343" s="8" t="n">
        <f aca="false">COUNTA(G344:G409)</f>
        <v>5</v>
      </c>
      <c r="H343" s="8" t="n">
        <f aca="false">COUNTA(H344:H409)</f>
        <v>3</v>
      </c>
    </row>
    <row r="344" customFormat="false" ht="15.6" hidden="false" customHeight="true" outlineLevel="1" collapsed="false">
      <c r="D344" s="9"/>
      <c r="E344" s="10"/>
      <c r="F344" s="10"/>
      <c r="G344" s="10"/>
      <c r="H344" s="11"/>
    </row>
    <row r="345" customFormat="false" ht="15.6" hidden="false" customHeight="true" outlineLevel="1" collapsed="false">
      <c r="D345" s="38"/>
      <c r="E345" s="60" t="s">
        <v>71</v>
      </c>
      <c r="G345" s="8"/>
      <c r="H345" s="41"/>
    </row>
    <row r="346" customFormat="false" ht="15.75" hidden="false" customHeight="false" outlineLevel="1" collapsed="false">
      <c r="D346" s="38"/>
      <c r="E346" s="8"/>
      <c r="G346" s="8"/>
      <c r="H346" s="60" t="s">
        <v>72</v>
      </c>
    </row>
    <row r="347" customFormat="false" ht="15.75" hidden="false" customHeight="false" outlineLevel="1" collapsed="false">
      <c r="D347" s="38"/>
      <c r="E347" s="8"/>
      <c r="G347" s="60" t="s">
        <v>55</v>
      </c>
      <c r="H347" s="41"/>
    </row>
    <row r="348" customFormat="false" ht="15.75" hidden="false" customHeight="false" outlineLevel="1" collapsed="false">
      <c r="D348" s="60" t="s">
        <v>56</v>
      </c>
      <c r="G348" s="8"/>
      <c r="H348" s="41"/>
    </row>
    <row r="349" customFormat="false" ht="15.75" hidden="false" customHeight="false" outlineLevel="1" collapsed="false">
      <c r="D349" s="60" t="s">
        <v>73</v>
      </c>
      <c r="E349" s="8"/>
      <c r="G349" s="8"/>
      <c r="H349" s="41"/>
    </row>
    <row r="350" customFormat="false" ht="15.75" hidden="false" customHeight="false" outlineLevel="1" collapsed="false">
      <c r="D350" s="38"/>
      <c r="E350" s="8"/>
      <c r="G350" s="60" t="s">
        <v>74</v>
      </c>
      <c r="H350" s="41"/>
    </row>
    <row r="351" customFormat="false" ht="15.75" hidden="false" customHeight="false" outlineLevel="1" collapsed="false">
      <c r="D351" s="38"/>
      <c r="E351" s="8"/>
      <c r="G351" s="8"/>
      <c r="H351" s="60" t="s">
        <v>75</v>
      </c>
    </row>
    <row r="352" customFormat="false" ht="15.75" hidden="false" customHeight="false" outlineLevel="1" collapsed="false">
      <c r="D352" s="38"/>
      <c r="E352" s="8"/>
      <c r="F352" s="60" t="s">
        <v>76</v>
      </c>
      <c r="G352" s="8"/>
      <c r="H352" s="41"/>
    </row>
    <row r="353" customFormat="false" ht="15.75" hidden="false" customHeight="false" outlineLevel="1" collapsed="false">
      <c r="D353" s="38"/>
      <c r="E353" s="8"/>
      <c r="G353" s="8"/>
      <c r="H353" s="60" t="s">
        <v>77</v>
      </c>
    </row>
    <row r="354" customFormat="false" ht="15.75" hidden="false" customHeight="false" outlineLevel="1" collapsed="false">
      <c r="D354" s="38"/>
      <c r="E354" s="8"/>
      <c r="G354" s="60" t="s">
        <v>57</v>
      </c>
      <c r="H354" s="41"/>
    </row>
    <row r="355" customFormat="false" ht="15.75" hidden="false" customHeight="false" outlineLevel="1" collapsed="false">
      <c r="D355" s="38"/>
      <c r="E355" s="8"/>
      <c r="F355" s="60" t="s">
        <v>58</v>
      </c>
      <c r="G355" s="8"/>
      <c r="H355" s="41"/>
    </row>
    <row r="356" customFormat="false" ht="15.75" hidden="false" customHeight="false" outlineLevel="1" collapsed="false">
      <c r="D356" s="38"/>
      <c r="E356" s="8"/>
      <c r="G356" s="60" t="s">
        <v>59</v>
      </c>
      <c r="H356" s="41"/>
    </row>
    <row r="357" customFormat="false" ht="15.75" hidden="false" customHeight="false" outlineLevel="1" collapsed="false">
      <c r="D357" s="38"/>
      <c r="E357" s="8"/>
      <c r="G357" s="43" t="s">
        <v>37</v>
      </c>
      <c r="H357" s="41"/>
    </row>
    <row r="358" customFormat="false" ht="15.75" hidden="false" customHeight="false" outlineLevel="1" collapsed="false">
      <c r="D358" s="38"/>
      <c r="E358" s="8"/>
      <c r="F358" s="40"/>
      <c r="G358" s="8"/>
      <c r="H358" s="41"/>
    </row>
    <row r="359" customFormat="false" ht="15.75" hidden="false" customHeight="false" outlineLevel="2" collapsed="false">
      <c r="D359" s="12"/>
      <c r="F359" s="39" t="s">
        <v>14</v>
      </c>
      <c r="G359" s="14"/>
      <c r="H359" s="13"/>
    </row>
    <row r="360" customFormat="false" ht="15.75" hidden="false" customHeight="false" outlineLevel="2" collapsed="false">
      <c r="D360" s="12"/>
      <c r="F360" s="39" t="s">
        <v>12</v>
      </c>
      <c r="G360" s="8"/>
      <c r="H360" s="13"/>
    </row>
    <row r="361" customFormat="false" ht="15.75" hidden="false" customHeight="false" outlineLevel="2" collapsed="false">
      <c r="D361" s="12"/>
      <c r="F361" s="39" t="s">
        <v>38</v>
      </c>
      <c r="G361" s="8"/>
      <c r="H361" s="13"/>
    </row>
    <row r="362" customFormat="false" ht="15.75" hidden="false" customHeight="false" outlineLevel="2" collapsed="false">
      <c r="D362" s="12"/>
      <c r="E362" s="39" t="s">
        <v>40</v>
      </c>
      <c r="G362" s="8"/>
      <c r="H362" s="13"/>
    </row>
    <row r="363" customFormat="false" ht="15.75" hidden="false" customHeight="false" outlineLevel="2" collapsed="false">
      <c r="D363" s="39" t="s">
        <v>28</v>
      </c>
      <c r="E363" s="8"/>
      <c r="G363" s="8"/>
      <c r="H363" s="13"/>
    </row>
    <row r="364" customFormat="false" ht="15.75" hidden="false" customHeight="false" outlineLevel="2" collapsed="false">
      <c r="D364" s="12"/>
      <c r="E364" s="39" t="s">
        <v>39</v>
      </c>
      <c r="F364" s="8"/>
      <c r="H364" s="13"/>
    </row>
    <row r="365" customFormat="false" ht="15.75" hidden="false" customHeight="false" outlineLevel="2" collapsed="false">
      <c r="D365" s="39" t="s">
        <v>41</v>
      </c>
      <c r="E365" s="8"/>
      <c r="G365" s="8"/>
      <c r="H365" s="13"/>
    </row>
    <row r="366" customFormat="false" ht="15.75" hidden="false" customHeight="false" outlineLevel="2" collapsed="false">
      <c r="D366" s="12"/>
      <c r="E366" s="8"/>
      <c r="G366" s="8"/>
      <c r="H366" s="13"/>
    </row>
    <row r="367" customFormat="false" ht="15.75" hidden="false" customHeight="false" outlineLevel="2" collapsed="false">
      <c r="D367" s="12"/>
      <c r="E367" s="39" t="s">
        <v>24</v>
      </c>
      <c r="G367" s="8"/>
      <c r="H367" s="13"/>
    </row>
    <row r="368" customFormat="false" ht="15.75" hidden="false" customHeight="false" outlineLevel="2" collapsed="false">
      <c r="D368" s="12"/>
      <c r="F368" s="39" t="s">
        <v>23</v>
      </c>
      <c r="G368" s="8"/>
      <c r="H368" s="13"/>
    </row>
    <row r="369" customFormat="false" ht="15.75" hidden="false" customHeight="false" outlineLevel="2" collapsed="false">
      <c r="D369" s="12"/>
      <c r="E369" s="39" t="s">
        <v>8</v>
      </c>
      <c r="G369" s="8"/>
      <c r="H369" s="13"/>
    </row>
    <row r="370" customFormat="false" ht="15.75" hidden="false" customHeight="false" outlineLevel="2" collapsed="false">
      <c r="D370" s="12"/>
      <c r="E370" s="39" t="s">
        <v>9</v>
      </c>
      <c r="G370" s="8"/>
      <c r="H370" s="13"/>
    </row>
    <row r="371" customFormat="false" ht="15.75" hidden="false" customHeight="false" outlineLevel="2" collapsed="false">
      <c r="D371" s="12"/>
      <c r="E371" s="39" t="s">
        <v>54</v>
      </c>
      <c r="G371" s="8"/>
      <c r="H371" s="13"/>
    </row>
    <row r="372" customFormat="false" ht="15.75" hidden="false" customHeight="false" outlineLevel="2" collapsed="false">
      <c r="D372" s="12"/>
      <c r="E372" s="39" t="s">
        <v>18</v>
      </c>
      <c r="G372" s="8"/>
      <c r="H372" s="13"/>
    </row>
    <row r="373" customFormat="false" ht="15.75" hidden="false" customHeight="false" outlineLevel="2" collapsed="false">
      <c r="D373" s="12"/>
      <c r="E373" s="39" t="s">
        <v>27</v>
      </c>
      <c r="G373" s="8"/>
      <c r="H373" s="13"/>
    </row>
    <row r="374" customFormat="false" ht="15.75" hidden="false" customHeight="false" outlineLevel="2" collapsed="false">
      <c r="D374" s="12"/>
      <c r="E374" s="39" t="s">
        <v>60</v>
      </c>
      <c r="G374" s="8"/>
      <c r="H374" s="13"/>
    </row>
    <row r="375" customFormat="false" ht="15.75" hidden="false" customHeight="false" outlineLevel="2" collapsed="false">
      <c r="D375" s="12"/>
      <c r="E375" s="39" t="s">
        <v>61</v>
      </c>
      <c r="G375" s="8"/>
      <c r="H375" s="13"/>
    </row>
    <row r="376" customFormat="false" ht="15.75" hidden="false" customHeight="false" outlineLevel="2" collapsed="false">
      <c r="D376" s="12"/>
      <c r="E376" s="39" t="s">
        <v>62</v>
      </c>
      <c r="G376" s="8"/>
      <c r="H376" s="13"/>
    </row>
    <row r="377" customFormat="false" ht="15.6" hidden="false" customHeight="true" outlineLevel="2" collapsed="false">
      <c r="D377" s="12"/>
      <c r="E377" s="39" t="s">
        <v>63</v>
      </c>
      <c r="G377" s="8"/>
      <c r="H377" s="13"/>
    </row>
    <row r="378" customFormat="false" ht="15.6" hidden="false" customHeight="true" outlineLevel="2" collapsed="false">
      <c r="D378" s="12"/>
      <c r="E378" s="8"/>
      <c r="G378" s="8"/>
      <c r="H378" s="13"/>
    </row>
    <row r="379" customFormat="false" ht="15.75" hidden="false" customHeight="false" outlineLevel="2" collapsed="false">
      <c r="D379" s="39" t="s">
        <v>64</v>
      </c>
      <c r="E379" s="8"/>
      <c r="G379" s="8"/>
      <c r="H379" s="13"/>
    </row>
    <row r="380" customFormat="false" ht="15.75" hidden="false" customHeight="false" outlineLevel="2" collapsed="false">
      <c r="D380" s="12"/>
      <c r="E380" s="39" t="s">
        <v>65</v>
      </c>
      <c r="G380" s="8"/>
      <c r="H380" s="13"/>
    </row>
    <row r="381" customFormat="false" ht="15.75" hidden="false" customHeight="false" outlineLevel="2" collapsed="false">
      <c r="D381" s="12"/>
      <c r="E381" s="39" t="s">
        <v>66</v>
      </c>
      <c r="G381" s="8"/>
      <c r="H381" s="13"/>
    </row>
    <row r="382" customFormat="false" ht="15.75" hidden="false" customHeight="false" outlineLevel="2" collapsed="false">
      <c r="D382" s="12"/>
      <c r="E382" s="39" t="s">
        <v>67</v>
      </c>
      <c r="G382" s="8"/>
      <c r="H382" s="13"/>
    </row>
    <row r="383" customFormat="false" ht="15.75" hidden="false" customHeight="false" outlineLevel="2" collapsed="false">
      <c r="D383" s="12"/>
      <c r="E383" s="39" t="s">
        <v>68</v>
      </c>
      <c r="G383" s="8"/>
      <c r="H383" s="13"/>
    </row>
    <row r="384" customFormat="false" ht="15.75" hidden="false" customHeight="false" outlineLevel="2" collapsed="false">
      <c r="D384" s="12"/>
      <c r="E384" s="39" t="s">
        <v>69</v>
      </c>
      <c r="G384" s="8"/>
      <c r="H384" s="13"/>
    </row>
    <row r="385" customFormat="false" ht="15.75" hidden="false" customHeight="false" outlineLevel="2" collapsed="false">
      <c r="D385" s="12"/>
      <c r="E385" s="39" t="s">
        <v>70</v>
      </c>
      <c r="G385" s="8"/>
      <c r="H385" s="13"/>
    </row>
    <row r="386" customFormat="false" ht="15.75" hidden="false" customHeight="false" outlineLevel="2" collapsed="false">
      <c r="D386" s="12"/>
      <c r="E386" s="8"/>
      <c r="F386" s="8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8"/>
      <c r="F389" s="8"/>
      <c r="G389" s="8"/>
      <c r="H389" s="13"/>
    </row>
    <row r="390" customFormat="false" ht="15.75" hidden="false" customHeight="false" outlineLevel="2" collapsed="false">
      <c r="D390" s="12"/>
      <c r="E390" s="8"/>
      <c r="F390" s="14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13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43.5" hidden="false" customHeight="true" outlineLevel="0" collapsed="false">
      <c r="A410" s="5" t="n">
        <f aca="false">A343+1</f>
        <v>7</v>
      </c>
      <c r="B410" s="6" t="s">
        <v>51</v>
      </c>
      <c r="C410" s="7" t="n">
        <f aca="false">SUM(D410:H410)</f>
        <v>38</v>
      </c>
      <c r="D410" s="8" t="n">
        <f aca="false">COUNTA(D411:D476)</f>
        <v>1</v>
      </c>
      <c r="E410" s="8" t="n">
        <f aca="false">COUNTA(E411:E476)</f>
        <v>5</v>
      </c>
      <c r="F410" s="8" t="n">
        <f aca="false">COUNTA(F412:F476)</f>
        <v>27</v>
      </c>
      <c r="G410" s="8" t="n">
        <f aca="false">COUNTA(G411:G476)</f>
        <v>3</v>
      </c>
      <c r="H410" s="8" t="n">
        <f aca="false">COUNTA(H411:H476)</f>
        <v>2</v>
      </c>
    </row>
    <row r="411" customFormat="false" ht="15.6" hidden="false" customHeight="true" outlineLevel="1" collapsed="false">
      <c r="D411" s="9"/>
      <c r="E411" s="10"/>
      <c r="F411" s="10"/>
      <c r="G411" s="10"/>
      <c r="H411" s="11"/>
    </row>
    <row r="412" customFormat="false" ht="15.6" hidden="false" customHeight="true" outlineLevel="1" collapsed="false">
      <c r="E412" s="60" t="s">
        <v>71</v>
      </c>
    </row>
    <row r="413" customFormat="false" ht="15.75" hidden="false" customHeight="false" outlineLevel="1" collapsed="false">
      <c r="D413" s="38"/>
      <c r="E413" s="60" t="s">
        <v>72</v>
      </c>
      <c r="H413" s="41"/>
    </row>
    <row r="414" customFormat="false" ht="15.75" hidden="false" customHeight="false" outlineLevel="1" collapsed="false">
      <c r="E414" s="60" t="s">
        <v>55</v>
      </c>
      <c r="G414" s="8"/>
      <c r="H414" s="41"/>
    </row>
    <row r="415" customFormat="false" ht="15.75" hidden="false" customHeight="false" outlineLevel="1" collapsed="false">
      <c r="D415" s="38"/>
      <c r="E415" s="8"/>
      <c r="G415" s="60" t="s">
        <v>56</v>
      </c>
      <c r="H415" s="41"/>
    </row>
    <row r="416" customFormat="false" ht="15.75" hidden="false" customHeight="false" outlineLevel="1" collapsed="false">
      <c r="D416" s="38"/>
      <c r="E416" s="8"/>
      <c r="F416" s="60" t="s">
        <v>73</v>
      </c>
      <c r="G416" s="8"/>
      <c r="H416" s="41"/>
    </row>
    <row r="417" customFormat="false" ht="15.75" hidden="false" customHeight="false" outlineLevel="1" collapsed="false">
      <c r="D417" s="38"/>
      <c r="E417" s="60" t="s">
        <v>74</v>
      </c>
    </row>
    <row r="418" customFormat="false" ht="15.75" hidden="false" customHeight="false" outlineLevel="1" collapsed="false">
      <c r="D418" s="60" t="s">
        <v>75</v>
      </c>
      <c r="E418" s="8"/>
    </row>
    <row r="419" customFormat="false" ht="15.75" hidden="false" customHeight="false" outlineLevel="1" collapsed="false">
      <c r="D419" s="38"/>
      <c r="E419" s="8"/>
      <c r="F419" s="60" t="s">
        <v>76</v>
      </c>
      <c r="G419" s="8"/>
      <c r="H419" s="41"/>
    </row>
    <row r="420" customFormat="false" ht="15.75" hidden="false" customHeight="false" outlineLevel="1" collapsed="false">
      <c r="D420" s="38"/>
      <c r="E420" s="60" t="s">
        <v>77</v>
      </c>
      <c r="H420" s="41"/>
    </row>
    <row r="421" customFormat="false" ht="15.75" hidden="false" customHeight="false" outlineLevel="1" collapsed="false">
      <c r="D421" s="38"/>
      <c r="E421" s="8"/>
      <c r="G421" s="60" t="s">
        <v>57</v>
      </c>
      <c r="H421" s="41"/>
    </row>
    <row r="422" customFormat="false" ht="15.75" hidden="false" customHeight="false" outlineLevel="1" collapsed="false">
      <c r="D422" s="38"/>
      <c r="E422" s="8"/>
      <c r="F422" s="60" t="s">
        <v>58</v>
      </c>
      <c r="G422" s="8"/>
      <c r="H422" s="41"/>
    </row>
    <row r="423" customFormat="false" ht="15.75" hidden="false" customHeight="false" outlineLevel="1" collapsed="false">
      <c r="D423" s="38"/>
      <c r="G423" s="8"/>
      <c r="H423" s="60" t="s">
        <v>59</v>
      </c>
    </row>
    <row r="424" customFormat="false" ht="15.75" hidden="false" customHeight="false" outlineLevel="1" collapsed="false">
      <c r="D424" s="38"/>
      <c r="E424" s="8"/>
      <c r="H424" s="43" t="s">
        <v>37</v>
      </c>
    </row>
    <row r="425" customFormat="false" ht="15.75" hidden="false" customHeight="false" outlineLevel="1" collapsed="false">
      <c r="D425" s="38"/>
      <c r="E425" s="8"/>
      <c r="F425" s="40"/>
      <c r="G425" s="8"/>
      <c r="H425" s="41"/>
    </row>
    <row r="426" customFormat="false" ht="15.75" hidden="false" customHeight="false" outlineLevel="2" collapsed="false">
      <c r="D426" s="12"/>
      <c r="F426" s="39" t="s">
        <v>14</v>
      </c>
      <c r="G426" s="14"/>
      <c r="H426" s="13"/>
    </row>
    <row r="427" customFormat="false" ht="15.75" hidden="false" customHeight="false" outlineLevel="2" collapsed="false">
      <c r="D427" s="12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F429" s="39" t="s">
        <v>40</v>
      </c>
      <c r="G429" s="8"/>
      <c r="H429" s="13"/>
    </row>
    <row r="430" customFormat="false" ht="15.75" hidden="false" customHeight="false" outlineLevel="2" collapsed="false">
      <c r="D430" s="12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G431" s="39" t="s">
        <v>39</v>
      </c>
      <c r="H431" s="13"/>
    </row>
    <row r="432" customFormat="false" ht="15.75" hidden="false" customHeight="false" outlineLevel="2" collapsed="false">
      <c r="D432" s="12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F433" s="8"/>
      <c r="G433" s="8"/>
      <c r="H433" s="13"/>
    </row>
    <row r="434" customFormat="false" ht="15.75" hidden="false" customHeight="false" outlineLevel="2" collapsed="false">
      <c r="D434" s="12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F445" s="8"/>
      <c r="G445" s="8"/>
      <c r="H445" s="13"/>
    </row>
    <row r="446" customFormat="false" ht="15.75" hidden="false" customHeight="false" outlineLevel="2" collapsed="false">
      <c r="D446" s="12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8"/>
      <c r="G455" s="8"/>
      <c r="H455" s="13"/>
    </row>
    <row r="456" customFormat="false" ht="15.75" hidden="false" customHeight="false" outlineLevel="2" collapsed="false">
      <c r="D456" s="12"/>
      <c r="E456" s="8"/>
      <c r="F456" s="14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33.75" hidden="false" customHeight="true" outlineLevel="0" collapsed="false">
      <c r="A477" s="5" t="n">
        <f aca="false">A410+1</f>
        <v>8</v>
      </c>
      <c r="B477" s="6" t="s">
        <v>52</v>
      </c>
      <c r="C477" s="7" t="n">
        <f aca="false">SUM(D477:H477)</f>
        <v>39</v>
      </c>
      <c r="D477" s="8" t="n">
        <f aca="false">COUNTA(D478:D543)</f>
        <v>0</v>
      </c>
      <c r="E477" s="8" t="n">
        <f aca="false">COUNTA(E478:E543)</f>
        <v>2</v>
      </c>
      <c r="F477" s="8" t="n">
        <f aca="false">COUNTA(F479:F543)</f>
        <v>29</v>
      </c>
      <c r="G477" s="8" t="n">
        <f aca="false">COUNTA(G478:G543)</f>
        <v>4</v>
      </c>
      <c r="H477" s="8" t="n">
        <f aca="false">COUNTA(H478:H543)</f>
        <v>4</v>
      </c>
    </row>
    <row r="478" customFormat="false" ht="15.6" hidden="false" customHeight="true" outlineLevel="1" collapsed="false">
      <c r="D478" s="9"/>
      <c r="E478" s="10"/>
      <c r="F478" s="10"/>
      <c r="G478" s="10"/>
      <c r="H478" s="11"/>
    </row>
    <row r="479" customFormat="false" ht="15.6" hidden="false" customHeight="true" outlineLevel="1" collapsed="false">
      <c r="D479" s="38"/>
      <c r="E479" s="8"/>
      <c r="F479" s="60" t="s">
        <v>71</v>
      </c>
      <c r="G479" s="8"/>
      <c r="H479" s="41"/>
    </row>
    <row r="480" customFormat="false" ht="15.75" hidden="false" customHeight="false" outlineLevel="1" collapsed="false">
      <c r="D480" s="38"/>
      <c r="E480" s="8"/>
      <c r="G480" s="60" t="s">
        <v>72</v>
      </c>
      <c r="H480" s="41"/>
    </row>
    <row r="481" customFormat="false" ht="15.75" hidden="false" customHeight="false" outlineLevel="1" collapsed="false">
      <c r="D481" s="38"/>
      <c r="E481" s="8"/>
      <c r="F481" s="60" t="s">
        <v>55</v>
      </c>
      <c r="G481" s="8"/>
      <c r="H481" s="41"/>
    </row>
    <row r="482" customFormat="false" ht="15.75" hidden="false" customHeight="false" outlineLevel="1" collapsed="false">
      <c r="D482" s="38"/>
      <c r="E482" s="8"/>
      <c r="F482" s="60" t="s">
        <v>56</v>
      </c>
      <c r="G482" s="8"/>
      <c r="H482" s="41"/>
    </row>
    <row r="483" customFormat="false" ht="15.75" hidden="false" customHeight="false" outlineLevel="1" collapsed="false">
      <c r="D483" s="38"/>
      <c r="E483" s="8"/>
      <c r="F483" s="60" t="s">
        <v>73</v>
      </c>
      <c r="G483" s="8"/>
      <c r="H483" s="41"/>
    </row>
    <row r="484" customFormat="false" ht="15.75" hidden="false" customHeight="false" outlineLevel="1" collapsed="false">
      <c r="D484" s="38"/>
      <c r="E484" s="8"/>
      <c r="F484" s="60" t="s">
        <v>74</v>
      </c>
      <c r="G484" s="8"/>
      <c r="H484" s="41"/>
    </row>
    <row r="485" customFormat="false" ht="15.75" hidden="false" customHeight="false" outlineLevel="1" collapsed="false">
      <c r="D485" s="38"/>
      <c r="E485" s="60" t="s">
        <v>75</v>
      </c>
      <c r="G485" s="8"/>
      <c r="H485" s="41"/>
    </row>
    <row r="486" customFormat="false" ht="15.75" hidden="false" customHeight="false" outlineLevel="1" collapsed="false">
      <c r="D486" s="38"/>
      <c r="E486" s="60" t="s">
        <v>76</v>
      </c>
      <c r="G486" s="8"/>
      <c r="H486" s="41"/>
    </row>
    <row r="487" customFormat="false" ht="15.75" hidden="false" customHeight="false" outlineLevel="1" collapsed="false">
      <c r="D487" s="38"/>
      <c r="E487" s="8"/>
      <c r="G487" s="60" t="s">
        <v>77</v>
      </c>
      <c r="H487" s="41"/>
    </row>
    <row r="488" customFormat="false" ht="15.75" hidden="false" customHeight="false" outlineLevel="1" collapsed="false">
      <c r="D488" s="38"/>
      <c r="E488" s="8"/>
      <c r="F488" s="60" t="s">
        <v>57</v>
      </c>
      <c r="G488" s="8"/>
      <c r="H488" s="41"/>
    </row>
    <row r="489" customFormat="false" ht="15.75" hidden="false" customHeight="false" outlineLevel="1" collapsed="false">
      <c r="D489" s="38"/>
      <c r="E489" s="8"/>
      <c r="F489" s="60" t="s">
        <v>58</v>
      </c>
      <c r="G489" s="8"/>
      <c r="H489" s="41"/>
    </row>
    <row r="490" customFormat="false" ht="15.75" hidden="false" customHeight="false" outlineLevel="1" collapsed="false">
      <c r="D490" s="38"/>
      <c r="E490" s="8"/>
      <c r="F490" s="60" t="s">
        <v>59</v>
      </c>
      <c r="G490" s="8"/>
      <c r="H490" s="41"/>
    </row>
    <row r="491" customFormat="false" ht="15.75" hidden="false" customHeight="false" outlineLevel="1" collapsed="false">
      <c r="D491" s="38"/>
      <c r="E491" s="8"/>
      <c r="G491" s="8"/>
      <c r="H491" s="43" t="s">
        <v>37</v>
      </c>
    </row>
    <row r="492" customFormat="false" ht="15.75" hidden="false" customHeight="false" outlineLevel="1" collapsed="false">
      <c r="D492" s="38"/>
      <c r="E492" s="8"/>
      <c r="F492" s="40"/>
      <c r="G492" s="8"/>
      <c r="H492" s="41"/>
    </row>
    <row r="493" customFormat="false" ht="15.75" hidden="false" customHeight="false" outlineLevel="2" collapsed="false">
      <c r="D493" s="12"/>
      <c r="F493" s="39" t="s">
        <v>14</v>
      </c>
      <c r="G493" s="14"/>
      <c r="H493" s="13"/>
    </row>
    <row r="494" customFormat="false" ht="15.75" hidden="false" customHeight="false" outlineLevel="2" collapsed="false">
      <c r="D494" s="12"/>
      <c r="F494" s="39" t="s">
        <v>12</v>
      </c>
      <c r="G494" s="8"/>
      <c r="H494" s="13"/>
    </row>
    <row r="495" customFormat="false" ht="15.75" hidden="false" customHeight="false" outlineLevel="2" collapsed="false">
      <c r="D495" s="12"/>
      <c r="E495" s="8"/>
      <c r="G495" s="8"/>
      <c r="H495" s="39" t="s">
        <v>38</v>
      </c>
    </row>
    <row r="496" customFormat="false" ht="15.75" hidden="false" customHeight="false" outlineLevel="2" collapsed="false">
      <c r="D496" s="12"/>
      <c r="F496" s="39" t="s">
        <v>40</v>
      </c>
      <c r="G496" s="8"/>
      <c r="H496" s="13"/>
    </row>
    <row r="497" customFormat="false" ht="15.75" hidden="false" customHeight="false" outlineLevel="2" collapsed="false">
      <c r="D497" s="12"/>
      <c r="F497" s="8"/>
      <c r="G497" s="8"/>
      <c r="H497" s="39" t="s">
        <v>28</v>
      </c>
    </row>
    <row r="498" customFormat="false" ht="15.75" hidden="false" customHeight="false" outlineLevel="2" collapsed="false">
      <c r="D498" s="12"/>
      <c r="F498" s="39" t="s">
        <v>39</v>
      </c>
      <c r="H498" s="13"/>
    </row>
    <row r="499" customFormat="false" ht="15.75" hidden="false" customHeight="false" outlineLevel="2" collapsed="false">
      <c r="D499" s="12"/>
      <c r="F499" s="39" t="s">
        <v>41</v>
      </c>
      <c r="G499" s="8"/>
      <c r="H499" s="13"/>
    </row>
    <row r="500" customFormat="false" ht="15.75" hidden="false" customHeight="false" outlineLevel="2" collapsed="false">
      <c r="D500" s="12"/>
      <c r="G500" s="8"/>
      <c r="H500" s="13"/>
    </row>
    <row r="501" customFormat="false" ht="15.75" hidden="false" customHeight="false" outlineLevel="2" collapsed="false">
      <c r="D501" s="12"/>
      <c r="F501" s="39" t="s">
        <v>24</v>
      </c>
      <c r="G501" s="8"/>
      <c r="H501" s="13"/>
    </row>
    <row r="502" customFormat="false" ht="15.75" hidden="false" customHeight="false" outlineLevel="2" collapsed="false">
      <c r="D502" s="12"/>
      <c r="G502" s="39" t="s">
        <v>23</v>
      </c>
      <c r="H502" s="13"/>
    </row>
    <row r="503" customFormat="false" ht="15.75" hidden="false" customHeight="false" outlineLevel="2" collapsed="false">
      <c r="D503" s="12"/>
      <c r="F503" s="39" t="s">
        <v>8</v>
      </c>
      <c r="G503" s="8"/>
      <c r="H503" s="13"/>
    </row>
    <row r="504" customFormat="false" ht="15.75" hidden="false" customHeight="false" outlineLevel="2" collapsed="false">
      <c r="D504" s="12"/>
      <c r="F504" s="39" t="s">
        <v>9</v>
      </c>
      <c r="G504" s="8"/>
      <c r="H504" s="13"/>
    </row>
    <row r="505" customFormat="false" ht="15.75" hidden="false" customHeight="false" outlineLevel="2" collapsed="false">
      <c r="D505" s="12"/>
      <c r="E505" s="8"/>
      <c r="G505" s="39" t="s">
        <v>54</v>
      </c>
      <c r="H505" s="13"/>
    </row>
    <row r="506" customFormat="false" ht="15.75" hidden="false" customHeight="false" outlineLevel="2" collapsed="false">
      <c r="D506" s="12"/>
      <c r="F506" s="39" t="s">
        <v>18</v>
      </c>
      <c r="G506" s="8"/>
      <c r="H506" s="13"/>
    </row>
    <row r="507" customFormat="false" ht="15.75" hidden="false" customHeight="false" outlineLevel="2" collapsed="false">
      <c r="D507" s="12"/>
      <c r="E507" s="8"/>
      <c r="G507" s="8"/>
      <c r="H507" s="39" t="s">
        <v>27</v>
      </c>
    </row>
    <row r="508" customFormat="false" ht="15.75" hidden="false" customHeight="false" outlineLevel="2" collapsed="false">
      <c r="D508" s="12"/>
      <c r="F508" s="39" t="s">
        <v>60</v>
      </c>
      <c r="G508" s="8"/>
      <c r="H508" s="13"/>
    </row>
    <row r="509" customFormat="false" ht="15.75" hidden="false" customHeight="false" outlineLevel="2" collapsed="false">
      <c r="D509" s="12"/>
      <c r="F509" s="39" t="s">
        <v>61</v>
      </c>
      <c r="G509" s="8"/>
      <c r="H509" s="13"/>
    </row>
    <row r="510" customFormat="false" ht="15.75" hidden="false" customHeight="false" outlineLevel="2" collapsed="false">
      <c r="D510" s="12"/>
      <c r="F510" s="39" t="s">
        <v>62</v>
      </c>
      <c r="G510" s="8"/>
      <c r="H510" s="13"/>
    </row>
    <row r="511" customFormat="false" ht="15.6" hidden="false" customHeight="true" outlineLevel="2" collapsed="false">
      <c r="D511" s="12"/>
      <c r="F511" s="39" t="s">
        <v>63</v>
      </c>
      <c r="G511" s="8"/>
      <c r="H511" s="13"/>
    </row>
    <row r="512" customFormat="false" ht="15.6" hidden="false" customHeight="true" outlineLevel="2" collapsed="false">
      <c r="D512" s="12"/>
      <c r="G512" s="8"/>
      <c r="H512" s="13"/>
    </row>
    <row r="513" customFormat="false" ht="15.75" hidden="false" customHeight="false" outlineLevel="2" collapsed="false">
      <c r="D513" s="12"/>
      <c r="F513" s="39" t="s">
        <v>64</v>
      </c>
      <c r="G513" s="8"/>
      <c r="H513" s="13"/>
    </row>
    <row r="514" customFormat="false" ht="15.75" hidden="false" customHeight="false" outlineLevel="2" collapsed="false">
      <c r="D514" s="12"/>
      <c r="F514" s="39" t="s">
        <v>65</v>
      </c>
      <c r="G514" s="8"/>
      <c r="H514" s="13"/>
    </row>
    <row r="515" customFormat="false" ht="15.75" hidden="false" customHeight="false" outlineLevel="2" collapsed="false">
      <c r="D515" s="12"/>
      <c r="F515" s="39" t="s">
        <v>66</v>
      </c>
      <c r="G515" s="8"/>
      <c r="H515" s="13"/>
    </row>
    <row r="516" customFormat="false" ht="15.75" hidden="false" customHeight="false" outlineLevel="2" collapsed="false">
      <c r="D516" s="12"/>
      <c r="F516" s="39" t="s">
        <v>67</v>
      </c>
      <c r="G516" s="8"/>
      <c r="H516" s="13"/>
    </row>
    <row r="517" customFormat="false" ht="15.75" hidden="false" customHeight="false" outlineLevel="2" collapsed="false">
      <c r="D517" s="12"/>
      <c r="F517" s="39" t="s">
        <v>68</v>
      </c>
      <c r="G517" s="8"/>
      <c r="H517" s="13"/>
    </row>
    <row r="518" customFormat="false" ht="15.75" hidden="false" customHeight="false" outlineLevel="2" collapsed="false">
      <c r="D518" s="12"/>
      <c r="F518" s="39" t="s">
        <v>69</v>
      </c>
      <c r="G518" s="8"/>
      <c r="H518" s="13"/>
    </row>
    <row r="519" customFormat="false" ht="15.75" hidden="false" customHeight="false" outlineLevel="2" collapsed="false">
      <c r="D519" s="12"/>
      <c r="F519" s="39" t="s">
        <v>70</v>
      </c>
      <c r="G519" s="8"/>
      <c r="H519" s="13"/>
    </row>
    <row r="520" customFormat="false" ht="15.75" hidden="false" customHeight="false" outlineLevel="2" collapsed="false">
      <c r="D520" s="12"/>
      <c r="F520" s="39" t="s">
        <v>42</v>
      </c>
      <c r="G520" s="8"/>
      <c r="H520" s="13"/>
    </row>
    <row r="521" customFormat="false" ht="15.75" hidden="false" customHeight="false" outlineLevel="2" collapsed="false">
      <c r="D521" s="12"/>
      <c r="E521" s="8"/>
      <c r="F521" s="8"/>
      <c r="G521" s="8"/>
      <c r="H521" s="13"/>
    </row>
    <row r="522" customFormat="false" ht="15.75" hidden="false" customHeight="false" outlineLevel="2" collapsed="false">
      <c r="D522" s="12"/>
      <c r="E522" s="8"/>
      <c r="F522" s="8"/>
      <c r="G522" s="8"/>
      <c r="H522" s="13"/>
    </row>
    <row r="523" customFormat="false" ht="15.75" hidden="false" customHeight="false" outlineLevel="2" collapsed="false">
      <c r="D523" s="12"/>
      <c r="E523" s="8"/>
      <c r="F523" s="8"/>
      <c r="G523" s="8"/>
      <c r="H523" s="13"/>
    </row>
    <row r="524" customFormat="false" ht="15.75" hidden="false" customHeight="false" outlineLevel="2" collapsed="false">
      <c r="D524" s="12"/>
      <c r="E524" s="8"/>
      <c r="F524" s="14"/>
      <c r="G524" s="8"/>
      <c r="H524" s="13"/>
    </row>
    <row r="525" customFormat="false" ht="15.75" hidden="false" customHeight="false" outlineLevel="2" collapsed="false">
      <c r="D525" s="12"/>
      <c r="E525" s="8"/>
      <c r="F525" s="8"/>
      <c r="G525" s="14"/>
      <c r="H525" s="13"/>
    </row>
    <row r="526" customFormat="false" ht="15.75" hidden="false" customHeight="false" outlineLevel="2" collapsed="false">
      <c r="D526" s="12"/>
      <c r="E526" s="8"/>
      <c r="F526" s="8"/>
      <c r="G526" s="14"/>
      <c r="H526" s="13"/>
    </row>
    <row r="527" customFormat="false" ht="15.75" hidden="false" customHeight="false" outlineLevel="2" collapsed="false">
      <c r="D527" s="12"/>
      <c r="E527" s="8"/>
      <c r="F527" s="8"/>
      <c r="G527" s="8"/>
      <c r="H527" s="13"/>
    </row>
    <row r="528" customFormat="false" ht="15.75" hidden="false" customHeight="false" outlineLevel="2" collapsed="false">
      <c r="D528" s="12"/>
      <c r="E528" s="8"/>
      <c r="F528" s="8"/>
      <c r="G528" s="8"/>
      <c r="H528" s="13"/>
    </row>
    <row r="529" customFormat="false" ht="15.75" hidden="false" customHeight="false" outlineLevel="2" collapsed="false">
      <c r="D529" s="12"/>
      <c r="E529" s="14"/>
      <c r="F529" s="8"/>
      <c r="G529" s="8"/>
      <c r="H529" s="13"/>
    </row>
    <row r="530" customFormat="false" ht="15.75" hidden="false" customHeight="false" outlineLevel="2" collapsed="false">
      <c r="D530" s="12"/>
      <c r="E530" s="8"/>
      <c r="F530" s="8"/>
      <c r="G530" s="8"/>
      <c r="H530" s="13"/>
    </row>
    <row r="531" customFormat="false" ht="15.75" hidden="false" customHeight="false" outlineLevel="2" collapsed="false">
      <c r="D531" s="12"/>
      <c r="E531" s="8"/>
      <c r="F531" s="8"/>
      <c r="G531" s="8"/>
      <c r="H531" s="13"/>
    </row>
    <row r="532" customFormat="false" ht="15.75" hidden="false" customHeight="false" outlineLevel="2" collapsed="false">
      <c r="D532" s="12"/>
      <c r="E532" s="8"/>
      <c r="F532" s="8"/>
      <c r="G532" s="8"/>
      <c r="H532" s="13"/>
    </row>
    <row r="533" customFormat="false" ht="15.75" hidden="false" customHeight="false" outlineLevel="2" collapsed="false">
      <c r="D533" s="12"/>
      <c r="E533" s="8"/>
      <c r="F533" s="8"/>
      <c r="G533" s="8"/>
      <c r="H533" s="13"/>
    </row>
    <row r="534" customFormat="false" ht="15.75" hidden="false" customHeight="false" outlineLevel="2" collapsed="false">
      <c r="D534" s="12"/>
      <c r="E534" s="8"/>
      <c r="F534" s="8"/>
      <c r="G534" s="8"/>
      <c r="H534" s="13"/>
    </row>
    <row r="535" customFormat="false" ht="15.75" hidden="false" customHeight="false" outlineLevel="2" collapsed="false">
      <c r="D535" s="12"/>
      <c r="E535" s="8"/>
      <c r="F535" s="8"/>
      <c r="G535" s="8"/>
      <c r="H535" s="13"/>
    </row>
    <row r="536" customFormat="false" ht="15.75" hidden="false" customHeight="false" outlineLevel="2" collapsed="false">
      <c r="D536" s="12"/>
      <c r="E536" s="8"/>
      <c r="F536" s="8"/>
      <c r="G536" s="8"/>
      <c r="H536" s="13"/>
    </row>
    <row r="537" customFormat="false" ht="15.75" hidden="false" customHeight="false" outlineLevel="2" collapsed="false">
      <c r="D537" s="12"/>
      <c r="E537" s="8"/>
      <c r="F537" s="8"/>
      <c r="G537" s="8"/>
      <c r="H537" s="13"/>
    </row>
    <row r="538" customFormat="false" ht="15.75" hidden="false" customHeight="false" outlineLevel="2" collapsed="false">
      <c r="D538" s="12"/>
      <c r="E538" s="8"/>
      <c r="F538" s="8"/>
      <c r="G538" s="8"/>
      <c r="H538" s="13"/>
    </row>
    <row r="539" customFormat="false" ht="15.75" hidden="false" customHeight="false" outlineLevel="2" collapsed="false">
      <c r="D539" s="12"/>
      <c r="E539" s="8"/>
      <c r="F539" s="8"/>
      <c r="G539" s="8"/>
      <c r="H539" s="13"/>
    </row>
    <row r="540" customFormat="false" ht="15.75" hidden="false" customHeight="false" outlineLevel="2" collapsed="false">
      <c r="D540" s="12"/>
      <c r="E540" s="8"/>
      <c r="F540" s="8"/>
      <c r="G540" s="8"/>
      <c r="H540" s="13"/>
    </row>
    <row r="541" customFormat="false" ht="15.75" hidden="false" customHeight="false" outlineLevel="2" collapsed="false">
      <c r="D541" s="12"/>
      <c r="E541" s="8"/>
      <c r="F541" s="8"/>
      <c r="G541" s="8"/>
      <c r="H541" s="13"/>
    </row>
    <row r="542" customFormat="false" ht="15.75" hidden="false" customHeight="false" outlineLevel="2" collapsed="false">
      <c r="D542" s="12"/>
      <c r="E542" s="8"/>
      <c r="F542" s="8"/>
      <c r="G542" s="8"/>
      <c r="H542" s="13"/>
    </row>
    <row r="543" customFormat="false" ht="15.75" hidden="false" customHeight="false" outlineLevel="2" collapsed="false">
      <c r="D543" s="12"/>
      <c r="E543" s="8"/>
      <c r="F543" s="8"/>
      <c r="G543" s="8"/>
      <c r="H543" s="13"/>
    </row>
    <row r="544" customFormat="false" ht="15" hidden="false" customHeight="true" outlineLevel="0" collapsed="false">
      <c r="C544" s="18" t="n">
        <f aca="false">SUM(D544:H544)</f>
        <v>305</v>
      </c>
      <c r="D544" s="19" t="n">
        <f aca="false">D477+D410+D343+D276+D209+D142+D75+D8</f>
        <v>6</v>
      </c>
      <c r="E544" s="19" t="n">
        <f aca="false">E477+E410+E343+E276+E209+E142+E75+E8</f>
        <v>39</v>
      </c>
      <c r="F544" s="19" t="n">
        <f aca="false">F477+F410+F343+F276+F209+F142+F75+F8</f>
        <v>89</v>
      </c>
      <c r="G544" s="19" t="n">
        <f aca="false">G477+G410+G343+G276+G209+G142+G75+G8</f>
        <v>141</v>
      </c>
      <c r="H544" s="19" t="n">
        <f aca="false">H477+H410+H343+H276+H209+H142+H75+H8</f>
        <v>30</v>
      </c>
    </row>
    <row r="545" customFormat="false" ht="15.75" hidden="false" customHeight="false" outlineLevel="0" collapsed="false">
      <c r="C545" s="20"/>
      <c r="D545" s="21" t="n">
        <f aca="false">D544/$C$544</f>
        <v>0.019672131147541</v>
      </c>
      <c r="E545" s="21" t="n">
        <f aca="false">E544/$C$544</f>
        <v>0.127868852459016</v>
      </c>
      <c r="F545" s="21" t="n">
        <f aca="false">F544/$C$544</f>
        <v>0.291803278688525</v>
      </c>
      <c r="G545" s="21" t="n">
        <f aca="false">G544/$C$544</f>
        <v>0.462295081967213</v>
      </c>
      <c r="H545" s="21" t="n">
        <f aca="false">H544/$C$544</f>
        <v>0.0983606557377049</v>
      </c>
    </row>
  </sheetData>
  <mergeCells count="5">
    <mergeCell ref="D2:D7"/>
    <mergeCell ref="E2:E7"/>
    <mergeCell ref="F2:F7"/>
    <mergeCell ref="G2:G7"/>
    <mergeCell ref="H2:H7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0" activeCellId="0" sqref="D10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6.86"/>
    <col collapsed="false" customWidth="true" hidden="false" outlineLevel="0" max="3" min="3" style="22" width="4.57"/>
    <col collapsed="false" customWidth="true" hidden="false" outlineLevel="0" max="5" min="4" style="22" width="23.01"/>
    <col collapsed="false" customWidth="true" hidden="false" outlineLevel="0" max="7" min="6" style="22" width="24.71"/>
    <col collapsed="false" customWidth="true" hidden="false" outlineLevel="0" max="8" min="8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36" hidden="false" customHeight="true" outlineLevel="0" collapsed="false">
      <c r="A8" s="26" t="n">
        <v>1</v>
      </c>
      <c r="B8" s="27" t="s">
        <v>6</v>
      </c>
      <c r="C8" s="28" t="n">
        <f aca="false">SUM(D8:H8)</f>
        <v>41</v>
      </c>
      <c r="D8" s="29" t="n">
        <f aca="false">COUNTA(D9:D74)</f>
        <v>2</v>
      </c>
      <c r="E8" s="29" t="n">
        <f aca="false">COUNTA(E9:E74)</f>
        <v>4</v>
      </c>
      <c r="F8" s="29" t="n">
        <f aca="false">COUNTA(F10:F74)</f>
        <v>7</v>
      </c>
      <c r="G8" s="29" t="n">
        <f aca="false">COUNTA(G9:G74)</f>
        <v>22</v>
      </c>
      <c r="H8" s="29" t="n">
        <f aca="false">COUNTA(H9:H74)</f>
        <v>6</v>
      </c>
    </row>
    <row r="9" customFormat="false" ht="15.6" hidden="false" customHeight="true" outlineLevel="1" collapsed="false">
      <c r="D9" s="30"/>
      <c r="E9" s="64" t="s">
        <v>78</v>
      </c>
      <c r="F9" s="65"/>
      <c r="G9" s="65"/>
      <c r="H9" s="32"/>
    </row>
    <row r="10" customFormat="false" ht="15.6" hidden="false" customHeight="true" outlineLevel="1" collapsed="false">
      <c r="D10" s="66" t="s">
        <v>72</v>
      </c>
      <c r="E10" s="34" t="s">
        <v>79</v>
      </c>
      <c r="F10" s="67"/>
      <c r="G10" s="29"/>
      <c r="H10" s="35"/>
    </row>
    <row r="11" customFormat="false" ht="15.75" hidden="false" customHeight="false" outlineLevel="1" collapsed="false">
      <c r="D11" s="33"/>
      <c r="E11" s="29"/>
      <c r="F11" s="67"/>
      <c r="G11" s="29"/>
      <c r="H11" s="68" t="s">
        <v>55</v>
      </c>
    </row>
    <row r="12" customFormat="false" ht="15.75" hidden="false" customHeight="false" outlineLevel="1" collapsed="false">
      <c r="D12" s="33"/>
      <c r="E12" s="29"/>
      <c r="F12" s="34" t="s">
        <v>56</v>
      </c>
      <c r="G12" s="29"/>
      <c r="H12" s="35"/>
    </row>
    <row r="13" customFormat="false" ht="15.75" hidden="false" customHeight="false" outlineLevel="1" collapsed="false">
      <c r="D13" s="33"/>
      <c r="E13" s="29"/>
      <c r="F13" s="67"/>
      <c r="G13" s="34" t="s">
        <v>73</v>
      </c>
      <c r="H13" s="69"/>
    </row>
    <row r="14" customFormat="false" ht="15.75" hidden="false" customHeight="false" outlineLevel="1" collapsed="false">
      <c r="D14" s="33"/>
      <c r="E14" s="29"/>
      <c r="F14" s="67"/>
      <c r="G14" s="29"/>
      <c r="H14" s="68" t="s">
        <v>74</v>
      </c>
    </row>
    <row r="15" customFormat="false" ht="15.75" hidden="false" customHeight="false" outlineLevel="1" collapsed="false">
      <c r="D15" s="33"/>
      <c r="E15" s="29"/>
      <c r="F15" s="67"/>
      <c r="G15" s="29"/>
      <c r="H15" s="68" t="s">
        <v>76</v>
      </c>
    </row>
    <row r="16" customFormat="false" ht="15.75" hidden="false" customHeight="false" outlineLevel="1" collapsed="false">
      <c r="D16" s="66" t="s">
        <v>80</v>
      </c>
      <c r="E16" s="29"/>
      <c r="F16" s="67"/>
      <c r="G16" s="29"/>
      <c r="H16" s="35"/>
    </row>
    <row r="17" customFormat="false" ht="15.75" hidden="false" customHeight="false" outlineLevel="1" collapsed="false">
      <c r="D17" s="33"/>
      <c r="E17" s="29"/>
      <c r="F17" s="67"/>
      <c r="G17" s="34" t="s">
        <v>57</v>
      </c>
      <c r="H17" s="35"/>
    </row>
    <row r="18" customFormat="false" ht="15.75" hidden="false" customHeight="false" outlineLevel="1" collapsed="false">
      <c r="D18" s="33"/>
      <c r="E18" s="29"/>
      <c r="F18" s="34" t="s">
        <v>58</v>
      </c>
      <c r="G18" s="29"/>
      <c r="H18" s="35"/>
    </row>
    <row r="19" customFormat="false" ht="15.75" hidden="false" customHeight="false" outlineLevel="1" collapsed="false">
      <c r="D19" s="33"/>
      <c r="E19" s="29"/>
      <c r="F19" s="67"/>
      <c r="G19" s="34" t="s">
        <v>59</v>
      </c>
      <c r="H19" s="35"/>
    </row>
    <row r="20" customFormat="false" ht="15.75" hidden="false" customHeight="false" outlineLevel="1" collapsed="false">
      <c r="D20" s="33"/>
      <c r="E20" s="29"/>
      <c r="F20" s="67"/>
      <c r="G20" s="29"/>
      <c r="H20" s="36" t="s">
        <v>37</v>
      </c>
    </row>
    <row r="21" customFormat="false" ht="15.75" hidden="false" customHeight="false" outlineLevel="1" collapsed="false">
      <c r="D21" s="33"/>
      <c r="E21" s="34" t="s">
        <v>81</v>
      </c>
      <c r="F21" s="67"/>
      <c r="G21" s="29"/>
      <c r="H21" s="35"/>
    </row>
    <row r="22" customFormat="false" ht="15.75" hidden="false" customHeight="false" outlineLevel="1" collapsed="false">
      <c r="D22" s="33"/>
      <c r="E22" s="29"/>
      <c r="F22" s="34" t="s">
        <v>82</v>
      </c>
      <c r="G22" s="29"/>
      <c r="H22" s="35"/>
    </row>
    <row r="23" customFormat="false" ht="16.5" hidden="false" customHeight="false" outlineLevel="1" collapsed="false">
      <c r="D23" s="46"/>
      <c r="E23" s="70" t="s">
        <v>83</v>
      </c>
      <c r="F23" s="71"/>
      <c r="G23" s="47"/>
      <c r="H23" s="48"/>
    </row>
    <row r="24" customFormat="false" ht="15.75" hidden="false" customHeight="false" outlineLevel="2" collapsed="false">
      <c r="D24" s="38"/>
      <c r="E24" s="8"/>
      <c r="F24" s="39" t="s">
        <v>14</v>
      </c>
      <c r="G24" s="40"/>
      <c r="H24" s="41"/>
    </row>
    <row r="25" customFormat="false" ht="15.75" hidden="false" customHeight="false" outlineLevel="2" collapsed="false">
      <c r="D25" s="38"/>
      <c r="E25" s="8"/>
      <c r="F25" s="42"/>
      <c r="G25" s="39" t="s">
        <v>12</v>
      </c>
      <c r="H25" s="41"/>
    </row>
    <row r="26" customFormat="false" ht="15.75" hidden="false" customHeight="false" outlineLevel="2" collapsed="false">
      <c r="D26" s="38"/>
      <c r="E26" s="8"/>
      <c r="F26" s="39" t="s">
        <v>38</v>
      </c>
      <c r="G26" s="40"/>
      <c r="H26" s="41"/>
    </row>
    <row r="27" customFormat="false" ht="15.75" hidden="false" customHeight="false" outlineLevel="2" collapsed="false">
      <c r="D27" s="38"/>
      <c r="E27" s="8"/>
      <c r="F27" s="42"/>
      <c r="G27" s="39" t="s">
        <v>40</v>
      </c>
      <c r="H27" s="41"/>
    </row>
    <row r="28" customFormat="false" ht="15.75" hidden="false" customHeight="false" outlineLevel="2" collapsed="false">
      <c r="D28" s="38"/>
      <c r="E28" s="8"/>
      <c r="F28" s="42"/>
      <c r="G28" s="39" t="s">
        <v>28</v>
      </c>
      <c r="H28" s="41"/>
    </row>
    <row r="29" customFormat="false" ht="15.75" hidden="false" customHeight="false" outlineLevel="2" collapsed="false">
      <c r="D29" s="38"/>
      <c r="E29" s="8"/>
      <c r="F29" s="42"/>
      <c r="G29" s="42"/>
      <c r="H29" s="43" t="s">
        <v>39</v>
      </c>
    </row>
    <row r="30" customFormat="false" ht="15.75" hidden="false" customHeight="false" outlineLevel="2" collapsed="false">
      <c r="D30" s="38"/>
      <c r="E30" s="8"/>
      <c r="F30" s="42"/>
      <c r="G30" s="39" t="s">
        <v>41</v>
      </c>
      <c r="H30" s="41"/>
    </row>
    <row r="31" customFormat="false" ht="15.75" hidden="false" customHeight="false" outlineLevel="2" collapsed="false">
      <c r="D31" s="38"/>
      <c r="E31" s="8"/>
      <c r="F31" s="42"/>
      <c r="G31" s="1"/>
      <c r="H31" s="41"/>
    </row>
    <row r="32" customFormat="false" ht="15.75" hidden="false" customHeight="false" outlineLevel="2" collapsed="false">
      <c r="D32" s="38"/>
      <c r="E32" s="8"/>
      <c r="F32" s="42"/>
      <c r="G32" s="39" t="s">
        <v>24</v>
      </c>
      <c r="H32" s="41"/>
    </row>
    <row r="33" customFormat="false" ht="15.75" hidden="false" customHeight="false" outlineLevel="2" collapsed="false">
      <c r="D33" s="38"/>
      <c r="E33" s="8"/>
      <c r="F33" s="42"/>
      <c r="G33" s="39" t="s">
        <v>23</v>
      </c>
      <c r="H33" s="41"/>
    </row>
    <row r="34" customFormat="false" ht="15.75" hidden="false" customHeight="false" outlineLevel="2" collapsed="false">
      <c r="D34" s="38"/>
      <c r="E34" s="8"/>
      <c r="F34" s="39" t="s">
        <v>8</v>
      </c>
      <c r="G34" s="1"/>
      <c r="H34" s="41"/>
    </row>
    <row r="35" customFormat="false" ht="15.75" hidden="false" customHeight="false" outlineLevel="2" collapsed="false">
      <c r="D35" s="38"/>
      <c r="E35" s="8"/>
      <c r="F35" s="42"/>
      <c r="G35" s="39" t="s">
        <v>9</v>
      </c>
      <c r="H35" s="41"/>
    </row>
    <row r="36" customFormat="false" ht="15.75" hidden="false" customHeight="false" outlineLevel="2" collapsed="false">
      <c r="D36" s="38"/>
      <c r="E36" s="8"/>
      <c r="F36" s="42"/>
      <c r="G36" s="1"/>
      <c r="H36" s="39" t="s">
        <v>54</v>
      </c>
    </row>
    <row r="37" customFormat="false" ht="15.75" hidden="false" customHeight="false" outlineLevel="2" collapsed="false">
      <c r="D37" s="38"/>
      <c r="E37" s="8"/>
      <c r="F37" s="39" t="s">
        <v>18</v>
      </c>
      <c r="G37" s="1"/>
      <c r="H37" s="41"/>
    </row>
    <row r="38" customFormat="false" ht="15.75" hidden="false" customHeight="false" outlineLevel="2" collapsed="false">
      <c r="D38" s="38"/>
      <c r="E38" s="8"/>
      <c r="F38" s="42"/>
      <c r="G38" s="39" t="s">
        <v>27</v>
      </c>
      <c r="H38" s="41"/>
    </row>
    <row r="39" customFormat="false" ht="15.75" hidden="false" customHeight="false" outlineLevel="2" collapsed="false">
      <c r="D39" s="38"/>
      <c r="E39" s="8"/>
      <c r="F39" s="42"/>
      <c r="G39" s="39" t="s">
        <v>60</v>
      </c>
      <c r="H39" s="41"/>
    </row>
    <row r="40" customFormat="false" ht="15.75" hidden="false" customHeight="false" outlineLevel="2" collapsed="false">
      <c r="D40" s="38"/>
      <c r="E40" s="8"/>
      <c r="F40" s="42"/>
      <c r="G40" s="39" t="s">
        <v>61</v>
      </c>
      <c r="H40" s="41"/>
    </row>
    <row r="41" customFormat="false" ht="15.75" hidden="false" customHeight="false" outlineLevel="2" collapsed="false">
      <c r="D41" s="38"/>
      <c r="E41" s="8"/>
      <c r="F41" s="42"/>
      <c r="G41" s="39" t="s">
        <v>62</v>
      </c>
      <c r="H41" s="41"/>
    </row>
    <row r="42" customFormat="false" ht="15.6" hidden="false" customHeight="true" outlineLevel="2" collapsed="false">
      <c r="D42" s="38"/>
      <c r="E42" s="8"/>
      <c r="F42" s="42"/>
      <c r="G42" s="39" t="s">
        <v>63</v>
      </c>
      <c r="H42" s="41"/>
    </row>
    <row r="43" customFormat="false" ht="15.6" hidden="false" customHeight="true" outlineLevel="2" collapsed="false">
      <c r="D43" s="38"/>
      <c r="E43" s="8"/>
      <c r="F43" s="1"/>
      <c r="G43" s="42"/>
      <c r="H43" s="41"/>
    </row>
    <row r="44" customFormat="false" ht="15.75" hidden="false" customHeight="false" outlineLevel="2" collapsed="false">
      <c r="D44" s="38"/>
      <c r="E44" s="8"/>
      <c r="F44" s="42"/>
      <c r="G44" s="39" t="s">
        <v>64</v>
      </c>
      <c r="H44" s="41"/>
    </row>
    <row r="45" customFormat="false" ht="15.75" hidden="false" customHeight="false" outlineLevel="2" collapsed="false">
      <c r="D45" s="38"/>
      <c r="E45" s="8"/>
      <c r="F45" s="42"/>
      <c r="G45" s="39" t="s">
        <v>65</v>
      </c>
      <c r="H45" s="41"/>
    </row>
    <row r="46" customFormat="false" ht="15.75" hidden="false" customHeight="false" outlineLevel="2" collapsed="false">
      <c r="D46" s="38"/>
      <c r="E46" s="42"/>
      <c r="F46" s="42"/>
      <c r="G46" s="39" t="s">
        <v>66</v>
      </c>
      <c r="H46" s="41"/>
    </row>
    <row r="47" customFormat="false" ht="15.75" hidden="false" customHeight="false" outlineLevel="2" collapsed="false">
      <c r="D47" s="38"/>
      <c r="E47" s="8"/>
      <c r="F47" s="42"/>
      <c r="G47" s="39" t="s">
        <v>67</v>
      </c>
      <c r="H47" s="41"/>
    </row>
    <row r="48" customFormat="false" ht="15.75" hidden="false" customHeight="false" outlineLevel="2" collapsed="false">
      <c r="D48" s="38"/>
      <c r="E48" s="8"/>
      <c r="F48" s="42"/>
      <c r="G48" s="39" t="s">
        <v>68</v>
      </c>
      <c r="H48" s="41"/>
    </row>
    <row r="49" customFormat="false" ht="15.75" hidden="false" customHeight="false" outlineLevel="2" collapsed="false">
      <c r="D49" s="38"/>
      <c r="E49" s="8"/>
      <c r="F49" s="42"/>
      <c r="G49" s="39" t="s">
        <v>69</v>
      </c>
      <c r="H49" s="41"/>
    </row>
    <row r="50" customFormat="false" ht="15.75" hidden="false" customHeight="false" outlineLevel="2" collapsed="false">
      <c r="D50" s="38"/>
      <c r="E50" s="8"/>
      <c r="F50" s="42"/>
      <c r="G50" s="39" t="s">
        <v>70</v>
      </c>
      <c r="H50" s="41"/>
    </row>
    <row r="51" customFormat="false" ht="15.75" hidden="false" customHeight="false" outlineLevel="2" collapsed="false">
      <c r="D51" s="38"/>
      <c r="E51" s="8"/>
      <c r="F51" s="42"/>
      <c r="G51" s="42"/>
      <c r="H51" s="41"/>
    </row>
    <row r="52" customFormat="false" ht="15.75" hidden="false" customHeight="false" outlineLevel="2" collapsed="false">
      <c r="D52" s="38"/>
      <c r="E52" s="8"/>
      <c r="F52" s="8"/>
      <c r="G52" s="8"/>
      <c r="H52" s="41"/>
    </row>
    <row r="53" customFormat="false" ht="15.75" hidden="false" customHeight="false" outlineLevel="2" collapsed="false">
      <c r="D53" s="38"/>
      <c r="E53" s="8"/>
      <c r="F53" s="8"/>
      <c r="G53" s="8"/>
      <c r="H53" s="41"/>
    </row>
    <row r="54" customFormat="false" ht="15.75" hidden="false" customHeight="false" outlineLevel="2" collapsed="false">
      <c r="D54" s="38"/>
      <c r="E54" s="8"/>
      <c r="F54" s="8"/>
      <c r="G54" s="8"/>
      <c r="H54" s="41"/>
    </row>
    <row r="55" customFormat="false" ht="15.75" hidden="false" customHeight="false" outlineLevel="2" collapsed="false">
      <c r="D55" s="38"/>
      <c r="E55" s="8"/>
      <c r="F55" s="8"/>
      <c r="G55" s="8"/>
      <c r="H55" s="41"/>
    </row>
    <row r="56" customFormat="false" ht="15.75" hidden="false" customHeight="false" outlineLevel="2" collapsed="false">
      <c r="D56" s="38"/>
      <c r="E56" s="8"/>
      <c r="F56" s="8"/>
      <c r="G56" s="14"/>
      <c r="H56" s="41"/>
    </row>
    <row r="57" customFormat="false" ht="15.75" hidden="false" customHeight="false" outlineLevel="2" collapsed="false">
      <c r="D57" s="38"/>
      <c r="E57" s="8"/>
      <c r="F57" s="8"/>
      <c r="G57" s="14"/>
      <c r="H57" s="41"/>
    </row>
    <row r="58" customFormat="false" ht="15.75" hidden="false" customHeight="false" outlineLevel="2" collapsed="false">
      <c r="D58" s="38"/>
      <c r="E58" s="8"/>
      <c r="F58" s="8"/>
      <c r="G58" s="14"/>
      <c r="H58" s="41"/>
    </row>
    <row r="59" customFormat="false" ht="15.75" hidden="false" customHeight="false" outlineLevel="2" collapsed="false">
      <c r="D59" s="38"/>
      <c r="E59" s="8"/>
      <c r="F59" s="8"/>
      <c r="G59" s="14"/>
      <c r="H59" s="41"/>
    </row>
    <row r="60" customFormat="false" ht="15.75" hidden="false" customHeight="false" outlineLevel="2" collapsed="false">
      <c r="D60" s="38"/>
      <c r="E60" s="14"/>
      <c r="F60" s="8"/>
      <c r="G60" s="8"/>
      <c r="H60" s="41"/>
    </row>
    <row r="61" customFormat="false" ht="15.75" hidden="false" customHeight="false" outlineLevel="2" collapsed="false">
      <c r="D61" s="38"/>
      <c r="E61" s="8"/>
      <c r="F61" s="8"/>
      <c r="G61" s="8"/>
      <c r="H61" s="41"/>
    </row>
    <row r="62" customFormat="false" ht="15.75" hidden="false" customHeight="false" outlineLevel="2" collapsed="false">
      <c r="D62" s="38"/>
      <c r="E62" s="8"/>
      <c r="F62" s="8"/>
      <c r="G62" s="8"/>
      <c r="H62" s="41"/>
    </row>
    <row r="63" customFormat="false" ht="15.75" hidden="false" customHeight="false" outlineLevel="2" collapsed="false">
      <c r="D63" s="38"/>
      <c r="E63" s="8"/>
      <c r="F63" s="8"/>
      <c r="G63" s="8"/>
      <c r="H63" s="41"/>
    </row>
    <row r="64" customFormat="false" ht="15.75" hidden="false" customHeight="false" outlineLevel="2" collapsed="false">
      <c r="D64" s="38"/>
      <c r="E64" s="8"/>
      <c r="F64" s="8"/>
      <c r="G64" s="8"/>
      <c r="H64" s="41"/>
    </row>
    <row r="65" customFormat="false" ht="15.75" hidden="false" customHeight="false" outlineLevel="2" collapsed="false">
      <c r="D65" s="38"/>
      <c r="E65" s="8"/>
      <c r="F65" s="8"/>
      <c r="G65" s="8"/>
      <c r="H65" s="41"/>
    </row>
    <row r="66" customFormat="false" ht="15.75" hidden="false" customHeight="false" outlineLevel="2" collapsed="false">
      <c r="D66" s="38"/>
      <c r="E66" s="8"/>
      <c r="F66" s="8"/>
      <c r="G66" s="8"/>
      <c r="H66" s="41"/>
    </row>
    <row r="67" customFormat="false" ht="15.75" hidden="false" customHeight="false" outlineLevel="2" collapsed="false">
      <c r="D67" s="38"/>
      <c r="E67" s="8"/>
      <c r="F67" s="8"/>
      <c r="G67" s="8"/>
      <c r="H67" s="41"/>
    </row>
    <row r="68" customFormat="false" ht="15.75" hidden="false" customHeight="false" outlineLevel="2" collapsed="false">
      <c r="D68" s="38"/>
      <c r="E68" s="8"/>
      <c r="F68" s="8"/>
      <c r="G68" s="8"/>
      <c r="H68" s="41"/>
    </row>
    <row r="69" customFormat="false" ht="15.75" hidden="false" customHeight="false" outlineLevel="2" collapsed="false">
      <c r="D69" s="38"/>
      <c r="E69" s="8"/>
      <c r="F69" s="8"/>
      <c r="G69" s="8"/>
      <c r="H69" s="41"/>
    </row>
    <row r="70" customFormat="false" ht="15.75" hidden="false" customHeight="false" outlineLevel="2" collapsed="false">
      <c r="D70" s="38"/>
      <c r="E70" s="8"/>
      <c r="F70" s="8"/>
      <c r="G70" s="8"/>
      <c r="H70" s="41"/>
    </row>
    <row r="71" customFormat="false" ht="15.75" hidden="false" customHeight="false" outlineLevel="2" collapsed="false">
      <c r="D71" s="38"/>
      <c r="E71" s="8"/>
      <c r="F71" s="8"/>
      <c r="G71" s="8"/>
      <c r="H71" s="41"/>
    </row>
    <row r="72" customFormat="false" ht="15.75" hidden="false" customHeight="false" outlineLevel="2" collapsed="false">
      <c r="D72" s="38"/>
      <c r="E72" s="8"/>
      <c r="F72" s="8"/>
      <c r="G72" s="8"/>
      <c r="H72" s="41"/>
    </row>
    <row r="73" customFormat="false" ht="15.75" hidden="false" customHeight="false" outlineLevel="2" collapsed="false">
      <c r="D73" s="38"/>
      <c r="E73" s="8"/>
      <c r="F73" s="8"/>
      <c r="G73" s="8"/>
      <c r="H73" s="41"/>
    </row>
    <row r="74" customFormat="false" ht="12.75" hidden="false" customHeight="true" outlineLevel="2" collapsed="false">
      <c r="D74" s="44"/>
      <c r="E74" s="16"/>
      <c r="F74" s="16"/>
      <c r="G74" s="16"/>
      <c r="H74" s="45"/>
    </row>
    <row r="75" customFormat="false" ht="46.5" hidden="false" customHeight="false" outlineLevel="0" collapsed="false">
      <c r="A75" s="26" t="n">
        <f aca="false">A8+1</f>
        <v>2</v>
      </c>
      <c r="B75" s="27" t="s">
        <v>43</v>
      </c>
      <c r="C75" s="28" t="n">
        <f aca="false">SUM(D75:H75)</f>
        <v>41</v>
      </c>
      <c r="D75" s="46" t="n">
        <f aca="false">COUNTA(D76:D141)</f>
        <v>2</v>
      </c>
      <c r="E75" s="47" t="n">
        <f aca="false">COUNTA(E76:E141)</f>
        <v>4</v>
      </c>
      <c r="F75" s="47" t="n">
        <f aca="false">COUNTA(F77:F141)</f>
        <v>7</v>
      </c>
      <c r="G75" s="47" t="n">
        <f aca="false">COUNTA(G76:G141)</f>
        <v>22</v>
      </c>
      <c r="H75" s="48" t="n">
        <f aca="false">COUNTA(H76:H141)</f>
        <v>6</v>
      </c>
    </row>
    <row r="76" customFormat="false" ht="15.6" hidden="false" customHeight="true" outlineLevel="1" collapsed="false">
      <c r="D76" s="30"/>
      <c r="E76" s="64" t="s">
        <v>78</v>
      </c>
      <c r="F76" s="65"/>
      <c r="G76" s="65"/>
      <c r="H76" s="32"/>
    </row>
    <row r="77" customFormat="false" ht="15.6" hidden="false" customHeight="true" outlineLevel="1" collapsed="false">
      <c r="D77" s="66" t="s">
        <v>72</v>
      </c>
      <c r="E77" s="34" t="s">
        <v>79</v>
      </c>
      <c r="F77" s="67"/>
      <c r="G77" s="29"/>
      <c r="H77" s="35"/>
    </row>
    <row r="78" customFormat="false" ht="15.75" hidden="false" customHeight="false" outlineLevel="1" collapsed="false">
      <c r="D78" s="33"/>
      <c r="E78" s="29"/>
      <c r="F78" s="67"/>
      <c r="G78" s="29"/>
      <c r="H78" s="68" t="s">
        <v>55</v>
      </c>
    </row>
    <row r="79" customFormat="false" ht="15.75" hidden="false" customHeight="false" outlineLevel="1" collapsed="false">
      <c r="D79" s="33"/>
      <c r="E79" s="29"/>
      <c r="F79" s="34" t="s">
        <v>56</v>
      </c>
      <c r="G79" s="29"/>
      <c r="H79" s="35"/>
    </row>
    <row r="80" customFormat="false" ht="15.75" hidden="false" customHeight="false" outlineLevel="1" collapsed="false">
      <c r="D80" s="33"/>
      <c r="E80" s="29"/>
      <c r="F80" s="67"/>
      <c r="G80" s="34" t="s">
        <v>73</v>
      </c>
      <c r="H80" s="69"/>
    </row>
    <row r="81" customFormat="false" ht="15.75" hidden="false" customHeight="false" outlineLevel="1" collapsed="false">
      <c r="D81" s="33"/>
      <c r="E81" s="29"/>
      <c r="F81" s="67"/>
      <c r="G81" s="29"/>
      <c r="H81" s="68" t="s">
        <v>74</v>
      </c>
    </row>
    <row r="82" customFormat="false" ht="15.75" hidden="false" customHeight="false" outlineLevel="1" collapsed="false">
      <c r="D82" s="33"/>
      <c r="E82" s="29"/>
      <c r="F82" s="67"/>
      <c r="G82" s="29"/>
      <c r="H82" s="68" t="s">
        <v>76</v>
      </c>
    </row>
    <row r="83" customFormat="false" ht="15.75" hidden="false" customHeight="false" outlineLevel="1" collapsed="false">
      <c r="D83" s="66" t="s">
        <v>80</v>
      </c>
      <c r="E83" s="29"/>
      <c r="F83" s="67"/>
      <c r="G83" s="29"/>
      <c r="H83" s="35"/>
    </row>
    <row r="84" customFormat="false" ht="15.75" hidden="false" customHeight="false" outlineLevel="1" collapsed="false">
      <c r="D84" s="33"/>
      <c r="E84" s="29"/>
      <c r="F84" s="67"/>
      <c r="G84" s="34" t="s">
        <v>57</v>
      </c>
      <c r="H84" s="35"/>
    </row>
    <row r="85" customFormat="false" ht="15.75" hidden="false" customHeight="false" outlineLevel="1" collapsed="false">
      <c r="D85" s="33"/>
      <c r="E85" s="29"/>
      <c r="F85" s="34" t="s">
        <v>58</v>
      </c>
      <c r="G85" s="29"/>
      <c r="H85" s="35"/>
    </row>
    <row r="86" customFormat="false" ht="15.75" hidden="false" customHeight="false" outlineLevel="1" collapsed="false">
      <c r="D86" s="33"/>
      <c r="E86" s="29"/>
      <c r="F86" s="67"/>
      <c r="G86" s="34" t="s">
        <v>59</v>
      </c>
      <c r="H86" s="35"/>
    </row>
    <row r="87" customFormat="false" ht="15.75" hidden="false" customHeight="false" outlineLevel="1" collapsed="false">
      <c r="D87" s="33"/>
      <c r="E87" s="29"/>
      <c r="F87" s="67"/>
      <c r="G87" s="29"/>
      <c r="H87" s="36" t="s">
        <v>37</v>
      </c>
    </row>
    <row r="88" customFormat="false" ht="15.75" hidden="false" customHeight="false" outlineLevel="1" collapsed="false">
      <c r="D88" s="33"/>
      <c r="E88" s="34" t="s">
        <v>81</v>
      </c>
      <c r="F88" s="67"/>
      <c r="G88" s="29"/>
      <c r="H88" s="35"/>
    </row>
    <row r="89" customFormat="false" ht="15.75" hidden="false" customHeight="false" outlineLevel="1" collapsed="false">
      <c r="D89" s="33"/>
      <c r="E89" s="29"/>
      <c r="F89" s="34" t="s">
        <v>82</v>
      </c>
      <c r="G89" s="29"/>
      <c r="H89" s="35"/>
    </row>
    <row r="90" customFormat="false" ht="16.5" hidden="false" customHeight="false" outlineLevel="1" collapsed="false">
      <c r="D90" s="46"/>
      <c r="E90" s="70" t="s">
        <v>83</v>
      </c>
      <c r="F90" s="71"/>
      <c r="G90" s="47"/>
      <c r="H90" s="48"/>
    </row>
    <row r="91" customFormat="false" ht="15.75" hidden="false" customHeight="false" outlineLevel="2" collapsed="false">
      <c r="D91" s="12"/>
      <c r="E91" s="8"/>
      <c r="F91" s="39" t="s">
        <v>14</v>
      </c>
      <c r="G91" s="40"/>
      <c r="H91" s="13"/>
    </row>
    <row r="92" customFormat="false" ht="15.75" hidden="false" customHeight="false" outlineLevel="2" collapsed="false">
      <c r="D92" s="12"/>
      <c r="E92" s="8"/>
      <c r="F92" s="1"/>
      <c r="G92" s="39" t="s">
        <v>12</v>
      </c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40"/>
      <c r="H93" s="13"/>
    </row>
    <row r="94" customFormat="false" ht="15.75" hidden="false" customHeight="false" outlineLevel="2" collapsed="false">
      <c r="D94" s="12"/>
      <c r="E94" s="8"/>
      <c r="F94" s="1"/>
      <c r="G94" s="39" t="s">
        <v>40</v>
      </c>
      <c r="H94" s="13"/>
    </row>
    <row r="95" customFormat="false" ht="15.75" hidden="false" customHeight="false" outlineLevel="2" collapsed="false">
      <c r="D95" s="12"/>
      <c r="E95" s="8"/>
      <c r="F95" s="1"/>
      <c r="G95" s="39" t="s">
        <v>28</v>
      </c>
      <c r="H95" s="13"/>
    </row>
    <row r="96" customFormat="false" ht="15.75" hidden="false" customHeight="false" outlineLevel="2" collapsed="false">
      <c r="D96" s="12"/>
      <c r="E96" s="8"/>
      <c r="F96" s="1"/>
      <c r="G96" s="1"/>
      <c r="H96" s="39" t="s">
        <v>39</v>
      </c>
    </row>
    <row r="97" customFormat="false" ht="15.75" hidden="false" customHeight="false" outlineLevel="2" collapsed="false">
      <c r="D97" s="12"/>
      <c r="E97" s="8"/>
      <c r="F97" s="1"/>
      <c r="G97" s="39" t="s">
        <v>41</v>
      </c>
      <c r="H97" s="13"/>
    </row>
    <row r="98" customFormat="false" ht="15.75" hidden="false" customHeight="false" outlineLevel="2" collapsed="false">
      <c r="D98" s="12"/>
      <c r="E98" s="8"/>
      <c r="F98" s="1"/>
      <c r="G98" s="1"/>
      <c r="H98" s="13"/>
    </row>
    <row r="99" customFormat="false" ht="15.75" hidden="false" customHeight="false" outlineLevel="2" collapsed="false">
      <c r="D99" s="12"/>
      <c r="E99" s="8"/>
      <c r="F99" s="1"/>
      <c r="G99" s="39" t="s">
        <v>24</v>
      </c>
      <c r="H99" s="13"/>
    </row>
    <row r="100" customFormat="false" ht="15.75" hidden="false" customHeight="false" outlineLevel="2" collapsed="false">
      <c r="D100" s="12"/>
      <c r="E100" s="8"/>
      <c r="F100" s="1"/>
      <c r="G100" s="39" t="s">
        <v>23</v>
      </c>
      <c r="H100" s="13"/>
    </row>
    <row r="101" customFormat="false" ht="15.75" hidden="false" customHeight="false" outlineLevel="2" collapsed="false">
      <c r="D101" s="12"/>
      <c r="E101" s="8"/>
      <c r="F101" s="39" t="s">
        <v>8</v>
      </c>
      <c r="G101" s="1"/>
      <c r="H101" s="13"/>
    </row>
    <row r="102" customFormat="false" ht="15.75" hidden="false" customHeight="false" outlineLevel="2" collapsed="false">
      <c r="D102" s="12"/>
      <c r="E102" s="8"/>
      <c r="F102" s="1"/>
      <c r="G102" s="39" t="s">
        <v>9</v>
      </c>
      <c r="H102" s="13"/>
    </row>
    <row r="103" customFormat="false" ht="15.75" hidden="false" customHeight="false" outlineLevel="2" collapsed="false">
      <c r="D103" s="12"/>
      <c r="E103" s="8"/>
      <c r="F103" s="1"/>
      <c r="G103" s="1"/>
      <c r="H103" s="39" t="s">
        <v>54</v>
      </c>
    </row>
    <row r="104" customFormat="false" ht="15.75" hidden="false" customHeight="false" outlineLevel="2" collapsed="false">
      <c r="D104" s="12"/>
      <c r="E104" s="8"/>
      <c r="F104" s="39" t="s">
        <v>18</v>
      </c>
      <c r="G104" s="1"/>
      <c r="H104" s="13"/>
    </row>
    <row r="105" customFormat="false" ht="15.75" hidden="false" customHeight="false" outlineLevel="2" collapsed="false">
      <c r="D105" s="12"/>
      <c r="E105" s="8"/>
      <c r="F105" s="1"/>
      <c r="G105" s="39" t="s">
        <v>27</v>
      </c>
      <c r="H105" s="13"/>
    </row>
    <row r="106" customFormat="false" ht="15.75" hidden="false" customHeight="false" outlineLevel="2" collapsed="false">
      <c r="D106" s="12"/>
      <c r="E106" s="8"/>
      <c r="F106" s="1"/>
      <c r="G106" s="39" t="s">
        <v>60</v>
      </c>
      <c r="H106" s="13"/>
    </row>
    <row r="107" customFormat="false" ht="15.75" hidden="false" customHeight="false" outlineLevel="2" collapsed="false">
      <c r="D107" s="12"/>
      <c r="E107" s="8"/>
      <c r="F107" s="1"/>
      <c r="G107" s="39" t="s">
        <v>61</v>
      </c>
      <c r="H107" s="13"/>
    </row>
    <row r="108" customFormat="false" ht="15.75" hidden="false" customHeight="false" outlineLevel="2" collapsed="false">
      <c r="D108" s="12"/>
      <c r="E108" s="8"/>
      <c r="F108" s="1"/>
      <c r="G108" s="39" t="s">
        <v>62</v>
      </c>
      <c r="H108" s="13"/>
    </row>
    <row r="109" customFormat="false" ht="15.6" hidden="false" customHeight="true" outlineLevel="2" collapsed="false">
      <c r="D109" s="12"/>
      <c r="E109" s="8"/>
      <c r="F109" s="1"/>
      <c r="G109" s="39" t="s">
        <v>63</v>
      </c>
      <c r="H109" s="13"/>
    </row>
    <row r="110" customFormat="false" ht="15.6" hidden="false" customHeight="true" outlineLevel="2" collapsed="false">
      <c r="D110" s="12"/>
      <c r="E110" s="8"/>
      <c r="F110" s="1"/>
      <c r="G110" s="1"/>
      <c r="H110" s="13"/>
    </row>
    <row r="111" customFormat="false" ht="15.75" hidden="false" customHeight="false" outlineLevel="2" collapsed="false">
      <c r="D111" s="12"/>
      <c r="E111" s="8"/>
      <c r="F111" s="1"/>
      <c r="G111" s="39" t="s">
        <v>64</v>
      </c>
      <c r="H111" s="13"/>
    </row>
    <row r="112" customFormat="false" ht="15.75" hidden="false" customHeight="false" outlineLevel="2" collapsed="false">
      <c r="D112" s="12"/>
      <c r="E112" s="8"/>
      <c r="F112" s="1"/>
      <c r="G112" s="39" t="s">
        <v>65</v>
      </c>
      <c r="H112" s="13"/>
    </row>
    <row r="113" customFormat="false" ht="15.75" hidden="false" customHeight="false" outlineLevel="2" collapsed="false">
      <c r="D113" s="12"/>
      <c r="E113" s="1"/>
      <c r="F113" s="1"/>
      <c r="G113" s="39" t="s">
        <v>66</v>
      </c>
      <c r="H113" s="13"/>
    </row>
    <row r="114" customFormat="false" ht="15.75" hidden="false" customHeight="false" outlineLevel="2" collapsed="false">
      <c r="D114" s="12"/>
      <c r="E114" s="8"/>
      <c r="F114" s="1"/>
      <c r="G114" s="39" t="s">
        <v>67</v>
      </c>
      <c r="H114" s="13"/>
    </row>
    <row r="115" customFormat="false" ht="15.75" hidden="false" customHeight="false" outlineLevel="2" collapsed="false">
      <c r="D115" s="12"/>
      <c r="E115" s="8"/>
      <c r="F115" s="1"/>
      <c r="G115" s="39" t="s">
        <v>68</v>
      </c>
      <c r="H115" s="13"/>
    </row>
    <row r="116" customFormat="false" ht="15.75" hidden="false" customHeight="false" outlineLevel="2" collapsed="false">
      <c r="D116" s="12"/>
      <c r="E116" s="8"/>
      <c r="F116" s="1"/>
      <c r="G116" s="39" t="s">
        <v>69</v>
      </c>
      <c r="H116" s="13"/>
    </row>
    <row r="117" customFormat="false" ht="15.75" hidden="false" customHeight="false" outlineLevel="2" collapsed="false">
      <c r="D117" s="12"/>
      <c r="E117" s="8"/>
      <c r="F117" s="1"/>
      <c r="G117" s="39" t="s">
        <v>70</v>
      </c>
      <c r="H117" s="13"/>
    </row>
    <row r="118" customFormat="false" ht="15.75" hidden="false" customHeight="false" outlineLevel="2" collapsed="false">
      <c r="D118" s="12"/>
      <c r="E118" s="8"/>
      <c r="F118" s="1"/>
      <c r="G118" s="1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14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2.25" hidden="false" customHeight="true" outlineLevel="0" collapsed="false">
      <c r="A142" s="26" t="n">
        <f aca="false">A75+1</f>
        <v>3</v>
      </c>
      <c r="B142" s="27" t="s">
        <v>46</v>
      </c>
      <c r="C142" s="28" t="n">
        <f aca="false">SUM(D142:H142)</f>
        <v>41</v>
      </c>
      <c r="D142" s="29" t="n">
        <f aca="false">COUNTA(D143:D208)</f>
        <v>2</v>
      </c>
      <c r="E142" s="29" t="n">
        <f aca="false">COUNTA(E143:E208)</f>
        <v>4</v>
      </c>
      <c r="F142" s="29" t="n">
        <f aca="false">COUNTA(F144:F208)</f>
        <v>3</v>
      </c>
      <c r="G142" s="29" t="n">
        <f aca="false">COUNTA(G143:G208)</f>
        <v>27</v>
      </c>
      <c r="H142" s="29" t="n">
        <f aca="false">COUNTA(H143:H208)</f>
        <v>5</v>
      </c>
    </row>
    <row r="143" customFormat="false" ht="15.6" hidden="false" customHeight="true" outlineLevel="1" collapsed="false">
      <c r="D143" s="30"/>
      <c r="E143" s="64" t="s">
        <v>78</v>
      </c>
      <c r="F143" s="65"/>
      <c r="G143" s="65"/>
      <c r="H143" s="32"/>
    </row>
    <row r="144" customFormat="false" ht="15.6" hidden="false" customHeight="true" outlineLevel="1" collapsed="false">
      <c r="D144" s="66" t="s">
        <v>72</v>
      </c>
      <c r="E144" s="34" t="s">
        <v>79</v>
      </c>
      <c r="F144" s="67"/>
      <c r="G144" s="29"/>
      <c r="H144" s="35"/>
    </row>
    <row r="145" customFormat="false" ht="15.75" hidden="false" customHeight="false" outlineLevel="1" collapsed="false">
      <c r="D145" s="33"/>
      <c r="E145" s="29"/>
      <c r="F145" s="67"/>
      <c r="G145" s="29"/>
      <c r="H145" s="68" t="s">
        <v>55</v>
      </c>
    </row>
    <row r="146" customFormat="false" ht="15.75" hidden="false" customHeight="false" outlineLevel="1" collapsed="false">
      <c r="D146" s="33"/>
      <c r="E146" s="29"/>
      <c r="F146" s="34" t="s">
        <v>56</v>
      </c>
      <c r="G146" s="29"/>
      <c r="H146" s="35"/>
    </row>
    <row r="147" customFormat="false" ht="15.75" hidden="false" customHeight="false" outlineLevel="1" collapsed="false">
      <c r="D147" s="33"/>
      <c r="E147" s="29"/>
      <c r="F147" s="67"/>
      <c r="G147" s="34" t="s">
        <v>73</v>
      </c>
      <c r="H147" s="69"/>
    </row>
    <row r="148" customFormat="false" ht="15.75" hidden="false" customHeight="false" outlineLevel="1" collapsed="false">
      <c r="D148" s="33"/>
      <c r="E148" s="29"/>
      <c r="F148" s="67"/>
      <c r="G148" s="29"/>
      <c r="H148" s="68" t="s">
        <v>74</v>
      </c>
    </row>
    <row r="149" customFormat="false" ht="15.75" hidden="false" customHeight="false" outlineLevel="1" collapsed="false">
      <c r="D149" s="33"/>
      <c r="E149" s="29"/>
      <c r="F149" s="67"/>
      <c r="G149" s="29"/>
      <c r="H149" s="68" t="s">
        <v>76</v>
      </c>
    </row>
    <row r="150" customFormat="false" ht="15.75" hidden="false" customHeight="false" outlineLevel="1" collapsed="false">
      <c r="D150" s="66" t="s">
        <v>80</v>
      </c>
      <c r="E150" s="29"/>
      <c r="F150" s="67"/>
      <c r="G150" s="29"/>
      <c r="H150" s="35"/>
    </row>
    <row r="151" customFormat="false" ht="15.75" hidden="false" customHeight="false" outlineLevel="1" collapsed="false">
      <c r="D151" s="33"/>
      <c r="E151" s="29"/>
      <c r="F151" s="67"/>
      <c r="G151" s="34" t="s">
        <v>57</v>
      </c>
      <c r="H151" s="35"/>
    </row>
    <row r="152" customFormat="false" ht="15.75" hidden="false" customHeight="false" outlineLevel="1" collapsed="false">
      <c r="D152" s="33"/>
      <c r="E152" s="29"/>
      <c r="F152" s="34" t="s">
        <v>58</v>
      </c>
      <c r="G152" s="29"/>
      <c r="H152" s="35"/>
    </row>
    <row r="153" customFormat="false" ht="15.75" hidden="false" customHeight="false" outlineLevel="1" collapsed="false">
      <c r="D153" s="33"/>
      <c r="E153" s="29"/>
      <c r="F153" s="67"/>
      <c r="G153" s="34" t="s">
        <v>59</v>
      </c>
      <c r="H153" s="35"/>
    </row>
    <row r="154" customFormat="false" ht="15.75" hidden="false" customHeight="false" outlineLevel="1" collapsed="false">
      <c r="D154" s="33"/>
      <c r="E154" s="29"/>
      <c r="F154" s="67"/>
      <c r="G154" s="29"/>
      <c r="H154" s="36" t="s">
        <v>37</v>
      </c>
    </row>
    <row r="155" customFormat="false" ht="15.75" hidden="false" customHeight="false" outlineLevel="1" collapsed="false">
      <c r="D155" s="33"/>
      <c r="E155" s="34" t="s">
        <v>81</v>
      </c>
      <c r="F155" s="67"/>
      <c r="G155" s="29"/>
      <c r="H155" s="35"/>
    </row>
    <row r="156" customFormat="false" ht="15.75" hidden="false" customHeight="false" outlineLevel="1" collapsed="false">
      <c r="D156" s="33"/>
      <c r="E156" s="29"/>
      <c r="F156" s="34" t="s">
        <v>82</v>
      </c>
      <c r="G156" s="29"/>
      <c r="H156" s="35"/>
    </row>
    <row r="157" customFormat="false" ht="16.5" hidden="false" customHeight="false" outlineLevel="1" collapsed="false">
      <c r="D157" s="46"/>
      <c r="E157" s="70" t="s">
        <v>83</v>
      </c>
      <c r="F157" s="71"/>
      <c r="G157" s="47"/>
      <c r="H157" s="48"/>
    </row>
    <row r="158" customFormat="false" ht="15.75" hidden="false" customHeight="false" outlineLevel="2" collapsed="false">
      <c r="D158" s="12"/>
      <c r="E158" s="8"/>
      <c r="F158" s="1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F159" s="1"/>
      <c r="G159" s="39" t="s">
        <v>12</v>
      </c>
      <c r="H159" s="13"/>
    </row>
    <row r="160" customFormat="false" ht="15.75" hidden="false" customHeight="false" outlineLevel="2" collapsed="false">
      <c r="D160" s="12"/>
      <c r="E160" s="8"/>
      <c r="F160" s="1"/>
      <c r="G160" s="39" t="s">
        <v>38</v>
      </c>
      <c r="H160" s="13"/>
    </row>
    <row r="161" customFormat="false" ht="15.75" hidden="false" customHeight="false" outlineLevel="2" collapsed="false">
      <c r="D161" s="12"/>
      <c r="E161" s="8"/>
      <c r="F161" s="1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F162" s="1"/>
      <c r="G162" s="39" t="s">
        <v>28</v>
      </c>
      <c r="H162" s="13"/>
    </row>
    <row r="163" customFormat="false" ht="15.75" hidden="false" customHeight="false" outlineLevel="2" collapsed="false">
      <c r="D163" s="12"/>
      <c r="E163" s="8"/>
      <c r="F163" s="1"/>
      <c r="G163" s="1"/>
      <c r="H163" s="39" t="s">
        <v>39</v>
      </c>
    </row>
    <row r="164" customFormat="false" ht="15.75" hidden="false" customHeight="false" outlineLevel="2" collapsed="false">
      <c r="D164" s="12"/>
      <c r="E164" s="8"/>
      <c r="F164" s="1"/>
      <c r="G164" s="39" t="s">
        <v>41</v>
      </c>
      <c r="H164" s="13"/>
    </row>
    <row r="165" customFormat="false" ht="15.75" hidden="false" customHeight="false" outlineLevel="2" collapsed="false">
      <c r="D165" s="12"/>
      <c r="E165" s="8"/>
      <c r="F165" s="1"/>
      <c r="G165" s="13"/>
      <c r="H165" s="13"/>
    </row>
    <row r="166" customFormat="false" ht="15.75" hidden="false" customHeight="false" outlineLevel="2" collapsed="false">
      <c r="D166" s="12"/>
      <c r="E166" s="8"/>
      <c r="F166" s="1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F167" s="1"/>
      <c r="G167" s="39" t="s">
        <v>23</v>
      </c>
      <c r="H167" s="1"/>
    </row>
    <row r="168" customFormat="false" ht="15.75" hidden="false" customHeight="false" outlineLevel="2" collapsed="false">
      <c r="D168" s="12"/>
      <c r="E168" s="8"/>
      <c r="F168" s="1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F169" s="1"/>
      <c r="G169" s="39" t="s">
        <v>9</v>
      </c>
      <c r="H169" s="1"/>
    </row>
    <row r="170" customFormat="false" ht="15.75" hidden="false" customHeight="false" outlineLevel="2" collapsed="false">
      <c r="D170" s="12"/>
      <c r="E170" s="8"/>
      <c r="F170" s="1"/>
      <c r="G170" s="39" t="s">
        <v>54</v>
      </c>
      <c r="H170" s="1"/>
    </row>
    <row r="171" customFormat="false" ht="15.75" hidden="false" customHeight="false" outlineLevel="2" collapsed="false">
      <c r="D171" s="12"/>
      <c r="E171" s="8"/>
      <c r="F171" s="1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F172" s="1"/>
      <c r="G172" s="39" t="s">
        <v>27</v>
      </c>
      <c r="H172" s="13"/>
    </row>
    <row r="173" customFormat="false" ht="15.75" hidden="false" customHeight="false" outlineLevel="2" collapsed="false">
      <c r="D173" s="12"/>
      <c r="E173" s="8"/>
      <c r="F173" s="1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F174" s="1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F175" s="1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F176" s="1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F177" s="1"/>
      <c r="G177" s="13"/>
      <c r="H177" s="13"/>
    </row>
    <row r="178" customFormat="false" ht="15.75" hidden="false" customHeight="false" outlineLevel="2" collapsed="false">
      <c r="D178" s="12"/>
      <c r="E178" s="8"/>
      <c r="F178" s="1"/>
      <c r="G178" s="39" t="s">
        <v>64</v>
      </c>
      <c r="H178" s="13"/>
    </row>
    <row r="179" customFormat="false" ht="15.75" hidden="false" customHeight="false" outlineLevel="2" collapsed="false">
      <c r="D179" s="12"/>
      <c r="E179" s="8"/>
      <c r="F179" s="1"/>
      <c r="G179" s="39" t="s">
        <v>65</v>
      </c>
      <c r="H179" s="13"/>
    </row>
    <row r="180" customFormat="false" ht="15.75" hidden="false" customHeight="false" outlineLevel="2" collapsed="false">
      <c r="D180" s="12"/>
      <c r="E180" s="1"/>
      <c r="F180" s="1"/>
      <c r="G180" s="39" t="s">
        <v>66</v>
      </c>
      <c r="H180" s="13"/>
    </row>
    <row r="181" customFormat="false" ht="15.75" hidden="false" customHeight="false" outlineLevel="2" collapsed="false">
      <c r="D181" s="12"/>
      <c r="E181" s="8"/>
      <c r="F181" s="1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F182" s="1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F183" s="1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F184" s="1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F185" s="1"/>
      <c r="G185" s="1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35.25" hidden="false" customHeight="true" outlineLevel="0" collapsed="false">
      <c r="A209" s="26" t="n">
        <f aca="false">A142+1</f>
        <v>4</v>
      </c>
      <c r="B209" s="27" t="s">
        <v>48</v>
      </c>
      <c r="C209" s="28" t="n">
        <f aca="false">SUM(D209:H209)</f>
        <v>39</v>
      </c>
      <c r="D209" s="29" t="n">
        <f aca="false">COUNTA(D210:D275)</f>
        <v>2</v>
      </c>
      <c r="E209" s="29" t="n">
        <f aca="false">COUNTA(E210:E275)</f>
        <v>6</v>
      </c>
      <c r="F209" s="29" t="n">
        <f aca="false">COUNTA(F212:F275)</f>
        <v>9</v>
      </c>
      <c r="G209" s="29" t="n">
        <f aca="false">COUNTA(G210:G275)</f>
        <v>19</v>
      </c>
      <c r="H209" s="29" t="n">
        <f aca="false">COUNTA(H210:H275)</f>
        <v>3</v>
      </c>
    </row>
    <row r="210" customFormat="false" ht="15.6" hidden="false" customHeight="true" outlineLevel="1" collapsed="false">
      <c r="D210" s="30"/>
      <c r="E210" s="65"/>
      <c r="F210" s="64" t="s">
        <v>78</v>
      </c>
      <c r="G210" s="65"/>
      <c r="H210" s="32"/>
    </row>
    <row r="211" customFormat="false" ht="15.6" hidden="false" customHeight="true" outlineLevel="1" collapsed="false">
      <c r="D211" s="66" t="s">
        <v>72</v>
      </c>
      <c r="E211" s="67"/>
      <c r="F211" s="34" t="s">
        <v>79</v>
      </c>
      <c r="G211" s="29"/>
      <c r="H211" s="35"/>
    </row>
    <row r="212" customFormat="false" ht="15.75" hidden="false" customHeight="false" outlineLevel="1" collapsed="false">
      <c r="D212" s="33"/>
      <c r="E212" s="68" t="s">
        <v>55</v>
      </c>
      <c r="F212" s="67"/>
      <c r="G212" s="29"/>
      <c r="H212" s="69"/>
    </row>
    <row r="213" customFormat="false" ht="15.75" hidden="false" customHeight="false" outlineLevel="1" collapsed="false">
      <c r="D213" s="33"/>
      <c r="E213" s="29"/>
      <c r="F213" s="34" t="s">
        <v>56</v>
      </c>
      <c r="G213" s="29"/>
      <c r="H213" s="35"/>
    </row>
    <row r="214" customFormat="false" ht="15.75" hidden="false" customHeight="false" outlineLevel="1" collapsed="false">
      <c r="D214" s="33"/>
      <c r="E214" s="34" t="s">
        <v>73</v>
      </c>
      <c r="F214" s="67"/>
      <c r="G214" s="67"/>
      <c r="H214" s="69"/>
    </row>
    <row r="215" customFormat="false" ht="15.75" hidden="false" customHeight="false" outlineLevel="1" collapsed="false">
      <c r="D215" s="33"/>
      <c r="E215" s="68" t="s">
        <v>74</v>
      </c>
      <c r="F215" s="67"/>
      <c r="G215" s="29"/>
      <c r="H215" s="69"/>
    </row>
    <row r="216" customFormat="false" ht="15.75" hidden="false" customHeight="false" outlineLevel="1" collapsed="false">
      <c r="D216" s="33"/>
      <c r="E216" s="29"/>
      <c r="F216" s="67"/>
      <c r="G216" s="29"/>
      <c r="H216" s="68" t="s">
        <v>76</v>
      </c>
    </row>
    <row r="217" customFormat="false" ht="15.75" hidden="false" customHeight="false" outlineLevel="1" collapsed="false">
      <c r="D217" s="66" t="s">
        <v>80</v>
      </c>
      <c r="E217" s="29"/>
      <c r="F217" s="67"/>
      <c r="G217" s="29"/>
      <c r="H217" s="35"/>
    </row>
    <row r="218" customFormat="false" ht="15.75" hidden="false" customHeight="false" outlineLevel="1" collapsed="false">
      <c r="D218" s="33"/>
      <c r="E218" s="34" t="s">
        <v>57</v>
      </c>
      <c r="F218" s="67"/>
      <c r="G218" s="67"/>
      <c r="H218" s="35"/>
    </row>
    <row r="219" customFormat="false" ht="15.75" hidden="false" customHeight="false" outlineLevel="1" collapsed="false">
      <c r="D219" s="33"/>
      <c r="E219" s="29"/>
      <c r="F219" s="34" t="s">
        <v>58</v>
      </c>
      <c r="G219" s="29"/>
      <c r="H219" s="35"/>
    </row>
    <row r="220" customFormat="false" ht="15.75" hidden="false" customHeight="false" outlineLevel="1" collapsed="false">
      <c r="D220" s="33"/>
      <c r="E220" s="34" t="s">
        <v>59</v>
      </c>
      <c r="F220" s="67"/>
      <c r="G220" s="67"/>
      <c r="H220" s="35"/>
    </row>
    <row r="221" customFormat="false" ht="15.75" hidden="false" customHeight="false" outlineLevel="1" collapsed="false">
      <c r="D221" s="33"/>
      <c r="E221" s="29"/>
      <c r="F221" s="67"/>
      <c r="G221" s="29"/>
      <c r="H221" s="36" t="s">
        <v>37</v>
      </c>
    </row>
    <row r="222" customFormat="false" ht="15.75" hidden="false" customHeight="false" outlineLevel="1" collapsed="false">
      <c r="D222" s="33"/>
      <c r="E222" s="67"/>
      <c r="F222" s="34" t="s">
        <v>81</v>
      </c>
      <c r="G222" s="29"/>
      <c r="H222" s="35"/>
    </row>
    <row r="223" customFormat="false" ht="15.75" hidden="false" customHeight="false" outlineLevel="1" collapsed="false">
      <c r="D223" s="33"/>
      <c r="E223" s="29"/>
      <c r="F223" s="34" t="s">
        <v>82</v>
      </c>
      <c r="G223" s="29"/>
      <c r="H223" s="35"/>
    </row>
    <row r="224" customFormat="false" ht="16.5" hidden="false" customHeight="false" outlineLevel="1" collapsed="false">
      <c r="D224" s="46"/>
      <c r="E224" s="71"/>
      <c r="F224" s="70" t="s">
        <v>83</v>
      </c>
      <c r="G224" s="47"/>
      <c r="H224" s="48"/>
    </row>
    <row r="225" customFormat="false" ht="15.75" hidden="false" customHeight="false" outlineLevel="2" collapsed="false">
      <c r="D225" s="12"/>
      <c r="E225" s="8"/>
      <c r="F225" s="39" t="s">
        <v>14</v>
      </c>
      <c r="G225" s="40"/>
      <c r="H225" s="13"/>
    </row>
    <row r="226" customFormat="false" ht="15.75" hidden="false" customHeight="false" outlineLevel="2" collapsed="false">
      <c r="D226" s="12"/>
      <c r="E226" s="8"/>
      <c r="F226" s="1"/>
      <c r="G226" s="39" t="s">
        <v>12</v>
      </c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40"/>
      <c r="H227" s="13"/>
    </row>
    <row r="228" customFormat="false" ht="15.75" hidden="false" customHeight="false" outlineLevel="2" collapsed="false">
      <c r="D228" s="12"/>
      <c r="E228" s="14"/>
      <c r="F228" s="1"/>
      <c r="G228" s="39" t="s">
        <v>40</v>
      </c>
      <c r="H228" s="13"/>
    </row>
    <row r="229" customFormat="false" ht="15.75" hidden="false" customHeight="false" outlineLevel="2" collapsed="false">
      <c r="D229" s="12"/>
      <c r="E229" s="8"/>
      <c r="F229" s="1"/>
      <c r="G229" s="39" t="s">
        <v>28</v>
      </c>
      <c r="H229" s="13"/>
    </row>
    <row r="230" customFormat="false" ht="15.75" hidden="false" customHeight="false" outlineLevel="2" collapsed="false">
      <c r="D230" s="12"/>
      <c r="E230" s="8"/>
      <c r="F230" s="1"/>
      <c r="G230" s="1"/>
      <c r="H230" s="39" t="s">
        <v>39</v>
      </c>
    </row>
    <row r="231" customFormat="false" ht="15.75" hidden="false" customHeight="false" outlineLevel="2" collapsed="false">
      <c r="D231" s="12"/>
      <c r="E231" s="8"/>
      <c r="F231" s="1"/>
      <c r="G231" s="39" t="s">
        <v>41</v>
      </c>
      <c r="H231" s="13"/>
    </row>
    <row r="232" customFormat="false" ht="15.75" hidden="false" customHeight="false" outlineLevel="2" collapsed="false">
      <c r="D232" s="12"/>
      <c r="E232" s="8"/>
      <c r="F232" s="1"/>
      <c r="G232" s="1"/>
      <c r="H232" s="13"/>
    </row>
    <row r="233" customFormat="false" ht="15.75" hidden="false" customHeight="false" outlineLevel="2" collapsed="false">
      <c r="D233" s="12"/>
      <c r="E233" s="8"/>
      <c r="F233" s="1"/>
      <c r="G233" s="39" t="s">
        <v>24</v>
      </c>
      <c r="H233" s="13"/>
    </row>
    <row r="234" customFormat="false" ht="15.75" hidden="false" customHeight="false" outlineLevel="2" collapsed="false">
      <c r="D234" s="12"/>
      <c r="E234" s="8"/>
      <c r="F234" s="1"/>
      <c r="G234" s="39" t="s">
        <v>23</v>
      </c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G235" s="1"/>
      <c r="H235" s="13"/>
    </row>
    <row r="236" customFormat="false" ht="15.75" hidden="false" customHeight="false" outlineLevel="2" collapsed="false">
      <c r="D236" s="12"/>
      <c r="E236" s="8"/>
      <c r="F236" s="1"/>
      <c r="G236" s="39" t="s">
        <v>9</v>
      </c>
      <c r="H236" s="13"/>
    </row>
    <row r="237" customFormat="false" ht="15.75" hidden="false" customHeight="false" outlineLevel="2" collapsed="false">
      <c r="D237" s="12"/>
      <c r="E237" s="8"/>
      <c r="F237" s="1"/>
      <c r="G237" s="39" t="s">
        <v>54</v>
      </c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G238" s="1"/>
      <c r="H238" s="13"/>
    </row>
    <row r="239" customFormat="false" ht="15.75" hidden="false" customHeight="false" outlineLevel="2" collapsed="false">
      <c r="D239" s="12"/>
      <c r="E239" s="39" t="s">
        <v>27</v>
      </c>
      <c r="F239" s="1"/>
      <c r="G239" s="1"/>
      <c r="H239" s="13"/>
    </row>
    <row r="240" customFormat="false" ht="15.75" hidden="false" customHeight="false" outlineLevel="2" collapsed="false">
      <c r="D240" s="12"/>
      <c r="E240" s="8"/>
      <c r="F240" s="1"/>
      <c r="G240" s="39" t="s">
        <v>60</v>
      </c>
      <c r="H240" s="13"/>
    </row>
    <row r="241" customFormat="false" ht="15.75" hidden="false" customHeight="false" outlineLevel="2" collapsed="false">
      <c r="D241" s="12"/>
      <c r="E241" s="8"/>
      <c r="F241" s="1"/>
      <c r="G241" s="39" t="s">
        <v>61</v>
      </c>
      <c r="H241" s="13"/>
    </row>
    <row r="242" customFormat="false" ht="15.75" hidden="false" customHeight="false" outlineLevel="2" collapsed="false">
      <c r="D242" s="12"/>
      <c r="E242" s="8"/>
      <c r="F242" s="1"/>
      <c r="G242" s="39" t="s">
        <v>62</v>
      </c>
      <c r="H242" s="13"/>
    </row>
    <row r="243" customFormat="false" ht="15.6" hidden="false" customHeight="true" outlineLevel="2" collapsed="false">
      <c r="D243" s="12"/>
      <c r="E243" s="8"/>
      <c r="F243" s="1"/>
      <c r="G243" s="39" t="s">
        <v>63</v>
      </c>
      <c r="H243" s="13"/>
    </row>
    <row r="244" customFormat="false" ht="15.6" hidden="false" customHeight="true" outlineLevel="2" collapsed="false">
      <c r="D244" s="12"/>
      <c r="E244" s="8"/>
      <c r="F244" s="1"/>
      <c r="G244" s="1"/>
      <c r="H244" s="13"/>
    </row>
    <row r="245" customFormat="false" ht="15.75" hidden="false" customHeight="false" outlineLevel="2" collapsed="false">
      <c r="D245" s="12"/>
      <c r="E245" s="8"/>
      <c r="F245" s="1"/>
      <c r="G245" s="39" t="s">
        <v>64</v>
      </c>
      <c r="H245" s="13"/>
    </row>
    <row r="246" customFormat="false" ht="15.75" hidden="false" customHeight="false" outlineLevel="2" collapsed="false">
      <c r="D246" s="12"/>
      <c r="E246" s="8"/>
      <c r="F246" s="1"/>
      <c r="G246" s="39" t="s">
        <v>65</v>
      </c>
      <c r="H246" s="13"/>
    </row>
    <row r="247" customFormat="false" ht="15.75" hidden="false" customHeight="false" outlineLevel="2" collapsed="false">
      <c r="D247" s="12"/>
      <c r="E247" s="8"/>
      <c r="F247" s="1"/>
      <c r="G247" s="39" t="s">
        <v>66</v>
      </c>
      <c r="H247" s="13"/>
    </row>
    <row r="248" customFormat="false" ht="15.75" hidden="false" customHeight="false" outlineLevel="2" collapsed="false">
      <c r="D248" s="12"/>
      <c r="E248" s="8"/>
      <c r="F248" s="1"/>
      <c r="G248" s="39" t="s">
        <v>67</v>
      </c>
      <c r="H248" s="13"/>
    </row>
    <row r="249" customFormat="false" ht="15.75" hidden="false" customHeight="false" outlineLevel="2" collapsed="false">
      <c r="D249" s="12"/>
      <c r="E249" s="8"/>
      <c r="F249" s="1"/>
      <c r="G249" s="39" t="s">
        <v>68</v>
      </c>
      <c r="H249" s="13"/>
    </row>
    <row r="250" customFormat="false" ht="15.75" hidden="false" customHeight="false" outlineLevel="2" collapsed="false">
      <c r="D250" s="12"/>
      <c r="E250" s="8"/>
      <c r="F250" s="1"/>
      <c r="G250" s="39" t="s">
        <v>69</v>
      </c>
      <c r="H250" s="13"/>
    </row>
    <row r="251" customFormat="false" ht="15.75" hidden="false" customHeight="false" outlineLevel="2" collapsed="false">
      <c r="D251" s="12"/>
      <c r="E251" s="8"/>
      <c r="F251" s="1"/>
      <c r="G251" s="39" t="s">
        <v>70</v>
      </c>
      <c r="H251" s="13"/>
    </row>
    <row r="252" customFormat="false" ht="15.75" hidden="false" customHeight="false" outlineLevel="2" collapsed="false">
      <c r="D252" s="12"/>
      <c r="E252" s="8"/>
      <c r="F252" s="1"/>
      <c r="G252" s="1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20.25" hidden="false" customHeight="true" outlineLevel="0" collapsed="false">
      <c r="A276" s="26" t="n">
        <f aca="false">A209+1</f>
        <v>5</v>
      </c>
      <c r="B276" s="27" t="s">
        <v>49</v>
      </c>
      <c r="C276" s="28" t="n">
        <f aca="false">SUM(D276:H276)</f>
        <v>41</v>
      </c>
      <c r="D276" s="29" t="n">
        <f aca="false">COUNTA(D277:D342)</f>
        <v>0</v>
      </c>
      <c r="E276" s="29" t="n">
        <f aca="false">COUNTA(E277:E342)</f>
        <v>4</v>
      </c>
      <c r="F276" s="29" t="n">
        <f aca="false">COUNTA(F278:F342)</f>
        <v>6</v>
      </c>
      <c r="G276" s="29" t="n">
        <f aca="false">COUNTA(G277:G342)</f>
        <v>29</v>
      </c>
      <c r="H276" s="29" t="n">
        <f aca="false">COUNTA(H277:H342)</f>
        <v>2</v>
      </c>
    </row>
    <row r="277" customFormat="false" ht="15.6" hidden="false" customHeight="true" outlineLevel="1" collapsed="false">
      <c r="D277" s="30"/>
      <c r="E277" s="65"/>
      <c r="F277" s="65"/>
      <c r="G277" s="64" t="s">
        <v>78</v>
      </c>
      <c r="H277" s="32"/>
    </row>
    <row r="278" customFormat="false" ht="15.6" hidden="false" customHeight="true" outlineLevel="1" collapsed="false">
      <c r="D278" s="72"/>
      <c r="E278" s="67"/>
      <c r="F278" s="67"/>
      <c r="G278" s="34" t="s">
        <v>79</v>
      </c>
      <c r="H278" s="35"/>
    </row>
    <row r="279" customFormat="false" ht="15.75" hidden="false" customHeight="false" outlineLevel="1" collapsed="false">
      <c r="D279" s="33"/>
      <c r="E279" s="68" t="s">
        <v>55</v>
      </c>
      <c r="F279" s="67"/>
      <c r="G279" s="66" t="s">
        <v>72</v>
      </c>
      <c r="H279" s="69"/>
    </row>
    <row r="280" customFormat="false" ht="15.75" hidden="false" customHeight="false" outlineLevel="1" collapsed="false">
      <c r="D280" s="33"/>
      <c r="E280" s="29"/>
      <c r="F280" s="34" t="s">
        <v>56</v>
      </c>
      <c r="G280" s="29"/>
      <c r="H280" s="35"/>
    </row>
    <row r="281" customFormat="false" ht="15.75" hidden="false" customHeight="false" outlineLevel="1" collapsed="false">
      <c r="D281" s="33"/>
      <c r="E281" s="67"/>
      <c r="F281" s="34" t="s">
        <v>73</v>
      </c>
      <c r="G281" s="67"/>
      <c r="H281" s="69"/>
    </row>
    <row r="282" customFormat="false" ht="15.75" hidden="false" customHeight="false" outlineLevel="1" collapsed="false">
      <c r="D282" s="33"/>
      <c r="E282" s="68" t="s">
        <v>74</v>
      </c>
      <c r="F282" s="67"/>
      <c r="G282" s="29"/>
      <c r="H282" s="69"/>
    </row>
    <row r="283" customFormat="false" ht="15.75" hidden="false" customHeight="false" outlineLevel="1" collapsed="false">
      <c r="D283" s="33"/>
      <c r="E283" s="29"/>
      <c r="F283" s="67"/>
      <c r="G283" s="68" t="s">
        <v>76</v>
      </c>
      <c r="H283" s="69"/>
    </row>
    <row r="284" customFormat="false" ht="15.75" hidden="false" customHeight="false" outlineLevel="1" collapsed="false">
      <c r="D284" s="72"/>
      <c r="E284" s="29"/>
      <c r="F284" s="67"/>
      <c r="G284" s="66" t="s">
        <v>80</v>
      </c>
      <c r="H284" s="35"/>
    </row>
    <row r="285" customFormat="false" ht="15.75" hidden="false" customHeight="false" outlineLevel="1" collapsed="false">
      <c r="D285" s="33"/>
      <c r="E285" s="34" t="s">
        <v>57</v>
      </c>
      <c r="F285" s="67"/>
      <c r="G285" s="67"/>
      <c r="H285" s="35"/>
    </row>
    <row r="286" customFormat="false" ht="15.75" hidden="false" customHeight="false" outlineLevel="1" collapsed="false">
      <c r="D286" s="33"/>
      <c r="E286" s="29"/>
      <c r="F286" s="34" t="s">
        <v>58</v>
      </c>
      <c r="G286" s="29"/>
      <c r="H286" s="35"/>
    </row>
    <row r="287" customFormat="false" ht="15.75" hidden="false" customHeight="false" outlineLevel="1" collapsed="false">
      <c r="D287" s="33"/>
      <c r="E287" s="34" t="s">
        <v>59</v>
      </c>
      <c r="F287" s="67"/>
      <c r="G287" s="67"/>
      <c r="H287" s="35"/>
    </row>
    <row r="288" customFormat="false" ht="15.75" hidden="false" customHeight="false" outlineLevel="1" collapsed="false">
      <c r="D288" s="33"/>
      <c r="E288" s="29"/>
      <c r="F288" s="67"/>
      <c r="G288" s="29"/>
      <c r="H288" s="36" t="s">
        <v>37</v>
      </c>
    </row>
    <row r="289" customFormat="false" ht="15.75" hidden="false" customHeight="false" outlineLevel="1" collapsed="false">
      <c r="D289" s="33"/>
      <c r="E289" s="67"/>
      <c r="F289" s="34" t="s">
        <v>81</v>
      </c>
      <c r="G289" s="29"/>
      <c r="H289" s="35"/>
    </row>
    <row r="290" customFormat="false" ht="15.75" hidden="false" customHeight="false" outlineLevel="1" collapsed="false">
      <c r="D290" s="33"/>
      <c r="E290" s="29"/>
      <c r="F290" s="34" t="s">
        <v>82</v>
      </c>
      <c r="G290" s="29"/>
      <c r="H290" s="35"/>
    </row>
    <row r="291" customFormat="false" ht="16.5" hidden="false" customHeight="false" outlineLevel="1" collapsed="false">
      <c r="D291" s="46"/>
      <c r="E291" s="71"/>
      <c r="F291" s="70" t="s">
        <v>83</v>
      </c>
      <c r="G291" s="47"/>
      <c r="H291" s="48"/>
    </row>
    <row r="292" customFormat="false" ht="15.75" hidden="false" customHeight="false" outlineLevel="2" collapsed="false">
      <c r="D292" s="12"/>
      <c r="E292" s="8"/>
      <c r="F292" s="1"/>
      <c r="G292" s="39" t="s">
        <v>14</v>
      </c>
      <c r="H292" s="13"/>
    </row>
    <row r="293" customFormat="false" ht="15.75" hidden="false" customHeight="false" outlineLevel="2" collapsed="false">
      <c r="D293" s="12"/>
      <c r="E293" s="8"/>
      <c r="F293" s="1"/>
      <c r="G293" s="39" t="s">
        <v>12</v>
      </c>
      <c r="H293" s="13"/>
    </row>
    <row r="294" customFormat="false" ht="15.75" hidden="false" customHeight="false" outlineLevel="2" collapsed="false">
      <c r="D294" s="12"/>
      <c r="E294" s="8"/>
      <c r="F294" s="1"/>
      <c r="G294" s="39" t="s">
        <v>38</v>
      </c>
      <c r="H294" s="13"/>
    </row>
    <row r="295" customFormat="false" ht="15.75" hidden="false" customHeight="false" outlineLevel="2" collapsed="false">
      <c r="D295" s="12"/>
      <c r="E295" s="14"/>
      <c r="F295" s="1"/>
      <c r="G295" s="1"/>
      <c r="H295" s="39" t="s">
        <v>40</v>
      </c>
    </row>
    <row r="296" customFormat="false" ht="15.75" hidden="false" customHeight="false" outlineLevel="2" collapsed="false">
      <c r="D296" s="12"/>
      <c r="E296" s="8"/>
      <c r="F296" s="1"/>
      <c r="G296" s="39" t="s">
        <v>28</v>
      </c>
      <c r="H296" s="13"/>
    </row>
    <row r="297" customFormat="false" ht="15.75" hidden="false" customHeight="false" outlineLevel="2" collapsed="false">
      <c r="D297" s="12"/>
      <c r="E297" s="8"/>
      <c r="F297" s="1"/>
      <c r="G297" s="39" t="s">
        <v>39</v>
      </c>
      <c r="H297" s="13"/>
    </row>
    <row r="298" customFormat="false" ht="15.75" hidden="false" customHeight="false" outlineLevel="2" collapsed="false">
      <c r="D298" s="12"/>
      <c r="E298" s="8"/>
      <c r="F298" s="1"/>
      <c r="G298" s="39" t="s">
        <v>41</v>
      </c>
      <c r="H298" s="13"/>
    </row>
    <row r="299" customFormat="false" ht="15.75" hidden="false" customHeight="false" outlineLevel="2" collapsed="false">
      <c r="D299" s="12"/>
      <c r="E299" s="8"/>
      <c r="F299" s="1"/>
      <c r="G299" s="1"/>
      <c r="H299" s="13"/>
    </row>
    <row r="300" customFormat="false" ht="15.75" hidden="false" customHeight="false" outlineLevel="2" collapsed="false">
      <c r="D300" s="12"/>
      <c r="E300" s="8"/>
      <c r="F300" s="1"/>
      <c r="G300" s="39" t="s">
        <v>24</v>
      </c>
      <c r="H300" s="13"/>
    </row>
    <row r="301" customFormat="false" ht="15.75" hidden="false" customHeight="false" outlineLevel="2" collapsed="false">
      <c r="D301" s="12"/>
      <c r="E301" s="8"/>
      <c r="F301" s="1"/>
      <c r="G301" s="39" t="s">
        <v>23</v>
      </c>
      <c r="H301" s="13"/>
    </row>
    <row r="302" customFormat="false" ht="15.75" hidden="false" customHeight="false" outlineLevel="2" collapsed="false">
      <c r="D302" s="12"/>
      <c r="E302" s="8"/>
      <c r="F302" s="1"/>
      <c r="G302" s="39" t="s">
        <v>8</v>
      </c>
      <c r="H302" s="13"/>
    </row>
    <row r="303" customFormat="false" ht="15.75" hidden="false" customHeight="false" outlineLevel="2" collapsed="false">
      <c r="D303" s="12"/>
      <c r="E303" s="8"/>
      <c r="F303" s="1"/>
      <c r="G303" s="39" t="s">
        <v>9</v>
      </c>
      <c r="H303" s="13"/>
    </row>
    <row r="304" customFormat="false" ht="15.75" hidden="false" customHeight="false" outlineLevel="2" collapsed="false">
      <c r="D304" s="12"/>
      <c r="E304" s="8"/>
      <c r="F304" s="1"/>
      <c r="G304" s="39" t="s">
        <v>54</v>
      </c>
      <c r="H304" s="13"/>
    </row>
    <row r="305" customFormat="false" ht="15.75" hidden="false" customHeight="false" outlineLevel="2" collapsed="false">
      <c r="D305" s="12"/>
      <c r="E305" s="8"/>
      <c r="F305" s="1"/>
      <c r="G305" s="39" t="s">
        <v>18</v>
      </c>
      <c r="H305" s="13"/>
    </row>
    <row r="306" customFormat="false" ht="15.75" hidden="false" customHeight="false" outlineLevel="2" collapsed="false">
      <c r="D306" s="12"/>
      <c r="E306" s="8"/>
      <c r="F306" s="1"/>
      <c r="G306" s="39" t="s">
        <v>27</v>
      </c>
      <c r="H306" s="13"/>
    </row>
    <row r="307" customFormat="false" ht="15.75" hidden="false" customHeight="false" outlineLevel="2" collapsed="false">
      <c r="D307" s="12"/>
      <c r="E307" s="8"/>
      <c r="F307" s="1"/>
      <c r="G307" s="39" t="s">
        <v>60</v>
      </c>
      <c r="H307" s="13"/>
    </row>
    <row r="308" customFormat="false" ht="15.75" hidden="false" customHeight="false" outlineLevel="2" collapsed="false">
      <c r="D308" s="12"/>
      <c r="E308" s="8"/>
      <c r="F308" s="1"/>
      <c r="G308" s="39" t="s">
        <v>61</v>
      </c>
      <c r="H308" s="13"/>
    </row>
    <row r="309" customFormat="false" ht="15.75" hidden="false" customHeight="false" outlineLevel="2" collapsed="false">
      <c r="D309" s="12"/>
      <c r="E309" s="8"/>
      <c r="F309" s="1"/>
      <c r="G309" s="39" t="s">
        <v>62</v>
      </c>
      <c r="H309" s="13"/>
    </row>
    <row r="310" customFormat="false" ht="15.6" hidden="false" customHeight="true" outlineLevel="2" collapsed="false">
      <c r="D310" s="12"/>
      <c r="E310" s="8"/>
      <c r="F310" s="1"/>
      <c r="G310" s="39" t="s">
        <v>63</v>
      </c>
      <c r="H310" s="13"/>
    </row>
    <row r="311" customFormat="false" ht="15.6" hidden="false" customHeight="true" outlineLevel="2" collapsed="false">
      <c r="D311" s="12"/>
      <c r="E311" s="8"/>
      <c r="F311" s="1"/>
      <c r="G311" s="1"/>
      <c r="H311" s="13"/>
    </row>
    <row r="312" customFormat="false" ht="15.75" hidden="false" customHeight="false" outlineLevel="2" collapsed="false">
      <c r="D312" s="12"/>
      <c r="E312" s="8"/>
      <c r="F312" s="1"/>
      <c r="G312" s="39" t="s">
        <v>64</v>
      </c>
      <c r="H312" s="13"/>
    </row>
    <row r="313" customFormat="false" ht="15.75" hidden="false" customHeight="false" outlineLevel="2" collapsed="false">
      <c r="D313" s="12"/>
      <c r="E313" s="8"/>
      <c r="F313" s="1"/>
      <c r="G313" s="39" t="s">
        <v>65</v>
      </c>
      <c r="H313" s="13"/>
    </row>
    <row r="314" customFormat="false" ht="15.75" hidden="false" customHeight="false" outlineLevel="2" collapsed="false">
      <c r="D314" s="12"/>
      <c r="E314" s="8"/>
      <c r="F314" s="1"/>
      <c r="G314" s="39" t="s">
        <v>66</v>
      </c>
      <c r="H314" s="13"/>
    </row>
    <row r="315" customFormat="false" ht="15.75" hidden="false" customHeight="false" outlineLevel="2" collapsed="false">
      <c r="D315" s="12"/>
      <c r="E315" s="8"/>
      <c r="F315" s="1"/>
      <c r="G315" s="39" t="s">
        <v>67</v>
      </c>
      <c r="H315" s="13"/>
    </row>
    <row r="316" customFormat="false" ht="15.75" hidden="false" customHeight="false" outlineLevel="2" collapsed="false">
      <c r="D316" s="12"/>
      <c r="E316" s="8"/>
      <c r="F316" s="1"/>
      <c r="G316" s="39" t="s">
        <v>68</v>
      </c>
      <c r="H316" s="13"/>
    </row>
    <row r="317" customFormat="false" ht="15.75" hidden="false" customHeight="false" outlineLevel="2" collapsed="false">
      <c r="D317" s="12"/>
      <c r="E317" s="8"/>
      <c r="F317" s="1"/>
      <c r="G317" s="39" t="s">
        <v>69</v>
      </c>
      <c r="H317" s="13"/>
    </row>
    <row r="318" customFormat="false" ht="15.75" hidden="false" customHeight="false" outlineLevel="2" collapsed="false">
      <c r="D318" s="12"/>
      <c r="E318" s="8"/>
      <c r="F318" s="1"/>
      <c r="G318" s="39" t="s">
        <v>70</v>
      </c>
      <c r="H318" s="13"/>
    </row>
    <row r="319" customFormat="false" ht="15.75" hidden="false" customHeight="false" outlineLevel="2" collapsed="false">
      <c r="D319" s="12"/>
      <c r="E319" s="1"/>
      <c r="F319" s="8"/>
      <c r="G319" s="1"/>
      <c r="H319" s="13"/>
    </row>
    <row r="320" customFormat="false" ht="15.75" hidden="false" customHeight="false" outlineLevel="2" collapsed="false">
      <c r="D320" s="12"/>
      <c r="E320" s="8"/>
      <c r="F320" s="8"/>
      <c r="G320" s="8"/>
      <c r="H320" s="13"/>
    </row>
    <row r="321" customFormat="false" ht="15.75" hidden="false" customHeight="false" outlineLevel="2" collapsed="false">
      <c r="D321" s="12"/>
      <c r="E321" s="8"/>
      <c r="F321" s="8"/>
      <c r="G321" s="8"/>
      <c r="H321" s="13"/>
    </row>
    <row r="322" customFormat="false" ht="15.75" hidden="false" customHeight="false" outlineLevel="2" collapsed="false">
      <c r="D322" s="12"/>
      <c r="E322" s="8"/>
      <c r="F322" s="8"/>
      <c r="G322" s="8"/>
      <c r="H322" s="13"/>
    </row>
    <row r="323" customFormat="false" ht="15.75" hidden="false" customHeight="false" outlineLevel="2" collapsed="false">
      <c r="D323" s="12"/>
      <c r="E323" s="8"/>
      <c r="F323" s="14"/>
      <c r="G323" s="8"/>
      <c r="H323" s="13"/>
    </row>
    <row r="324" customFormat="false" ht="15.75" hidden="false" customHeight="false" outlineLevel="2" collapsed="false">
      <c r="D324" s="12"/>
      <c r="E324" s="8"/>
      <c r="F324" s="8"/>
      <c r="G324" s="14"/>
      <c r="H324" s="13"/>
    </row>
    <row r="325" customFormat="false" ht="15.75" hidden="false" customHeight="false" outlineLevel="2" collapsed="false">
      <c r="D325" s="12"/>
      <c r="E325" s="8"/>
      <c r="F325" s="8"/>
      <c r="G325" s="14"/>
      <c r="H325" s="13"/>
    </row>
    <row r="326" customFormat="false" ht="15.75" hidden="false" customHeight="false" outlineLevel="2" collapsed="false">
      <c r="D326" s="12"/>
      <c r="E326" s="8"/>
      <c r="F326" s="8"/>
      <c r="G326" s="8"/>
      <c r="H326" s="13"/>
    </row>
    <row r="327" customFormat="false" ht="15.75" hidden="false" customHeight="false" outlineLevel="2" collapsed="false">
      <c r="D327" s="12"/>
      <c r="E327" s="8"/>
      <c r="F327" s="8"/>
      <c r="G327" s="8"/>
      <c r="H327" s="13"/>
    </row>
    <row r="328" customFormat="false" ht="15.75" hidden="false" customHeight="false" outlineLevel="2" collapsed="false">
      <c r="D328" s="12"/>
      <c r="E328" s="14"/>
      <c r="F328" s="8"/>
      <c r="G328" s="8"/>
      <c r="H328" s="13"/>
    </row>
    <row r="329" customFormat="false" ht="15.75" hidden="false" customHeight="false" outlineLevel="2" collapsed="false">
      <c r="D329" s="12"/>
      <c r="E329" s="8"/>
      <c r="F329" s="8"/>
      <c r="G329" s="8"/>
      <c r="H329" s="13"/>
    </row>
    <row r="330" customFormat="false" ht="15.75" hidden="false" customHeight="false" outlineLevel="2" collapsed="false">
      <c r="D330" s="12"/>
      <c r="E330" s="8"/>
      <c r="F330" s="8"/>
      <c r="G330" s="8"/>
      <c r="H330" s="13"/>
    </row>
    <row r="331" customFormat="false" ht="15.75" hidden="false" customHeight="false" outlineLevel="2" collapsed="false">
      <c r="D331" s="12"/>
      <c r="E331" s="8"/>
      <c r="F331" s="8"/>
      <c r="G331" s="8"/>
      <c r="H331" s="13"/>
    </row>
    <row r="332" customFormat="false" ht="15.75" hidden="false" customHeight="false" outlineLevel="2" collapsed="false">
      <c r="D332" s="12"/>
      <c r="E332" s="8"/>
      <c r="F332" s="8"/>
      <c r="G332" s="8"/>
      <c r="H332" s="13"/>
    </row>
    <row r="333" customFormat="false" ht="15.75" hidden="false" customHeight="false" outlineLevel="2" collapsed="false">
      <c r="D333" s="12"/>
      <c r="E333" s="8"/>
      <c r="F333" s="8"/>
      <c r="G333" s="8"/>
      <c r="H333" s="13"/>
    </row>
    <row r="334" customFormat="false" ht="15.75" hidden="false" customHeight="false" outlineLevel="2" collapsed="false">
      <c r="D334" s="12"/>
      <c r="E334" s="8"/>
      <c r="F334" s="8"/>
      <c r="G334" s="8"/>
      <c r="H334" s="13"/>
    </row>
    <row r="335" customFormat="false" ht="15.75" hidden="false" customHeight="false" outlineLevel="2" collapsed="false">
      <c r="D335" s="12"/>
      <c r="E335" s="8"/>
      <c r="F335" s="8"/>
      <c r="G335" s="8"/>
      <c r="H335" s="13"/>
    </row>
    <row r="336" customFormat="false" ht="15.75" hidden="false" customHeight="false" outlineLevel="2" collapsed="false">
      <c r="D336" s="12"/>
      <c r="E336" s="8"/>
      <c r="F336" s="8"/>
      <c r="G336" s="8"/>
      <c r="H336" s="13"/>
    </row>
    <row r="337" customFormat="false" ht="15.75" hidden="false" customHeight="false" outlineLevel="2" collapsed="false">
      <c r="D337" s="12"/>
      <c r="E337" s="8"/>
      <c r="F337" s="8"/>
      <c r="G337" s="8"/>
      <c r="H337" s="13"/>
    </row>
    <row r="338" customFormat="false" ht="15.75" hidden="false" customHeight="false" outlineLevel="2" collapsed="false">
      <c r="D338" s="12"/>
      <c r="E338" s="8"/>
      <c r="F338" s="8"/>
      <c r="G338" s="8"/>
      <c r="H338" s="13"/>
    </row>
    <row r="339" customFormat="false" ht="15.75" hidden="false" customHeight="false" outlineLevel="2" collapsed="false">
      <c r="D339" s="12"/>
      <c r="E339" s="8"/>
      <c r="F339" s="8"/>
      <c r="G339" s="8"/>
      <c r="H339" s="13"/>
    </row>
    <row r="340" customFormat="false" ht="15.75" hidden="false" customHeight="false" outlineLevel="2" collapsed="false">
      <c r="D340" s="12"/>
      <c r="E340" s="8"/>
      <c r="F340" s="8"/>
      <c r="G340" s="8"/>
      <c r="H340" s="13"/>
    </row>
    <row r="341" customFormat="false" ht="15.75" hidden="false" customHeight="false" outlineLevel="2" collapsed="false">
      <c r="D341" s="12"/>
      <c r="E341" s="8"/>
      <c r="F341" s="8"/>
      <c r="G341" s="8"/>
      <c r="H341" s="13"/>
    </row>
    <row r="342" customFormat="false" ht="16.5" hidden="false" customHeight="false" outlineLevel="2" collapsed="false">
      <c r="D342" s="15"/>
      <c r="E342" s="16"/>
      <c r="F342" s="16"/>
      <c r="G342" s="16"/>
      <c r="H342" s="17"/>
    </row>
    <row r="343" customFormat="false" ht="30" hidden="false" customHeight="true" outlineLevel="0" collapsed="false">
      <c r="A343" s="26" t="n">
        <f aca="false">A276+1</f>
        <v>6</v>
      </c>
      <c r="B343" s="27" t="s">
        <v>50</v>
      </c>
      <c r="C343" s="28" t="n">
        <f aca="false">SUM(D343:H343)</f>
        <v>41</v>
      </c>
      <c r="D343" s="29" t="n">
        <f aca="false">COUNTA(D344:D409)</f>
        <v>5</v>
      </c>
      <c r="E343" s="29" t="n">
        <f aca="false">COUNTA(E344:E409)</f>
        <v>23</v>
      </c>
      <c r="F343" s="29" t="n">
        <f aca="false">COUNTA(F345:F409)</f>
        <v>8</v>
      </c>
      <c r="G343" s="29" t="n">
        <f aca="false">COUNTA(G344:G409)</f>
        <v>2</v>
      </c>
      <c r="H343" s="29" t="n">
        <f aca="false">COUNTA(H344:H409)</f>
        <v>3</v>
      </c>
    </row>
    <row r="344" customFormat="false" ht="15.6" hidden="false" customHeight="true" outlineLevel="1" collapsed="false">
      <c r="D344" s="30"/>
      <c r="E344" s="65"/>
      <c r="F344" s="65"/>
      <c r="G344" s="65"/>
      <c r="H344" s="73" t="s">
        <v>78</v>
      </c>
    </row>
    <row r="345" customFormat="false" ht="15.6" hidden="false" customHeight="true" outlineLevel="1" collapsed="false">
      <c r="D345" s="72"/>
      <c r="E345" s="67"/>
      <c r="F345" s="67"/>
      <c r="G345" s="67"/>
      <c r="H345" s="68" t="s">
        <v>79</v>
      </c>
    </row>
    <row r="346" customFormat="false" ht="15.75" hidden="false" customHeight="false" outlineLevel="1" collapsed="false">
      <c r="D346" s="33"/>
      <c r="E346" s="68" t="s">
        <v>55</v>
      </c>
      <c r="F346" s="67"/>
      <c r="G346" s="66" t="s">
        <v>72</v>
      </c>
      <c r="H346" s="69"/>
    </row>
    <row r="347" customFormat="false" ht="15.75" hidden="false" customHeight="false" outlineLevel="1" collapsed="false">
      <c r="D347" s="66" t="s">
        <v>56</v>
      </c>
      <c r="E347" s="29"/>
      <c r="F347" s="67"/>
      <c r="G347" s="29"/>
      <c r="H347" s="35"/>
    </row>
    <row r="348" customFormat="false" ht="15.75" hidden="false" customHeight="false" outlineLevel="1" collapsed="false">
      <c r="D348" s="66" t="s">
        <v>73</v>
      </c>
      <c r="E348" s="67"/>
      <c r="F348" s="67"/>
      <c r="G348" s="67"/>
      <c r="H348" s="69"/>
    </row>
    <row r="349" customFormat="false" ht="15.75" hidden="false" customHeight="false" outlineLevel="1" collapsed="false">
      <c r="D349" s="33"/>
      <c r="E349" s="68" t="s">
        <v>74</v>
      </c>
      <c r="F349" s="67"/>
      <c r="G349" s="29"/>
      <c r="H349" s="69"/>
    </row>
    <row r="350" customFormat="false" ht="15.75" hidden="false" customHeight="false" outlineLevel="1" collapsed="false">
      <c r="D350" s="33"/>
      <c r="E350" s="68" t="s">
        <v>76</v>
      </c>
      <c r="F350" s="67"/>
      <c r="G350" s="67"/>
      <c r="H350" s="69"/>
    </row>
    <row r="351" customFormat="false" ht="15.75" hidden="false" customHeight="false" outlineLevel="1" collapsed="false">
      <c r="D351" s="72"/>
      <c r="E351" s="29"/>
      <c r="F351" s="67"/>
      <c r="G351" s="66" t="s">
        <v>80</v>
      </c>
      <c r="H351" s="35"/>
    </row>
    <row r="352" customFormat="false" ht="15.75" hidden="false" customHeight="false" outlineLevel="1" collapsed="false">
      <c r="D352" s="33"/>
      <c r="E352" s="34" t="s">
        <v>57</v>
      </c>
      <c r="F352" s="67"/>
      <c r="G352" s="67"/>
      <c r="H352" s="35"/>
    </row>
    <row r="353" customFormat="false" ht="15.75" hidden="false" customHeight="false" outlineLevel="1" collapsed="false">
      <c r="D353" s="33"/>
      <c r="E353" s="29"/>
      <c r="F353" s="34" t="s">
        <v>58</v>
      </c>
      <c r="G353" s="29"/>
      <c r="H353" s="35"/>
    </row>
    <row r="354" customFormat="false" ht="15.75" hidden="false" customHeight="false" outlineLevel="1" collapsed="false">
      <c r="D354" s="33"/>
      <c r="E354" s="34" t="s">
        <v>59</v>
      </c>
      <c r="F354" s="67"/>
      <c r="G354" s="67"/>
      <c r="H354" s="35"/>
    </row>
    <row r="355" customFormat="false" ht="15.75" hidden="false" customHeight="false" outlineLevel="1" collapsed="false">
      <c r="D355" s="33"/>
      <c r="E355" s="29"/>
      <c r="F355" s="67"/>
      <c r="G355" s="29"/>
      <c r="H355" s="36" t="s">
        <v>37</v>
      </c>
    </row>
    <row r="356" customFormat="false" ht="15.75" hidden="false" customHeight="false" outlineLevel="1" collapsed="false">
      <c r="D356" s="33"/>
      <c r="E356" s="67"/>
      <c r="F356" s="34" t="s">
        <v>81</v>
      </c>
      <c r="G356" s="29"/>
      <c r="H356" s="35"/>
    </row>
    <row r="357" customFormat="false" ht="15.75" hidden="false" customHeight="false" outlineLevel="1" collapsed="false">
      <c r="D357" s="33"/>
      <c r="E357" s="29"/>
      <c r="F357" s="34" t="s">
        <v>82</v>
      </c>
      <c r="G357" s="29"/>
      <c r="H357" s="35"/>
    </row>
    <row r="358" customFormat="false" ht="16.5" hidden="false" customHeight="false" outlineLevel="1" collapsed="false">
      <c r="D358" s="46"/>
      <c r="E358" s="71"/>
      <c r="F358" s="70" t="s">
        <v>83</v>
      </c>
      <c r="G358" s="47"/>
      <c r="H358" s="48"/>
    </row>
    <row r="359" customFormat="false" ht="15.75" hidden="false" customHeight="false" outlineLevel="2" collapsed="false">
      <c r="D359" s="12"/>
      <c r="E359" s="1"/>
      <c r="F359" s="39" t="s">
        <v>14</v>
      </c>
      <c r="G359" s="14"/>
      <c r="H359" s="13"/>
    </row>
    <row r="360" customFormat="false" ht="15.75" hidden="false" customHeight="false" outlineLevel="2" collapsed="false">
      <c r="D360" s="12"/>
      <c r="E360" s="1"/>
      <c r="F360" s="39" t="s">
        <v>12</v>
      </c>
      <c r="G360" s="8"/>
      <c r="H360" s="13"/>
    </row>
    <row r="361" customFormat="false" ht="15.75" hidden="false" customHeight="false" outlineLevel="2" collapsed="false">
      <c r="D361" s="12"/>
      <c r="E361" s="1"/>
      <c r="F361" s="39" t="s">
        <v>38</v>
      </c>
      <c r="G361" s="8"/>
      <c r="H361" s="13"/>
    </row>
    <row r="362" customFormat="false" ht="15.75" hidden="false" customHeight="false" outlineLevel="2" collapsed="false">
      <c r="D362" s="12"/>
      <c r="E362" s="39" t="s">
        <v>40</v>
      </c>
      <c r="F362" s="1"/>
      <c r="G362" s="8"/>
      <c r="H362" s="13"/>
    </row>
    <row r="363" customFormat="false" ht="15.75" hidden="false" customHeight="false" outlineLevel="2" collapsed="false">
      <c r="D363" s="39" t="s">
        <v>28</v>
      </c>
      <c r="E363" s="8"/>
      <c r="F363" s="1"/>
      <c r="G363" s="8"/>
      <c r="H363" s="13"/>
    </row>
    <row r="364" customFormat="false" ht="15.75" hidden="false" customHeight="false" outlineLevel="2" collapsed="false">
      <c r="D364" s="12"/>
      <c r="E364" s="39" t="s">
        <v>39</v>
      </c>
      <c r="F364" s="8"/>
      <c r="G364" s="1"/>
      <c r="H364" s="13"/>
    </row>
    <row r="365" customFormat="false" ht="15.75" hidden="false" customHeight="false" outlineLevel="2" collapsed="false">
      <c r="D365" s="39" t="s">
        <v>41</v>
      </c>
      <c r="E365" s="8"/>
      <c r="F365" s="1"/>
      <c r="G365" s="8"/>
      <c r="H365" s="13"/>
    </row>
    <row r="366" customFormat="false" ht="15.75" hidden="false" customHeight="false" outlineLevel="2" collapsed="false">
      <c r="D366" s="12"/>
      <c r="E366" s="8"/>
      <c r="F366" s="1"/>
      <c r="G366" s="8"/>
      <c r="H366" s="13"/>
    </row>
    <row r="367" customFormat="false" ht="15.75" hidden="false" customHeight="false" outlineLevel="2" collapsed="false">
      <c r="D367" s="12"/>
      <c r="E367" s="39" t="s">
        <v>24</v>
      </c>
      <c r="F367" s="1"/>
      <c r="G367" s="8"/>
      <c r="H367" s="13"/>
    </row>
    <row r="368" customFormat="false" ht="15.75" hidden="false" customHeight="false" outlineLevel="2" collapsed="false">
      <c r="D368" s="12"/>
      <c r="E368" s="1"/>
      <c r="F368" s="39" t="s">
        <v>23</v>
      </c>
      <c r="G368" s="8"/>
      <c r="H368" s="13"/>
    </row>
    <row r="369" customFormat="false" ht="15.75" hidden="false" customHeight="false" outlineLevel="2" collapsed="false">
      <c r="D369" s="12"/>
      <c r="E369" s="39" t="s">
        <v>8</v>
      </c>
      <c r="F369" s="1"/>
      <c r="G369" s="8"/>
      <c r="H369" s="13"/>
    </row>
    <row r="370" customFormat="false" ht="15.75" hidden="false" customHeight="false" outlineLevel="2" collapsed="false">
      <c r="D370" s="12"/>
      <c r="E370" s="39" t="s">
        <v>9</v>
      </c>
      <c r="F370" s="1"/>
      <c r="G370" s="8"/>
      <c r="H370" s="13"/>
    </row>
    <row r="371" customFormat="false" ht="15.75" hidden="false" customHeight="false" outlineLevel="2" collapsed="false">
      <c r="D371" s="12"/>
      <c r="E371" s="39" t="s">
        <v>54</v>
      </c>
      <c r="F371" s="1"/>
      <c r="G371" s="8"/>
      <c r="H371" s="13"/>
    </row>
    <row r="372" customFormat="false" ht="15.75" hidden="false" customHeight="false" outlineLevel="2" collapsed="false">
      <c r="D372" s="12"/>
      <c r="E372" s="39" t="s">
        <v>18</v>
      </c>
      <c r="F372" s="1"/>
      <c r="G372" s="8"/>
      <c r="H372" s="13"/>
    </row>
    <row r="373" customFormat="false" ht="15.75" hidden="false" customHeight="false" outlineLevel="2" collapsed="false">
      <c r="D373" s="12"/>
      <c r="E373" s="39" t="s">
        <v>27</v>
      </c>
      <c r="F373" s="1"/>
      <c r="G373" s="8"/>
      <c r="H373" s="13"/>
    </row>
    <row r="374" customFormat="false" ht="15.75" hidden="false" customHeight="false" outlineLevel="2" collapsed="false">
      <c r="D374" s="12"/>
      <c r="E374" s="39" t="s">
        <v>60</v>
      </c>
      <c r="F374" s="1"/>
      <c r="G374" s="8"/>
      <c r="H374" s="13"/>
    </row>
    <row r="375" customFormat="false" ht="15.75" hidden="false" customHeight="false" outlineLevel="2" collapsed="false">
      <c r="D375" s="12"/>
      <c r="E375" s="39" t="s">
        <v>61</v>
      </c>
      <c r="F375" s="1"/>
      <c r="G375" s="8"/>
      <c r="H375" s="13"/>
    </row>
    <row r="376" customFormat="false" ht="15.75" hidden="false" customHeight="false" outlineLevel="2" collapsed="false">
      <c r="D376" s="12"/>
      <c r="E376" s="39" t="s">
        <v>62</v>
      </c>
      <c r="F376" s="1"/>
      <c r="G376" s="8"/>
      <c r="H376" s="13"/>
    </row>
    <row r="377" customFormat="false" ht="15.6" hidden="false" customHeight="true" outlineLevel="2" collapsed="false">
      <c r="D377" s="12"/>
      <c r="E377" s="39" t="s">
        <v>63</v>
      </c>
      <c r="F377" s="1"/>
      <c r="G377" s="8"/>
      <c r="H377" s="13"/>
    </row>
    <row r="378" customFormat="false" ht="15.6" hidden="false" customHeight="true" outlineLevel="2" collapsed="false">
      <c r="D378" s="12"/>
      <c r="E378" s="8"/>
      <c r="F378" s="1"/>
      <c r="G378" s="8"/>
      <c r="H378" s="13"/>
    </row>
    <row r="379" customFormat="false" ht="15.75" hidden="false" customHeight="false" outlineLevel="2" collapsed="false">
      <c r="D379" s="39" t="s">
        <v>64</v>
      </c>
      <c r="E379" s="8"/>
      <c r="F379" s="1"/>
      <c r="G379" s="8"/>
      <c r="H379" s="13"/>
    </row>
    <row r="380" customFormat="false" ht="15.75" hidden="false" customHeight="false" outlineLevel="2" collapsed="false">
      <c r="D380" s="12"/>
      <c r="E380" s="39" t="s">
        <v>65</v>
      </c>
      <c r="F380" s="1"/>
      <c r="G380" s="8"/>
      <c r="H380" s="13"/>
    </row>
    <row r="381" customFormat="false" ht="15.75" hidden="false" customHeight="false" outlineLevel="2" collapsed="false">
      <c r="D381" s="12"/>
      <c r="E381" s="39" t="s">
        <v>66</v>
      </c>
      <c r="F381" s="1"/>
      <c r="G381" s="8"/>
      <c r="H381" s="13"/>
    </row>
    <row r="382" customFormat="false" ht="15.75" hidden="false" customHeight="false" outlineLevel="2" collapsed="false">
      <c r="D382" s="12"/>
      <c r="E382" s="39" t="s">
        <v>67</v>
      </c>
      <c r="F382" s="1"/>
      <c r="G382" s="8"/>
      <c r="H382" s="13"/>
    </row>
    <row r="383" customFormat="false" ht="15.75" hidden="false" customHeight="false" outlineLevel="2" collapsed="false">
      <c r="D383" s="12"/>
      <c r="E383" s="39" t="s">
        <v>68</v>
      </c>
      <c r="F383" s="1"/>
      <c r="G383" s="8"/>
      <c r="H383" s="13"/>
    </row>
    <row r="384" customFormat="false" ht="15.75" hidden="false" customHeight="false" outlineLevel="2" collapsed="false">
      <c r="D384" s="12"/>
      <c r="E384" s="39" t="s">
        <v>69</v>
      </c>
      <c r="F384" s="1"/>
      <c r="G384" s="8"/>
      <c r="H384" s="13"/>
    </row>
    <row r="385" customFormat="false" ht="15.75" hidden="false" customHeight="false" outlineLevel="2" collapsed="false">
      <c r="D385" s="12"/>
      <c r="E385" s="39" t="s">
        <v>70</v>
      </c>
      <c r="F385" s="1"/>
      <c r="G385" s="8"/>
      <c r="H385" s="13"/>
    </row>
    <row r="386" customFormat="false" ht="15.75" hidden="false" customHeight="false" outlineLevel="2" collapsed="false">
      <c r="D386" s="12"/>
      <c r="E386" s="8"/>
      <c r="F386" s="8"/>
      <c r="G386" s="1"/>
      <c r="H386" s="1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8"/>
      <c r="F389" s="8"/>
      <c r="G389" s="8"/>
      <c r="H389" s="13"/>
    </row>
    <row r="390" customFormat="false" ht="15.75" hidden="false" customHeight="false" outlineLevel="2" collapsed="false">
      <c r="D390" s="12"/>
      <c r="E390" s="8"/>
      <c r="F390" s="14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13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43.5" hidden="false" customHeight="true" outlineLevel="0" collapsed="false">
      <c r="A410" s="26" t="n">
        <f aca="false">A343+1</f>
        <v>7</v>
      </c>
      <c r="B410" s="27" t="s">
        <v>51</v>
      </c>
      <c r="C410" s="28" t="n">
        <f aca="false">SUM(D410:H410)</f>
        <v>40</v>
      </c>
      <c r="D410" s="29" t="n">
        <f aca="false">COUNTA(D411:D476)</f>
        <v>2</v>
      </c>
      <c r="E410" s="29" t="n">
        <f aca="false">COUNTA(E411:E476)</f>
        <v>5</v>
      </c>
      <c r="F410" s="29" t="n">
        <f aca="false">COUNTA(F412:F476)</f>
        <v>29</v>
      </c>
      <c r="G410" s="29" t="n">
        <f aca="false">COUNTA(G411:G476)</f>
        <v>3</v>
      </c>
      <c r="H410" s="29" t="n">
        <f aca="false">COUNTA(H411:H476)</f>
        <v>1</v>
      </c>
    </row>
    <row r="411" customFormat="false" ht="15.6" hidden="false" customHeight="true" outlineLevel="1" collapsed="false">
      <c r="D411" s="30"/>
      <c r="E411" s="65"/>
      <c r="F411" s="64" t="s">
        <v>78</v>
      </c>
      <c r="G411" s="65"/>
      <c r="H411" s="32"/>
    </row>
    <row r="412" customFormat="false" ht="15.6" hidden="false" customHeight="true" outlineLevel="1" collapsed="false">
      <c r="D412" s="66" t="s">
        <v>72</v>
      </c>
      <c r="E412" s="67"/>
      <c r="F412" s="34" t="s">
        <v>79</v>
      </c>
      <c r="G412" s="29"/>
      <c r="H412" s="35"/>
    </row>
    <row r="413" customFormat="false" ht="15.75" hidden="false" customHeight="false" outlineLevel="1" collapsed="false">
      <c r="D413" s="33"/>
      <c r="E413" s="68" t="s">
        <v>55</v>
      </c>
      <c r="F413" s="67"/>
      <c r="G413" s="67"/>
      <c r="H413" s="69"/>
    </row>
    <row r="414" customFormat="false" ht="15.75" hidden="false" customHeight="false" outlineLevel="1" collapsed="false">
      <c r="D414" s="33"/>
      <c r="E414" s="34" t="s">
        <v>56</v>
      </c>
      <c r="F414" s="67"/>
      <c r="G414" s="29"/>
      <c r="H414" s="35"/>
    </row>
    <row r="415" customFormat="false" ht="15.75" hidden="false" customHeight="false" outlineLevel="1" collapsed="false">
      <c r="D415" s="33"/>
      <c r="E415" s="34" t="s">
        <v>73</v>
      </c>
      <c r="F415" s="67"/>
      <c r="G415" s="67"/>
      <c r="H415" s="69"/>
    </row>
    <row r="416" customFormat="false" ht="15.75" hidden="false" customHeight="false" outlineLevel="1" collapsed="false">
      <c r="D416" s="33"/>
      <c r="E416" s="68" t="s">
        <v>74</v>
      </c>
      <c r="F416" s="67"/>
      <c r="G416" s="67"/>
      <c r="H416" s="69"/>
    </row>
    <row r="417" customFormat="false" ht="15.75" hidden="false" customHeight="false" outlineLevel="1" collapsed="false">
      <c r="D417" s="33"/>
      <c r="E417" s="29"/>
      <c r="F417" s="68" t="s">
        <v>76</v>
      </c>
      <c r="G417" s="29"/>
      <c r="H417" s="69"/>
    </row>
    <row r="418" customFormat="false" ht="15.75" hidden="false" customHeight="false" outlineLevel="1" collapsed="false">
      <c r="D418" s="66" t="s">
        <v>80</v>
      </c>
      <c r="E418" s="29"/>
      <c r="F418" s="67"/>
      <c r="G418" s="29"/>
      <c r="H418" s="35"/>
    </row>
    <row r="419" customFormat="false" ht="15.75" hidden="false" customHeight="false" outlineLevel="1" collapsed="false">
      <c r="D419" s="33"/>
      <c r="E419" s="29"/>
      <c r="F419" s="67"/>
      <c r="G419" s="34" t="s">
        <v>57</v>
      </c>
      <c r="H419" s="35"/>
    </row>
    <row r="420" customFormat="false" ht="15.75" hidden="false" customHeight="false" outlineLevel="1" collapsed="false">
      <c r="D420" s="33"/>
      <c r="E420" s="29"/>
      <c r="F420" s="34" t="s">
        <v>58</v>
      </c>
      <c r="G420" s="29"/>
      <c r="H420" s="35"/>
    </row>
    <row r="421" customFormat="false" ht="15.75" hidden="false" customHeight="false" outlineLevel="1" collapsed="false">
      <c r="D421" s="33"/>
      <c r="E421" s="29"/>
      <c r="F421" s="67"/>
      <c r="G421" s="34" t="s">
        <v>59</v>
      </c>
      <c r="H421" s="35"/>
    </row>
    <row r="422" customFormat="false" ht="15.75" hidden="false" customHeight="false" outlineLevel="1" collapsed="false">
      <c r="D422" s="33"/>
      <c r="E422" s="29"/>
      <c r="F422" s="67"/>
      <c r="G422" s="29"/>
      <c r="H422" s="36" t="s">
        <v>37</v>
      </c>
    </row>
    <row r="423" customFormat="false" ht="15.75" hidden="false" customHeight="false" outlineLevel="1" collapsed="false">
      <c r="D423" s="33"/>
      <c r="E423" s="67"/>
      <c r="F423" s="34" t="s">
        <v>81</v>
      </c>
      <c r="G423" s="29"/>
      <c r="H423" s="35"/>
    </row>
    <row r="424" customFormat="false" ht="15.75" hidden="false" customHeight="false" outlineLevel="1" collapsed="false">
      <c r="D424" s="33"/>
      <c r="E424" s="29"/>
      <c r="F424" s="34" t="s">
        <v>82</v>
      </c>
      <c r="G424" s="29"/>
      <c r="H424" s="35"/>
    </row>
    <row r="425" customFormat="false" ht="16.5" hidden="false" customHeight="false" outlineLevel="1" collapsed="false">
      <c r="D425" s="46"/>
      <c r="E425" s="70" t="s">
        <v>83</v>
      </c>
      <c r="F425" s="71"/>
      <c r="G425" s="47"/>
      <c r="H425" s="48"/>
    </row>
    <row r="426" customFormat="false" ht="15.75" hidden="false" customHeight="false" outlineLevel="2" collapsed="false">
      <c r="D426" s="12"/>
      <c r="E426" s="1"/>
      <c r="F426" s="39" t="s">
        <v>14</v>
      </c>
      <c r="G426" s="14"/>
      <c r="H426" s="13"/>
    </row>
    <row r="427" customFormat="false" ht="15.75" hidden="false" customHeight="false" outlineLevel="2" collapsed="false">
      <c r="D427" s="12"/>
      <c r="E427" s="1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E428" s="1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E429" s="1"/>
      <c r="F429" s="39" t="s">
        <v>40</v>
      </c>
      <c r="G429" s="8"/>
      <c r="H429" s="13"/>
    </row>
    <row r="430" customFormat="false" ht="15.75" hidden="false" customHeight="false" outlineLevel="2" collapsed="false">
      <c r="D430" s="12"/>
      <c r="E430" s="1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E431" s="1"/>
      <c r="F431" s="1"/>
      <c r="G431" s="39" t="s">
        <v>39</v>
      </c>
      <c r="H431" s="13"/>
    </row>
    <row r="432" customFormat="false" ht="15.75" hidden="false" customHeight="false" outlineLevel="2" collapsed="false">
      <c r="D432" s="12"/>
      <c r="E432" s="1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E433" s="1"/>
      <c r="F433" s="8"/>
      <c r="G433" s="8"/>
      <c r="H433" s="13"/>
    </row>
    <row r="434" customFormat="false" ht="15.75" hidden="false" customHeight="false" outlineLevel="2" collapsed="false">
      <c r="D434" s="12"/>
      <c r="E434" s="1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E435" s="1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E436" s="1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E437" s="1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E438" s="1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E439" s="1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E440" s="1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E441" s="1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E442" s="1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E443" s="1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E444" s="1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E445" s="1"/>
      <c r="F445" s="8"/>
      <c r="G445" s="8"/>
      <c r="H445" s="13"/>
    </row>
    <row r="446" customFormat="false" ht="15.75" hidden="false" customHeight="false" outlineLevel="2" collapsed="false">
      <c r="D446" s="12"/>
      <c r="E446" s="1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E447" s="1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E448" s="1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E449" s="1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E450" s="1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E451" s="1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E452" s="1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E453" s="1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8"/>
      <c r="G455" s="8"/>
      <c r="H455" s="13"/>
    </row>
    <row r="456" customFormat="false" ht="15.75" hidden="false" customHeight="false" outlineLevel="2" collapsed="false">
      <c r="D456" s="12"/>
      <c r="E456" s="8"/>
      <c r="F456" s="14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33.75" hidden="false" customHeight="true" outlineLevel="0" collapsed="false">
      <c r="A477" s="26" t="n">
        <f aca="false">A410+1</f>
        <v>8</v>
      </c>
      <c r="B477" s="27" t="s">
        <v>52</v>
      </c>
      <c r="C477" s="28" t="n">
        <f aca="false">SUM(D477:H477)</f>
        <v>42</v>
      </c>
      <c r="D477" s="29" t="n">
        <f aca="false">COUNTA(D478:D543)</f>
        <v>4</v>
      </c>
      <c r="E477" s="29" t="n">
        <f aca="false">COUNTA(E478:E543)</f>
        <v>2</v>
      </c>
      <c r="F477" s="29" t="n">
        <f aca="false">COUNTA(F479:F543)</f>
        <v>28</v>
      </c>
      <c r="G477" s="29" t="n">
        <f aca="false">COUNTA(G478:G543)</f>
        <v>4</v>
      </c>
      <c r="H477" s="29" t="n">
        <f aca="false">COUNTA(H478:H543)</f>
        <v>4</v>
      </c>
    </row>
    <row r="478" customFormat="false" ht="15.6" hidden="false" customHeight="true" outlineLevel="1" collapsed="false">
      <c r="D478" s="30"/>
      <c r="E478" s="64" t="s">
        <v>78</v>
      </c>
      <c r="G478" s="65"/>
      <c r="H478" s="32"/>
    </row>
    <row r="479" customFormat="false" ht="15.6" hidden="false" customHeight="true" outlineLevel="1" collapsed="false">
      <c r="E479" s="34" t="s">
        <v>79</v>
      </c>
      <c r="G479" s="66" t="s">
        <v>72</v>
      </c>
      <c r="H479" s="35"/>
    </row>
    <row r="480" customFormat="false" ht="15.75" hidden="false" customHeight="false" outlineLevel="1" collapsed="false">
      <c r="D480" s="33"/>
      <c r="F480" s="68" t="s">
        <v>55</v>
      </c>
      <c r="G480" s="67"/>
      <c r="H480" s="69"/>
    </row>
    <row r="481" customFormat="false" ht="15.75" hidden="false" customHeight="false" outlineLevel="1" collapsed="false">
      <c r="D481" s="33"/>
      <c r="F481" s="34" t="s">
        <v>56</v>
      </c>
      <c r="G481" s="29"/>
      <c r="H481" s="35"/>
    </row>
    <row r="482" customFormat="false" ht="15.75" hidden="false" customHeight="false" outlineLevel="1" collapsed="false">
      <c r="D482" s="33"/>
      <c r="F482" s="34" t="s">
        <v>73</v>
      </c>
      <c r="G482" s="67"/>
      <c r="H482" s="69"/>
    </row>
    <row r="483" customFormat="false" ht="15.75" hidden="false" customHeight="false" outlineLevel="1" collapsed="false">
      <c r="D483" s="33"/>
      <c r="F483" s="68" t="s">
        <v>74</v>
      </c>
      <c r="G483" s="67"/>
      <c r="H483" s="69"/>
    </row>
    <row r="484" customFormat="false" ht="15.75" hidden="false" customHeight="false" outlineLevel="1" collapsed="false">
      <c r="D484" s="68" t="s">
        <v>76</v>
      </c>
      <c r="E484" s="29"/>
      <c r="G484" s="29"/>
      <c r="H484" s="69"/>
    </row>
    <row r="485" customFormat="false" ht="15.75" hidden="false" customHeight="false" outlineLevel="1" collapsed="false">
      <c r="E485" s="29"/>
      <c r="F485" s="67"/>
      <c r="G485" s="66" t="s">
        <v>80</v>
      </c>
      <c r="H485" s="35"/>
    </row>
    <row r="486" customFormat="false" ht="15.75" hidden="false" customHeight="false" outlineLevel="1" collapsed="false">
      <c r="D486" s="33"/>
      <c r="E486" s="29"/>
      <c r="F486" s="34" t="s">
        <v>57</v>
      </c>
      <c r="H486" s="35"/>
    </row>
    <row r="487" customFormat="false" ht="15.75" hidden="false" customHeight="false" outlineLevel="1" collapsed="false">
      <c r="D487" s="33"/>
      <c r="E487" s="29"/>
      <c r="F487" s="34" t="s">
        <v>58</v>
      </c>
      <c r="G487" s="29"/>
      <c r="H487" s="35"/>
    </row>
    <row r="488" customFormat="false" ht="15.75" hidden="false" customHeight="false" outlineLevel="1" collapsed="false">
      <c r="D488" s="33"/>
      <c r="E488" s="29"/>
      <c r="F488" s="34" t="s">
        <v>59</v>
      </c>
      <c r="H488" s="35"/>
    </row>
    <row r="489" customFormat="false" ht="15.75" hidden="false" customHeight="false" outlineLevel="1" collapsed="false">
      <c r="D489" s="33"/>
      <c r="E489" s="29"/>
      <c r="F489" s="67"/>
      <c r="G489" s="29"/>
      <c r="H489" s="36" t="s">
        <v>37</v>
      </c>
    </row>
    <row r="490" customFormat="false" ht="15.75" hidden="false" customHeight="false" outlineLevel="1" collapsed="false">
      <c r="D490" s="34" t="s">
        <v>81</v>
      </c>
      <c r="E490" s="67"/>
      <c r="G490" s="29"/>
      <c r="H490" s="35"/>
    </row>
    <row r="491" customFormat="false" ht="15.75" hidden="false" customHeight="false" outlineLevel="1" collapsed="false">
      <c r="D491" s="34" t="s">
        <v>82</v>
      </c>
      <c r="E491" s="29"/>
      <c r="G491" s="29"/>
      <c r="H491" s="35"/>
    </row>
    <row r="492" customFormat="false" ht="16.5" hidden="false" customHeight="false" outlineLevel="1" collapsed="false">
      <c r="D492" s="70" t="s">
        <v>83</v>
      </c>
      <c r="F492" s="71"/>
      <c r="G492" s="47"/>
      <c r="H492" s="48"/>
    </row>
    <row r="493" customFormat="false" ht="15.75" hidden="false" customHeight="false" outlineLevel="2" collapsed="false">
      <c r="D493" s="12"/>
      <c r="E493" s="1"/>
      <c r="F493" s="39" t="s">
        <v>14</v>
      </c>
      <c r="G493" s="14"/>
      <c r="H493" s="13"/>
    </row>
    <row r="494" customFormat="false" ht="15.75" hidden="false" customHeight="false" outlineLevel="2" collapsed="false">
      <c r="D494" s="12"/>
      <c r="E494" s="1"/>
      <c r="F494" s="39" t="s">
        <v>12</v>
      </c>
      <c r="G494" s="8"/>
      <c r="H494" s="13"/>
    </row>
    <row r="495" customFormat="false" ht="15.75" hidden="false" customHeight="false" outlineLevel="2" collapsed="false">
      <c r="D495" s="12"/>
      <c r="E495" s="8"/>
      <c r="F495" s="1"/>
      <c r="G495" s="8"/>
      <c r="H495" s="39" t="s">
        <v>38</v>
      </c>
    </row>
    <row r="496" customFormat="false" ht="15.75" hidden="false" customHeight="false" outlineLevel="2" collapsed="false">
      <c r="D496" s="12"/>
      <c r="E496" s="1"/>
      <c r="F496" s="39" t="s">
        <v>40</v>
      </c>
      <c r="G496" s="8"/>
      <c r="H496" s="13"/>
    </row>
    <row r="497" customFormat="false" ht="15.75" hidden="false" customHeight="false" outlineLevel="2" collapsed="false">
      <c r="D497" s="12"/>
      <c r="E497" s="1"/>
      <c r="F497" s="8"/>
      <c r="G497" s="8"/>
      <c r="H497" s="39" t="s">
        <v>28</v>
      </c>
    </row>
    <row r="498" customFormat="false" ht="15.75" hidden="false" customHeight="false" outlineLevel="2" collapsed="false">
      <c r="D498" s="12"/>
      <c r="E498" s="1"/>
      <c r="F498" s="39" t="s">
        <v>39</v>
      </c>
      <c r="G498" s="1"/>
      <c r="H498" s="13"/>
    </row>
    <row r="499" customFormat="false" ht="15.75" hidden="false" customHeight="false" outlineLevel="2" collapsed="false">
      <c r="D499" s="12"/>
      <c r="E499" s="1"/>
      <c r="F499" s="39" t="s">
        <v>41</v>
      </c>
      <c r="G499" s="8"/>
      <c r="H499" s="13"/>
    </row>
    <row r="500" customFormat="false" ht="15.75" hidden="false" customHeight="false" outlineLevel="2" collapsed="false">
      <c r="D500" s="12"/>
      <c r="E500" s="1"/>
      <c r="F500" s="1"/>
      <c r="G500" s="8"/>
      <c r="H500" s="13"/>
    </row>
    <row r="501" customFormat="false" ht="15.75" hidden="false" customHeight="false" outlineLevel="2" collapsed="false">
      <c r="D501" s="12"/>
      <c r="E501" s="1"/>
      <c r="F501" s="39" t="s">
        <v>24</v>
      </c>
      <c r="G501" s="8"/>
      <c r="H501" s="13"/>
    </row>
    <row r="502" customFormat="false" ht="15.75" hidden="false" customHeight="false" outlineLevel="2" collapsed="false">
      <c r="D502" s="12"/>
      <c r="E502" s="1"/>
      <c r="F502" s="1"/>
      <c r="G502" s="39" t="s">
        <v>23</v>
      </c>
      <c r="H502" s="13"/>
    </row>
    <row r="503" customFormat="false" ht="15.75" hidden="false" customHeight="false" outlineLevel="2" collapsed="false">
      <c r="D503" s="12"/>
      <c r="E503" s="1"/>
      <c r="F503" s="39" t="s">
        <v>8</v>
      </c>
      <c r="G503" s="8"/>
      <c r="H503" s="13"/>
    </row>
    <row r="504" customFormat="false" ht="15.75" hidden="false" customHeight="false" outlineLevel="2" collapsed="false">
      <c r="D504" s="12"/>
      <c r="E504" s="1"/>
      <c r="F504" s="39" t="s">
        <v>9</v>
      </c>
      <c r="G504" s="8"/>
      <c r="H504" s="13"/>
    </row>
    <row r="505" customFormat="false" ht="15.75" hidden="false" customHeight="false" outlineLevel="2" collapsed="false">
      <c r="D505" s="12"/>
      <c r="E505" s="8"/>
      <c r="F505" s="1"/>
      <c r="G505" s="39" t="s">
        <v>54</v>
      </c>
      <c r="H505" s="13"/>
    </row>
    <row r="506" customFormat="false" ht="15.75" hidden="false" customHeight="false" outlineLevel="2" collapsed="false">
      <c r="D506" s="12"/>
      <c r="E506" s="1"/>
      <c r="F506" s="39" t="s">
        <v>18</v>
      </c>
      <c r="G506" s="8"/>
      <c r="H506" s="13"/>
    </row>
    <row r="507" customFormat="false" ht="15.75" hidden="false" customHeight="false" outlineLevel="2" collapsed="false">
      <c r="D507" s="12"/>
      <c r="E507" s="8"/>
      <c r="F507" s="1"/>
      <c r="G507" s="8"/>
      <c r="H507" s="39" t="s">
        <v>27</v>
      </c>
    </row>
    <row r="508" customFormat="false" ht="15.75" hidden="false" customHeight="false" outlineLevel="2" collapsed="false">
      <c r="D508" s="12"/>
      <c r="E508" s="1"/>
      <c r="F508" s="39" t="s">
        <v>60</v>
      </c>
      <c r="G508" s="8"/>
      <c r="H508" s="13"/>
    </row>
    <row r="509" customFormat="false" ht="15.75" hidden="false" customHeight="false" outlineLevel="2" collapsed="false">
      <c r="D509" s="12"/>
      <c r="E509" s="1"/>
      <c r="F509" s="39" t="s">
        <v>61</v>
      </c>
      <c r="G509" s="8"/>
      <c r="H509" s="13"/>
    </row>
    <row r="510" customFormat="false" ht="15.75" hidden="false" customHeight="false" outlineLevel="2" collapsed="false">
      <c r="D510" s="12"/>
      <c r="E510" s="1"/>
      <c r="F510" s="39" t="s">
        <v>62</v>
      </c>
      <c r="G510" s="8"/>
      <c r="H510" s="13"/>
    </row>
    <row r="511" customFormat="false" ht="15.6" hidden="false" customHeight="true" outlineLevel="2" collapsed="false">
      <c r="D511" s="12"/>
      <c r="E511" s="1"/>
      <c r="F511" s="39" t="s">
        <v>63</v>
      </c>
      <c r="G511" s="8"/>
      <c r="H511" s="13"/>
    </row>
    <row r="512" customFormat="false" ht="15.6" hidden="false" customHeight="true" outlineLevel="2" collapsed="false">
      <c r="D512" s="12"/>
      <c r="E512" s="1"/>
      <c r="F512" s="1"/>
      <c r="G512" s="8"/>
      <c r="H512" s="13"/>
    </row>
    <row r="513" customFormat="false" ht="15.75" hidden="false" customHeight="false" outlineLevel="2" collapsed="false">
      <c r="D513" s="12"/>
      <c r="E513" s="1"/>
      <c r="F513" s="39" t="s">
        <v>64</v>
      </c>
      <c r="G513" s="8"/>
      <c r="H513" s="13"/>
    </row>
    <row r="514" customFormat="false" ht="15.75" hidden="false" customHeight="false" outlineLevel="2" collapsed="false">
      <c r="D514" s="12"/>
      <c r="E514" s="1"/>
      <c r="F514" s="39" t="s">
        <v>65</v>
      </c>
      <c r="G514" s="8"/>
      <c r="H514" s="13"/>
    </row>
    <row r="515" customFormat="false" ht="15.75" hidden="false" customHeight="false" outlineLevel="2" collapsed="false">
      <c r="D515" s="12"/>
      <c r="E515" s="1"/>
      <c r="F515" s="39" t="s">
        <v>66</v>
      </c>
      <c r="G515" s="8"/>
      <c r="H515" s="13"/>
    </row>
    <row r="516" customFormat="false" ht="15.75" hidden="false" customHeight="false" outlineLevel="2" collapsed="false">
      <c r="D516" s="12"/>
      <c r="E516" s="1"/>
      <c r="F516" s="39" t="s">
        <v>67</v>
      </c>
      <c r="G516" s="8"/>
      <c r="H516" s="13"/>
    </row>
    <row r="517" customFormat="false" ht="15.75" hidden="false" customHeight="false" outlineLevel="2" collapsed="false">
      <c r="D517" s="12"/>
      <c r="E517" s="1"/>
      <c r="F517" s="39" t="s">
        <v>68</v>
      </c>
      <c r="G517" s="8"/>
      <c r="H517" s="13"/>
    </row>
    <row r="518" customFormat="false" ht="15.75" hidden="false" customHeight="false" outlineLevel="2" collapsed="false">
      <c r="D518" s="12"/>
      <c r="E518" s="1"/>
      <c r="F518" s="39" t="s">
        <v>69</v>
      </c>
      <c r="G518" s="8"/>
      <c r="H518" s="13"/>
    </row>
    <row r="519" customFormat="false" ht="15.75" hidden="false" customHeight="false" outlineLevel="2" collapsed="false">
      <c r="D519" s="12"/>
      <c r="E519" s="1"/>
      <c r="F519" s="39" t="s">
        <v>70</v>
      </c>
      <c r="G519" s="8"/>
      <c r="H519" s="13"/>
    </row>
    <row r="520" customFormat="false" ht="15.75" hidden="false" customHeight="false" outlineLevel="2" collapsed="false">
      <c r="D520" s="12"/>
      <c r="E520" s="1"/>
      <c r="F520" s="39" t="s">
        <v>42</v>
      </c>
      <c r="G520" s="8"/>
      <c r="H520" s="13"/>
    </row>
    <row r="521" customFormat="false" ht="15.75" hidden="false" customHeight="false" outlineLevel="2" collapsed="false">
      <c r="D521" s="12"/>
      <c r="E521" s="8"/>
      <c r="F521" s="8"/>
      <c r="G521" s="8"/>
      <c r="H521" s="13"/>
    </row>
    <row r="522" customFormat="false" ht="15.75" hidden="false" customHeight="false" outlineLevel="2" collapsed="false">
      <c r="D522" s="12"/>
      <c r="E522" s="8"/>
      <c r="F522" s="8"/>
      <c r="G522" s="8"/>
      <c r="H522" s="13"/>
    </row>
    <row r="523" customFormat="false" ht="15.75" hidden="false" customHeight="false" outlineLevel="2" collapsed="false">
      <c r="D523" s="12"/>
      <c r="E523" s="8"/>
      <c r="F523" s="8"/>
      <c r="G523" s="8"/>
      <c r="H523" s="13"/>
    </row>
    <row r="524" customFormat="false" ht="15.75" hidden="false" customHeight="false" outlineLevel="2" collapsed="false">
      <c r="D524" s="12"/>
      <c r="E524" s="8"/>
      <c r="F524" s="14"/>
      <c r="G524" s="8"/>
      <c r="H524" s="13"/>
    </row>
    <row r="525" customFormat="false" ht="15.75" hidden="false" customHeight="false" outlineLevel="2" collapsed="false">
      <c r="D525" s="12"/>
      <c r="E525" s="8"/>
      <c r="F525" s="8"/>
      <c r="G525" s="14"/>
      <c r="H525" s="13"/>
    </row>
    <row r="526" customFormat="false" ht="15.75" hidden="false" customHeight="false" outlineLevel="2" collapsed="false">
      <c r="D526" s="12"/>
      <c r="E526" s="8"/>
      <c r="F526" s="8"/>
      <c r="G526" s="14"/>
      <c r="H526" s="13"/>
    </row>
    <row r="527" customFormat="false" ht="15.75" hidden="false" customHeight="false" outlineLevel="2" collapsed="false">
      <c r="D527" s="12"/>
      <c r="E527" s="8"/>
      <c r="F527" s="8"/>
      <c r="G527" s="8"/>
      <c r="H527" s="13"/>
    </row>
    <row r="528" customFormat="false" ht="15.75" hidden="false" customHeight="false" outlineLevel="2" collapsed="false">
      <c r="D528" s="12"/>
      <c r="E528" s="8"/>
      <c r="F528" s="8"/>
      <c r="G528" s="8"/>
      <c r="H528" s="13"/>
    </row>
    <row r="529" customFormat="false" ht="15.75" hidden="false" customHeight="false" outlineLevel="2" collapsed="false">
      <c r="D529" s="12"/>
      <c r="E529" s="14"/>
      <c r="F529" s="8"/>
      <c r="G529" s="8"/>
      <c r="H529" s="13"/>
    </row>
    <row r="530" customFormat="false" ht="15.75" hidden="false" customHeight="false" outlineLevel="2" collapsed="false">
      <c r="D530" s="12"/>
      <c r="E530" s="8"/>
      <c r="F530" s="8"/>
      <c r="G530" s="8"/>
      <c r="H530" s="13"/>
    </row>
    <row r="531" customFormat="false" ht="15.75" hidden="false" customHeight="false" outlineLevel="2" collapsed="false">
      <c r="D531" s="12"/>
      <c r="E531" s="8"/>
      <c r="F531" s="8"/>
      <c r="G531" s="8"/>
      <c r="H531" s="13"/>
    </row>
    <row r="532" customFormat="false" ht="15.75" hidden="false" customHeight="false" outlineLevel="2" collapsed="false">
      <c r="D532" s="12"/>
      <c r="E532" s="8"/>
      <c r="F532" s="8"/>
      <c r="G532" s="8"/>
      <c r="H532" s="13"/>
    </row>
    <row r="533" customFormat="false" ht="15.75" hidden="false" customHeight="false" outlineLevel="2" collapsed="false">
      <c r="D533" s="12"/>
      <c r="E533" s="8"/>
      <c r="F533" s="8"/>
      <c r="G533" s="8"/>
      <c r="H533" s="13"/>
    </row>
    <row r="534" customFormat="false" ht="15.75" hidden="false" customHeight="false" outlineLevel="2" collapsed="false">
      <c r="D534" s="12"/>
      <c r="E534" s="8"/>
      <c r="F534" s="8"/>
      <c r="G534" s="8"/>
      <c r="H534" s="13"/>
    </row>
    <row r="535" customFormat="false" ht="15.75" hidden="false" customHeight="false" outlineLevel="2" collapsed="false">
      <c r="D535" s="12"/>
      <c r="E535" s="8"/>
      <c r="F535" s="8"/>
      <c r="G535" s="8"/>
      <c r="H535" s="13"/>
    </row>
    <row r="536" customFormat="false" ht="15.75" hidden="false" customHeight="false" outlineLevel="2" collapsed="false">
      <c r="D536" s="12"/>
      <c r="E536" s="8"/>
      <c r="F536" s="8"/>
      <c r="G536" s="8"/>
      <c r="H536" s="13"/>
    </row>
    <row r="537" customFormat="false" ht="15.75" hidden="false" customHeight="false" outlineLevel="2" collapsed="false">
      <c r="D537" s="12"/>
      <c r="E537" s="8"/>
      <c r="F537" s="8"/>
      <c r="G537" s="8"/>
      <c r="H537" s="13"/>
    </row>
    <row r="538" customFormat="false" ht="15.75" hidden="false" customHeight="false" outlineLevel="2" collapsed="false">
      <c r="D538" s="12"/>
      <c r="E538" s="8"/>
      <c r="F538" s="8"/>
      <c r="G538" s="8"/>
      <c r="H538" s="13"/>
    </row>
    <row r="539" customFormat="false" ht="15.75" hidden="false" customHeight="false" outlineLevel="2" collapsed="false">
      <c r="D539" s="12"/>
      <c r="E539" s="8"/>
      <c r="F539" s="8"/>
      <c r="G539" s="8"/>
      <c r="H539" s="13"/>
    </row>
    <row r="540" customFormat="false" ht="15.75" hidden="false" customHeight="false" outlineLevel="2" collapsed="false">
      <c r="D540" s="12"/>
      <c r="E540" s="8"/>
      <c r="F540" s="8"/>
      <c r="G540" s="8"/>
      <c r="H540" s="13"/>
    </row>
    <row r="541" customFormat="false" ht="15.75" hidden="false" customHeight="false" outlineLevel="2" collapsed="false">
      <c r="D541" s="12"/>
      <c r="E541" s="8"/>
      <c r="F541" s="8"/>
      <c r="G541" s="8"/>
      <c r="H541" s="13"/>
    </row>
    <row r="542" customFormat="false" ht="15.75" hidden="false" customHeight="false" outlineLevel="2" collapsed="false">
      <c r="D542" s="12"/>
      <c r="E542" s="8"/>
      <c r="F542" s="8"/>
      <c r="G542" s="8"/>
      <c r="H542" s="13"/>
    </row>
    <row r="543" customFormat="false" ht="15.75" hidden="false" customHeight="false" outlineLevel="2" collapsed="false">
      <c r="D543" s="12"/>
      <c r="E543" s="8"/>
      <c r="F543" s="8"/>
      <c r="G543" s="8"/>
      <c r="H543" s="13"/>
    </row>
    <row r="544" customFormat="false" ht="15" hidden="false" customHeight="true" outlineLevel="0" collapsed="false">
      <c r="C544" s="54" t="n">
        <f aca="false">SUM(D544:H544)</f>
        <v>326</v>
      </c>
      <c r="D544" s="55" t="n">
        <f aca="false">D477+D410+D343+D276+D209+D142+D75+D8</f>
        <v>19</v>
      </c>
      <c r="E544" s="55" t="n">
        <f aca="false">E477+E410+E343+E276+E209+E142+E75+E8</f>
        <v>52</v>
      </c>
      <c r="F544" s="55" t="n">
        <f aca="false">F477+F410+F343+F276+F209+F142+F75+F8</f>
        <v>97</v>
      </c>
      <c r="G544" s="55" t="n">
        <f aca="false">G477+G410+G343+G276+G209+G142+G75+G8</f>
        <v>128</v>
      </c>
      <c r="H544" s="55" t="n">
        <f aca="false">H477+H410+H343+H276+H209+H142+H75+H8</f>
        <v>30</v>
      </c>
    </row>
    <row r="545" customFormat="false" ht="15.75" hidden="false" customHeight="false" outlineLevel="0" collapsed="false">
      <c r="C545" s="56"/>
      <c r="D545" s="21" t="n">
        <f aca="false">D544/$C$544</f>
        <v>0.0582822085889571</v>
      </c>
      <c r="E545" s="21" t="n">
        <f aca="false">E544/$C$544</f>
        <v>0.159509202453988</v>
      </c>
      <c r="F545" s="21" t="n">
        <f aca="false">F544/$C$544</f>
        <v>0.297546012269939</v>
      </c>
      <c r="G545" s="21" t="n">
        <f aca="false">G544/$C$544</f>
        <v>0.392638036809816</v>
      </c>
      <c r="H545" s="21" t="n">
        <f aca="false">H544/$C$544</f>
        <v>0.0920245398773006</v>
      </c>
    </row>
  </sheetData>
  <mergeCells count="5">
    <mergeCell ref="D2:D7"/>
    <mergeCell ref="E2:E7"/>
    <mergeCell ref="F2:F7"/>
    <mergeCell ref="G2:G7"/>
    <mergeCell ref="H2:H7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91" activeCellId="0" sqref="D491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6.86"/>
    <col collapsed="false" customWidth="true" hidden="false" outlineLevel="0" max="3" min="3" style="22" width="4.57"/>
    <col collapsed="false" customWidth="true" hidden="false" outlineLevel="0" max="5" min="4" style="22" width="23.01"/>
    <col collapsed="false" customWidth="true" hidden="false" outlineLevel="0" max="7" min="6" style="22" width="24.71"/>
    <col collapsed="false" customWidth="true" hidden="false" outlineLevel="0" max="8" min="8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42" hidden="false" customHeight="true" outlineLevel="0" collapsed="false">
      <c r="A8" s="26" t="n">
        <v>1</v>
      </c>
      <c r="B8" s="27" t="s">
        <v>6</v>
      </c>
      <c r="C8" s="28" t="n">
        <f aca="false">SUM(D8:H8)</f>
        <v>38</v>
      </c>
      <c r="D8" s="29" t="n">
        <f aca="false">COUNTA(D9:D74)</f>
        <v>2</v>
      </c>
      <c r="E8" s="29" t="n">
        <f aca="false">COUNTA(E9:E74)</f>
        <v>4</v>
      </c>
      <c r="F8" s="29" t="n">
        <f aca="false">COUNTA(F10:F74)</f>
        <v>8</v>
      </c>
      <c r="G8" s="29" t="n">
        <f aca="false">COUNTA(G9:G74)</f>
        <v>22</v>
      </c>
      <c r="H8" s="29" t="n">
        <f aca="false">COUNTA(H9:H74)</f>
        <v>2</v>
      </c>
    </row>
    <row r="9" customFormat="false" ht="15.6" hidden="false" customHeight="true" outlineLevel="1" collapsed="false">
      <c r="D9" s="30"/>
      <c r="E9" s="31"/>
      <c r="F9" s="31"/>
      <c r="G9" s="31"/>
      <c r="H9" s="32"/>
    </row>
    <row r="10" customFormat="false" ht="15.6" hidden="false" customHeight="true" outlineLevel="1" collapsed="false">
      <c r="D10" s="33"/>
      <c r="E10" s="34" t="s">
        <v>71</v>
      </c>
      <c r="G10" s="29"/>
      <c r="H10" s="35"/>
    </row>
    <row r="11" customFormat="false" ht="15.75" hidden="false" customHeight="false" outlineLevel="1" collapsed="false">
      <c r="D11" s="33"/>
      <c r="E11" s="34" t="s">
        <v>55</v>
      </c>
      <c r="G11" s="29"/>
      <c r="H11" s="35"/>
    </row>
    <row r="12" customFormat="false" ht="15.75" hidden="false" customHeight="false" outlineLevel="1" collapsed="false">
      <c r="D12" s="33"/>
      <c r="E12" s="29"/>
      <c r="F12" s="34" t="s">
        <v>56</v>
      </c>
      <c r="G12" s="29"/>
      <c r="H12" s="35"/>
    </row>
    <row r="13" customFormat="false" ht="15.75" hidden="false" customHeight="false" outlineLevel="1" collapsed="false">
      <c r="D13" s="33"/>
      <c r="E13" s="29"/>
      <c r="F13" s="34" t="s">
        <v>73</v>
      </c>
      <c r="H13" s="35"/>
    </row>
    <row r="14" customFormat="false" ht="15.75" hidden="false" customHeight="false" outlineLevel="1" collapsed="false">
      <c r="D14" s="33"/>
      <c r="E14" s="29"/>
      <c r="F14" s="74" t="s">
        <v>74</v>
      </c>
      <c r="G14" s="29"/>
      <c r="H14" s="35"/>
    </row>
    <row r="15" customFormat="false" ht="15.75" hidden="false" customHeight="false" outlineLevel="1" collapsed="false">
      <c r="D15" s="33"/>
      <c r="E15" s="34" t="s">
        <v>84</v>
      </c>
      <c r="G15" s="29"/>
      <c r="H15" s="35"/>
    </row>
    <row r="16" customFormat="false" ht="15.75" hidden="false" customHeight="false" outlineLevel="1" collapsed="false">
      <c r="D16" s="33"/>
      <c r="E16" s="29"/>
      <c r="G16" s="34" t="s">
        <v>76</v>
      </c>
      <c r="H16" s="35"/>
    </row>
    <row r="17" customFormat="false" ht="15.75" hidden="false" customHeight="false" outlineLevel="1" collapsed="false">
      <c r="D17" s="33"/>
      <c r="E17" s="29"/>
      <c r="G17" s="34" t="s">
        <v>57</v>
      </c>
      <c r="H17" s="35"/>
    </row>
    <row r="18" customFormat="false" ht="15.75" hidden="false" customHeight="false" outlineLevel="1" collapsed="false">
      <c r="D18" s="34" t="s">
        <v>85</v>
      </c>
      <c r="E18" s="29"/>
      <c r="G18" s="29"/>
      <c r="H18" s="35"/>
    </row>
    <row r="19" customFormat="false" ht="15.75" hidden="false" customHeight="false" outlineLevel="1" collapsed="false">
      <c r="D19" s="34" t="s">
        <v>86</v>
      </c>
      <c r="E19" s="29"/>
      <c r="G19" s="29"/>
      <c r="H19" s="35"/>
    </row>
    <row r="20" customFormat="false" ht="15.75" hidden="false" customHeight="false" outlineLevel="1" collapsed="false">
      <c r="D20" s="33"/>
      <c r="E20" s="29"/>
      <c r="F20" s="34" t="s">
        <v>58</v>
      </c>
      <c r="G20" s="29"/>
      <c r="H20" s="35"/>
    </row>
    <row r="21" customFormat="false" ht="15.75" hidden="false" customHeight="false" outlineLevel="1" collapsed="false">
      <c r="D21" s="33"/>
      <c r="E21" s="34" t="s">
        <v>87</v>
      </c>
      <c r="G21" s="29"/>
      <c r="H21" s="35"/>
    </row>
    <row r="22" customFormat="false" ht="15.75" hidden="false" customHeight="false" outlineLevel="1" collapsed="false">
      <c r="D22" s="33"/>
      <c r="E22" s="29"/>
      <c r="G22" s="36" t="s">
        <v>37</v>
      </c>
      <c r="H22" s="35"/>
    </row>
    <row r="23" customFormat="false" ht="15.75" hidden="false" customHeight="false" outlineLevel="1" collapsed="false">
      <c r="D23" s="33"/>
      <c r="E23" s="29"/>
      <c r="F23" s="37"/>
      <c r="G23" s="29"/>
      <c r="H23" s="35"/>
    </row>
    <row r="24" customFormat="false" ht="15.75" hidden="false" customHeight="false" outlineLevel="2" collapsed="false">
      <c r="D24" s="38"/>
      <c r="E24" s="8"/>
      <c r="F24" s="39" t="s">
        <v>14</v>
      </c>
      <c r="G24" s="40"/>
      <c r="H24" s="41"/>
    </row>
    <row r="25" customFormat="false" ht="15.75" hidden="false" customHeight="false" outlineLevel="2" collapsed="false">
      <c r="D25" s="38"/>
      <c r="E25" s="8"/>
      <c r="F25" s="42"/>
      <c r="G25" s="39" t="s">
        <v>12</v>
      </c>
      <c r="H25" s="41"/>
    </row>
    <row r="26" customFormat="false" ht="15.75" hidden="false" customHeight="false" outlineLevel="2" collapsed="false">
      <c r="D26" s="38"/>
      <c r="E26" s="8"/>
      <c r="F26" s="39" t="s">
        <v>38</v>
      </c>
      <c r="G26" s="40"/>
      <c r="H26" s="41"/>
    </row>
    <row r="27" customFormat="false" ht="15.75" hidden="false" customHeight="false" outlineLevel="2" collapsed="false">
      <c r="D27" s="38"/>
      <c r="E27" s="8"/>
      <c r="F27" s="42"/>
      <c r="G27" s="39" t="s">
        <v>40</v>
      </c>
      <c r="H27" s="41"/>
    </row>
    <row r="28" customFormat="false" ht="15.75" hidden="false" customHeight="false" outlineLevel="2" collapsed="false">
      <c r="D28" s="38"/>
      <c r="E28" s="8"/>
      <c r="F28" s="42"/>
      <c r="G28" s="39" t="s">
        <v>28</v>
      </c>
      <c r="H28" s="41"/>
    </row>
    <row r="29" customFormat="false" ht="15.75" hidden="false" customHeight="false" outlineLevel="2" collapsed="false">
      <c r="D29" s="38"/>
      <c r="E29" s="8"/>
      <c r="F29" s="42"/>
      <c r="G29" s="42"/>
      <c r="H29" s="43" t="s">
        <v>39</v>
      </c>
    </row>
    <row r="30" customFormat="false" ht="15.75" hidden="false" customHeight="false" outlineLevel="2" collapsed="false">
      <c r="D30" s="38"/>
      <c r="E30" s="8"/>
      <c r="F30" s="42"/>
      <c r="G30" s="39" t="s">
        <v>41</v>
      </c>
      <c r="H30" s="41"/>
    </row>
    <row r="31" customFormat="false" ht="15.75" hidden="false" customHeight="false" outlineLevel="2" collapsed="false">
      <c r="D31" s="38"/>
      <c r="E31" s="8"/>
      <c r="F31" s="42"/>
      <c r="G31" s="1"/>
      <c r="H31" s="41"/>
    </row>
    <row r="32" customFormat="false" ht="15.75" hidden="false" customHeight="false" outlineLevel="2" collapsed="false">
      <c r="D32" s="38"/>
      <c r="E32" s="8"/>
      <c r="F32" s="42"/>
      <c r="G32" s="39" t="s">
        <v>24</v>
      </c>
      <c r="H32" s="41"/>
    </row>
    <row r="33" customFormat="false" ht="15.75" hidden="false" customHeight="false" outlineLevel="2" collapsed="false">
      <c r="D33" s="38"/>
      <c r="E33" s="8"/>
      <c r="F33" s="42"/>
      <c r="G33" s="39" t="s">
        <v>23</v>
      </c>
      <c r="H33" s="41"/>
    </row>
    <row r="34" customFormat="false" ht="15.75" hidden="false" customHeight="false" outlineLevel="2" collapsed="false">
      <c r="D34" s="38"/>
      <c r="E34" s="8"/>
      <c r="F34" s="39" t="s">
        <v>8</v>
      </c>
      <c r="G34" s="1"/>
      <c r="H34" s="41"/>
    </row>
    <row r="35" customFormat="false" ht="15.75" hidden="false" customHeight="false" outlineLevel="2" collapsed="false">
      <c r="D35" s="38"/>
      <c r="E35" s="8"/>
      <c r="F35" s="42"/>
      <c r="G35" s="39" t="s">
        <v>9</v>
      </c>
      <c r="H35" s="41"/>
    </row>
    <row r="36" customFormat="false" ht="15.75" hidden="false" customHeight="false" outlineLevel="2" collapsed="false">
      <c r="D36" s="38"/>
      <c r="E36" s="8"/>
      <c r="F36" s="42"/>
      <c r="G36" s="1"/>
      <c r="H36" s="39" t="s">
        <v>54</v>
      </c>
    </row>
    <row r="37" customFormat="false" ht="15.75" hidden="false" customHeight="false" outlineLevel="2" collapsed="false">
      <c r="D37" s="38"/>
      <c r="E37" s="8"/>
      <c r="F37" s="39" t="s">
        <v>18</v>
      </c>
      <c r="G37" s="1"/>
      <c r="H37" s="41"/>
    </row>
    <row r="38" customFormat="false" ht="15.75" hidden="false" customHeight="false" outlineLevel="2" collapsed="false">
      <c r="D38" s="38"/>
      <c r="E38" s="8"/>
      <c r="F38" s="42"/>
      <c r="G38" s="39" t="s">
        <v>27</v>
      </c>
      <c r="H38" s="41"/>
    </row>
    <row r="39" customFormat="false" ht="15.75" hidden="false" customHeight="false" outlineLevel="2" collapsed="false">
      <c r="D39" s="38"/>
      <c r="E39" s="8"/>
      <c r="F39" s="42"/>
      <c r="G39" s="39" t="s">
        <v>60</v>
      </c>
      <c r="H39" s="41"/>
    </row>
    <row r="40" customFormat="false" ht="15.75" hidden="false" customHeight="false" outlineLevel="2" collapsed="false">
      <c r="D40" s="38"/>
      <c r="E40" s="8"/>
      <c r="F40" s="42"/>
      <c r="G40" s="39" t="s">
        <v>61</v>
      </c>
      <c r="H40" s="41"/>
    </row>
    <row r="41" customFormat="false" ht="15.75" hidden="false" customHeight="false" outlineLevel="2" collapsed="false">
      <c r="D41" s="38"/>
      <c r="E41" s="8"/>
      <c r="F41" s="42"/>
      <c r="G41" s="39" t="s">
        <v>62</v>
      </c>
      <c r="H41" s="41"/>
    </row>
    <row r="42" customFormat="false" ht="15.6" hidden="false" customHeight="true" outlineLevel="2" collapsed="false">
      <c r="D42" s="38"/>
      <c r="E42" s="8"/>
      <c r="F42" s="42"/>
      <c r="G42" s="39" t="s">
        <v>63</v>
      </c>
      <c r="H42" s="41"/>
    </row>
    <row r="43" customFormat="false" ht="15.6" hidden="false" customHeight="true" outlineLevel="2" collapsed="false">
      <c r="D43" s="38"/>
      <c r="E43" s="8"/>
      <c r="F43" s="1"/>
      <c r="G43" s="42"/>
      <c r="H43" s="41"/>
    </row>
    <row r="44" customFormat="false" ht="15.75" hidden="false" customHeight="false" outlineLevel="2" collapsed="false">
      <c r="D44" s="38"/>
      <c r="E44" s="8"/>
      <c r="F44" s="42"/>
      <c r="G44" s="39" t="s">
        <v>64</v>
      </c>
      <c r="H44" s="41"/>
    </row>
    <row r="45" customFormat="false" ht="15.75" hidden="false" customHeight="false" outlineLevel="2" collapsed="false">
      <c r="D45" s="38"/>
      <c r="E45" s="8"/>
      <c r="F45" s="42"/>
      <c r="G45" s="39" t="s">
        <v>65</v>
      </c>
      <c r="H45" s="41"/>
    </row>
    <row r="46" customFormat="false" ht="15.75" hidden="false" customHeight="false" outlineLevel="2" collapsed="false">
      <c r="D46" s="38"/>
      <c r="E46" s="42"/>
      <c r="F46" s="42"/>
      <c r="G46" s="39" t="s">
        <v>66</v>
      </c>
      <c r="H46" s="41"/>
    </row>
    <row r="47" customFormat="false" ht="15.75" hidden="false" customHeight="false" outlineLevel="2" collapsed="false">
      <c r="D47" s="38"/>
      <c r="E47" s="8"/>
      <c r="F47" s="42"/>
      <c r="G47" s="39" t="s">
        <v>67</v>
      </c>
      <c r="H47" s="41"/>
    </row>
    <row r="48" customFormat="false" ht="15.75" hidden="false" customHeight="false" outlineLevel="2" collapsed="false">
      <c r="D48" s="38"/>
      <c r="E48" s="8"/>
      <c r="F48" s="42"/>
      <c r="G48" s="39" t="s">
        <v>68</v>
      </c>
      <c r="H48" s="41"/>
    </row>
    <row r="49" customFormat="false" ht="15.75" hidden="false" customHeight="false" outlineLevel="2" collapsed="false">
      <c r="D49" s="38"/>
      <c r="E49" s="8"/>
      <c r="F49" s="42"/>
      <c r="G49" s="39" t="s">
        <v>69</v>
      </c>
      <c r="H49" s="41"/>
    </row>
    <row r="50" customFormat="false" ht="15.75" hidden="false" customHeight="false" outlineLevel="2" collapsed="false">
      <c r="D50" s="38"/>
      <c r="E50" s="8"/>
      <c r="F50" s="42"/>
      <c r="G50" s="39" t="s">
        <v>70</v>
      </c>
      <c r="H50" s="41"/>
    </row>
    <row r="51" customFormat="false" ht="15.75" hidden="false" customHeight="false" outlineLevel="2" collapsed="false">
      <c r="D51" s="38"/>
      <c r="E51" s="8"/>
      <c r="F51" s="42"/>
      <c r="G51" s="42"/>
      <c r="H51" s="41"/>
    </row>
    <row r="52" customFormat="false" ht="15.75" hidden="false" customHeight="false" outlineLevel="2" collapsed="false">
      <c r="D52" s="38"/>
      <c r="E52" s="8"/>
      <c r="F52" s="8"/>
      <c r="G52" s="8"/>
      <c r="H52" s="41"/>
    </row>
    <row r="53" customFormat="false" ht="15.75" hidden="false" customHeight="false" outlineLevel="2" collapsed="false">
      <c r="D53" s="38"/>
      <c r="E53" s="8"/>
      <c r="F53" s="8"/>
      <c r="G53" s="8"/>
      <c r="H53" s="41"/>
    </row>
    <row r="54" customFormat="false" ht="15.75" hidden="false" customHeight="false" outlineLevel="2" collapsed="false">
      <c r="D54" s="38"/>
      <c r="E54" s="8"/>
      <c r="F54" s="8"/>
      <c r="G54" s="8"/>
      <c r="H54" s="41"/>
    </row>
    <row r="55" customFormat="false" ht="15.75" hidden="false" customHeight="false" outlineLevel="2" collapsed="false">
      <c r="D55" s="38"/>
      <c r="E55" s="8"/>
      <c r="F55" s="8"/>
      <c r="G55" s="8"/>
      <c r="H55" s="41"/>
    </row>
    <row r="56" customFormat="false" ht="15.75" hidden="false" customHeight="false" outlineLevel="2" collapsed="false">
      <c r="D56" s="38"/>
      <c r="E56" s="8"/>
      <c r="F56" s="8"/>
      <c r="G56" s="14"/>
      <c r="H56" s="41"/>
    </row>
    <row r="57" customFormat="false" ht="15.75" hidden="false" customHeight="false" outlineLevel="2" collapsed="false">
      <c r="D57" s="38"/>
      <c r="E57" s="8"/>
      <c r="F57" s="8"/>
      <c r="G57" s="14"/>
      <c r="H57" s="41"/>
    </row>
    <row r="58" customFormat="false" ht="15.75" hidden="false" customHeight="false" outlineLevel="2" collapsed="false">
      <c r="D58" s="38"/>
      <c r="E58" s="8"/>
      <c r="F58" s="8"/>
      <c r="G58" s="14"/>
      <c r="H58" s="41"/>
    </row>
    <row r="59" customFormat="false" ht="15.75" hidden="false" customHeight="false" outlineLevel="2" collapsed="false">
      <c r="D59" s="38"/>
      <c r="E59" s="8"/>
      <c r="F59" s="8"/>
      <c r="G59" s="14"/>
      <c r="H59" s="41"/>
    </row>
    <row r="60" customFormat="false" ht="15.75" hidden="false" customHeight="false" outlineLevel="2" collapsed="false">
      <c r="D60" s="38"/>
      <c r="E60" s="14"/>
      <c r="F60" s="8"/>
      <c r="G60" s="8"/>
      <c r="H60" s="41"/>
    </row>
    <row r="61" customFormat="false" ht="15.75" hidden="false" customHeight="false" outlineLevel="2" collapsed="false">
      <c r="D61" s="38"/>
      <c r="E61" s="8"/>
      <c r="F61" s="8"/>
      <c r="G61" s="8"/>
      <c r="H61" s="41"/>
    </row>
    <row r="62" customFormat="false" ht="15.75" hidden="false" customHeight="false" outlineLevel="2" collapsed="false">
      <c r="D62" s="38"/>
      <c r="E62" s="8"/>
      <c r="F62" s="8"/>
      <c r="G62" s="8"/>
      <c r="H62" s="41"/>
    </row>
    <row r="63" customFormat="false" ht="15.75" hidden="false" customHeight="false" outlineLevel="2" collapsed="false">
      <c r="D63" s="38"/>
      <c r="E63" s="8"/>
      <c r="F63" s="8"/>
      <c r="G63" s="8"/>
      <c r="H63" s="41"/>
    </row>
    <row r="64" customFormat="false" ht="15.75" hidden="false" customHeight="false" outlineLevel="2" collapsed="false">
      <c r="D64" s="38"/>
      <c r="E64" s="8"/>
      <c r="F64" s="8"/>
      <c r="G64" s="8"/>
      <c r="H64" s="41"/>
    </row>
    <row r="65" customFormat="false" ht="15.75" hidden="false" customHeight="false" outlineLevel="2" collapsed="false">
      <c r="D65" s="38"/>
      <c r="E65" s="8"/>
      <c r="F65" s="8"/>
      <c r="G65" s="8"/>
      <c r="H65" s="41"/>
    </row>
    <row r="66" customFormat="false" ht="15.75" hidden="false" customHeight="false" outlineLevel="2" collapsed="false">
      <c r="D66" s="38"/>
      <c r="E66" s="8"/>
      <c r="F66" s="8"/>
      <c r="G66" s="8"/>
      <c r="H66" s="41"/>
    </row>
    <row r="67" customFormat="false" ht="15.75" hidden="false" customHeight="false" outlineLevel="2" collapsed="false">
      <c r="D67" s="38"/>
      <c r="E67" s="8"/>
      <c r="F67" s="8"/>
      <c r="G67" s="8"/>
      <c r="H67" s="41"/>
    </row>
    <row r="68" customFormat="false" ht="15.75" hidden="false" customHeight="false" outlineLevel="2" collapsed="false">
      <c r="D68" s="38"/>
      <c r="E68" s="8"/>
      <c r="F68" s="8"/>
      <c r="G68" s="8"/>
      <c r="H68" s="41"/>
    </row>
    <row r="69" customFormat="false" ht="15.75" hidden="false" customHeight="false" outlineLevel="2" collapsed="false">
      <c r="D69" s="38"/>
      <c r="E69" s="8"/>
      <c r="F69" s="8"/>
      <c r="G69" s="8"/>
      <c r="H69" s="41"/>
    </row>
    <row r="70" customFormat="false" ht="15.75" hidden="false" customHeight="false" outlineLevel="2" collapsed="false">
      <c r="D70" s="38"/>
      <c r="E70" s="8"/>
      <c r="F70" s="8"/>
      <c r="G70" s="8"/>
      <c r="H70" s="41"/>
    </row>
    <row r="71" customFormat="false" ht="15.75" hidden="false" customHeight="false" outlineLevel="2" collapsed="false">
      <c r="D71" s="38"/>
      <c r="E71" s="8"/>
      <c r="F71" s="8"/>
      <c r="G71" s="8"/>
      <c r="H71" s="41"/>
    </row>
    <row r="72" customFormat="false" ht="15.75" hidden="false" customHeight="false" outlineLevel="2" collapsed="false">
      <c r="D72" s="38"/>
      <c r="E72" s="8"/>
      <c r="F72" s="8"/>
      <c r="G72" s="8"/>
      <c r="H72" s="41"/>
    </row>
    <row r="73" customFormat="false" ht="15.75" hidden="false" customHeight="false" outlineLevel="2" collapsed="false">
      <c r="D73" s="38"/>
      <c r="E73" s="8"/>
      <c r="F73" s="8"/>
      <c r="G73" s="8"/>
      <c r="H73" s="41"/>
    </row>
    <row r="74" customFormat="false" ht="12.75" hidden="false" customHeight="true" outlineLevel="2" collapsed="false">
      <c r="D74" s="44"/>
      <c r="E74" s="16"/>
      <c r="F74" s="16"/>
      <c r="G74" s="16"/>
      <c r="H74" s="45"/>
    </row>
    <row r="75" customFormat="false" ht="46.5" hidden="false" customHeight="false" outlineLevel="0" collapsed="false">
      <c r="A75" s="26" t="n">
        <f aca="false">A8+1</f>
        <v>2</v>
      </c>
      <c r="B75" s="27" t="s">
        <v>43</v>
      </c>
      <c r="C75" s="28" t="n">
        <f aca="false">SUM(D75:H75)</f>
        <v>38</v>
      </c>
      <c r="D75" s="46" t="n">
        <f aca="false">COUNTA(D76:D141)</f>
        <v>3</v>
      </c>
      <c r="E75" s="47" t="n">
        <f aca="false">COUNTA(E76:E141)</f>
        <v>3</v>
      </c>
      <c r="F75" s="47" t="n">
        <f aca="false">COUNTA(F77:F141)</f>
        <v>9</v>
      </c>
      <c r="G75" s="47" t="n">
        <f aca="false">COUNTA(G76:G141)</f>
        <v>20</v>
      </c>
      <c r="H75" s="48" t="n">
        <f aca="false">COUNTA(H76:H141)</f>
        <v>3</v>
      </c>
    </row>
    <row r="76" customFormat="false" ht="15.6" hidden="false" customHeight="true" outlineLevel="1" collapsed="false">
      <c r="D76" s="49"/>
      <c r="E76" s="29"/>
      <c r="F76" s="29"/>
      <c r="G76" s="29"/>
      <c r="H76" s="50"/>
    </row>
    <row r="77" customFormat="false" ht="15.6" hidden="false" customHeight="true" outlineLevel="1" collapsed="false">
      <c r="D77" s="34" t="s">
        <v>71</v>
      </c>
      <c r="G77" s="29"/>
      <c r="H77" s="35"/>
    </row>
    <row r="78" customFormat="false" ht="15.75" hidden="false" customHeight="false" outlineLevel="1" collapsed="false">
      <c r="D78" s="33"/>
      <c r="E78" s="34" t="s">
        <v>55</v>
      </c>
      <c r="G78" s="29"/>
      <c r="H78" s="35"/>
    </row>
    <row r="79" customFormat="false" ht="15.75" hidden="false" customHeight="false" outlineLevel="1" collapsed="false">
      <c r="D79" s="33"/>
      <c r="E79" s="29"/>
      <c r="F79" s="34" t="s">
        <v>56</v>
      </c>
      <c r="G79" s="29"/>
      <c r="H79" s="35"/>
    </row>
    <row r="80" customFormat="false" ht="15.75" hidden="false" customHeight="false" outlineLevel="1" collapsed="false">
      <c r="D80" s="33"/>
      <c r="E80" s="29"/>
      <c r="F80" s="34" t="s">
        <v>73</v>
      </c>
      <c r="H80" s="35"/>
    </row>
    <row r="81" customFormat="false" ht="15.75" hidden="false" customHeight="false" outlineLevel="1" collapsed="false">
      <c r="D81" s="33"/>
      <c r="E81" s="29"/>
      <c r="F81" s="74" t="s">
        <v>74</v>
      </c>
      <c r="G81" s="29"/>
      <c r="H81" s="35"/>
    </row>
    <row r="82" customFormat="false" ht="15.75" hidden="false" customHeight="false" outlineLevel="1" collapsed="false">
      <c r="D82" s="33"/>
      <c r="E82" s="34" t="s">
        <v>84</v>
      </c>
      <c r="G82" s="29"/>
      <c r="H82" s="35"/>
    </row>
    <row r="83" customFormat="false" ht="15.75" hidden="false" customHeight="false" outlineLevel="1" collapsed="false">
      <c r="D83" s="33"/>
      <c r="E83" s="29"/>
      <c r="G83" s="34" t="s">
        <v>76</v>
      </c>
      <c r="H83" s="35"/>
    </row>
    <row r="84" customFormat="false" ht="15.75" hidden="false" customHeight="false" outlineLevel="1" collapsed="false">
      <c r="D84" s="33"/>
      <c r="E84" s="29"/>
      <c r="F84" s="34" t="s">
        <v>57</v>
      </c>
      <c r="H84" s="35"/>
    </row>
    <row r="85" customFormat="false" ht="15.75" hidden="false" customHeight="false" outlineLevel="1" collapsed="false">
      <c r="D85" s="34" t="s">
        <v>85</v>
      </c>
      <c r="E85" s="29"/>
      <c r="G85" s="29"/>
      <c r="H85" s="35"/>
    </row>
    <row r="86" customFormat="false" ht="15.75" hidden="false" customHeight="false" outlineLevel="1" collapsed="false">
      <c r="D86" s="34" t="s">
        <v>86</v>
      </c>
      <c r="E86" s="29"/>
      <c r="G86" s="29"/>
      <c r="H86" s="35"/>
    </row>
    <row r="87" customFormat="false" ht="15.75" hidden="false" customHeight="false" outlineLevel="1" collapsed="false">
      <c r="D87" s="33"/>
      <c r="E87" s="29"/>
      <c r="F87" s="34" t="s">
        <v>58</v>
      </c>
      <c r="G87" s="29"/>
      <c r="H87" s="35"/>
    </row>
    <row r="88" customFormat="false" ht="15.75" hidden="false" customHeight="false" outlineLevel="1" collapsed="false">
      <c r="D88" s="33"/>
      <c r="E88" s="34" t="s">
        <v>87</v>
      </c>
      <c r="G88" s="29"/>
      <c r="H88" s="35"/>
    </row>
    <row r="89" customFormat="false" ht="15.75" hidden="false" customHeight="false" outlineLevel="1" collapsed="false">
      <c r="D89" s="33"/>
      <c r="E89" s="29"/>
      <c r="H89" s="36" t="s">
        <v>37</v>
      </c>
    </row>
    <row r="90" customFormat="false" ht="15.75" hidden="false" customHeight="false" outlineLevel="1" collapsed="false">
      <c r="D90" s="33"/>
      <c r="E90" s="29"/>
      <c r="F90" s="37"/>
      <c r="G90" s="29"/>
      <c r="H90" s="35"/>
    </row>
    <row r="91" customFormat="false" ht="15.75" hidden="false" customHeight="false" outlineLevel="2" collapsed="false">
      <c r="D91" s="12"/>
      <c r="E91" s="8"/>
      <c r="F91" s="39" t="s">
        <v>14</v>
      </c>
      <c r="G91" s="40"/>
      <c r="H91" s="13"/>
    </row>
    <row r="92" customFormat="false" ht="15.75" hidden="false" customHeight="false" outlineLevel="2" collapsed="false">
      <c r="D92" s="12"/>
      <c r="E92" s="8"/>
      <c r="F92" s="1"/>
      <c r="G92" s="39" t="s">
        <v>12</v>
      </c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40"/>
      <c r="H93" s="13"/>
    </row>
    <row r="94" customFormat="false" ht="15.75" hidden="false" customHeight="false" outlineLevel="2" collapsed="false">
      <c r="D94" s="12"/>
      <c r="E94" s="8"/>
      <c r="F94" s="1"/>
      <c r="G94" s="39" t="s">
        <v>40</v>
      </c>
      <c r="H94" s="13"/>
    </row>
    <row r="95" customFormat="false" ht="15.75" hidden="false" customHeight="false" outlineLevel="2" collapsed="false">
      <c r="D95" s="12"/>
      <c r="E95" s="8"/>
      <c r="F95" s="1"/>
      <c r="G95" s="39" t="s">
        <v>28</v>
      </c>
      <c r="H95" s="13"/>
    </row>
    <row r="96" customFormat="false" ht="15.75" hidden="false" customHeight="false" outlineLevel="2" collapsed="false">
      <c r="D96" s="12"/>
      <c r="E96" s="8"/>
      <c r="F96" s="1"/>
      <c r="G96" s="1"/>
      <c r="H96" s="39" t="s">
        <v>39</v>
      </c>
    </row>
    <row r="97" customFormat="false" ht="15.75" hidden="false" customHeight="false" outlineLevel="2" collapsed="false">
      <c r="D97" s="12"/>
      <c r="E97" s="8"/>
      <c r="F97" s="1"/>
      <c r="G97" s="39" t="s">
        <v>41</v>
      </c>
      <c r="H97" s="13"/>
    </row>
    <row r="98" customFormat="false" ht="15.75" hidden="false" customHeight="false" outlineLevel="2" collapsed="false">
      <c r="D98" s="12"/>
      <c r="E98" s="8"/>
      <c r="F98" s="1"/>
      <c r="G98" s="1"/>
      <c r="H98" s="13"/>
    </row>
    <row r="99" customFormat="false" ht="15.75" hidden="false" customHeight="false" outlineLevel="2" collapsed="false">
      <c r="D99" s="12"/>
      <c r="E99" s="8"/>
      <c r="F99" s="1"/>
      <c r="G99" s="39" t="s">
        <v>24</v>
      </c>
      <c r="H99" s="13"/>
    </row>
    <row r="100" customFormat="false" ht="15.75" hidden="false" customHeight="false" outlineLevel="2" collapsed="false">
      <c r="D100" s="12"/>
      <c r="E100" s="8"/>
      <c r="F100" s="1"/>
      <c r="G100" s="39" t="s">
        <v>23</v>
      </c>
      <c r="H100" s="13"/>
    </row>
    <row r="101" customFormat="false" ht="15.75" hidden="false" customHeight="false" outlineLevel="2" collapsed="false">
      <c r="D101" s="12"/>
      <c r="E101" s="8"/>
      <c r="F101" s="39" t="s">
        <v>8</v>
      </c>
      <c r="G101" s="1"/>
      <c r="H101" s="13"/>
    </row>
    <row r="102" customFormat="false" ht="15.75" hidden="false" customHeight="false" outlineLevel="2" collapsed="false">
      <c r="D102" s="12"/>
      <c r="E102" s="8"/>
      <c r="F102" s="1"/>
      <c r="G102" s="39" t="s">
        <v>9</v>
      </c>
      <c r="H102" s="13"/>
    </row>
    <row r="103" customFormat="false" ht="15.75" hidden="false" customHeight="false" outlineLevel="2" collapsed="false">
      <c r="D103" s="12"/>
      <c r="E103" s="8"/>
      <c r="F103" s="1"/>
      <c r="G103" s="1"/>
      <c r="H103" s="39" t="s">
        <v>54</v>
      </c>
    </row>
    <row r="104" customFormat="false" ht="15.75" hidden="false" customHeight="false" outlineLevel="2" collapsed="false">
      <c r="D104" s="12"/>
      <c r="E104" s="8"/>
      <c r="F104" s="39" t="s">
        <v>18</v>
      </c>
      <c r="G104" s="1"/>
      <c r="H104" s="13"/>
    </row>
    <row r="105" customFormat="false" ht="15.75" hidden="false" customHeight="false" outlineLevel="2" collapsed="false">
      <c r="D105" s="12"/>
      <c r="E105" s="8"/>
      <c r="F105" s="1"/>
      <c r="G105" s="39" t="s">
        <v>27</v>
      </c>
      <c r="H105" s="13"/>
    </row>
    <row r="106" customFormat="false" ht="15.75" hidden="false" customHeight="false" outlineLevel="2" collapsed="false">
      <c r="D106" s="12"/>
      <c r="E106" s="8"/>
      <c r="F106" s="1"/>
      <c r="G106" s="39" t="s">
        <v>60</v>
      </c>
      <c r="H106" s="13"/>
    </row>
    <row r="107" customFormat="false" ht="15.75" hidden="false" customHeight="false" outlineLevel="2" collapsed="false">
      <c r="D107" s="12"/>
      <c r="E107" s="8"/>
      <c r="F107" s="1"/>
      <c r="G107" s="39" t="s">
        <v>61</v>
      </c>
      <c r="H107" s="13"/>
    </row>
    <row r="108" customFormat="false" ht="15.75" hidden="false" customHeight="false" outlineLevel="2" collapsed="false">
      <c r="D108" s="12"/>
      <c r="E108" s="8"/>
      <c r="F108" s="1"/>
      <c r="G108" s="39" t="s">
        <v>62</v>
      </c>
      <c r="H108" s="13"/>
    </row>
    <row r="109" customFormat="false" ht="15.6" hidden="false" customHeight="true" outlineLevel="2" collapsed="false">
      <c r="D109" s="12"/>
      <c r="E109" s="8"/>
      <c r="F109" s="1"/>
      <c r="G109" s="39" t="s">
        <v>63</v>
      </c>
      <c r="H109" s="13"/>
    </row>
    <row r="110" customFormat="false" ht="15.6" hidden="false" customHeight="true" outlineLevel="2" collapsed="false">
      <c r="D110" s="12"/>
      <c r="E110" s="8"/>
      <c r="F110" s="1"/>
      <c r="G110" s="1"/>
      <c r="H110" s="13"/>
    </row>
    <row r="111" customFormat="false" ht="15.75" hidden="false" customHeight="false" outlineLevel="2" collapsed="false">
      <c r="D111" s="12"/>
      <c r="E111" s="8"/>
      <c r="F111" s="1"/>
      <c r="G111" s="39" t="s">
        <v>64</v>
      </c>
      <c r="H111" s="13"/>
    </row>
    <row r="112" customFormat="false" ht="15.75" hidden="false" customHeight="false" outlineLevel="2" collapsed="false">
      <c r="D112" s="12"/>
      <c r="E112" s="8"/>
      <c r="F112" s="1"/>
      <c r="G112" s="39" t="s">
        <v>65</v>
      </c>
      <c r="H112" s="13"/>
    </row>
    <row r="113" customFormat="false" ht="15.75" hidden="false" customHeight="false" outlineLevel="2" collapsed="false">
      <c r="D113" s="12"/>
      <c r="E113" s="1"/>
      <c r="F113" s="1"/>
      <c r="G113" s="39" t="s">
        <v>66</v>
      </c>
      <c r="H113" s="13"/>
    </row>
    <row r="114" customFormat="false" ht="15.75" hidden="false" customHeight="false" outlineLevel="2" collapsed="false">
      <c r="D114" s="12"/>
      <c r="E114" s="8"/>
      <c r="F114" s="1"/>
      <c r="G114" s="39" t="s">
        <v>67</v>
      </c>
      <c r="H114" s="13"/>
    </row>
    <row r="115" customFormat="false" ht="15.75" hidden="false" customHeight="false" outlineLevel="2" collapsed="false">
      <c r="D115" s="12"/>
      <c r="E115" s="8"/>
      <c r="F115" s="1"/>
      <c r="G115" s="39" t="s">
        <v>68</v>
      </c>
      <c r="H115" s="13"/>
    </row>
    <row r="116" customFormat="false" ht="15.75" hidden="false" customHeight="false" outlineLevel="2" collapsed="false">
      <c r="D116" s="12"/>
      <c r="E116" s="8"/>
      <c r="F116" s="1"/>
      <c r="G116" s="39" t="s">
        <v>69</v>
      </c>
      <c r="H116" s="13"/>
    </row>
    <row r="117" customFormat="false" ht="15.75" hidden="false" customHeight="false" outlineLevel="2" collapsed="false">
      <c r="D117" s="12"/>
      <c r="E117" s="8"/>
      <c r="F117" s="1"/>
      <c r="G117" s="39" t="s">
        <v>70</v>
      </c>
      <c r="H117" s="13"/>
    </row>
    <row r="118" customFormat="false" ht="15.75" hidden="false" customHeight="false" outlineLevel="2" collapsed="false">
      <c r="D118" s="12"/>
      <c r="E118" s="8"/>
      <c r="F118" s="1"/>
      <c r="G118" s="1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14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2.25" hidden="false" customHeight="true" outlineLevel="0" collapsed="false">
      <c r="A142" s="26" t="n">
        <f aca="false">A75+1</f>
        <v>3</v>
      </c>
      <c r="B142" s="27" t="s">
        <v>46</v>
      </c>
      <c r="C142" s="28" t="n">
        <f aca="false">SUM(D142:H142)</f>
        <v>38</v>
      </c>
      <c r="D142" s="29" t="n">
        <f aca="false">COUNTA(D143:D208)</f>
        <v>3</v>
      </c>
      <c r="E142" s="29" t="n">
        <f aca="false">COUNTA(E143:E208)</f>
        <v>3</v>
      </c>
      <c r="F142" s="29" t="n">
        <f aca="false">COUNTA(F144:F208)</f>
        <v>6</v>
      </c>
      <c r="G142" s="29" t="n">
        <f aca="false">COUNTA(G143:G208)</f>
        <v>24</v>
      </c>
      <c r="H142" s="29" t="n">
        <f aca="false">COUNTA(H143:H208)</f>
        <v>2</v>
      </c>
    </row>
    <row r="143" customFormat="false" ht="15.6" hidden="false" customHeight="true" outlineLevel="1" collapsed="false">
      <c r="D143" s="51"/>
      <c r="E143" s="52"/>
      <c r="F143" s="52"/>
      <c r="G143" s="52"/>
      <c r="H143" s="53"/>
    </row>
    <row r="144" customFormat="false" ht="15.6" hidden="false" customHeight="true" outlineLevel="1" collapsed="false">
      <c r="D144" s="34" t="s">
        <v>71</v>
      </c>
      <c r="G144" s="29"/>
      <c r="H144" s="35"/>
    </row>
    <row r="145" customFormat="false" ht="15.75" hidden="false" customHeight="false" outlineLevel="1" collapsed="false">
      <c r="D145" s="33"/>
      <c r="E145" s="34" t="s">
        <v>55</v>
      </c>
      <c r="G145" s="29"/>
      <c r="H145" s="35"/>
    </row>
    <row r="146" customFormat="false" ht="15.75" hidden="false" customHeight="false" outlineLevel="1" collapsed="false">
      <c r="D146" s="33"/>
      <c r="E146" s="29"/>
      <c r="F146" s="34" t="s">
        <v>56</v>
      </c>
      <c r="G146" s="29"/>
      <c r="H146" s="35"/>
    </row>
    <row r="147" customFormat="false" ht="15.75" hidden="false" customHeight="false" outlineLevel="1" collapsed="false">
      <c r="D147" s="33"/>
      <c r="E147" s="29"/>
      <c r="F147" s="34" t="s">
        <v>73</v>
      </c>
      <c r="H147" s="35"/>
    </row>
    <row r="148" customFormat="false" ht="15.75" hidden="false" customHeight="false" outlineLevel="1" collapsed="false">
      <c r="D148" s="33"/>
      <c r="E148" s="29"/>
      <c r="F148" s="74" t="s">
        <v>74</v>
      </c>
      <c r="G148" s="29"/>
      <c r="H148" s="35"/>
    </row>
    <row r="149" customFormat="false" ht="15.75" hidden="false" customHeight="false" outlineLevel="1" collapsed="false">
      <c r="D149" s="33"/>
      <c r="E149" s="34" t="s">
        <v>84</v>
      </c>
      <c r="G149" s="29"/>
      <c r="H149" s="35"/>
    </row>
    <row r="150" customFormat="false" ht="15.75" hidden="false" customHeight="false" outlineLevel="1" collapsed="false">
      <c r="D150" s="33"/>
      <c r="E150" s="29"/>
      <c r="F150" s="34" t="s">
        <v>76</v>
      </c>
      <c r="H150" s="35"/>
    </row>
    <row r="151" customFormat="false" ht="15.75" hidden="false" customHeight="false" outlineLevel="1" collapsed="false">
      <c r="D151" s="33"/>
      <c r="E151" s="29"/>
      <c r="F151" s="34" t="s">
        <v>57</v>
      </c>
      <c r="H151" s="35"/>
    </row>
    <row r="152" customFormat="false" ht="15.75" hidden="false" customHeight="false" outlineLevel="1" collapsed="false">
      <c r="D152" s="34" t="s">
        <v>85</v>
      </c>
      <c r="E152" s="29"/>
      <c r="G152" s="29"/>
      <c r="H152" s="35"/>
    </row>
    <row r="153" customFormat="false" ht="15.75" hidden="false" customHeight="false" outlineLevel="1" collapsed="false">
      <c r="D153" s="34" t="s">
        <v>86</v>
      </c>
      <c r="E153" s="29"/>
      <c r="G153" s="29"/>
      <c r="H153" s="35"/>
    </row>
    <row r="154" customFormat="false" ht="15.75" hidden="false" customHeight="false" outlineLevel="1" collapsed="false">
      <c r="D154" s="33"/>
      <c r="E154" s="29"/>
      <c r="F154" s="34" t="s">
        <v>58</v>
      </c>
      <c r="G154" s="29"/>
      <c r="H154" s="35"/>
    </row>
    <row r="155" customFormat="false" ht="15.75" hidden="false" customHeight="false" outlineLevel="1" collapsed="false">
      <c r="D155" s="33"/>
      <c r="E155" s="34" t="s">
        <v>87</v>
      </c>
      <c r="G155" s="29"/>
      <c r="H155" s="35"/>
    </row>
    <row r="156" customFormat="false" ht="15.75" hidden="false" customHeight="false" outlineLevel="1" collapsed="false">
      <c r="D156" s="33"/>
      <c r="E156" s="29"/>
      <c r="H156" s="36" t="s">
        <v>37</v>
      </c>
    </row>
    <row r="157" customFormat="false" ht="15.75" hidden="false" customHeight="false" outlineLevel="1" collapsed="false">
      <c r="D157" s="33"/>
      <c r="E157" s="29"/>
      <c r="F157" s="37"/>
      <c r="G157" s="29"/>
      <c r="H157" s="35"/>
    </row>
    <row r="158" customFormat="false" ht="15.75" hidden="false" customHeight="false" outlineLevel="2" collapsed="false">
      <c r="D158" s="12"/>
      <c r="E158" s="8"/>
      <c r="F158" s="1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F159" s="1"/>
      <c r="G159" s="39" t="s">
        <v>12</v>
      </c>
      <c r="H159" s="13"/>
    </row>
    <row r="160" customFormat="false" ht="15.75" hidden="false" customHeight="false" outlineLevel="2" collapsed="false">
      <c r="D160" s="12"/>
      <c r="E160" s="8"/>
      <c r="F160" s="1"/>
      <c r="G160" s="39" t="s">
        <v>38</v>
      </c>
      <c r="H160" s="13"/>
    </row>
    <row r="161" customFormat="false" ht="15.75" hidden="false" customHeight="false" outlineLevel="2" collapsed="false">
      <c r="D161" s="12"/>
      <c r="E161" s="8"/>
      <c r="F161" s="1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F162" s="1"/>
      <c r="G162" s="39" t="s">
        <v>28</v>
      </c>
      <c r="H162" s="13"/>
    </row>
    <row r="163" customFormat="false" ht="15.75" hidden="false" customHeight="false" outlineLevel="2" collapsed="false">
      <c r="D163" s="12"/>
      <c r="E163" s="8"/>
      <c r="F163" s="1"/>
      <c r="G163" s="1"/>
      <c r="H163" s="39" t="s">
        <v>39</v>
      </c>
    </row>
    <row r="164" customFormat="false" ht="15.75" hidden="false" customHeight="false" outlineLevel="2" collapsed="false">
      <c r="D164" s="12"/>
      <c r="E164" s="8"/>
      <c r="F164" s="1"/>
      <c r="G164" s="39" t="s">
        <v>41</v>
      </c>
      <c r="H164" s="13"/>
    </row>
    <row r="165" customFormat="false" ht="15.75" hidden="false" customHeight="false" outlineLevel="2" collapsed="false">
      <c r="D165" s="12"/>
      <c r="E165" s="8"/>
      <c r="F165" s="1"/>
      <c r="G165" s="13"/>
      <c r="H165" s="13"/>
    </row>
    <row r="166" customFormat="false" ht="15.75" hidden="false" customHeight="false" outlineLevel="2" collapsed="false">
      <c r="D166" s="12"/>
      <c r="E166" s="8"/>
      <c r="F166" s="1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F167" s="1"/>
      <c r="G167" s="39" t="s">
        <v>23</v>
      </c>
      <c r="H167" s="1"/>
    </row>
    <row r="168" customFormat="false" ht="15.75" hidden="false" customHeight="false" outlineLevel="2" collapsed="false">
      <c r="D168" s="12"/>
      <c r="E168" s="8"/>
      <c r="F168" s="1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F169" s="1"/>
      <c r="G169" s="39" t="s">
        <v>9</v>
      </c>
      <c r="H169" s="1"/>
    </row>
    <row r="170" customFormat="false" ht="15.75" hidden="false" customHeight="false" outlineLevel="2" collapsed="false">
      <c r="D170" s="12"/>
      <c r="E170" s="8"/>
      <c r="F170" s="1"/>
      <c r="G170" s="39" t="s">
        <v>54</v>
      </c>
      <c r="H170" s="1"/>
    </row>
    <row r="171" customFormat="false" ht="15.75" hidden="false" customHeight="false" outlineLevel="2" collapsed="false">
      <c r="D171" s="12"/>
      <c r="E171" s="8"/>
      <c r="F171" s="1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F172" s="1"/>
      <c r="G172" s="39" t="s">
        <v>27</v>
      </c>
      <c r="H172" s="13"/>
    </row>
    <row r="173" customFormat="false" ht="15.75" hidden="false" customHeight="false" outlineLevel="2" collapsed="false">
      <c r="D173" s="12"/>
      <c r="E173" s="8"/>
      <c r="F173" s="1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F174" s="1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F175" s="1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F176" s="1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F177" s="1"/>
      <c r="G177" s="13"/>
      <c r="H177" s="13"/>
    </row>
    <row r="178" customFormat="false" ht="15.75" hidden="false" customHeight="false" outlineLevel="2" collapsed="false">
      <c r="D178" s="12"/>
      <c r="E178" s="8"/>
      <c r="F178" s="1"/>
      <c r="G178" s="39" t="s">
        <v>64</v>
      </c>
      <c r="H178" s="13"/>
    </row>
    <row r="179" customFormat="false" ht="15.75" hidden="false" customHeight="false" outlineLevel="2" collapsed="false">
      <c r="D179" s="12"/>
      <c r="E179" s="8"/>
      <c r="F179" s="1"/>
      <c r="G179" s="39" t="s">
        <v>65</v>
      </c>
      <c r="H179" s="13"/>
    </row>
    <row r="180" customFormat="false" ht="15.75" hidden="false" customHeight="false" outlineLevel="2" collapsed="false">
      <c r="D180" s="12"/>
      <c r="E180" s="1"/>
      <c r="F180" s="1"/>
      <c r="G180" s="39" t="s">
        <v>66</v>
      </c>
      <c r="H180" s="13"/>
    </row>
    <row r="181" customFormat="false" ht="15.75" hidden="false" customHeight="false" outlineLevel="2" collapsed="false">
      <c r="D181" s="12"/>
      <c r="E181" s="8"/>
      <c r="F181" s="1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F182" s="1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F183" s="1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F184" s="1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F185" s="1"/>
      <c r="G185" s="1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35.25" hidden="false" customHeight="true" outlineLevel="0" collapsed="false">
      <c r="A209" s="26" t="n">
        <f aca="false">A142+1</f>
        <v>4</v>
      </c>
      <c r="B209" s="27" t="s">
        <v>48</v>
      </c>
      <c r="C209" s="28" t="n">
        <f aca="false">SUM(D209:H209)</f>
        <v>38</v>
      </c>
      <c r="D209" s="29" t="n">
        <f aca="false">COUNTA(D210:D275)</f>
        <v>3</v>
      </c>
      <c r="E209" s="29" t="n">
        <f aca="false">COUNTA(E210:E275)</f>
        <v>4</v>
      </c>
      <c r="F209" s="29" t="n">
        <f aca="false">COUNTA(F211:F275)</f>
        <v>7</v>
      </c>
      <c r="G209" s="29" t="n">
        <f aca="false">COUNTA(G210:G275)</f>
        <v>22</v>
      </c>
      <c r="H209" s="29" t="n">
        <f aca="false">COUNTA(H210:H275)</f>
        <v>2</v>
      </c>
    </row>
    <row r="210" customFormat="false" ht="15.6" hidden="false" customHeight="true" outlineLevel="1" collapsed="false">
      <c r="D210" s="51"/>
      <c r="E210" s="52"/>
      <c r="F210" s="52"/>
      <c r="G210" s="52"/>
      <c r="H210" s="53"/>
    </row>
    <row r="211" customFormat="false" ht="15.6" hidden="false" customHeight="true" outlineLevel="1" collapsed="false">
      <c r="D211" s="34" t="s">
        <v>71</v>
      </c>
      <c r="G211" s="29"/>
      <c r="H211" s="35"/>
    </row>
    <row r="212" customFormat="false" ht="15.75" hidden="false" customHeight="false" outlineLevel="1" collapsed="false">
      <c r="D212" s="33"/>
      <c r="E212" s="34" t="s">
        <v>55</v>
      </c>
      <c r="G212" s="29"/>
      <c r="H212" s="35"/>
    </row>
    <row r="213" customFormat="false" ht="15.75" hidden="false" customHeight="false" outlineLevel="1" collapsed="false">
      <c r="D213" s="33"/>
      <c r="E213" s="29"/>
      <c r="G213" s="34" t="s">
        <v>56</v>
      </c>
      <c r="H213" s="35"/>
    </row>
    <row r="214" customFormat="false" ht="15.75" hidden="false" customHeight="false" outlineLevel="1" collapsed="false">
      <c r="D214" s="33"/>
      <c r="E214" s="29"/>
      <c r="G214" s="34" t="s">
        <v>73</v>
      </c>
      <c r="H214" s="35"/>
    </row>
    <row r="215" customFormat="false" ht="15.75" hidden="false" customHeight="false" outlineLevel="1" collapsed="false">
      <c r="D215" s="33"/>
      <c r="E215" s="29"/>
      <c r="F215" s="74" t="s">
        <v>74</v>
      </c>
      <c r="G215" s="29"/>
      <c r="H215" s="35"/>
    </row>
    <row r="216" customFormat="false" ht="15.75" hidden="false" customHeight="false" outlineLevel="1" collapsed="false">
      <c r="D216" s="33"/>
      <c r="E216" s="34" t="s">
        <v>84</v>
      </c>
      <c r="G216" s="29"/>
      <c r="H216" s="35"/>
    </row>
    <row r="217" customFormat="false" ht="15.75" hidden="false" customHeight="false" outlineLevel="1" collapsed="false">
      <c r="D217" s="33"/>
      <c r="E217" s="29"/>
      <c r="G217" s="34" t="s">
        <v>76</v>
      </c>
      <c r="H217" s="35"/>
    </row>
    <row r="218" customFormat="false" ht="15.75" hidden="false" customHeight="false" outlineLevel="1" collapsed="false">
      <c r="D218" s="33"/>
      <c r="E218" s="29"/>
      <c r="F218" s="34" t="s">
        <v>57</v>
      </c>
      <c r="H218" s="35"/>
    </row>
    <row r="219" customFormat="false" ht="15.75" hidden="false" customHeight="false" outlineLevel="1" collapsed="false">
      <c r="D219" s="34" t="s">
        <v>85</v>
      </c>
      <c r="E219" s="29"/>
      <c r="G219" s="29"/>
      <c r="H219" s="35"/>
    </row>
    <row r="220" customFormat="false" ht="15.75" hidden="false" customHeight="false" outlineLevel="1" collapsed="false">
      <c r="D220" s="34" t="s">
        <v>86</v>
      </c>
      <c r="E220" s="29"/>
      <c r="G220" s="29"/>
      <c r="H220" s="35"/>
    </row>
    <row r="221" customFormat="false" ht="15.75" hidden="false" customHeight="false" outlineLevel="1" collapsed="false">
      <c r="D221" s="33"/>
      <c r="E221" s="29"/>
      <c r="F221" s="34" t="s">
        <v>58</v>
      </c>
      <c r="G221" s="29"/>
      <c r="H221" s="35"/>
    </row>
    <row r="222" customFormat="false" ht="15.75" hidden="false" customHeight="false" outlineLevel="1" collapsed="false">
      <c r="D222" s="33"/>
      <c r="E222" s="34" t="s">
        <v>87</v>
      </c>
      <c r="G222" s="29"/>
      <c r="H222" s="35"/>
    </row>
    <row r="223" customFormat="false" ht="15.75" hidden="false" customHeight="false" outlineLevel="1" collapsed="false">
      <c r="D223" s="33"/>
      <c r="E223" s="29"/>
      <c r="H223" s="36" t="s">
        <v>37</v>
      </c>
    </row>
    <row r="224" customFormat="false" ht="15.75" hidden="false" customHeight="false" outlineLevel="1" collapsed="false">
      <c r="D224" s="33"/>
      <c r="E224" s="29"/>
      <c r="F224" s="37"/>
      <c r="G224" s="29"/>
      <c r="H224" s="35"/>
    </row>
    <row r="225" customFormat="false" ht="15.75" hidden="false" customHeight="false" outlineLevel="2" collapsed="false">
      <c r="D225" s="12"/>
      <c r="E225" s="8"/>
      <c r="F225" s="39" t="s">
        <v>14</v>
      </c>
      <c r="G225" s="40"/>
      <c r="H225" s="13"/>
    </row>
    <row r="226" customFormat="false" ht="15.75" hidden="false" customHeight="false" outlineLevel="2" collapsed="false">
      <c r="D226" s="12"/>
      <c r="E226" s="8"/>
      <c r="F226" s="1"/>
      <c r="G226" s="39" t="s">
        <v>12</v>
      </c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40"/>
      <c r="H227" s="13"/>
    </row>
    <row r="228" customFormat="false" ht="15.75" hidden="false" customHeight="false" outlineLevel="2" collapsed="false">
      <c r="D228" s="12"/>
      <c r="E228" s="14"/>
      <c r="F228" s="1"/>
      <c r="G228" s="39" t="s">
        <v>40</v>
      </c>
      <c r="H228" s="13"/>
    </row>
    <row r="229" customFormat="false" ht="15.75" hidden="false" customHeight="false" outlineLevel="2" collapsed="false">
      <c r="D229" s="12"/>
      <c r="E229" s="8"/>
      <c r="F229" s="1"/>
      <c r="G229" s="39" t="s">
        <v>28</v>
      </c>
      <c r="H229" s="13"/>
    </row>
    <row r="230" customFormat="false" ht="15.75" hidden="false" customHeight="false" outlineLevel="2" collapsed="false">
      <c r="D230" s="12"/>
      <c r="E230" s="8"/>
      <c r="F230" s="1"/>
      <c r="G230" s="1"/>
      <c r="H230" s="39" t="s">
        <v>39</v>
      </c>
    </row>
    <row r="231" customFormat="false" ht="15.75" hidden="false" customHeight="false" outlineLevel="2" collapsed="false">
      <c r="D231" s="12"/>
      <c r="E231" s="8"/>
      <c r="F231" s="1"/>
      <c r="G231" s="39" t="s">
        <v>41</v>
      </c>
      <c r="H231" s="13"/>
    </row>
    <row r="232" customFormat="false" ht="15.75" hidden="false" customHeight="false" outlineLevel="2" collapsed="false">
      <c r="D232" s="12"/>
      <c r="E232" s="8"/>
      <c r="F232" s="1"/>
      <c r="G232" s="1"/>
      <c r="H232" s="13"/>
    </row>
    <row r="233" customFormat="false" ht="15.75" hidden="false" customHeight="false" outlineLevel="2" collapsed="false">
      <c r="D233" s="12"/>
      <c r="E233" s="8"/>
      <c r="F233" s="1"/>
      <c r="G233" s="39" t="s">
        <v>24</v>
      </c>
      <c r="H233" s="13"/>
    </row>
    <row r="234" customFormat="false" ht="15.75" hidden="false" customHeight="false" outlineLevel="2" collapsed="false">
      <c r="D234" s="12"/>
      <c r="E234" s="8"/>
      <c r="F234" s="1"/>
      <c r="G234" s="39" t="s">
        <v>23</v>
      </c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G235" s="1"/>
      <c r="H235" s="13"/>
    </row>
    <row r="236" customFormat="false" ht="15.75" hidden="false" customHeight="false" outlineLevel="2" collapsed="false">
      <c r="D236" s="12"/>
      <c r="E236" s="8"/>
      <c r="F236" s="1"/>
      <c r="G236" s="39" t="s">
        <v>9</v>
      </c>
      <c r="H236" s="13"/>
    </row>
    <row r="237" customFormat="false" ht="15.75" hidden="false" customHeight="false" outlineLevel="2" collapsed="false">
      <c r="D237" s="12"/>
      <c r="E237" s="8"/>
      <c r="F237" s="1"/>
      <c r="G237" s="39" t="s">
        <v>54</v>
      </c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G238" s="1"/>
      <c r="H238" s="13"/>
    </row>
    <row r="239" customFormat="false" ht="15.75" hidden="false" customHeight="false" outlineLevel="2" collapsed="false">
      <c r="D239" s="12"/>
      <c r="E239" s="39" t="s">
        <v>27</v>
      </c>
      <c r="F239" s="1"/>
      <c r="G239" s="1"/>
      <c r="H239" s="13"/>
    </row>
    <row r="240" customFormat="false" ht="15.75" hidden="false" customHeight="false" outlineLevel="2" collapsed="false">
      <c r="D240" s="12"/>
      <c r="E240" s="8"/>
      <c r="F240" s="1"/>
      <c r="G240" s="39" t="s">
        <v>60</v>
      </c>
      <c r="H240" s="13"/>
    </row>
    <row r="241" customFormat="false" ht="15.75" hidden="false" customHeight="false" outlineLevel="2" collapsed="false">
      <c r="D241" s="12"/>
      <c r="E241" s="8"/>
      <c r="F241" s="1"/>
      <c r="G241" s="39" t="s">
        <v>61</v>
      </c>
      <c r="H241" s="13"/>
    </row>
    <row r="242" customFormat="false" ht="15.75" hidden="false" customHeight="false" outlineLevel="2" collapsed="false">
      <c r="D242" s="12"/>
      <c r="E242" s="8"/>
      <c r="F242" s="1"/>
      <c r="G242" s="39" t="s">
        <v>62</v>
      </c>
      <c r="H242" s="13"/>
    </row>
    <row r="243" customFormat="false" ht="15.6" hidden="false" customHeight="true" outlineLevel="2" collapsed="false">
      <c r="D243" s="12"/>
      <c r="E243" s="8"/>
      <c r="F243" s="1"/>
      <c r="G243" s="39" t="s">
        <v>63</v>
      </c>
      <c r="H243" s="13"/>
    </row>
    <row r="244" customFormat="false" ht="15.6" hidden="false" customHeight="true" outlineLevel="2" collapsed="false">
      <c r="D244" s="12"/>
      <c r="E244" s="8"/>
      <c r="F244" s="1"/>
      <c r="G244" s="1"/>
      <c r="H244" s="13"/>
    </row>
    <row r="245" customFormat="false" ht="15.75" hidden="false" customHeight="false" outlineLevel="2" collapsed="false">
      <c r="D245" s="12"/>
      <c r="E245" s="8"/>
      <c r="F245" s="1"/>
      <c r="G245" s="39" t="s">
        <v>64</v>
      </c>
      <c r="H245" s="13"/>
    </row>
    <row r="246" customFormat="false" ht="15.75" hidden="false" customHeight="false" outlineLevel="2" collapsed="false">
      <c r="D246" s="12"/>
      <c r="E246" s="8"/>
      <c r="F246" s="1"/>
      <c r="G246" s="39" t="s">
        <v>65</v>
      </c>
      <c r="H246" s="13"/>
    </row>
    <row r="247" customFormat="false" ht="15.75" hidden="false" customHeight="false" outlineLevel="2" collapsed="false">
      <c r="D247" s="12"/>
      <c r="E247" s="8"/>
      <c r="F247" s="1"/>
      <c r="G247" s="39" t="s">
        <v>66</v>
      </c>
      <c r="H247" s="13"/>
    </row>
    <row r="248" customFormat="false" ht="15.75" hidden="false" customHeight="false" outlineLevel="2" collapsed="false">
      <c r="D248" s="12"/>
      <c r="E248" s="8"/>
      <c r="F248" s="1"/>
      <c r="G248" s="39" t="s">
        <v>67</v>
      </c>
      <c r="H248" s="13"/>
    </row>
    <row r="249" customFormat="false" ht="15.75" hidden="false" customHeight="false" outlineLevel="2" collapsed="false">
      <c r="D249" s="12"/>
      <c r="E249" s="8"/>
      <c r="F249" s="1"/>
      <c r="G249" s="39" t="s">
        <v>68</v>
      </c>
      <c r="H249" s="13"/>
    </row>
    <row r="250" customFormat="false" ht="15.75" hidden="false" customHeight="false" outlineLevel="2" collapsed="false">
      <c r="D250" s="12"/>
      <c r="E250" s="8"/>
      <c r="F250" s="1"/>
      <c r="G250" s="39" t="s">
        <v>69</v>
      </c>
      <c r="H250" s="13"/>
    </row>
    <row r="251" customFormat="false" ht="15.75" hidden="false" customHeight="false" outlineLevel="2" collapsed="false">
      <c r="D251" s="12"/>
      <c r="E251" s="8"/>
      <c r="F251" s="1"/>
      <c r="G251" s="39" t="s">
        <v>70</v>
      </c>
      <c r="H251" s="13"/>
    </row>
    <row r="252" customFormat="false" ht="15.75" hidden="false" customHeight="false" outlineLevel="2" collapsed="false">
      <c r="D252" s="12"/>
      <c r="E252" s="8"/>
      <c r="F252" s="1"/>
      <c r="G252" s="1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20.25" hidden="false" customHeight="true" outlineLevel="0" collapsed="false">
      <c r="A276" s="26" t="n">
        <f aca="false">A209+1</f>
        <v>5</v>
      </c>
      <c r="B276" s="27" t="s">
        <v>49</v>
      </c>
      <c r="C276" s="28" t="n">
        <f aca="false">SUM(D276:H276)</f>
        <v>38</v>
      </c>
      <c r="D276" s="29" t="n">
        <f aca="false">COUNTA(D277:D342)</f>
        <v>1</v>
      </c>
      <c r="E276" s="29" t="n">
        <f aca="false">COUNTA(E277:E342)</f>
        <v>6</v>
      </c>
      <c r="F276" s="29" t="n">
        <f aca="false">COUNTA(F278:F342)</f>
        <v>5</v>
      </c>
      <c r="G276" s="29" t="n">
        <f aca="false">COUNTA(G277:G342)</f>
        <v>25</v>
      </c>
      <c r="H276" s="29" t="n">
        <f aca="false">COUNTA(H277:H342)</f>
        <v>1</v>
      </c>
    </row>
    <row r="277" customFormat="false" ht="15.6" hidden="false" customHeight="true" outlineLevel="1" collapsed="false">
      <c r="D277" s="51"/>
      <c r="E277" s="52"/>
      <c r="F277" s="52"/>
      <c r="G277" s="52"/>
      <c r="H277" s="53"/>
    </row>
    <row r="278" customFormat="false" ht="15.6" hidden="false" customHeight="true" outlineLevel="1" collapsed="false">
      <c r="D278" s="33"/>
      <c r="E278" s="34" t="s">
        <v>71</v>
      </c>
      <c r="G278" s="29"/>
      <c r="H278" s="35"/>
    </row>
    <row r="279" customFormat="false" ht="15.75" hidden="false" customHeight="false" outlineLevel="1" collapsed="false">
      <c r="D279" s="33"/>
      <c r="E279" s="34" t="s">
        <v>55</v>
      </c>
      <c r="G279" s="29"/>
      <c r="H279" s="35"/>
    </row>
    <row r="280" customFormat="false" ht="15.75" hidden="false" customHeight="false" outlineLevel="1" collapsed="false">
      <c r="D280" s="33"/>
      <c r="E280" s="29"/>
      <c r="F280" s="34" t="s">
        <v>56</v>
      </c>
      <c r="G280" s="29"/>
      <c r="H280" s="35"/>
    </row>
    <row r="281" customFormat="false" ht="15.75" hidden="false" customHeight="false" outlineLevel="1" collapsed="false">
      <c r="D281" s="33"/>
      <c r="E281" s="29"/>
      <c r="F281" s="34" t="s">
        <v>73</v>
      </c>
      <c r="G281" s="29"/>
      <c r="H281" s="35"/>
    </row>
    <row r="282" customFormat="false" ht="15.75" hidden="false" customHeight="false" outlineLevel="1" collapsed="false">
      <c r="D282" s="33"/>
      <c r="E282" s="29"/>
      <c r="F282" s="34" t="s">
        <v>74</v>
      </c>
      <c r="G282" s="29"/>
      <c r="H282" s="35"/>
    </row>
    <row r="283" customFormat="false" ht="15.75" hidden="false" customHeight="false" outlineLevel="1" collapsed="false">
      <c r="D283" s="33"/>
      <c r="E283" s="34" t="s">
        <v>84</v>
      </c>
      <c r="G283" s="29"/>
      <c r="H283" s="35"/>
    </row>
    <row r="284" customFormat="false" ht="15.75" hidden="false" customHeight="false" outlineLevel="1" collapsed="false">
      <c r="D284" s="33"/>
      <c r="E284" s="34" t="s">
        <v>76</v>
      </c>
      <c r="G284" s="29"/>
      <c r="H284" s="35"/>
    </row>
    <row r="285" customFormat="false" ht="15.75" hidden="false" customHeight="false" outlineLevel="1" collapsed="false">
      <c r="D285" s="33"/>
      <c r="E285" s="29"/>
      <c r="F285" s="34" t="s">
        <v>57</v>
      </c>
      <c r="G285" s="29"/>
      <c r="H285" s="35"/>
    </row>
    <row r="286" customFormat="false" ht="15.75" hidden="false" customHeight="false" outlineLevel="1" collapsed="false">
      <c r="D286" s="34" t="s">
        <v>85</v>
      </c>
      <c r="E286" s="29"/>
      <c r="G286" s="29"/>
      <c r="H286" s="35"/>
    </row>
    <row r="287" customFormat="false" ht="15.75" hidden="false" customHeight="false" outlineLevel="1" collapsed="false">
      <c r="D287" s="33"/>
      <c r="E287" s="34" t="s">
        <v>86</v>
      </c>
      <c r="G287" s="29"/>
      <c r="H287" s="35"/>
    </row>
    <row r="288" customFormat="false" ht="15.75" hidden="false" customHeight="false" outlineLevel="1" collapsed="false">
      <c r="D288" s="33"/>
      <c r="E288" s="29"/>
      <c r="F288" s="34" t="s">
        <v>58</v>
      </c>
      <c r="G288" s="29"/>
      <c r="H288" s="35"/>
    </row>
    <row r="289" customFormat="false" ht="15.75" hidden="false" customHeight="false" outlineLevel="1" collapsed="false">
      <c r="D289" s="33"/>
      <c r="E289" s="34" t="s">
        <v>87</v>
      </c>
      <c r="G289" s="29"/>
      <c r="H289" s="35"/>
    </row>
    <row r="290" customFormat="false" ht="15.75" hidden="false" customHeight="false" outlineLevel="1" collapsed="false">
      <c r="D290" s="33"/>
      <c r="E290" s="29"/>
      <c r="G290" s="36" t="s">
        <v>37</v>
      </c>
      <c r="H290" s="35"/>
    </row>
    <row r="291" customFormat="false" ht="15.75" hidden="false" customHeight="false" outlineLevel="1" collapsed="false">
      <c r="D291" s="33"/>
      <c r="E291" s="29"/>
      <c r="F291" s="37"/>
      <c r="G291" s="29"/>
      <c r="H291" s="35"/>
    </row>
    <row r="292" customFormat="false" ht="15.75" hidden="false" customHeight="false" outlineLevel="2" collapsed="false">
      <c r="D292" s="12"/>
      <c r="E292" s="8"/>
      <c r="F292" s="1"/>
      <c r="G292" s="39" t="s">
        <v>14</v>
      </c>
      <c r="H292" s="13"/>
    </row>
    <row r="293" customFormat="false" ht="15.75" hidden="false" customHeight="false" outlineLevel="2" collapsed="false">
      <c r="D293" s="12"/>
      <c r="E293" s="8"/>
      <c r="F293" s="1"/>
      <c r="G293" s="39" t="s">
        <v>12</v>
      </c>
      <c r="H293" s="13"/>
    </row>
    <row r="294" customFormat="false" ht="15.75" hidden="false" customHeight="false" outlineLevel="2" collapsed="false">
      <c r="D294" s="12"/>
      <c r="E294" s="8"/>
      <c r="F294" s="1"/>
      <c r="G294" s="39" t="s">
        <v>38</v>
      </c>
      <c r="H294" s="13"/>
    </row>
    <row r="295" customFormat="false" ht="15.75" hidden="false" customHeight="false" outlineLevel="2" collapsed="false">
      <c r="D295" s="12"/>
      <c r="E295" s="14"/>
      <c r="F295" s="1"/>
      <c r="G295" s="1"/>
      <c r="H295" s="39" t="s">
        <v>40</v>
      </c>
    </row>
    <row r="296" customFormat="false" ht="15.75" hidden="false" customHeight="false" outlineLevel="2" collapsed="false">
      <c r="D296" s="12"/>
      <c r="E296" s="8"/>
      <c r="F296" s="1"/>
      <c r="G296" s="39" t="s">
        <v>28</v>
      </c>
      <c r="H296" s="13"/>
    </row>
    <row r="297" customFormat="false" ht="15.75" hidden="false" customHeight="false" outlineLevel="2" collapsed="false">
      <c r="D297" s="12"/>
      <c r="E297" s="8"/>
      <c r="F297" s="1"/>
      <c r="G297" s="39" t="s">
        <v>39</v>
      </c>
      <c r="H297" s="13"/>
    </row>
    <row r="298" customFormat="false" ht="15.75" hidden="false" customHeight="false" outlineLevel="2" collapsed="false">
      <c r="D298" s="12"/>
      <c r="E298" s="8"/>
      <c r="F298" s="1"/>
      <c r="G298" s="39" t="s">
        <v>41</v>
      </c>
      <c r="H298" s="13"/>
    </row>
    <row r="299" customFormat="false" ht="15.75" hidden="false" customHeight="false" outlineLevel="2" collapsed="false">
      <c r="D299" s="12"/>
      <c r="E299" s="8"/>
      <c r="F299" s="1"/>
      <c r="G299" s="1"/>
      <c r="H299" s="13"/>
    </row>
    <row r="300" customFormat="false" ht="15.75" hidden="false" customHeight="false" outlineLevel="2" collapsed="false">
      <c r="D300" s="12"/>
      <c r="E300" s="8"/>
      <c r="F300" s="1"/>
      <c r="G300" s="39" t="s">
        <v>24</v>
      </c>
      <c r="H300" s="13"/>
    </row>
    <row r="301" customFormat="false" ht="15.75" hidden="false" customHeight="false" outlineLevel="2" collapsed="false">
      <c r="D301" s="12"/>
      <c r="E301" s="8"/>
      <c r="F301" s="1"/>
      <c r="G301" s="39" t="s">
        <v>23</v>
      </c>
      <c r="H301" s="13"/>
    </row>
    <row r="302" customFormat="false" ht="15.75" hidden="false" customHeight="false" outlineLevel="2" collapsed="false">
      <c r="D302" s="12"/>
      <c r="E302" s="8"/>
      <c r="F302" s="1"/>
      <c r="G302" s="39" t="s">
        <v>8</v>
      </c>
      <c r="H302" s="13"/>
    </row>
    <row r="303" customFormat="false" ht="15.75" hidden="false" customHeight="false" outlineLevel="2" collapsed="false">
      <c r="D303" s="12"/>
      <c r="E303" s="8"/>
      <c r="F303" s="1"/>
      <c r="G303" s="39" t="s">
        <v>9</v>
      </c>
      <c r="H303" s="13"/>
    </row>
    <row r="304" customFormat="false" ht="15.75" hidden="false" customHeight="false" outlineLevel="2" collapsed="false">
      <c r="D304" s="12"/>
      <c r="E304" s="8"/>
      <c r="F304" s="1"/>
      <c r="G304" s="39" t="s">
        <v>54</v>
      </c>
      <c r="H304" s="13"/>
    </row>
    <row r="305" customFormat="false" ht="15.75" hidden="false" customHeight="false" outlineLevel="2" collapsed="false">
      <c r="D305" s="12"/>
      <c r="E305" s="8"/>
      <c r="F305" s="1"/>
      <c r="G305" s="39" t="s">
        <v>18</v>
      </c>
      <c r="H305" s="13"/>
    </row>
    <row r="306" customFormat="false" ht="15.75" hidden="false" customHeight="false" outlineLevel="2" collapsed="false">
      <c r="D306" s="12"/>
      <c r="E306" s="8"/>
      <c r="F306" s="1"/>
      <c r="G306" s="39" t="s">
        <v>27</v>
      </c>
      <c r="H306" s="13"/>
    </row>
    <row r="307" customFormat="false" ht="15.75" hidden="false" customHeight="false" outlineLevel="2" collapsed="false">
      <c r="D307" s="12"/>
      <c r="E307" s="8"/>
      <c r="F307" s="1"/>
      <c r="G307" s="39" t="s">
        <v>60</v>
      </c>
      <c r="H307" s="13"/>
    </row>
    <row r="308" customFormat="false" ht="15.75" hidden="false" customHeight="false" outlineLevel="2" collapsed="false">
      <c r="D308" s="12"/>
      <c r="E308" s="8"/>
      <c r="F308" s="1"/>
      <c r="G308" s="39" t="s">
        <v>61</v>
      </c>
      <c r="H308" s="13"/>
    </row>
    <row r="309" customFormat="false" ht="15.75" hidden="false" customHeight="false" outlineLevel="2" collapsed="false">
      <c r="D309" s="12"/>
      <c r="E309" s="8"/>
      <c r="F309" s="1"/>
      <c r="G309" s="39" t="s">
        <v>62</v>
      </c>
      <c r="H309" s="13"/>
    </row>
    <row r="310" customFormat="false" ht="15.6" hidden="false" customHeight="true" outlineLevel="2" collapsed="false">
      <c r="D310" s="12"/>
      <c r="E310" s="8"/>
      <c r="F310" s="1"/>
      <c r="G310" s="39" t="s">
        <v>63</v>
      </c>
      <c r="H310" s="13"/>
    </row>
    <row r="311" customFormat="false" ht="15.6" hidden="false" customHeight="true" outlineLevel="2" collapsed="false">
      <c r="D311" s="12"/>
      <c r="E311" s="8"/>
      <c r="F311" s="1"/>
      <c r="G311" s="1"/>
      <c r="H311" s="13"/>
    </row>
    <row r="312" customFormat="false" ht="15.75" hidden="false" customHeight="false" outlineLevel="2" collapsed="false">
      <c r="D312" s="12"/>
      <c r="E312" s="8"/>
      <c r="F312" s="1"/>
      <c r="G312" s="39" t="s">
        <v>64</v>
      </c>
      <c r="H312" s="13"/>
    </row>
    <row r="313" customFormat="false" ht="15.75" hidden="false" customHeight="false" outlineLevel="2" collapsed="false">
      <c r="D313" s="12"/>
      <c r="E313" s="8"/>
      <c r="F313" s="1"/>
      <c r="G313" s="39" t="s">
        <v>65</v>
      </c>
      <c r="H313" s="13"/>
    </row>
    <row r="314" customFormat="false" ht="15.75" hidden="false" customHeight="false" outlineLevel="2" collapsed="false">
      <c r="D314" s="12"/>
      <c r="E314" s="8"/>
      <c r="F314" s="1"/>
      <c r="G314" s="39" t="s">
        <v>66</v>
      </c>
      <c r="H314" s="13"/>
    </row>
    <row r="315" customFormat="false" ht="15.75" hidden="false" customHeight="false" outlineLevel="2" collapsed="false">
      <c r="D315" s="12"/>
      <c r="E315" s="8"/>
      <c r="F315" s="1"/>
      <c r="G315" s="39" t="s">
        <v>67</v>
      </c>
      <c r="H315" s="13"/>
    </row>
    <row r="316" customFormat="false" ht="15.75" hidden="false" customHeight="false" outlineLevel="2" collapsed="false">
      <c r="D316" s="12"/>
      <c r="E316" s="8"/>
      <c r="F316" s="1"/>
      <c r="G316" s="39" t="s">
        <v>68</v>
      </c>
      <c r="H316" s="13"/>
    </row>
    <row r="317" customFormat="false" ht="15.75" hidden="false" customHeight="false" outlineLevel="2" collapsed="false">
      <c r="D317" s="12"/>
      <c r="E317" s="8"/>
      <c r="F317" s="1"/>
      <c r="G317" s="39" t="s">
        <v>69</v>
      </c>
      <c r="H317" s="13"/>
    </row>
    <row r="318" customFormat="false" ht="15.75" hidden="false" customHeight="false" outlineLevel="2" collapsed="false">
      <c r="D318" s="12"/>
      <c r="E318" s="8"/>
      <c r="F318" s="1"/>
      <c r="G318" s="39" t="s">
        <v>70</v>
      </c>
      <c r="H318" s="13"/>
    </row>
    <row r="319" customFormat="false" ht="15.75" hidden="false" customHeight="false" outlineLevel="2" collapsed="false">
      <c r="D319" s="12"/>
      <c r="E319" s="1"/>
      <c r="F319" s="8"/>
      <c r="G319" s="1"/>
      <c r="H319" s="13"/>
    </row>
    <row r="320" customFormat="false" ht="15.75" hidden="false" customHeight="false" outlineLevel="2" collapsed="false">
      <c r="D320" s="12"/>
      <c r="E320" s="8"/>
      <c r="F320" s="8"/>
      <c r="G320" s="8"/>
      <c r="H320" s="13"/>
    </row>
    <row r="321" customFormat="false" ht="15.75" hidden="false" customHeight="false" outlineLevel="2" collapsed="false">
      <c r="D321" s="12"/>
      <c r="E321" s="8"/>
      <c r="F321" s="8"/>
      <c r="G321" s="8"/>
      <c r="H321" s="13"/>
    </row>
    <row r="322" customFormat="false" ht="15.75" hidden="false" customHeight="false" outlineLevel="2" collapsed="false">
      <c r="D322" s="12"/>
      <c r="E322" s="8"/>
      <c r="F322" s="8"/>
      <c r="G322" s="8"/>
      <c r="H322" s="13"/>
    </row>
    <row r="323" customFormat="false" ht="15.75" hidden="false" customHeight="false" outlineLevel="2" collapsed="false">
      <c r="D323" s="12"/>
      <c r="E323" s="8"/>
      <c r="F323" s="14"/>
      <c r="G323" s="8"/>
      <c r="H323" s="13"/>
    </row>
    <row r="324" customFormat="false" ht="15.75" hidden="false" customHeight="false" outlineLevel="2" collapsed="false">
      <c r="D324" s="12"/>
      <c r="E324" s="8"/>
      <c r="F324" s="8"/>
      <c r="G324" s="14"/>
      <c r="H324" s="13"/>
    </row>
    <row r="325" customFormat="false" ht="15.75" hidden="false" customHeight="false" outlineLevel="2" collapsed="false">
      <c r="D325" s="12"/>
      <c r="E325" s="8"/>
      <c r="F325" s="8"/>
      <c r="G325" s="14"/>
      <c r="H325" s="13"/>
    </row>
    <row r="326" customFormat="false" ht="15.75" hidden="false" customHeight="false" outlineLevel="2" collapsed="false">
      <c r="D326" s="12"/>
      <c r="E326" s="8"/>
      <c r="F326" s="8"/>
      <c r="G326" s="8"/>
      <c r="H326" s="13"/>
    </row>
    <row r="327" customFormat="false" ht="15.75" hidden="false" customHeight="false" outlineLevel="2" collapsed="false">
      <c r="D327" s="12"/>
      <c r="E327" s="8"/>
      <c r="F327" s="8"/>
      <c r="G327" s="8"/>
      <c r="H327" s="13"/>
    </row>
    <row r="328" customFormat="false" ht="15.75" hidden="false" customHeight="false" outlineLevel="2" collapsed="false">
      <c r="D328" s="12"/>
      <c r="E328" s="14"/>
      <c r="F328" s="8"/>
      <c r="G328" s="8"/>
      <c r="H328" s="13"/>
    </row>
    <row r="329" customFormat="false" ht="15.75" hidden="false" customHeight="false" outlineLevel="2" collapsed="false">
      <c r="D329" s="12"/>
      <c r="E329" s="8"/>
      <c r="F329" s="8"/>
      <c r="G329" s="8"/>
      <c r="H329" s="13"/>
    </row>
    <row r="330" customFormat="false" ht="15.75" hidden="false" customHeight="false" outlineLevel="2" collapsed="false">
      <c r="D330" s="12"/>
      <c r="E330" s="8"/>
      <c r="F330" s="8"/>
      <c r="G330" s="8"/>
      <c r="H330" s="13"/>
    </row>
    <row r="331" customFormat="false" ht="15.75" hidden="false" customHeight="false" outlineLevel="2" collapsed="false">
      <c r="D331" s="12"/>
      <c r="E331" s="8"/>
      <c r="F331" s="8"/>
      <c r="G331" s="8"/>
      <c r="H331" s="13"/>
    </row>
    <row r="332" customFormat="false" ht="15.75" hidden="false" customHeight="false" outlineLevel="2" collapsed="false">
      <c r="D332" s="12"/>
      <c r="E332" s="8"/>
      <c r="F332" s="8"/>
      <c r="G332" s="8"/>
      <c r="H332" s="13"/>
    </row>
    <row r="333" customFormat="false" ht="15.75" hidden="false" customHeight="false" outlineLevel="2" collapsed="false">
      <c r="D333" s="12"/>
      <c r="E333" s="8"/>
      <c r="F333" s="8"/>
      <c r="G333" s="8"/>
      <c r="H333" s="13"/>
    </row>
    <row r="334" customFormat="false" ht="15.75" hidden="false" customHeight="false" outlineLevel="2" collapsed="false">
      <c r="D334" s="12"/>
      <c r="E334" s="8"/>
      <c r="F334" s="8"/>
      <c r="G334" s="8"/>
      <c r="H334" s="13"/>
    </row>
    <row r="335" customFormat="false" ht="15.75" hidden="false" customHeight="false" outlineLevel="2" collapsed="false">
      <c r="D335" s="12"/>
      <c r="E335" s="8"/>
      <c r="F335" s="8"/>
      <c r="G335" s="8"/>
      <c r="H335" s="13"/>
    </row>
    <row r="336" customFormat="false" ht="15.75" hidden="false" customHeight="false" outlineLevel="2" collapsed="false">
      <c r="D336" s="12"/>
      <c r="E336" s="8"/>
      <c r="F336" s="8"/>
      <c r="G336" s="8"/>
      <c r="H336" s="13"/>
    </row>
    <row r="337" customFormat="false" ht="15.75" hidden="false" customHeight="false" outlineLevel="2" collapsed="false">
      <c r="D337" s="12"/>
      <c r="E337" s="8"/>
      <c r="F337" s="8"/>
      <c r="G337" s="8"/>
      <c r="H337" s="13"/>
    </row>
    <row r="338" customFormat="false" ht="15.75" hidden="false" customHeight="false" outlineLevel="2" collapsed="false">
      <c r="D338" s="12"/>
      <c r="E338" s="8"/>
      <c r="F338" s="8"/>
      <c r="G338" s="8"/>
      <c r="H338" s="13"/>
    </row>
    <row r="339" customFormat="false" ht="15.75" hidden="false" customHeight="false" outlineLevel="2" collapsed="false">
      <c r="D339" s="12"/>
      <c r="E339" s="8"/>
      <c r="F339" s="8"/>
      <c r="G339" s="8"/>
      <c r="H339" s="13"/>
    </row>
    <row r="340" customFormat="false" ht="15.75" hidden="false" customHeight="false" outlineLevel="2" collapsed="false">
      <c r="D340" s="12"/>
      <c r="E340" s="8"/>
      <c r="F340" s="8"/>
      <c r="G340" s="8"/>
      <c r="H340" s="13"/>
    </row>
    <row r="341" customFormat="false" ht="15.75" hidden="false" customHeight="false" outlineLevel="2" collapsed="false">
      <c r="D341" s="12"/>
      <c r="E341" s="8"/>
      <c r="F341" s="8"/>
      <c r="G341" s="8"/>
      <c r="H341" s="13"/>
    </row>
    <row r="342" customFormat="false" ht="16.5" hidden="false" customHeight="false" outlineLevel="2" collapsed="false">
      <c r="D342" s="15"/>
      <c r="E342" s="16"/>
      <c r="F342" s="16"/>
      <c r="G342" s="16"/>
      <c r="H342" s="17"/>
    </row>
    <row r="343" customFormat="false" ht="30" hidden="false" customHeight="true" outlineLevel="0" collapsed="false">
      <c r="A343" s="26" t="n">
        <f aca="false">A276+1</f>
        <v>6</v>
      </c>
      <c r="B343" s="27" t="s">
        <v>50</v>
      </c>
      <c r="C343" s="28" t="n">
        <f aca="false">SUM(D343:H343)</f>
        <v>38</v>
      </c>
      <c r="D343" s="29" t="n">
        <f aca="false">COUNTA(D344:D409)</f>
        <v>4</v>
      </c>
      <c r="E343" s="29" t="n">
        <f aca="false">COUNTA(E344:E409)</f>
        <v>26</v>
      </c>
      <c r="F343" s="29" t="n">
        <f aca="false">COUNTA(F345:F409)</f>
        <v>7</v>
      </c>
      <c r="G343" s="29" t="n">
        <f aca="false">COUNTA(G344:G409)</f>
        <v>1</v>
      </c>
      <c r="H343" s="29" t="n">
        <f aca="false">COUNTA(H344:H409)</f>
        <v>0</v>
      </c>
    </row>
    <row r="344" customFormat="false" ht="15.6" hidden="false" customHeight="true" outlineLevel="1" collapsed="false">
      <c r="D344" s="51"/>
      <c r="E344" s="52"/>
      <c r="F344" s="52"/>
      <c r="G344" s="52"/>
      <c r="H344" s="53"/>
    </row>
    <row r="345" customFormat="false" ht="15.6" hidden="false" customHeight="true" outlineLevel="1" collapsed="false">
      <c r="D345" s="33"/>
      <c r="E345" s="34" t="s">
        <v>71</v>
      </c>
      <c r="G345" s="29"/>
      <c r="H345" s="35"/>
    </row>
    <row r="346" customFormat="false" ht="15.75" hidden="false" customHeight="false" outlineLevel="1" collapsed="false">
      <c r="D346" s="33"/>
      <c r="E346" s="34" t="s">
        <v>55</v>
      </c>
      <c r="G346" s="29"/>
      <c r="H346" s="35"/>
    </row>
    <row r="347" customFormat="false" ht="15.75" hidden="false" customHeight="false" outlineLevel="1" collapsed="false">
      <c r="D347" s="33"/>
      <c r="E347" s="29"/>
      <c r="F347" s="34" t="s">
        <v>56</v>
      </c>
      <c r="G347" s="29"/>
      <c r="H347" s="35"/>
    </row>
    <row r="348" customFormat="false" ht="15.75" hidden="false" customHeight="false" outlineLevel="1" collapsed="false">
      <c r="D348" s="34" t="s">
        <v>73</v>
      </c>
      <c r="E348" s="29"/>
      <c r="G348" s="29"/>
      <c r="H348" s="35"/>
    </row>
    <row r="349" customFormat="false" ht="15.75" hidden="false" customHeight="false" outlineLevel="1" collapsed="false">
      <c r="D349" s="33"/>
      <c r="E349" s="34" t="s">
        <v>74</v>
      </c>
      <c r="G349" s="29"/>
      <c r="H349" s="35"/>
    </row>
    <row r="350" customFormat="false" ht="15.75" hidden="false" customHeight="false" outlineLevel="1" collapsed="false">
      <c r="D350" s="33"/>
      <c r="E350" s="34" t="s">
        <v>84</v>
      </c>
      <c r="G350" s="29"/>
      <c r="H350" s="35"/>
    </row>
    <row r="351" customFormat="false" ht="15.75" hidden="false" customHeight="false" outlineLevel="1" collapsed="false">
      <c r="D351" s="33"/>
      <c r="E351" s="34" t="s">
        <v>76</v>
      </c>
      <c r="G351" s="29"/>
      <c r="H351" s="35"/>
    </row>
    <row r="352" customFormat="false" ht="15.75" hidden="false" customHeight="false" outlineLevel="1" collapsed="false">
      <c r="D352" s="33"/>
      <c r="E352" s="29"/>
      <c r="F352" s="34" t="s">
        <v>57</v>
      </c>
      <c r="G352" s="29"/>
      <c r="H352" s="35"/>
    </row>
    <row r="353" customFormat="false" ht="15.75" hidden="false" customHeight="false" outlineLevel="1" collapsed="false">
      <c r="D353" s="33"/>
      <c r="E353" s="34" t="s">
        <v>85</v>
      </c>
      <c r="G353" s="29"/>
      <c r="H353" s="35"/>
    </row>
    <row r="354" customFormat="false" ht="15.75" hidden="false" customHeight="false" outlineLevel="1" collapsed="false">
      <c r="D354" s="33"/>
      <c r="E354" s="34" t="s">
        <v>86</v>
      </c>
      <c r="G354" s="29"/>
      <c r="H354" s="35"/>
    </row>
    <row r="355" customFormat="false" ht="15.75" hidden="false" customHeight="false" outlineLevel="1" collapsed="false">
      <c r="D355" s="33"/>
      <c r="E355" s="29"/>
      <c r="F355" s="34" t="s">
        <v>58</v>
      </c>
      <c r="G355" s="29"/>
      <c r="H355" s="35"/>
    </row>
    <row r="356" customFormat="false" ht="15.75" hidden="false" customHeight="false" outlineLevel="1" collapsed="false">
      <c r="D356" s="33"/>
      <c r="E356" s="34" t="s">
        <v>87</v>
      </c>
      <c r="G356" s="29"/>
      <c r="H356" s="35"/>
    </row>
    <row r="357" customFormat="false" ht="15.75" hidden="false" customHeight="false" outlineLevel="1" collapsed="false">
      <c r="D357" s="33"/>
      <c r="E357" s="29"/>
      <c r="G357" s="36" t="s">
        <v>37</v>
      </c>
      <c r="H357" s="35"/>
    </row>
    <row r="358" customFormat="false" ht="15.75" hidden="false" customHeight="false" outlineLevel="1" collapsed="false">
      <c r="D358" s="33"/>
      <c r="E358" s="29"/>
      <c r="F358" s="37"/>
      <c r="G358" s="29"/>
      <c r="H358" s="35"/>
    </row>
    <row r="359" customFormat="false" ht="15.75" hidden="false" customHeight="false" outlineLevel="2" collapsed="false">
      <c r="D359" s="12"/>
      <c r="E359" s="1"/>
      <c r="F359" s="39" t="s">
        <v>14</v>
      </c>
      <c r="G359" s="14"/>
      <c r="H359" s="13"/>
    </row>
    <row r="360" customFormat="false" ht="15.75" hidden="false" customHeight="false" outlineLevel="2" collapsed="false">
      <c r="D360" s="12"/>
      <c r="E360" s="1"/>
      <c r="F360" s="39" t="s">
        <v>12</v>
      </c>
      <c r="G360" s="8"/>
      <c r="H360" s="13"/>
    </row>
    <row r="361" customFormat="false" ht="15.75" hidden="false" customHeight="false" outlineLevel="2" collapsed="false">
      <c r="D361" s="12"/>
      <c r="E361" s="1"/>
      <c r="F361" s="39" t="s">
        <v>38</v>
      </c>
      <c r="G361" s="8"/>
      <c r="H361" s="13"/>
    </row>
    <row r="362" customFormat="false" ht="15.75" hidden="false" customHeight="false" outlineLevel="2" collapsed="false">
      <c r="D362" s="12"/>
      <c r="E362" s="39" t="s">
        <v>40</v>
      </c>
      <c r="F362" s="1"/>
      <c r="G362" s="8"/>
      <c r="H362" s="13"/>
    </row>
    <row r="363" customFormat="false" ht="15.75" hidden="false" customHeight="false" outlineLevel="2" collapsed="false">
      <c r="D363" s="39" t="s">
        <v>28</v>
      </c>
      <c r="E363" s="8"/>
      <c r="F363" s="1"/>
      <c r="G363" s="8"/>
      <c r="H363" s="13"/>
    </row>
    <row r="364" customFormat="false" ht="15.75" hidden="false" customHeight="false" outlineLevel="2" collapsed="false">
      <c r="D364" s="12"/>
      <c r="E364" s="39" t="s">
        <v>39</v>
      </c>
      <c r="F364" s="8"/>
      <c r="G364" s="1"/>
      <c r="H364" s="13"/>
    </row>
    <row r="365" customFormat="false" ht="15.75" hidden="false" customHeight="false" outlineLevel="2" collapsed="false">
      <c r="D365" s="39" t="s">
        <v>41</v>
      </c>
      <c r="E365" s="8"/>
      <c r="F365" s="1"/>
      <c r="G365" s="8"/>
      <c r="H365" s="13"/>
    </row>
    <row r="366" customFormat="false" ht="15.75" hidden="false" customHeight="false" outlineLevel="2" collapsed="false">
      <c r="D366" s="12"/>
      <c r="E366" s="8"/>
      <c r="F366" s="1"/>
      <c r="G366" s="8"/>
      <c r="H366" s="13"/>
    </row>
    <row r="367" customFormat="false" ht="15.75" hidden="false" customHeight="false" outlineLevel="2" collapsed="false">
      <c r="D367" s="12"/>
      <c r="E367" s="39" t="s">
        <v>24</v>
      </c>
      <c r="F367" s="1"/>
      <c r="G367" s="8"/>
      <c r="H367" s="13"/>
    </row>
    <row r="368" customFormat="false" ht="15.75" hidden="false" customHeight="false" outlineLevel="2" collapsed="false">
      <c r="D368" s="12"/>
      <c r="E368" s="1"/>
      <c r="F368" s="39" t="s">
        <v>23</v>
      </c>
      <c r="G368" s="8"/>
      <c r="H368" s="13"/>
    </row>
    <row r="369" customFormat="false" ht="15.75" hidden="false" customHeight="false" outlineLevel="2" collapsed="false">
      <c r="D369" s="12"/>
      <c r="E369" s="39" t="s">
        <v>8</v>
      </c>
      <c r="F369" s="1"/>
      <c r="G369" s="8"/>
      <c r="H369" s="13"/>
    </row>
    <row r="370" customFormat="false" ht="15.75" hidden="false" customHeight="false" outlineLevel="2" collapsed="false">
      <c r="D370" s="12"/>
      <c r="E370" s="39" t="s">
        <v>9</v>
      </c>
      <c r="F370" s="1"/>
      <c r="G370" s="8"/>
      <c r="H370" s="13"/>
    </row>
    <row r="371" customFormat="false" ht="15.75" hidden="false" customHeight="false" outlineLevel="2" collapsed="false">
      <c r="D371" s="12"/>
      <c r="E371" s="39" t="s">
        <v>54</v>
      </c>
      <c r="F371" s="1"/>
      <c r="G371" s="8"/>
      <c r="H371" s="13"/>
    </row>
    <row r="372" customFormat="false" ht="15.75" hidden="false" customHeight="false" outlineLevel="2" collapsed="false">
      <c r="D372" s="12"/>
      <c r="E372" s="39" t="s">
        <v>18</v>
      </c>
      <c r="F372" s="1"/>
      <c r="G372" s="8"/>
      <c r="H372" s="13"/>
    </row>
    <row r="373" customFormat="false" ht="15.75" hidden="false" customHeight="false" outlineLevel="2" collapsed="false">
      <c r="D373" s="12"/>
      <c r="E373" s="39" t="s">
        <v>27</v>
      </c>
      <c r="F373" s="1"/>
      <c r="G373" s="8"/>
      <c r="H373" s="13"/>
    </row>
    <row r="374" customFormat="false" ht="15.75" hidden="false" customHeight="false" outlineLevel="2" collapsed="false">
      <c r="D374" s="12"/>
      <c r="E374" s="39" t="s">
        <v>60</v>
      </c>
      <c r="F374" s="1"/>
      <c r="G374" s="8"/>
      <c r="H374" s="13"/>
    </row>
    <row r="375" customFormat="false" ht="15.75" hidden="false" customHeight="false" outlineLevel="2" collapsed="false">
      <c r="D375" s="12"/>
      <c r="E375" s="39" t="s">
        <v>61</v>
      </c>
      <c r="F375" s="1"/>
      <c r="G375" s="8"/>
      <c r="H375" s="13"/>
    </row>
    <row r="376" customFormat="false" ht="15.75" hidden="false" customHeight="false" outlineLevel="2" collapsed="false">
      <c r="D376" s="12"/>
      <c r="E376" s="39" t="s">
        <v>62</v>
      </c>
      <c r="F376" s="1"/>
      <c r="G376" s="8"/>
      <c r="H376" s="13"/>
    </row>
    <row r="377" customFormat="false" ht="15.6" hidden="false" customHeight="true" outlineLevel="2" collapsed="false">
      <c r="D377" s="12"/>
      <c r="E377" s="39" t="s">
        <v>63</v>
      </c>
      <c r="F377" s="1"/>
      <c r="G377" s="8"/>
      <c r="H377" s="13"/>
    </row>
    <row r="378" customFormat="false" ht="15.6" hidden="false" customHeight="true" outlineLevel="2" collapsed="false">
      <c r="D378" s="12"/>
      <c r="E378" s="8"/>
      <c r="F378" s="1"/>
      <c r="G378" s="8"/>
      <c r="H378" s="13"/>
    </row>
    <row r="379" customFormat="false" ht="15.75" hidden="false" customHeight="false" outlineLevel="2" collapsed="false">
      <c r="D379" s="39" t="s">
        <v>64</v>
      </c>
      <c r="E379" s="8"/>
      <c r="F379" s="1"/>
      <c r="G379" s="8"/>
      <c r="H379" s="13"/>
    </row>
    <row r="380" customFormat="false" ht="15.75" hidden="false" customHeight="false" outlineLevel="2" collapsed="false">
      <c r="D380" s="12"/>
      <c r="E380" s="39" t="s">
        <v>65</v>
      </c>
      <c r="F380" s="1"/>
      <c r="G380" s="8"/>
      <c r="H380" s="13"/>
    </row>
    <row r="381" customFormat="false" ht="15.75" hidden="false" customHeight="false" outlineLevel="2" collapsed="false">
      <c r="D381" s="12"/>
      <c r="E381" s="39" t="s">
        <v>66</v>
      </c>
      <c r="F381" s="1"/>
      <c r="G381" s="8"/>
      <c r="H381" s="13"/>
    </row>
    <row r="382" customFormat="false" ht="15.75" hidden="false" customHeight="false" outlineLevel="2" collapsed="false">
      <c r="D382" s="12"/>
      <c r="E382" s="39" t="s">
        <v>67</v>
      </c>
      <c r="F382" s="1"/>
      <c r="G382" s="8"/>
      <c r="H382" s="13"/>
    </row>
    <row r="383" customFormat="false" ht="15.75" hidden="false" customHeight="false" outlineLevel="2" collapsed="false">
      <c r="D383" s="12"/>
      <c r="E383" s="39" t="s">
        <v>68</v>
      </c>
      <c r="F383" s="1"/>
      <c r="G383" s="8"/>
      <c r="H383" s="13"/>
    </row>
    <row r="384" customFormat="false" ht="15.75" hidden="false" customHeight="false" outlineLevel="2" collapsed="false">
      <c r="D384" s="12"/>
      <c r="E384" s="39" t="s">
        <v>69</v>
      </c>
      <c r="F384" s="1"/>
      <c r="G384" s="8"/>
      <c r="H384" s="13"/>
    </row>
    <row r="385" customFormat="false" ht="15.75" hidden="false" customHeight="false" outlineLevel="2" collapsed="false">
      <c r="D385" s="12"/>
      <c r="E385" s="39" t="s">
        <v>70</v>
      </c>
      <c r="F385" s="1"/>
      <c r="G385" s="8"/>
      <c r="H385" s="13"/>
    </row>
    <row r="386" customFormat="false" ht="15.75" hidden="false" customHeight="false" outlineLevel="2" collapsed="false">
      <c r="D386" s="12"/>
      <c r="E386" s="8"/>
      <c r="F386" s="8"/>
      <c r="G386" s="1"/>
      <c r="H386" s="1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8"/>
      <c r="F389" s="8"/>
      <c r="G389" s="8"/>
      <c r="H389" s="13"/>
    </row>
    <row r="390" customFormat="false" ht="15.75" hidden="false" customHeight="false" outlineLevel="2" collapsed="false">
      <c r="D390" s="12"/>
      <c r="E390" s="8"/>
      <c r="F390" s="14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13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43.5" hidden="false" customHeight="true" outlineLevel="0" collapsed="false">
      <c r="A410" s="26" t="n">
        <f aca="false">A343+1</f>
        <v>7</v>
      </c>
      <c r="B410" s="27" t="s">
        <v>51</v>
      </c>
      <c r="C410" s="28" t="n">
        <f aca="false">SUM(D410:H410)</f>
        <v>38</v>
      </c>
      <c r="D410" s="29" t="n">
        <f aca="false">COUNTA(D411:D476)</f>
        <v>1</v>
      </c>
      <c r="E410" s="29" t="n">
        <f aca="false">COUNTA(E411:E476)</f>
        <v>9</v>
      </c>
      <c r="F410" s="29" t="n">
        <f aca="false">COUNTA(F412:F476)</f>
        <v>26</v>
      </c>
      <c r="G410" s="29" t="n">
        <f aca="false">COUNTA(G411:G476)</f>
        <v>2</v>
      </c>
      <c r="H410" s="29" t="n">
        <f aca="false">COUNTA(H411:H476)</f>
        <v>0</v>
      </c>
    </row>
    <row r="411" customFormat="false" ht="15.6" hidden="false" customHeight="true" outlineLevel="1" collapsed="false">
      <c r="D411" s="51"/>
      <c r="E411" s="52"/>
      <c r="F411" s="52"/>
      <c r="G411" s="52"/>
      <c r="H411" s="53"/>
    </row>
    <row r="412" customFormat="false" ht="15.6" hidden="false" customHeight="true" outlineLevel="1" collapsed="false">
      <c r="D412" s="34" t="s">
        <v>71</v>
      </c>
      <c r="G412" s="29"/>
      <c r="H412" s="35"/>
    </row>
    <row r="413" customFormat="false" ht="15.75" hidden="false" customHeight="false" outlineLevel="1" collapsed="false">
      <c r="D413" s="33"/>
      <c r="E413" s="34" t="s">
        <v>55</v>
      </c>
      <c r="G413" s="29"/>
      <c r="H413" s="35"/>
    </row>
    <row r="414" customFormat="false" ht="15.75" hidden="false" customHeight="false" outlineLevel="1" collapsed="false">
      <c r="D414" s="33"/>
      <c r="E414" s="29"/>
      <c r="F414" s="34" t="s">
        <v>56</v>
      </c>
      <c r="G414" s="29"/>
      <c r="H414" s="35"/>
    </row>
    <row r="415" customFormat="false" ht="15.75" hidden="false" customHeight="false" outlineLevel="1" collapsed="false">
      <c r="D415" s="33"/>
      <c r="E415" s="34" t="s">
        <v>73</v>
      </c>
      <c r="G415" s="29"/>
      <c r="H415" s="35"/>
    </row>
    <row r="416" customFormat="false" ht="15.75" hidden="false" customHeight="false" outlineLevel="1" collapsed="false">
      <c r="D416" s="33"/>
      <c r="E416" s="34" t="s">
        <v>74</v>
      </c>
      <c r="G416" s="29"/>
      <c r="H416" s="35"/>
    </row>
    <row r="417" customFormat="false" ht="15.75" hidden="false" customHeight="false" outlineLevel="1" collapsed="false">
      <c r="D417" s="33"/>
      <c r="E417" s="34" t="s">
        <v>84</v>
      </c>
      <c r="G417" s="29"/>
      <c r="H417" s="35"/>
    </row>
    <row r="418" customFormat="false" ht="15.75" hidden="false" customHeight="false" outlineLevel="1" collapsed="false">
      <c r="D418" s="33"/>
      <c r="E418" s="34" t="s">
        <v>76</v>
      </c>
      <c r="G418" s="29"/>
      <c r="H418" s="35"/>
    </row>
    <row r="419" customFormat="false" ht="15.75" hidden="false" customHeight="false" outlineLevel="1" collapsed="false">
      <c r="D419" s="33"/>
      <c r="E419" s="34" t="s">
        <v>57</v>
      </c>
      <c r="G419" s="29"/>
      <c r="H419" s="35"/>
    </row>
    <row r="420" customFormat="false" ht="15.75" hidden="false" customHeight="false" outlineLevel="1" collapsed="false">
      <c r="D420" s="33"/>
      <c r="E420" s="34" t="s">
        <v>85</v>
      </c>
      <c r="G420" s="29"/>
      <c r="H420" s="35"/>
    </row>
    <row r="421" customFormat="false" ht="15.75" hidden="false" customHeight="false" outlineLevel="1" collapsed="false">
      <c r="D421" s="33"/>
      <c r="E421" s="34" t="s">
        <v>86</v>
      </c>
      <c r="G421" s="29"/>
      <c r="H421" s="35"/>
    </row>
    <row r="422" customFormat="false" ht="15.75" hidden="false" customHeight="false" outlineLevel="1" collapsed="false">
      <c r="D422" s="33"/>
      <c r="E422" s="29"/>
      <c r="F422" s="34" t="s">
        <v>58</v>
      </c>
      <c r="G422" s="29"/>
      <c r="H422" s="35"/>
    </row>
    <row r="423" customFormat="false" ht="15.75" hidden="false" customHeight="false" outlineLevel="1" collapsed="false">
      <c r="D423" s="33"/>
      <c r="E423" s="34" t="s">
        <v>87</v>
      </c>
      <c r="G423" s="29"/>
      <c r="H423" s="35"/>
    </row>
    <row r="424" customFormat="false" ht="15.75" hidden="false" customHeight="false" outlineLevel="1" collapsed="false">
      <c r="D424" s="33"/>
      <c r="E424" s="29"/>
      <c r="G424" s="36" t="s">
        <v>37</v>
      </c>
      <c r="H424" s="35"/>
    </row>
    <row r="425" customFormat="false" ht="15.75" hidden="false" customHeight="false" outlineLevel="1" collapsed="false">
      <c r="D425" s="33"/>
      <c r="E425" s="29"/>
      <c r="F425" s="37"/>
      <c r="G425" s="29"/>
      <c r="H425" s="35"/>
    </row>
    <row r="426" customFormat="false" ht="15.75" hidden="false" customHeight="false" outlineLevel="2" collapsed="false">
      <c r="D426" s="12"/>
      <c r="E426" s="1"/>
      <c r="F426" s="39" t="s">
        <v>14</v>
      </c>
      <c r="G426" s="14"/>
      <c r="H426" s="13"/>
    </row>
    <row r="427" customFormat="false" ht="15.75" hidden="false" customHeight="false" outlineLevel="2" collapsed="false">
      <c r="D427" s="12"/>
      <c r="E427" s="1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E428" s="1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E429" s="1"/>
      <c r="F429" s="39" t="s">
        <v>40</v>
      </c>
      <c r="G429" s="8"/>
      <c r="H429" s="13"/>
    </row>
    <row r="430" customFormat="false" ht="15.75" hidden="false" customHeight="false" outlineLevel="2" collapsed="false">
      <c r="D430" s="12"/>
      <c r="E430" s="1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E431" s="1"/>
      <c r="F431" s="1"/>
      <c r="G431" s="39" t="s">
        <v>39</v>
      </c>
      <c r="H431" s="13"/>
    </row>
    <row r="432" customFormat="false" ht="15.75" hidden="false" customHeight="false" outlineLevel="2" collapsed="false">
      <c r="D432" s="12"/>
      <c r="E432" s="1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E433" s="1"/>
      <c r="F433" s="8"/>
      <c r="G433" s="8"/>
      <c r="H433" s="13"/>
    </row>
    <row r="434" customFormat="false" ht="15.75" hidden="false" customHeight="false" outlineLevel="2" collapsed="false">
      <c r="D434" s="12"/>
      <c r="E434" s="1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E435" s="1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E436" s="1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E437" s="1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E438" s="1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E439" s="1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E440" s="1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E441" s="1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E442" s="1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E443" s="1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E444" s="1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E445" s="1"/>
      <c r="F445" s="8"/>
      <c r="G445" s="8"/>
      <c r="H445" s="13"/>
    </row>
    <row r="446" customFormat="false" ht="15.75" hidden="false" customHeight="false" outlineLevel="2" collapsed="false">
      <c r="D446" s="12"/>
      <c r="E446" s="1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E447" s="1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E448" s="1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E449" s="1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E450" s="1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E451" s="1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E452" s="1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E453" s="1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8"/>
      <c r="G455" s="8"/>
      <c r="H455" s="13"/>
    </row>
    <row r="456" customFormat="false" ht="15.75" hidden="false" customHeight="false" outlineLevel="2" collapsed="false">
      <c r="D456" s="12"/>
      <c r="E456" s="8"/>
      <c r="F456" s="14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33.75" hidden="false" customHeight="true" outlineLevel="0" collapsed="false">
      <c r="A477" s="26" t="n">
        <f aca="false">A410+1</f>
        <v>8</v>
      </c>
      <c r="B477" s="27" t="s">
        <v>52</v>
      </c>
      <c r="C477" s="28" t="n">
        <f aca="false">SUM(D477:H477)</f>
        <v>39</v>
      </c>
      <c r="D477" s="29" t="n">
        <f aca="false">COUNTA(D478:D543)</f>
        <v>2</v>
      </c>
      <c r="E477" s="29" t="n">
        <f aca="false">COUNTA(E478:E543)</f>
        <v>6</v>
      </c>
      <c r="F477" s="29" t="n">
        <f aca="false">COUNTA(F479:F543)</f>
        <v>24</v>
      </c>
      <c r="G477" s="29" t="n">
        <f aca="false">COUNTA(G478:G543)</f>
        <v>3</v>
      </c>
      <c r="H477" s="29" t="n">
        <f aca="false">COUNTA(H478:H543)</f>
        <v>4</v>
      </c>
    </row>
    <row r="478" customFormat="false" ht="15.6" hidden="false" customHeight="true" outlineLevel="1" collapsed="false">
      <c r="D478" s="51"/>
      <c r="E478" s="52"/>
      <c r="F478" s="52"/>
      <c r="G478" s="52"/>
      <c r="H478" s="53"/>
    </row>
    <row r="479" customFormat="false" ht="15.6" hidden="false" customHeight="true" outlineLevel="1" collapsed="false">
      <c r="D479" s="33"/>
      <c r="E479" s="34" t="s">
        <v>71</v>
      </c>
      <c r="G479" s="29"/>
      <c r="H479" s="35"/>
    </row>
    <row r="480" customFormat="false" ht="15.75" hidden="false" customHeight="false" outlineLevel="1" collapsed="false">
      <c r="D480" s="33"/>
      <c r="E480" s="34" t="s">
        <v>55</v>
      </c>
      <c r="G480" s="29"/>
      <c r="H480" s="35"/>
    </row>
    <row r="481" customFormat="false" ht="15.75" hidden="false" customHeight="false" outlineLevel="1" collapsed="false">
      <c r="D481" s="33"/>
      <c r="E481" s="29"/>
      <c r="F481" s="34" t="s">
        <v>56</v>
      </c>
      <c r="G481" s="29"/>
      <c r="H481" s="35"/>
    </row>
    <row r="482" customFormat="false" ht="15.75" hidden="false" customHeight="false" outlineLevel="1" collapsed="false">
      <c r="D482" s="33"/>
      <c r="E482" s="34" t="s">
        <v>73</v>
      </c>
      <c r="G482" s="29"/>
      <c r="H482" s="35"/>
    </row>
    <row r="483" customFormat="false" ht="15.75" hidden="false" customHeight="false" outlineLevel="1" collapsed="false">
      <c r="D483" s="33"/>
      <c r="E483" s="34" t="s">
        <v>74</v>
      </c>
      <c r="G483" s="29"/>
      <c r="H483" s="35"/>
    </row>
    <row r="484" customFormat="false" ht="15.75" hidden="false" customHeight="false" outlineLevel="1" collapsed="false">
      <c r="D484" s="33"/>
      <c r="E484" s="34" t="s">
        <v>84</v>
      </c>
      <c r="G484" s="29"/>
      <c r="H484" s="35"/>
    </row>
    <row r="485" customFormat="false" ht="15.75" hidden="false" customHeight="false" outlineLevel="1" collapsed="false">
      <c r="D485" s="33"/>
      <c r="E485" s="29"/>
      <c r="G485" s="34" t="s">
        <v>76</v>
      </c>
      <c r="H485" s="35"/>
    </row>
    <row r="486" customFormat="false" ht="15.75" hidden="false" customHeight="false" outlineLevel="1" collapsed="false">
      <c r="D486" s="33"/>
      <c r="E486" s="29"/>
      <c r="F486" s="34" t="s">
        <v>57</v>
      </c>
      <c r="G486" s="29"/>
      <c r="H486" s="35"/>
    </row>
    <row r="487" customFormat="false" ht="15.75" hidden="false" customHeight="false" outlineLevel="1" collapsed="false">
      <c r="D487" s="34" t="s">
        <v>85</v>
      </c>
      <c r="E487" s="29"/>
      <c r="G487" s="29"/>
      <c r="H487" s="35"/>
    </row>
    <row r="488" customFormat="false" ht="15.75" hidden="false" customHeight="false" outlineLevel="1" collapsed="false">
      <c r="D488" s="34" t="s">
        <v>86</v>
      </c>
      <c r="E488" s="29"/>
      <c r="G488" s="29"/>
      <c r="H488" s="35"/>
    </row>
    <row r="489" customFormat="false" ht="15.75" hidden="false" customHeight="false" outlineLevel="1" collapsed="false">
      <c r="D489" s="33"/>
      <c r="E489" s="29"/>
      <c r="F489" s="34" t="s">
        <v>58</v>
      </c>
      <c r="G489" s="29"/>
      <c r="H489" s="35"/>
    </row>
    <row r="490" customFormat="false" ht="15.75" hidden="false" customHeight="false" outlineLevel="1" collapsed="false">
      <c r="D490" s="33"/>
      <c r="E490" s="34" t="s">
        <v>87</v>
      </c>
      <c r="G490" s="29"/>
      <c r="H490" s="35"/>
    </row>
    <row r="491" customFormat="false" ht="15.75" hidden="false" customHeight="false" outlineLevel="1" collapsed="false">
      <c r="D491" s="33"/>
      <c r="E491" s="29"/>
      <c r="G491" s="29"/>
      <c r="H491" s="36" t="s">
        <v>37</v>
      </c>
    </row>
    <row r="492" customFormat="false" ht="15.75" hidden="false" customHeight="false" outlineLevel="1" collapsed="false">
      <c r="D492" s="33"/>
      <c r="E492" s="29"/>
      <c r="F492" s="37"/>
      <c r="G492" s="29"/>
      <c r="H492" s="35"/>
    </row>
    <row r="493" customFormat="false" ht="15.75" hidden="false" customHeight="false" outlineLevel="2" collapsed="false">
      <c r="D493" s="12"/>
      <c r="E493" s="1"/>
      <c r="F493" s="39" t="s">
        <v>14</v>
      </c>
      <c r="G493" s="14"/>
      <c r="H493" s="13"/>
    </row>
    <row r="494" customFormat="false" ht="15.75" hidden="false" customHeight="false" outlineLevel="2" collapsed="false">
      <c r="D494" s="12"/>
      <c r="E494" s="1"/>
      <c r="F494" s="39" t="s">
        <v>12</v>
      </c>
      <c r="G494" s="8"/>
      <c r="H494" s="13"/>
    </row>
    <row r="495" customFormat="false" ht="15.75" hidden="false" customHeight="false" outlineLevel="2" collapsed="false">
      <c r="D495" s="12"/>
      <c r="E495" s="8"/>
      <c r="F495" s="1"/>
      <c r="G495" s="8"/>
      <c r="H495" s="39" t="s">
        <v>38</v>
      </c>
    </row>
    <row r="496" customFormat="false" ht="15.75" hidden="false" customHeight="false" outlineLevel="2" collapsed="false">
      <c r="D496" s="12"/>
      <c r="E496" s="1"/>
      <c r="F496" s="39" t="s">
        <v>40</v>
      </c>
      <c r="G496" s="8"/>
      <c r="H496" s="13"/>
    </row>
    <row r="497" customFormat="false" ht="15.75" hidden="false" customHeight="false" outlineLevel="2" collapsed="false">
      <c r="D497" s="12"/>
      <c r="E497" s="1"/>
      <c r="F497" s="8"/>
      <c r="G497" s="8"/>
      <c r="H497" s="39" t="s">
        <v>28</v>
      </c>
    </row>
    <row r="498" customFormat="false" ht="15.75" hidden="false" customHeight="false" outlineLevel="2" collapsed="false">
      <c r="D498" s="12"/>
      <c r="E498" s="1"/>
      <c r="F498" s="39" t="s">
        <v>39</v>
      </c>
      <c r="G498" s="1"/>
      <c r="H498" s="13"/>
    </row>
    <row r="499" customFormat="false" ht="15.75" hidden="false" customHeight="false" outlineLevel="2" collapsed="false">
      <c r="D499" s="12"/>
      <c r="E499" s="1"/>
      <c r="F499" s="39" t="s">
        <v>41</v>
      </c>
      <c r="G499" s="8"/>
      <c r="H499" s="13"/>
    </row>
    <row r="500" customFormat="false" ht="15.75" hidden="false" customHeight="false" outlineLevel="2" collapsed="false">
      <c r="D500" s="12"/>
      <c r="E500" s="1"/>
      <c r="F500" s="1"/>
      <c r="G500" s="8"/>
      <c r="H500" s="13"/>
    </row>
    <row r="501" customFormat="false" ht="15.75" hidden="false" customHeight="false" outlineLevel="2" collapsed="false">
      <c r="D501" s="12"/>
      <c r="E501" s="1"/>
      <c r="F501" s="39" t="s">
        <v>24</v>
      </c>
      <c r="G501" s="8"/>
      <c r="H501" s="13"/>
    </row>
    <row r="502" customFormat="false" ht="15.75" hidden="false" customHeight="false" outlineLevel="2" collapsed="false">
      <c r="D502" s="12"/>
      <c r="E502" s="1"/>
      <c r="F502" s="1"/>
      <c r="G502" s="39" t="s">
        <v>23</v>
      </c>
      <c r="H502" s="13"/>
    </row>
    <row r="503" customFormat="false" ht="15.75" hidden="false" customHeight="false" outlineLevel="2" collapsed="false">
      <c r="D503" s="12"/>
      <c r="E503" s="1"/>
      <c r="F503" s="39" t="s">
        <v>8</v>
      </c>
      <c r="G503" s="8"/>
      <c r="H503" s="13"/>
    </row>
    <row r="504" customFormat="false" ht="15.75" hidden="false" customHeight="false" outlineLevel="2" collapsed="false">
      <c r="D504" s="12"/>
      <c r="E504" s="1"/>
      <c r="F504" s="39" t="s">
        <v>9</v>
      </c>
      <c r="G504" s="8"/>
      <c r="H504" s="13"/>
    </row>
    <row r="505" customFormat="false" ht="15.75" hidden="false" customHeight="false" outlineLevel="2" collapsed="false">
      <c r="D505" s="12"/>
      <c r="E505" s="8"/>
      <c r="F505" s="1"/>
      <c r="G505" s="39" t="s">
        <v>54</v>
      </c>
      <c r="H505" s="13"/>
    </row>
    <row r="506" customFormat="false" ht="15.75" hidden="false" customHeight="false" outlineLevel="2" collapsed="false">
      <c r="D506" s="12"/>
      <c r="E506" s="1"/>
      <c r="F506" s="39" t="s">
        <v>18</v>
      </c>
      <c r="G506" s="8"/>
      <c r="H506" s="13"/>
    </row>
    <row r="507" customFormat="false" ht="15.75" hidden="false" customHeight="false" outlineLevel="2" collapsed="false">
      <c r="D507" s="12"/>
      <c r="E507" s="8"/>
      <c r="F507" s="1"/>
      <c r="G507" s="8"/>
      <c r="H507" s="39" t="s">
        <v>27</v>
      </c>
    </row>
    <row r="508" customFormat="false" ht="15.75" hidden="false" customHeight="false" outlineLevel="2" collapsed="false">
      <c r="D508" s="12"/>
      <c r="E508" s="1"/>
      <c r="F508" s="39" t="s">
        <v>60</v>
      </c>
      <c r="G508" s="8"/>
      <c r="H508" s="13"/>
    </row>
    <row r="509" customFormat="false" ht="15.75" hidden="false" customHeight="false" outlineLevel="2" collapsed="false">
      <c r="D509" s="12"/>
      <c r="E509" s="1"/>
      <c r="F509" s="39" t="s">
        <v>61</v>
      </c>
      <c r="G509" s="8"/>
      <c r="H509" s="13"/>
    </row>
    <row r="510" customFormat="false" ht="15.75" hidden="false" customHeight="false" outlineLevel="2" collapsed="false">
      <c r="D510" s="12"/>
      <c r="E510" s="1"/>
      <c r="F510" s="39" t="s">
        <v>62</v>
      </c>
      <c r="G510" s="8"/>
      <c r="H510" s="13"/>
    </row>
    <row r="511" customFormat="false" ht="15.6" hidden="false" customHeight="true" outlineLevel="2" collapsed="false">
      <c r="D511" s="12"/>
      <c r="E511" s="1"/>
      <c r="F511" s="39" t="s">
        <v>63</v>
      </c>
      <c r="G511" s="8"/>
      <c r="H511" s="13"/>
    </row>
    <row r="512" customFormat="false" ht="15.6" hidden="false" customHeight="true" outlineLevel="2" collapsed="false">
      <c r="D512" s="12"/>
      <c r="E512" s="1"/>
      <c r="F512" s="1"/>
      <c r="G512" s="8"/>
      <c r="H512" s="13"/>
    </row>
    <row r="513" customFormat="false" ht="15.75" hidden="false" customHeight="false" outlineLevel="2" collapsed="false">
      <c r="D513" s="12"/>
      <c r="E513" s="1"/>
      <c r="F513" s="39" t="s">
        <v>64</v>
      </c>
      <c r="G513" s="8"/>
      <c r="H513" s="13"/>
    </row>
    <row r="514" customFormat="false" ht="15.75" hidden="false" customHeight="false" outlineLevel="2" collapsed="false">
      <c r="D514" s="12"/>
      <c r="E514" s="1"/>
      <c r="F514" s="39" t="s">
        <v>65</v>
      </c>
      <c r="G514" s="8"/>
      <c r="H514" s="13"/>
    </row>
    <row r="515" customFormat="false" ht="15.75" hidden="false" customHeight="false" outlineLevel="2" collapsed="false">
      <c r="D515" s="12"/>
      <c r="E515" s="1"/>
      <c r="F515" s="39" t="s">
        <v>66</v>
      </c>
      <c r="G515" s="8"/>
      <c r="H515" s="13"/>
    </row>
    <row r="516" customFormat="false" ht="15.75" hidden="false" customHeight="false" outlineLevel="2" collapsed="false">
      <c r="D516" s="12"/>
      <c r="E516" s="1"/>
      <c r="F516" s="39" t="s">
        <v>67</v>
      </c>
      <c r="G516" s="8"/>
      <c r="H516" s="13"/>
    </row>
    <row r="517" customFormat="false" ht="15.75" hidden="false" customHeight="false" outlineLevel="2" collapsed="false">
      <c r="D517" s="12"/>
      <c r="E517" s="1"/>
      <c r="F517" s="39" t="s">
        <v>68</v>
      </c>
      <c r="G517" s="8"/>
      <c r="H517" s="13"/>
    </row>
    <row r="518" customFormat="false" ht="15.75" hidden="false" customHeight="false" outlineLevel="2" collapsed="false">
      <c r="D518" s="12"/>
      <c r="E518" s="1"/>
      <c r="F518" s="39" t="s">
        <v>69</v>
      </c>
      <c r="G518" s="8"/>
      <c r="H518" s="13"/>
    </row>
    <row r="519" customFormat="false" ht="15.75" hidden="false" customHeight="false" outlineLevel="2" collapsed="false">
      <c r="D519" s="12"/>
      <c r="E519" s="1"/>
      <c r="F519" s="39" t="s">
        <v>70</v>
      </c>
      <c r="G519" s="8"/>
      <c r="H519" s="13"/>
    </row>
    <row r="520" customFormat="false" ht="15.75" hidden="false" customHeight="false" outlineLevel="2" collapsed="false">
      <c r="D520" s="12"/>
      <c r="E520" s="1"/>
      <c r="F520" s="39" t="s">
        <v>42</v>
      </c>
      <c r="G520" s="8"/>
      <c r="H520" s="13"/>
    </row>
    <row r="521" customFormat="false" ht="15.75" hidden="false" customHeight="false" outlineLevel="2" collapsed="false">
      <c r="D521" s="12"/>
      <c r="E521" s="8"/>
      <c r="F521" s="8"/>
      <c r="G521" s="8"/>
      <c r="H521" s="13"/>
    </row>
    <row r="522" customFormat="false" ht="15.75" hidden="false" customHeight="false" outlineLevel="2" collapsed="false">
      <c r="D522" s="12"/>
      <c r="E522" s="8"/>
      <c r="F522" s="8"/>
      <c r="G522" s="8"/>
      <c r="H522" s="13"/>
    </row>
    <row r="523" customFormat="false" ht="15.75" hidden="false" customHeight="false" outlineLevel="2" collapsed="false">
      <c r="D523" s="12"/>
      <c r="E523" s="8"/>
      <c r="F523" s="8"/>
      <c r="G523" s="8"/>
      <c r="H523" s="13"/>
    </row>
    <row r="524" customFormat="false" ht="15.75" hidden="false" customHeight="false" outlineLevel="2" collapsed="false">
      <c r="D524" s="12"/>
      <c r="E524" s="8"/>
      <c r="F524" s="14"/>
      <c r="G524" s="8"/>
      <c r="H524" s="13"/>
    </row>
    <row r="525" customFormat="false" ht="15.75" hidden="false" customHeight="false" outlineLevel="2" collapsed="false">
      <c r="D525" s="12"/>
      <c r="E525" s="8"/>
      <c r="F525" s="8"/>
      <c r="G525" s="14"/>
      <c r="H525" s="13"/>
    </row>
    <row r="526" customFormat="false" ht="15.75" hidden="false" customHeight="false" outlineLevel="2" collapsed="false">
      <c r="D526" s="12"/>
      <c r="E526" s="8"/>
      <c r="F526" s="8"/>
      <c r="G526" s="14"/>
      <c r="H526" s="13"/>
    </row>
    <row r="527" customFormat="false" ht="15.75" hidden="false" customHeight="false" outlineLevel="2" collapsed="false">
      <c r="D527" s="12"/>
      <c r="E527" s="8"/>
      <c r="F527" s="8"/>
      <c r="G527" s="8"/>
      <c r="H527" s="13"/>
    </row>
    <row r="528" customFormat="false" ht="15.75" hidden="false" customHeight="false" outlineLevel="2" collapsed="false">
      <c r="D528" s="12"/>
      <c r="E528" s="8"/>
      <c r="F528" s="8"/>
      <c r="G528" s="8"/>
      <c r="H528" s="13"/>
    </row>
    <row r="529" customFormat="false" ht="15.75" hidden="false" customHeight="false" outlineLevel="2" collapsed="false">
      <c r="D529" s="12"/>
      <c r="E529" s="14"/>
      <c r="F529" s="8"/>
      <c r="G529" s="8"/>
      <c r="H529" s="13"/>
    </row>
    <row r="530" customFormat="false" ht="15.75" hidden="false" customHeight="false" outlineLevel="2" collapsed="false">
      <c r="D530" s="12"/>
      <c r="E530" s="8"/>
      <c r="F530" s="8"/>
      <c r="G530" s="8"/>
      <c r="H530" s="13"/>
    </row>
    <row r="531" customFormat="false" ht="15.75" hidden="false" customHeight="false" outlineLevel="2" collapsed="false">
      <c r="D531" s="12"/>
      <c r="E531" s="8"/>
      <c r="F531" s="8"/>
      <c r="G531" s="8"/>
      <c r="H531" s="13"/>
    </row>
    <row r="532" customFormat="false" ht="15.75" hidden="false" customHeight="false" outlineLevel="2" collapsed="false">
      <c r="D532" s="12"/>
      <c r="E532" s="8"/>
      <c r="F532" s="8"/>
      <c r="G532" s="8"/>
      <c r="H532" s="13"/>
    </row>
    <row r="533" customFormat="false" ht="15.75" hidden="false" customHeight="false" outlineLevel="2" collapsed="false">
      <c r="D533" s="12"/>
      <c r="E533" s="8"/>
      <c r="F533" s="8"/>
      <c r="G533" s="8"/>
      <c r="H533" s="13"/>
    </row>
    <row r="534" customFormat="false" ht="15.75" hidden="false" customHeight="false" outlineLevel="2" collapsed="false">
      <c r="D534" s="12"/>
      <c r="E534" s="8"/>
      <c r="F534" s="8"/>
      <c r="G534" s="8"/>
      <c r="H534" s="13"/>
    </row>
    <row r="535" customFormat="false" ht="15.75" hidden="false" customHeight="false" outlineLevel="2" collapsed="false">
      <c r="D535" s="12"/>
      <c r="E535" s="8"/>
      <c r="F535" s="8"/>
      <c r="G535" s="8"/>
      <c r="H535" s="13"/>
    </row>
    <row r="536" customFormat="false" ht="15.75" hidden="false" customHeight="false" outlineLevel="2" collapsed="false">
      <c r="D536" s="12"/>
      <c r="E536" s="8"/>
      <c r="F536" s="8"/>
      <c r="G536" s="8"/>
      <c r="H536" s="13"/>
    </row>
    <row r="537" customFormat="false" ht="15.75" hidden="false" customHeight="false" outlineLevel="2" collapsed="false">
      <c r="D537" s="12"/>
      <c r="E537" s="8"/>
      <c r="F537" s="8"/>
      <c r="G537" s="8"/>
      <c r="H537" s="13"/>
    </row>
    <row r="538" customFormat="false" ht="15.75" hidden="false" customHeight="false" outlineLevel="2" collapsed="false">
      <c r="D538" s="12"/>
      <c r="E538" s="8"/>
      <c r="F538" s="8"/>
      <c r="G538" s="8"/>
      <c r="H538" s="13"/>
    </row>
    <row r="539" customFormat="false" ht="15.75" hidden="false" customHeight="false" outlineLevel="2" collapsed="false">
      <c r="D539" s="12"/>
      <c r="E539" s="8"/>
      <c r="F539" s="8"/>
      <c r="G539" s="8"/>
      <c r="H539" s="13"/>
    </row>
    <row r="540" customFormat="false" ht="15.75" hidden="false" customHeight="false" outlineLevel="2" collapsed="false">
      <c r="D540" s="12"/>
      <c r="E540" s="8"/>
      <c r="F540" s="8"/>
      <c r="G540" s="8"/>
      <c r="H540" s="13"/>
    </row>
    <row r="541" customFormat="false" ht="15.75" hidden="false" customHeight="false" outlineLevel="2" collapsed="false">
      <c r="D541" s="12"/>
      <c r="E541" s="8"/>
      <c r="F541" s="8"/>
      <c r="G541" s="8"/>
      <c r="H541" s="13"/>
    </row>
    <row r="542" customFormat="false" ht="15.75" hidden="false" customHeight="false" outlineLevel="2" collapsed="false">
      <c r="D542" s="12"/>
      <c r="E542" s="8"/>
      <c r="F542" s="8"/>
      <c r="G542" s="8"/>
      <c r="H542" s="13"/>
    </row>
    <row r="543" customFormat="false" ht="15.75" hidden="false" customHeight="false" outlineLevel="2" collapsed="false">
      <c r="D543" s="12"/>
      <c r="E543" s="8"/>
      <c r="F543" s="8"/>
      <c r="G543" s="8"/>
      <c r="H543" s="13"/>
    </row>
    <row r="544" customFormat="false" ht="15" hidden="false" customHeight="true" outlineLevel="0" collapsed="false">
      <c r="C544" s="54" t="n">
        <f aca="false">SUM(D544:H544)</f>
        <v>305</v>
      </c>
      <c r="D544" s="55" t="n">
        <f aca="false">D477+D410+D343+D276+D209+D142+D75+D8</f>
        <v>19</v>
      </c>
      <c r="E544" s="55" t="n">
        <f aca="false">E477+E410+E343+E276+E209+E142+E75+E8</f>
        <v>61</v>
      </c>
      <c r="F544" s="55" t="n">
        <f aca="false">F477+F410+F343+F276+F209+F142+F75+F8</f>
        <v>92</v>
      </c>
      <c r="G544" s="55" t="n">
        <f aca="false">G477+G410+G343+G276+G209+G142+G75+G8</f>
        <v>119</v>
      </c>
      <c r="H544" s="55" t="n">
        <f aca="false">H477+H410+H343+H276+H209+H142+H75+H8</f>
        <v>14</v>
      </c>
    </row>
    <row r="545" customFormat="false" ht="15.75" hidden="false" customHeight="false" outlineLevel="0" collapsed="false">
      <c r="C545" s="56"/>
      <c r="D545" s="21" t="n">
        <f aca="false">D544/$C$544</f>
        <v>0.0622950819672131</v>
      </c>
      <c r="E545" s="21" t="n">
        <f aca="false">E544/$C$544</f>
        <v>0.2</v>
      </c>
      <c r="F545" s="21" t="n">
        <f aca="false">F544/$C$544</f>
        <v>0.301639344262295</v>
      </c>
      <c r="G545" s="21" t="n">
        <f aca="false">G544/$C$544</f>
        <v>0.39016393442623</v>
      </c>
      <c r="H545" s="21" t="n">
        <f aca="false">H544/$C$544</f>
        <v>0.0459016393442623</v>
      </c>
    </row>
  </sheetData>
  <mergeCells count="5">
    <mergeCell ref="D2:D7"/>
    <mergeCell ref="E2:E7"/>
    <mergeCell ref="F2:F7"/>
    <mergeCell ref="G2:G7"/>
    <mergeCell ref="H2:H7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45"/>
  <sheetViews>
    <sheetView showFormulas="false" showGridLines="true" showRowColHeaders="true" showZeros="true" rightToLeft="false" tabSelected="false" showOutlineSymbols="true" defaultGridColor="true" view="normal" topLeftCell="A522" colorId="64" zoomScale="100" zoomScaleNormal="100" zoomScalePageLayoutView="100" workbookViewId="0">
      <selection pane="topLeft" activeCell="D493" activeCellId="0" sqref="D493"/>
    </sheetView>
  </sheetViews>
  <sheetFormatPr defaultRowHeight="12" zeroHeight="false" outlineLevelRow="2" outlineLevelCol="0"/>
  <cols>
    <col collapsed="false" customWidth="true" hidden="false" outlineLevel="0" max="1" min="1" style="1" width="3.86"/>
    <col collapsed="false" customWidth="true" hidden="false" outlineLevel="0" max="2" min="2" style="1" width="46.86"/>
    <col collapsed="false" customWidth="true" hidden="false" outlineLevel="0" max="3" min="3" style="1" width="4.57"/>
    <col collapsed="false" customWidth="true" hidden="false" outlineLevel="0" max="5" min="4" style="1" width="23.01"/>
    <col collapsed="false" customWidth="true" hidden="false" outlineLevel="0" max="7" min="6" style="1" width="24.71"/>
    <col collapsed="false" customWidth="true" hidden="false" outlineLevel="0" max="8" min="8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34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36" hidden="false" customHeight="true" outlineLevel="0" collapsed="false">
      <c r="A8" s="5" t="n">
        <v>1</v>
      </c>
      <c r="B8" s="6" t="s">
        <v>6</v>
      </c>
      <c r="C8" s="7" t="n">
        <f aca="false">SUM(D8:H8)</f>
        <v>38</v>
      </c>
      <c r="D8" s="8" t="n">
        <f aca="false">COUNTA(D9:D74)</f>
        <v>4</v>
      </c>
      <c r="E8" s="8" t="n">
        <f aca="false">COUNTA(E9:E74)</f>
        <v>3</v>
      </c>
      <c r="F8" s="8" t="n">
        <f aca="false">COUNTA(F10:F74)</f>
        <v>6</v>
      </c>
      <c r="G8" s="8" t="n">
        <f aca="false">COUNTA(G9:G74)</f>
        <v>22</v>
      </c>
      <c r="H8" s="8" t="n">
        <f aca="false">COUNTA(H9:H74)</f>
        <v>3</v>
      </c>
    </row>
    <row r="9" customFormat="false" ht="15.6" hidden="false" customHeight="true" outlineLevel="1" collapsed="false">
      <c r="D9" s="57"/>
      <c r="E9" s="58"/>
      <c r="F9" s="58"/>
      <c r="G9" s="58"/>
      <c r="H9" s="59"/>
    </row>
    <row r="10" customFormat="false" ht="15.6" hidden="false" customHeight="true" outlineLevel="1" collapsed="false">
      <c r="D10" s="75" t="s">
        <v>72</v>
      </c>
      <c r="E10" s="8"/>
      <c r="F10" s="40"/>
      <c r="G10" s="8"/>
      <c r="H10" s="41"/>
    </row>
    <row r="11" customFormat="false" ht="15.75" hidden="false" customHeight="false" outlineLevel="1" collapsed="false">
      <c r="D11" s="38"/>
      <c r="E11" s="60" t="s">
        <v>71</v>
      </c>
      <c r="F11" s="40"/>
      <c r="G11" s="8"/>
      <c r="H11" s="41"/>
    </row>
    <row r="12" customFormat="false" ht="15.75" hidden="false" customHeight="false" outlineLevel="1" collapsed="false">
      <c r="D12" s="38"/>
      <c r="E12" s="8"/>
      <c r="F12" s="40"/>
      <c r="G12" s="60" t="s">
        <v>55</v>
      </c>
      <c r="H12" s="41"/>
    </row>
    <row r="13" customFormat="false" ht="15.75" hidden="false" customHeight="false" outlineLevel="1" collapsed="false">
      <c r="D13" s="38"/>
      <c r="E13" s="42"/>
      <c r="F13" s="60" t="s">
        <v>56</v>
      </c>
      <c r="G13" s="8"/>
      <c r="H13" s="41"/>
    </row>
    <row r="14" customFormat="false" ht="15.75" hidden="false" customHeight="false" outlineLevel="1" collapsed="false">
      <c r="D14" s="75" t="s">
        <v>88</v>
      </c>
      <c r="E14" s="8"/>
      <c r="F14" s="40"/>
      <c r="G14" s="8"/>
      <c r="H14" s="41"/>
    </row>
    <row r="15" customFormat="false" ht="15.75" hidden="false" customHeight="false" outlineLevel="1" collapsed="false">
      <c r="D15" s="38"/>
      <c r="E15" s="8"/>
      <c r="G15" s="60" t="s">
        <v>74</v>
      </c>
    </row>
    <row r="16" customFormat="false" ht="15.75" hidden="false" customHeight="false" outlineLevel="1" collapsed="false">
      <c r="D16" s="38"/>
      <c r="E16" s="60" t="s">
        <v>76</v>
      </c>
      <c r="F16" s="40"/>
      <c r="G16" s="13"/>
      <c r="H16" s="41"/>
    </row>
    <row r="17" customFormat="false" ht="15.75" hidden="false" customHeight="false" outlineLevel="1" collapsed="false">
      <c r="D17" s="38"/>
      <c r="E17" s="60" t="s">
        <v>89</v>
      </c>
      <c r="F17" s="40"/>
      <c r="G17" s="13"/>
      <c r="H17" s="41"/>
    </row>
    <row r="18" customFormat="false" ht="15.75" hidden="false" customHeight="false" outlineLevel="1" collapsed="false">
      <c r="D18" s="38"/>
      <c r="E18" s="8"/>
      <c r="F18" s="40"/>
      <c r="G18" s="60" t="s">
        <v>57</v>
      </c>
      <c r="H18" s="41"/>
    </row>
    <row r="19" customFormat="false" ht="15.75" hidden="false" customHeight="false" outlineLevel="1" collapsed="false">
      <c r="D19" s="75" t="s">
        <v>90</v>
      </c>
      <c r="E19" s="8"/>
      <c r="F19" s="40"/>
      <c r="G19" s="8"/>
      <c r="H19" s="41"/>
    </row>
    <row r="20" customFormat="false" ht="15.75" hidden="false" customHeight="false" outlineLevel="1" collapsed="false">
      <c r="D20" s="75" t="s">
        <v>91</v>
      </c>
      <c r="E20" s="8"/>
      <c r="F20" s="40"/>
      <c r="G20" s="8"/>
      <c r="H20" s="41"/>
    </row>
    <row r="21" customFormat="false" ht="15.75" hidden="false" customHeight="false" outlineLevel="1" collapsed="false">
      <c r="D21" s="38"/>
      <c r="E21" s="8"/>
      <c r="F21" s="60" t="s">
        <v>58</v>
      </c>
      <c r="G21" s="8"/>
      <c r="H21" s="41"/>
    </row>
    <row r="22" customFormat="false" ht="15.75" hidden="false" customHeight="false" outlineLevel="1" collapsed="false">
      <c r="D22" s="38"/>
      <c r="E22" s="8"/>
      <c r="F22" s="40"/>
      <c r="G22" s="40"/>
      <c r="H22" s="43" t="s">
        <v>37</v>
      </c>
    </row>
    <row r="23" customFormat="false" ht="15.75" hidden="false" customHeight="false" outlineLevel="1" collapsed="false">
      <c r="D23" s="38"/>
      <c r="E23" s="8"/>
      <c r="F23" s="40"/>
      <c r="G23" s="40"/>
      <c r="H23" s="41"/>
    </row>
    <row r="24" customFormat="false" ht="15.75" hidden="false" customHeight="false" outlineLevel="2" collapsed="false">
      <c r="D24" s="38"/>
      <c r="E24" s="8"/>
      <c r="F24" s="39" t="s">
        <v>14</v>
      </c>
      <c r="G24" s="40"/>
      <c r="H24" s="41"/>
    </row>
    <row r="25" customFormat="false" ht="15.75" hidden="false" customHeight="false" outlineLevel="2" collapsed="false">
      <c r="D25" s="38"/>
      <c r="E25" s="8"/>
      <c r="F25" s="42"/>
      <c r="G25" s="39" t="s">
        <v>12</v>
      </c>
      <c r="H25" s="41"/>
    </row>
    <row r="26" customFormat="false" ht="15.75" hidden="false" customHeight="false" outlineLevel="2" collapsed="false">
      <c r="D26" s="38"/>
      <c r="E26" s="8"/>
      <c r="F26" s="39" t="s">
        <v>38</v>
      </c>
      <c r="G26" s="40"/>
      <c r="H26" s="41"/>
    </row>
    <row r="27" customFormat="false" ht="15.75" hidden="false" customHeight="false" outlineLevel="2" collapsed="false">
      <c r="D27" s="38"/>
      <c r="E27" s="8"/>
      <c r="F27" s="42"/>
      <c r="G27" s="39" t="s">
        <v>40</v>
      </c>
      <c r="H27" s="41"/>
    </row>
    <row r="28" customFormat="false" ht="15.75" hidden="false" customHeight="false" outlineLevel="2" collapsed="false">
      <c r="D28" s="38"/>
      <c r="E28" s="8"/>
      <c r="F28" s="42"/>
      <c r="G28" s="39" t="s">
        <v>28</v>
      </c>
      <c r="H28" s="41"/>
    </row>
    <row r="29" customFormat="false" ht="15.75" hidden="false" customHeight="false" outlineLevel="2" collapsed="false">
      <c r="D29" s="38"/>
      <c r="E29" s="8"/>
      <c r="F29" s="42"/>
      <c r="G29" s="42"/>
      <c r="H29" s="43" t="s">
        <v>39</v>
      </c>
    </row>
    <row r="30" customFormat="false" ht="15.75" hidden="false" customHeight="false" outlineLevel="2" collapsed="false">
      <c r="D30" s="38"/>
      <c r="E30" s="8"/>
      <c r="F30" s="42"/>
      <c r="G30" s="39" t="s">
        <v>41</v>
      </c>
      <c r="H30" s="41"/>
    </row>
    <row r="31" customFormat="false" ht="15.75" hidden="false" customHeight="false" outlineLevel="2" collapsed="false">
      <c r="D31" s="38"/>
      <c r="E31" s="8"/>
      <c r="F31" s="42"/>
      <c r="H31" s="41"/>
    </row>
    <row r="32" customFormat="false" ht="15.75" hidden="false" customHeight="false" outlineLevel="2" collapsed="false">
      <c r="D32" s="38"/>
      <c r="E32" s="8"/>
      <c r="F32" s="42"/>
      <c r="G32" s="39" t="s">
        <v>24</v>
      </c>
      <c r="H32" s="41"/>
    </row>
    <row r="33" customFormat="false" ht="15.75" hidden="false" customHeight="false" outlineLevel="2" collapsed="false">
      <c r="D33" s="38"/>
      <c r="E33" s="8"/>
      <c r="F33" s="42"/>
      <c r="G33" s="39" t="s">
        <v>23</v>
      </c>
      <c r="H33" s="41"/>
    </row>
    <row r="34" customFormat="false" ht="15.75" hidden="false" customHeight="false" outlineLevel="2" collapsed="false">
      <c r="D34" s="38"/>
      <c r="E34" s="8"/>
      <c r="F34" s="39" t="s">
        <v>8</v>
      </c>
      <c r="H34" s="41"/>
    </row>
    <row r="35" customFormat="false" ht="15.75" hidden="false" customHeight="false" outlineLevel="2" collapsed="false">
      <c r="D35" s="38"/>
      <c r="E35" s="8"/>
      <c r="F35" s="42"/>
      <c r="G35" s="39" t="s">
        <v>9</v>
      </c>
      <c r="H35" s="41"/>
    </row>
    <row r="36" customFormat="false" ht="15.75" hidden="false" customHeight="false" outlineLevel="2" collapsed="false">
      <c r="D36" s="38"/>
      <c r="E36" s="8"/>
      <c r="F36" s="42"/>
      <c r="H36" s="39" t="s">
        <v>54</v>
      </c>
    </row>
    <row r="37" customFormat="false" ht="15.75" hidden="false" customHeight="false" outlineLevel="2" collapsed="false">
      <c r="D37" s="38"/>
      <c r="E37" s="8"/>
      <c r="F37" s="39" t="s">
        <v>18</v>
      </c>
      <c r="H37" s="41"/>
    </row>
    <row r="38" customFormat="false" ht="15.75" hidden="false" customHeight="false" outlineLevel="2" collapsed="false">
      <c r="D38" s="38"/>
      <c r="E38" s="8"/>
      <c r="F38" s="42"/>
      <c r="G38" s="39" t="s">
        <v>27</v>
      </c>
      <c r="H38" s="41"/>
    </row>
    <row r="39" customFormat="false" ht="15.75" hidden="false" customHeight="false" outlineLevel="2" collapsed="false">
      <c r="D39" s="38"/>
      <c r="E39" s="8"/>
      <c r="F39" s="42"/>
      <c r="G39" s="39" t="s">
        <v>60</v>
      </c>
      <c r="H39" s="41"/>
    </row>
    <row r="40" customFormat="false" ht="15.75" hidden="false" customHeight="false" outlineLevel="2" collapsed="false">
      <c r="D40" s="38"/>
      <c r="E40" s="8"/>
      <c r="F40" s="42"/>
      <c r="G40" s="39" t="s">
        <v>61</v>
      </c>
      <c r="H40" s="41"/>
    </row>
    <row r="41" customFormat="false" ht="15.75" hidden="false" customHeight="false" outlineLevel="2" collapsed="false">
      <c r="D41" s="38"/>
      <c r="E41" s="8"/>
      <c r="F41" s="42"/>
      <c r="G41" s="39" t="s">
        <v>62</v>
      </c>
      <c r="H41" s="41"/>
    </row>
    <row r="42" customFormat="false" ht="15.6" hidden="false" customHeight="true" outlineLevel="2" collapsed="false">
      <c r="D42" s="38"/>
      <c r="E42" s="8"/>
      <c r="F42" s="42"/>
      <c r="G42" s="39" t="s">
        <v>63</v>
      </c>
      <c r="H42" s="41"/>
    </row>
    <row r="43" customFormat="false" ht="15.6" hidden="false" customHeight="true" outlineLevel="2" collapsed="false">
      <c r="D43" s="38"/>
      <c r="E43" s="8"/>
      <c r="G43" s="42"/>
      <c r="H43" s="41"/>
    </row>
    <row r="44" customFormat="false" ht="15.75" hidden="false" customHeight="false" outlineLevel="2" collapsed="false">
      <c r="D44" s="38"/>
      <c r="E44" s="8"/>
      <c r="F44" s="42"/>
      <c r="G44" s="39" t="s">
        <v>64</v>
      </c>
      <c r="H44" s="41"/>
    </row>
    <row r="45" customFormat="false" ht="15.75" hidden="false" customHeight="false" outlineLevel="2" collapsed="false">
      <c r="D45" s="38"/>
      <c r="E45" s="8"/>
      <c r="F45" s="42"/>
      <c r="G45" s="39" t="s">
        <v>65</v>
      </c>
      <c r="H45" s="41"/>
    </row>
    <row r="46" customFormat="false" ht="15.75" hidden="false" customHeight="false" outlineLevel="2" collapsed="false">
      <c r="D46" s="38"/>
      <c r="E46" s="42"/>
      <c r="F46" s="42"/>
      <c r="G46" s="39" t="s">
        <v>66</v>
      </c>
      <c r="H46" s="41"/>
    </row>
    <row r="47" customFormat="false" ht="15.75" hidden="false" customHeight="false" outlineLevel="2" collapsed="false">
      <c r="D47" s="38"/>
      <c r="E47" s="8"/>
      <c r="F47" s="42"/>
      <c r="G47" s="39" t="s">
        <v>67</v>
      </c>
      <c r="H47" s="41"/>
    </row>
    <row r="48" customFormat="false" ht="15.75" hidden="false" customHeight="false" outlineLevel="2" collapsed="false">
      <c r="D48" s="38"/>
      <c r="E48" s="8"/>
      <c r="F48" s="42"/>
      <c r="G48" s="39" t="s">
        <v>68</v>
      </c>
      <c r="H48" s="41"/>
    </row>
    <row r="49" customFormat="false" ht="15.75" hidden="false" customHeight="false" outlineLevel="2" collapsed="false">
      <c r="D49" s="38"/>
      <c r="E49" s="8"/>
      <c r="F49" s="42"/>
      <c r="G49" s="39" t="s">
        <v>69</v>
      </c>
      <c r="H49" s="41"/>
    </row>
    <row r="50" customFormat="false" ht="15.75" hidden="false" customHeight="false" outlineLevel="2" collapsed="false">
      <c r="D50" s="38"/>
      <c r="E50" s="8"/>
      <c r="F50" s="42"/>
      <c r="G50" s="39" t="s">
        <v>70</v>
      </c>
      <c r="H50" s="41"/>
    </row>
    <row r="51" customFormat="false" ht="15.75" hidden="false" customHeight="false" outlineLevel="2" collapsed="false">
      <c r="D51" s="38"/>
      <c r="E51" s="8"/>
      <c r="F51" s="42"/>
      <c r="G51" s="42"/>
      <c r="H51" s="41"/>
    </row>
    <row r="52" customFormat="false" ht="15.75" hidden="false" customHeight="false" outlineLevel="2" collapsed="false">
      <c r="D52" s="38"/>
      <c r="E52" s="8"/>
      <c r="F52" s="8"/>
      <c r="G52" s="8"/>
      <c r="H52" s="41"/>
    </row>
    <row r="53" customFormat="false" ht="15.75" hidden="false" customHeight="false" outlineLevel="2" collapsed="false">
      <c r="D53" s="38"/>
      <c r="E53" s="8"/>
      <c r="F53" s="8"/>
      <c r="G53" s="8"/>
      <c r="H53" s="41"/>
    </row>
    <row r="54" customFormat="false" ht="15.75" hidden="false" customHeight="false" outlineLevel="2" collapsed="false">
      <c r="D54" s="38"/>
      <c r="E54" s="8"/>
      <c r="F54" s="8"/>
      <c r="G54" s="8"/>
      <c r="H54" s="41"/>
    </row>
    <row r="55" customFormat="false" ht="15.75" hidden="false" customHeight="false" outlineLevel="2" collapsed="false">
      <c r="D55" s="38"/>
      <c r="E55" s="8"/>
      <c r="F55" s="8"/>
      <c r="G55" s="8"/>
      <c r="H55" s="41"/>
    </row>
    <row r="56" customFormat="false" ht="15.75" hidden="false" customHeight="false" outlineLevel="2" collapsed="false">
      <c r="D56" s="38"/>
      <c r="E56" s="8"/>
      <c r="F56" s="8"/>
      <c r="G56" s="14"/>
      <c r="H56" s="41"/>
    </row>
    <row r="57" customFormat="false" ht="15.75" hidden="false" customHeight="false" outlineLevel="2" collapsed="false">
      <c r="D57" s="38"/>
      <c r="E57" s="8"/>
      <c r="F57" s="8"/>
      <c r="G57" s="14"/>
      <c r="H57" s="41"/>
    </row>
    <row r="58" customFormat="false" ht="15.75" hidden="false" customHeight="false" outlineLevel="2" collapsed="false">
      <c r="D58" s="38"/>
      <c r="E58" s="8"/>
      <c r="F58" s="8"/>
      <c r="G58" s="14"/>
      <c r="H58" s="41"/>
    </row>
    <row r="59" customFormat="false" ht="15.75" hidden="false" customHeight="false" outlineLevel="2" collapsed="false">
      <c r="D59" s="38"/>
      <c r="E59" s="8"/>
      <c r="F59" s="8"/>
      <c r="G59" s="14"/>
      <c r="H59" s="41"/>
    </row>
    <row r="60" customFormat="false" ht="15.75" hidden="false" customHeight="false" outlineLevel="2" collapsed="false">
      <c r="D60" s="38"/>
      <c r="E60" s="14"/>
      <c r="F60" s="8"/>
      <c r="G60" s="8"/>
      <c r="H60" s="41"/>
    </row>
    <row r="61" customFormat="false" ht="15.75" hidden="false" customHeight="false" outlineLevel="2" collapsed="false">
      <c r="D61" s="38"/>
      <c r="E61" s="8"/>
      <c r="F61" s="8"/>
      <c r="G61" s="8"/>
      <c r="H61" s="41"/>
    </row>
    <row r="62" customFormat="false" ht="15.75" hidden="false" customHeight="false" outlineLevel="2" collapsed="false">
      <c r="D62" s="38"/>
      <c r="E62" s="8"/>
      <c r="F62" s="8"/>
      <c r="G62" s="8"/>
      <c r="H62" s="41"/>
    </row>
    <row r="63" customFormat="false" ht="15.75" hidden="false" customHeight="false" outlineLevel="2" collapsed="false">
      <c r="D63" s="38"/>
      <c r="E63" s="8"/>
      <c r="F63" s="8"/>
      <c r="G63" s="8"/>
      <c r="H63" s="41"/>
    </row>
    <row r="64" customFormat="false" ht="15.75" hidden="false" customHeight="false" outlineLevel="2" collapsed="false">
      <c r="D64" s="38"/>
      <c r="E64" s="8"/>
      <c r="F64" s="8"/>
      <c r="G64" s="8"/>
      <c r="H64" s="41"/>
    </row>
    <row r="65" customFormat="false" ht="15.75" hidden="false" customHeight="false" outlineLevel="2" collapsed="false">
      <c r="D65" s="38"/>
      <c r="E65" s="8"/>
      <c r="F65" s="8"/>
      <c r="G65" s="8"/>
      <c r="H65" s="41"/>
    </row>
    <row r="66" customFormat="false" ht="15.75" hidden="false" customHeight="false" outlineLevel="2" collapsed="false">
      <c r="D66" s="38"/>
      <c r="E66" s="8"/>
      <c r="F66" s="8"/>
      <c r="G66" s="8"/>
      <c r="H66" s="41"/>
    </row>
    <row r="67" customFormat="false" ht="15.75" hidden="false" customHeight="false" outlineLevel="2" collapsed="false">
      <c r="D67" s="38"/>
      <c r="E67" s="8"/>
      <c r="F67" s="8"/>
      <c r="G67" s="8"/>
      <c r="H67" s="41"/>
    </row>
    <row r="68" customFormat="false" ht="15.75" hidden="false" customHeight="false" outlineLevel="2" collapsed="false">
      <c r="D68" s="38"/>
      <c r="E68" s="8"/>
      <c r="F68" s="8"/>
      <c r="G68" s="8"/>
      <c r="H68" s="41"/>
    </row>
    <row r="69" customFormat="false" ht="15.75" hidden="false" customHeight="false" outlineLevel="2" collapsed="false">
      <c r="D69" s="38"/>
      <c r="E69" s="8"/>
      <c r="F69" s="8"/>
      <c r="G69" s="8"/>
      <c r="H69" s="41"/>
    </row>
    <row r="70" customFormat="false" ht="15.75" hidden="false" customHeight="false" outlineLevel="2" collapsed="false">
      <c r="D70" s="38"/>
      <c r="E70" s="8"/>
      <c r="F70" s="8"/>
      <c r="G70" s="8"/>
      <c r="H70" s="41"/>
    </row>
    <row r="71" customFormat="false" ht="15.75" hidden="false" customHeight="false" outlineLevel="2" collapsed="false">
      <c r="D71" s="38"/>
      <c r="E71" s="8"/>
      <c r="F71" s="8"/>
      <c r="G71" s="8"/>
      <c r="H71" s="41"/>
    </row>
    <row r="72" customFormat="false" ht="15.75" hidden="false" customHeight="false" outlineLevel="2" collapsed="false">
      <c r="D72" s="38"/>
      <c r="E72" s="8"/>
      <c r="F72" s="8"/>
      <c r="G72" s="8"/>
      <c r="H72" s="41"/>
    </row>
    <row r="73" customFormat="false" ht="15.75" hidden="false" customHeight="false" outlineLevel="2" collapsed="false">
      <c r="D73" s="38"/>
      <c r="E73" s="8"/>
      <c r="F73" s="8"/>
      <c r="G73" s="8"/>
      <c r="H73" s="41"/>
    </row>
    <row r="74" customFormat="false" ht="12.75" hidden="false" customHeight="true" outlineLevel="2" collapsed="false">
      <c r="D74" s="44"/>
      <c r="E74" s="16"/>
      <c r="F74" s="16"/>
      <c r="G74" s="16"/>
      <c r="H74" s="45"/>
    </row>
    <row r="75" customFormat="false" ht="46.5" hidden="false" customHeight="false" outlineLevel="0" collapsed="false">
      <c r="A75" s="5" t="n">
        <f aca="false">A8+1</f>
        <v>2</v>
      </c>
      <c r="B75" s="6" t="s">
        <v>43</v>
      </c>
      <c r="C75" s="7" t="n">
        <f aca="false">SUM(D75:H75)</f>
        <v>38</v>
      </c>
      <c r="D75" s="61" t="n">
        <f aca="false">COUNTA(D76:D141)</f>
        <v>4</v>
      </c>
      <c r="E75" s="62" t="n">
        <f aca="false">COUNTA(E76:E141)</f>
        <v>2</v>
      </c>
      <c r="F75" s="62" t="n">
        <f aca="false">COUNTA(F77:F141)</f>
        <v>7</v>
      </c>
      <c r="G75" s="62" t="n">
        <f aca="false">COUNTA(G76:G141)</f>
        <v>22</v>
      </c>
      <c r="H75" s="63" t="n">
        <f aca="false">COUNTA(H76:H141)</f>
        <v>3</v>
      </c>
    </row>
    <row r="76" customFormat="false" ht="15.6" hidden="false" customHeight="true" outlineLevel="1" collapsed="false">
      <c r="D76" s="12"/>
      <c r="E76" s="8"/>
      <c r="F76" s="8"/>
      <c r="G76" s="8"/>
      <c r="H76" s="13"/>
    </row>
    <row r="77" customFormat="false" ht="15.6" hidden="false" customHeight="true" outlineLevel="1" collapsed="false">
      <c r="D77" s="60" t="s">
        <v>72</v>
      </c>
      <c r="E77" s="8"/>
      <c r="F77" s="40"/>
      <c r="G77" s="8"/>
      <c r="H77" s="13"/>
    </row>
    <row r="78" customFormat="false" ht="15.75" hidden="false" customHeight="false" outlineLevel="1" collapsed="false">
      <c r="D78" s="12"/>
      <c r="E78" s="8"/>
      <c r="F78" s="60" t="s">
        <v>71</v>
      </c>
      <c r="G78" s="8"/>
      <c r="H78" s="13"/>
    </row>
    <row r="79" customFormat="false" ht="15.75" hidden="false" customHeight="false" outlineLevel="1" collapsed="false">
      <c r="D79" s="12"/>
      <c r="E79" s="8"/>
      <c r="F79" s="40"/>
      <c r="G79" s="60" t="s">
        <v>55</v>
      </c>
      <c r="H79" s="13"/>
    </row>
    <row r="80" customFormat="false" ht="15.75" hidden="false" customHeight="false" outlineLevel="1" collapsed="false">
      <c r="D80" s="12"/>
      <c r="F80" s="60" t="s">
        <v>56</v>
      </c>
      <c r="G80" s="8"/>
      <c r="H80" s="13"/>
    </row>
    <row r="81" customFormat="false" ht="15.75" hidden="false" customHeight="false" outlineLevel="1" collapsed="false">
      <c r="D81" s="60" t="s">
        <v>88</v>
      </c>
      <c r="E81" s="8"/>
      <c r="F81" s="40"/>
      <c r="G81" s="8"/>
      <c r="H81" s="13"/>
    </row>
    <row r="82" customFormat="false" ht="15.75" hidden="false" customHeight="false" outlineLevel="1" collapsed="false">
      <c r="D82" s="12"/>
      <c r="E82" s="8"/>
      <c r="F82" s="40"/>
      <c r="G82" s="60" t="s">
        <v>74</v>
      </c>
      <c r="H82" s="13"/>
    </row>
    <row r="83" customFormat="false" ht="15.75" hidden="false" customHeight="false" outlineLevel="1" collapsed="false">
      <c r="D83" s="12"/>
      <c r="E83" s="60" t="s">
        <v>76</v>
      </c>
      <c r="F83" s="40"/>
      <c r="G83" s="13"/>
      <c r="H83" s="13"/>
    </row>
    <row r="84" customFormat="false" ht="15.75" hidden="false" customHeight="false" outlineLevel="1" collapsed="false">
      <c r="D84" s="12"/>
      <c r="E84" s="60" t="s">
        <v>89</v>
      </c>
      <c r="F84" s="40"/>
      <c r="G84" s="13"/>
      <c r="H84" s="13"/>
    </row>
    <row r="85" customFormat="false" ht="15.75" hidden="false" customHeight="false" outlineLevel="1" collapsed="false">
      <c r="D85" s="12"/>
      <c r="E85" s="8"/>
      <c r="F85" s="40"/>
      <c r="G85" s="60" t="s">
        <v>57</v>
      </c>
      <c r="H85" s="13"/>
    </row>
    <row r="86" customFormat="false" ht="15.75" hidden="false" customHeight="false" outlineLevel="1" collapsed="false">
      <c r="D86" s="60" t="s">
        <v>90</v>
      </c>
      <c r="E86" s="8"/>
      <c r="F86" s="40"/>
      <c r="G86" s="8"/>
      <c r="H86" s="13"/>
    </row>
    <row r="87" customFormat="false" ht="15.75" hidden="false" customHeight="false" outlineLevel="1" collapsed="false">
      <c r="D87" s="60" t="s">
        <v>91</v>
      </c>
      <c r="E87" s="8"/>
      <c r="F87" s="40"/>
      <c r="G87" s="8"/>
      <c r="H87" s="13"/>
    </row>
    <row r="88" customFormat="false" ht="15.75" hidden="false" customHeight="false" outlineLevel="1" collapsed="false">
      <c r="D88" s="12"/>
      <c r="E88" s="8"/>
      <c r="F88" s="60" t="s">
        <v>58</v>
      </c>
      <c r="G88" s="8"/>
      <c r="H88" s="13"/>
    </row>
    <row r="89" customFormat="false" ht="15.75" hidden="false" customHeight="false" outlineLevel="1" collapsed="false">
      <c r="D89" s="12"/>
      <c r="E89" s="8"/>
      <c r="F89" s="40"/>
      <c r="G89" s="40"/>
      <c r="H89" s="39" t="s">
        <v>37</v>
      </c>
    </row>
    <row r="90" customFormat="false" ht="15.75" hidden="false" customHeight="false" outlineLevel="1" collapsed="false">
      <c r="D90" s="12"/>
      <c r="E90" s="8"/>
      <c r="F90" s="40"/>
      <c r="G90" s="40"/>
      <c r="H90" s="13"/>
    </row>
    <row r="91" customFormat="false" ht="15.75" hidden="false" customHeight="false" outlineLevel="2" collapsed="false">
      <c r="D91" s="12"/>
      <c r="E91" s="8"/>
      <c r="F91" s="39" t="s">
        <v>14</v>
      </c>
      <c r="G91" s="40"/>
      <c r="H91" s="13"/>
    </row>
    <row r="92" customFormat="false" ht="15.75" hidden="false" customHeight="false" outlineLevel="2" collapsed="false">
      <c r="D92" s="12"/>
      <c r="E92" s="8"/>
      <c r="G92" s="39" t="s">
        <v>12</v>
      </c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40"/>
      <c r="H93" s="13"/>
    </row>
    <row r="94" customFormat="false" ht="15.75" hidden="false" customHeight="false" outlineLevel="2" collapsed="false">
      <c r="D94" s="12"/>
      <c r="E94" s="8"/>
      <c r="G94" s="39" t="s">
        <v>40</v>
      </c>
      <c r="H94" s="13"/>
    </row>
    <row r="95" customFormat="false" ht="15.75" hidden="false" customHeight="false" outlineLevel="2" collapsed="false">
      <c r="D95" s="12"/>
      <c r="E95" s="8"/>
      <c r="G95" s="39" t="s">
        <v>28</v>
      </c>
      <c r="H95" s="13"/>
    </row>
    <row r="96" customFormat="false" ht="15.75" hidden="false" customHeight="false" outlineLevel="2" collapsed="false">
      <c r="D96" s="12"/>
      <c r="E96" s="8"/>
      <c r="H96" s="39" t="s">
        <v>39</v>
      </c>
    </row>
    <row r="97" customFormat="false" ht="15.75" hidden="false" customHeight="false" outlineLevel="2" collapsed="false">
      <c r="D97" s="12"/>
      <c r="E97" s="8"/>
      <c r="G97" s="39" t="s">
        <v>41</v>
      </c>
      <c r="H97" s="13"/>
    </row>
    <row r="98" customFormat="false" ht="15.75" hidden="false" customHeight="false" outlineLevel="2" collapsed="false">
      <c r="D98" s="12"/>
      <c r="E98" s="8"/>
      <c r="H98" s="13"/>
    </row>
    <row r="99" customFormat="false" ht="15.75" hidden="false" customHeight="false" outlineLevel="2" collapsed="false">
      <c r="D99" s="12"/>
      <c r="E99" s="8"/>
      <c r="G99" s="39" t="s">
        <v>24</v>
      </c>
      <c r="H99" s="13"/>
    </row>
    <row r="100" customFormat="false" ht="15.75" hidden="false" customHeight="false" outlineLevel="2" collapsed="false">
      <c r="D100" s="12"/>
      <c r="E100" s="8"/>
      <c r="G100" s="39" t="s">
        <v>23</v>
      </c>
      <c r="H100" s="13"/>
    </row>
    <row r="101" customFormat="false" ht="15.75" hidden="false" customHeight="false" outlineLevel="2" collapsed="false">
      <c r="D101" s="12"/>
      <c r="E101" s="8"/>
      <c r="F101" s="39" t="s">
        <v>8</v>
      </c>
      <c r="H101" s="13"/>
    </row>
    <row r="102" customFormat="false" ht="15.75" hidden="false" customHeight="false" outlineLevel="2" collapsed="false">
      <c r="D102" s="12"/>
      <c r="E102" s="8"/>
      <c r="G102" s="39" t="s">
        <v>9</v>
      </c>
      <c r="H102" s="13"/>
    </row>
    <row r="103" customFormat="false" ht="15.75" hidden="false" customHeight="false" outlineLevel="2" collapsed="false">
      <c r="D103" s="12"/>
      <c r="E103" s="8"/>
      <c r="H103" s="39" t="s">
        <v>54</v>
      </c>
    </row>
    <row r="104" customFormat="false" ht="15.75" hidden="false" customHeight="false" outlineLevel="2" collapsed="false">
      <c r="D104" s="12"/>
      <c r="E104" s="8"/>
      <c r="F104" s="39" t="s">
        <v>18</v>
      </c>
      <c r="H104" s="13"/>
    </row>
    <row r="105" customFormat="false" ht="15.75" hidden="false" customHeight="false" outlineLevel="2" collapsed="false">
      <c r="D105" s="12"/>
      <c r="E105" s="8"/>
      <c r="G105" s="39" t="s">
        <v>27</v>
      </c>
      <c r="H105" s="13"/>
    </row>
    <row r="106" customFormat="false" ht="15.75" hidden="false" customHeight="false" outlineLevel="2" collapsed="false">
      <c r="D106" s="12"/>
      <c r="E106" s="8"/>
      <c r="G106" s="39" t="s">
        <v>60</v>
      </c>
      <c r="H106" s="13"/>
    </row>
    <row r="107" customFormat="false" ht="15.75" hidden="false" customHeight="false" outlineLevel="2" collapsed="false">
      <c r="D107" s="12"/>
      <c r="E107" s="8"/>
      <c r="G107" s="39" t="s">
        <v>61</v>
      </c>
      <c r="H107" s="13"/>
    </row>
    <row r="108" customFormat="false" ht="15.75" hidden="false" customHeight="false" outlineLevel="2" collapsed="false">
      <c r="D108" s="12"/>
      <c r="E108" s="8"/>
      <c r="G108" s="39" t="s">
        <v>62</v>
      </c>
      <c r="H108" s="13"/>
    </row>
    <row r="109" customFormat="false" ht="15.6" hidden="false" customHeight="true" outlineLevel="2" collapsed="false">
      <c r="D109" s="12"/>
      <c r="E109" s="8"/>
      <c r="G109" s="39" t="s">
        <v>63</v>
      </c>
      <c r="H109" s="13"/>
    </row>
    <row r="110" customFormat="false" ht="15.6" hidden="false" customHeight="true" outlineLevel="2" collapsed="false">
      <c r="D110" s="12"/>
      <c r="E110" s="8"/>
      <c r="H110" s="13"/>
    </row>
    <row r="111" customFormat="false" ht="15.75" hidden="false" customHeight="false" outlineLevel="2" collapsed="false">
      <c r="D111" s="12"/>
      <c r="E111" s="8"/>
      <c r="G111" s="39" t="s">
        <v>64</v>
      </c>
      <c r="H111" s="13"/>
    </row>
    <row r="112" customFormat="false" ht="15.75" hidden="false" customHeight="false" outlineLevel="2" collapsed="false">
      <c r="D112" s="12"/>
      <c r="E112" s="8"/>
      <c r="G112" s="39" t="s">
        <v>65</v>
      </c>
      <c r="H112" s="13"/>
    </row>
    <row r="113" customFormat="false" ht="15.75" hidden="false" customHeight="false" outlineLevel="2" collapsed="false">
      <c r="D113" s="12"/>
      <c r="G113" s="39" t="s">
        <v>66</v>
      </c>
      <c r="H113" s="13"/>
    </row>
    <row r="114" customFormat="false" ht="15.75" hidden="false" customHeight="false" outlineLevel="2" collapsed="false">
      <c r="D114" s="12"/>
      <c r="E114" s="8"/>
      <c r="G114" s="39" t="s">
        <v>67</v>
      </c>
      <c r="H114" s="13"/>
    </row>
    <row r="115" customFormat="false" ht="15.75" hidden="false" customHeight="false" outlineLevel="2" collapsed="false">
      <c r="D115" s="12"/>
      <c r="E115" s="8"/>
      <c r="G115" s="39" t="s">
        <v>68</v>
      </c>
      <c r="H115" s="13"/>
    </row>
    <row r="116" customFormat="false" ht="15.75" hidden="false" customHeight="false" outlineLevel="2" collapsed="false">
      <c r="D116" s="12"/>
      <c r="E116" s="8"/>
      <c r="G116" s="39" t="s">
        <v>69</v>
      </c>
      <c r="H116" s="13"/>
    </row>
    <row r="117" customFormat="false" ht="15.75" hidden="false" customHeight="false" outlineLevel="2" collapsed="false">
      <c r="D117" s="12"/>
      <c r="E117" s="8"/>
      <c r="G117" s="39" t="s">
        <v>70</v>
      </c>
      <c r="H117" s="13"/>
    </row>
    <row r="118" customFormat="false" ht="15.75" hidden="false" customHeight="false" outlineLevel="2" collapsed="false">
      <c r="D118" s="12"/>
      <c r="E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14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2.25" hidden="false" customHeight="true" outlineLevel="0" collapsed="false">
      <c r="A142" s="5" t="n">
        <f aca="false">A75+1</f>
        <v>3</v>
      </c>
      <c r="B142" s="6" t="s">
        <v>46</v>
      </c>
      <c r="C142" s="7" t="n">
        <f aca="false">SUM(D142:H142)</f>
        <v>38</v>
      </c>
      <c r="D142" s="8" t="n">
        <f aca="false">COUNTA(D143:D208)</f>
        <v>4</v>
      </c>
      <c r="E142" s="8" t="n">
        <f aca="false">COUNTA(E143:E208)</f>
        <v>3</v>
      </c>
      <c r="F142" s="8" t="n">
        <f aca="false">COUNTA(F144:F208)</f>
        <v>3</v>
      </c>
      <c r="G142" s="8" t="n">
        <f aca="false">COUNTA(G143:G208)</f>
        <v>26</v>
      </c>
      <c r="H142" s="8" t="n">
        <f aca="false">COUNTA(H143:H208)</f>
        <v>2</v>
      </c>
    </row>
    <row r="143" customFormat="false" ht="15.6" hidden="false" customHeight="true" outlineLevel="1" collapsed="false">
      <c r="D143" s="9"/>
      <c r="E143" s="10"/>
      <c r="F143" s="10"/>
      <c r="G143" s="10"/>
      <c r="H143" s="11"/>
    </row>
    <row r="144" customFormat="false" ht="15.6" hidden="false" customHeight="true" outlineLevel="1" collapsed="false">
      <c r="D144" s="60" t="s">
        <v>72</v>
      </c>
      <c r="E144" s="8"/>
      <c r="F144" s="40"/>
      <c r="G144" s="8"/>
      <c r="H144" s="13"/>
    </row>
    <row r="145" customFormat="false" ht="15.75" hidden="false" customHeight="false" outlineLevel="1" collapsed="false">
      <c r="D145" s="12"/>
      <c r="E145" s="60" t="s">
        <v>71</v>
      </c>
      <c r="G145" s="8"/>
      <c r="H145" s="13"/>
    </row>
    <row r="146" customFormat="false" ht="15.75" hidden="false" customHeight="false" outlineLevel="1" collapsed="false">
      <c r="D146" s="12"/>
      <c r="E146" s="8"/>
      <c r="F146" s="60" t="s">
        <v>55</v>
      </c>
      <c r="G146" s="8"/>
      <c r="H146" s="13"/>
    </row>
    <row r="147" customFormat="false" ht="15.75" hidden="false" customHeight="false" outlineLevel="1" collapsed="false">
      <c r="D147" s="12"/>
      <c r="F147" s="60" t="s">
        <v>56</v>
      </c>
      <c r="G147" s="8"/>
      <c r="H147" s="13"/>
    </row>
    <row r="148" customFormat="false" ht="15.75" hidden="false" customHeight="false" outlineLevel="1" collapsed="false">
      <c r="D148" s="60" t="s">
        <v>88</v>
      </c>
      <c r="E148" s="8"/>
      <c r="F148" s="40"/>
      <c r="G148" s="8"/>
      <c r="H148" s="13"/>
    </row>
    <row r="149" customFormat="false" ht="15.75" hidden="false" customHeight="false" outlineLevel="1" collapsed="false">
      <c r="D149" s="12"/>
      <c r="E149" s="8"/>
      <c r="F149" s="40"/>
      <c r="G149" s="60" t="s">
        <v>74</v>
      </c>
      <c r="H149" s="13"/>
    </row>
    <row r="150" customFormat="false" ht="15.75" hidden="false" customHeight="false" outlineLevel="1" collapsed="false">
      <c r="D150" s="12"/>
      <c r="E150" s="60" t="s">
        <v>76</v>
      </c>
      <c r="F150" s="40"/>
      <c r="G150" s="13"/>
      <c r="H150" s="13"/>
    </row>
    <row r="151" customFormat="false" ht="15.75" hidden="false" customHeight="false" outlineLevel="1" collapsed="false">
      <c r="D151" s="12"/>
      <c r="E151" s="60" t="s">
        <v>89</v>
      </c>
      <c r="F151" s="40"/>
      <c r="G151" s="13"/>
      <c r="H151" s="13"/>
    </row>
    <row r="152" customFormat="false" ht="15.75" hidden="false" customHeight="false" outlineLevel="1" collapsed="false">
      <c r="D152" s="12"/>
      <c r="E152" s="8"/>
      <c r="F152" s="40"/>
      <c r="G152" s="60" t="s">
        <v>57</v>
      </c>
      <c r="H152" s="13"/>
    </row>
    <row r="153" customFormat="false" ht="15.75" hidden="false" customHeight="false" outlineLevel="1" collapsed="false">
      <c r="D153" s="60" t="s">
        <v>90</v>
      </c>
      <c r="E153" s="8"/>
      <c r="F153" s="40"/>
      <c r="G153" s="8"/>
      <c r="H153" s="13"/>
    </row>
    <row r="154" customFormat="false" ht="15.75" hidden="false" customHeight="false" outlineLevel="1" collapsed="false">
      <c r="D154" s="60" t="s">
        <v>91</v>
      </c>
      <c r="E154" s="8"/>
      <c r="F154" s="40"/>
      <c r="G154" s="8"/>
      <c r="H154" s="13"/>
    </row>
    <row r="155" customFormat="false" ht="15.75" hidden="false" customHeight="false" outlineLevel="1" collapsed="false">
      <c r="D155" s="12"/>
      <c r="E155" s="8"/>
      <c r="F155" s="60" t="s">
        <v>58</v>
      </c>
      <c r="G155" s="8"/>
      <c r="H155" s="13"/>
    </row>
    <row r="156" customFormat="false" ht="15.75" hidden="false" customHeight="false" outlineLevel="1" collapsed="false">
      <c r="D156" s="12"/>
      <c r="E156" s="8"/>
      <c r="F156" s="40"/>
      <c r="G156" s="40"/>
      <c r="H156" s="39" t="s">
        <v>37</v>
      </c>
    </row>
    <row r="157" customFormat="false" ht="15.75" hidden="false" customHeight="false" outlineLevel="1" collapsed="false">
      <c r="D157" s="12"/>
      <c r="E157" s="8"/>
      <c r="F157" s="8"/>
      <c r="G157" s="14"/>
      <c r="H157" s="13"/>
    </row>
    <row r="158" customFormat="false" ht="15.75" hidden="false" customHeight="false" outlineLevel="2" collapsed="false">
      <c r="D158" s="12"/>
      <c r="E158" s="8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G159" s="39" t="s">
        <v>12</v>
      </c>
      <c r="H159" s="13"/>
    </row>
    <row r="160" customFormat="false" ht="15.75" hidden="false" customHeight="false" outlineLevel="2" collapsed="false">
      <c r="D160" s="12"/>
      <c r="E160" s="8"/>
      <c r="G160" s="39" t="s">
        <v>38</v>
      </c>
      <c r="H160" s="13"/>
    </row>
    <row r="161" customFormat="false" ht="15.75" hidden="false" customHeight="false" outlineLevel="2" collapsed="false">
      <c r="D161" s="12"/>
      <c r="E161" s="8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G162" s="39" t="s">
        <v>28</v>
      </c>
      <c r="H162" s="13"/>
    </row>
    <row r="163" customFormat="false" ht="15.75" hidden="false" customHeight="false" outlineLevel="2" collapsed="false">
      <c r="D163" s="12"/>
      <c r="E163" s="8"/>
      <c r="H163" s="39" t="s">
        <v>39</v>
      </c>
    </row>
    <row r="164" customFormat="false" ht="15.75" hidden="false" customHeight="false" outlineLevel="2" collapsed="false">
      <c r="D164" s="12"/>
      <c r="E164" s="8"/>
      <c r="G164" s="39" t="s">
        <v>41</v>
      </c>
      <c r="H164" s="13"/>
    </row>
    <row r="165" customFormat="false" ht="15.75" hidden="false" customHeight="false" outlineLevel="2" collapsed="false">
      <c r="D165" s="12"/>
      <c r="E165" s="8"/>
      <c r="G165" s="13"/>
      <c r="H165" s="13"/>
    </row>
    <row r="166" customFormat="false" ht="15.75" hidden="false" customHeight="false" outlineLevel="2" collapsed="false">
      <c r="D166" s="12"/>
      <c r="E166" s="8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G167" s="39" t="s">
        <v>23</v>
      </c>
    </row>
    <row r="168" customFormat="false" ht="15.75" hidden="false" customHeight="false" outlineLevel="2" collapsed="false">
      <c r="D168" s="12"/>
      <c r="E168" s="8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G169" s="39" t="s">
        <v>9</v>
      </c>
    </row>
    <row r="170" customFormat="false" ht="15.75" hidden="false" customHeight="false" outlineLevel="2" collapsed="false">
      <c r="D170" s="12"/>
      <c r="E170" s="8"/>
      <c r="G170" s="39" t="s">
        <v>54</v>
      </c>
    </row>
    <row r="171" customFormat="false" ht="15.75" hidden="false" customHeight="false" outlineLevel="2" collapsed="false">
      <c r="D171" s="12"/>
      <c r="E171" s="8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G172" s="39" t="s">
        <v>27</v>
      </c>
      <c r="H172" s="13"/>
    </row>
    <row r="173" customFormat="false" ht="15.75" hidden="false" customHeight="false" outlineLevel="2" collapsed="false">
      <c r="D173" s="12"/>
      <c r="E173" s="8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G177" s="13"/>
      <c r="H177" s="13"/>
    </row>
    <row r="178" customFormat="false" ht="15.75" hidden="false" customHeight="false" outlineLevel="2" collapsed="false">
      <c r="D178" s="12"/>
      <c r="E178" s="8"/>
      <c r="G178" s="39" t="s">
        <v>64</v>
      </c>
      <c r="H178" s="13"/>
    </row>
    <row r="179" customFormat="false" ht="15.75" hidden="false" customHeight="false" outlineLevel="2" collapsed="false">
      <c r="D179" s="12"/>
      <c r="E179" s="8"/>
      <c r="G179" s="39" t="s">
        <v>65</v>
      </c>
      <c r="H179" s="13"/>
    </row>
    <row r="180" customFormat="false" ht="15.75" hidden="false" customHeight="false" outlineLevel="2" collapsed="false">
      <c r="D180" s="12"/>
      <c r="G180" s="39" t="s">
        <v>66</v>
      </c>
      <c r="H180" s="13"/>
    </row>
    <row r="181" customFormat="false" ht="15.75" hidden="false" customHeight="false" outlineLevel="2" collapsed="false">
      <c r="D181" s="12"/>
      <c r="E181" s="8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35.25" hidden="false" customHeight="true" outlineLevel="0" collapsed="false">
      <c r="A209" s="5" t="n">
        <f aca="false">A142+1</f>
        <v>4</v>
      </c>
      <c r="B209" s="6" t="s">
        <v>48</v>
      </c>
      <c r="C209" s="7" t="n">
        <f aca="false">SUM(D209:H209)</f>
        <v>38</v>
      </c>
      <c r="D209" s="8" t="n">
        <f aca="false">COUNTA(D210:D275)</f>
        <v>4</v>
      </c>
      <c r="E209" s="8" t="n">
        <f aca="false">COUNTA(E210:E275)</f>
        <v>3</v>
      </c>
      <c r="F209" s="8" t="n">
        <f aca="false">COUNTA(F211:F275)</f>
        <v>8</v>
      </c>
      <c r="G209" s="8" t="n">
        <f aca="false">COUNTA(G210:G275)</f>
        <v>21</v>
      </c>
      <c r="H209" s="8" t="n">
        <f aca="false">COUNTA(H210:H275)</f>
        <v>2</v>
      </c>
    </row>
    <row r="210" customFormat="false" ht="15.6" hidden="false" customHeight="true" outlineLevel="1" collapsed="false">
      <c r="D210" s="9"/>
      <c r="E210" s="10"/>
      <c r="F210" s="10"/>
      <c r="G210" s="10"/>
      <c r="H210" s="11"/>
    </row>
    <row r="211" customFormat="false" ht="15.6" hidden="false" customHeight="true" outlineLevel="1" collapsed="false">
      <c r="D211" s="60" t="s">
        <v>72</v>
      </c>
      <c r="E211" s="8"/>
      <c r="F211" s="40"/>
      <c r="G211" s="8"/>
      <c r="H211" s="13"/>
    </row>
    <row r="212" customFormat="false" ht="15.75" hidden="false" customHeight="false" outlineLevel="1" collapsed="false">
      <c r="D212" s="12"/>
      <c r="E212" s="60" t="s">
        <v>71</v>
      </c>
      <c r="G212" s="8"/>
      <c r="H212" s="13"/>
    </row>
    <row r="213" customFormat="false" ht="15.75" hidden="false" customHeight="false" outlineLevel="1" collapsed="false">
      <c r="D213" s="12"/>
      <c r="E213" s="8"/>
      <c r="F213" s="60" t="s">
        <v>55</v>
      </c>
      <c r="G213" s="8"/>
      <c r="H213" s="13"/>
    </row>
    <row r="214" customFormat="false" ht="15.75" hidden="false" customHeight="false" outlineLevel="1" collapsed="false">
      <c r="D214" s="12"/>
      <c r="F214" s="60" t="s">
        <v>56</v>
      </c>
      <c r="G214" s="8"/>
      <c r="H214" s="13"/>
    </row>
    <row r="215" customFormat="false" ht="15.75" hidden="false" customHeight="false" outlineLevel="1" collapsed="false">
      <c r="D215" s="60" t="s">
        <v>88</v>
      </c>
      <c r="E215" s="8"/>
      <c r="F215" s="40"/>
      <c r="G215" s="8"/>
      <c r="H215" s="13"/>
    </row>
    <row r="216" customFormat="false" ht="15.75" hidden="false" customHeight="false" outlineLevel="1" collapsed="false">
      <c r="D216" s="12"/>
      <c r="E216" s="8"/>
      <c r="G216" s="60" t="s">
        <v>74</v>
      </c>
      <c r="H216" s="13"/>
    </row>
    <row r="217" customFormat="false" ht="15.75" hidden="false" customHeight="false" outlineLevel="1" collapsed="false">
      <c r="D217" s="12"/>
      <c r="F217" s="60" t="s">
        <v>76</v>
      </c>
      <c r="G217" s="13"/>
      <c r="H217" s="13"/>
    </row>
    <row r="218" customFormat="false" ht="15.75" hidden="false" customHeight="false" outlineLevel="1" collapsed="false">
      <c r="D218" s="12"/>
      <c r="E218" s="60" t="s">
        <v>89</v>
      </c>
      <c r="F218" s="40"/>
      <c r="G218" s="13"/>
      <c r="H218" s="13"/>
    </row>
    <row r="219" customFormat="false" ht="15.75" hidden="false" customHeight="false" outlineLevel="1" collapsed="false">
      <c r="D219" s="12"/>
      <c r="E219" s="8"/>
      <c r="G219" s="60" t="s">
        <v>57</v>
      </c>
      <c r="H219" s="13"/>
    </row>
    <row r="220" customFormat="false" ht="15.75" hidden="false" customHeight="false" outlineLevel="1" collapsed="false">
      <c r="D220" s="60" t="s">
        <v>90</v>
      </c>
      <c r="E220" s="8"/>
      <c r="F220" s="40"/>
      <c r="G220" s="8"/>
      <c r="H220" s="13"/>
    </row>
    <row r="221" customFormat="false" ht="15.75" hidden="false" customHeight="false" outlineLevel="1" collapsed="false">
      <c r="D221" s="60" t="s">
        <v>91</v>
      </c>
      <c r="E221" s="8"/>
      <c r="F221" s="40"/>
      <c r="G221" s="8"/>
      <c r="H221" s="13"/>
    </row>
    <row r="222" customFormat="false" ht="15.75" hidden="false" customHeight="false" outlineLevel="1" collapsed="false">
      <c r="D222" s="12"/>
      <c r="E222" s="8"/>
      <c r="F222" s="60" t="s">
        <v>58</v>
      </c>
      <c r="G222" s="8"/>
      <c r="H222" s="13"/>
    </row>
    <row r="223" customFormat="false" ht="15.75" hidden="false" customHeight="false" outlineLevel="1" collapsed="false">
      <c r="D223" s="12"/>
      <c r="E223" s="8"/>
      <c r="F223" s="40"/>
      <c r="G223" s="40"/>
      <c r="H223" s="39" t="s">
        <v>37</v>
      </c>
    </row>
    <row r="224" customFormat="false" ht="15.75" hidden="false" customHeight="false" outlineLevel="1" collapsed="false">
      <c r="D224" s="12"/>
      <c r="E224" s="8"/>
      <c r="F224" s="8"/>
      <c r="G224" s="14"/>
      <c r="H224" s="13"/>
    </row>
    <row r="225" customFormat="false" ht="15.75" hidden="false" customHeight="false" outlineLevel="2" collapsed="false">
      <c r="D225" s="12"/>
      <c r="E225" s="8"/>
      <c r="F225" s="39" t="s">
        <v>14</v>
      </c>
      <c r="G225" s="40"/>
      <c r="H225" s="13"/>
    </row>
    <row r="226" customFormat="false" ht="15.75" hidden="false" customHeight="false" outlineLevel="2" collapsed="false">
      <c r="D226" s="12"/>
      <c r="E226" s="8"/>
      <c r="G226" s="39" t="s">
        <v>12</v>
      </c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40"/>
      <c r="H227" s="13"/>
    </row>
    <row r="228" customFormat="false" ht="15.75" hidden="false" customHeight="false" outlineLevel="2" collapsed="false">
      <c r="D228" s="12"/>
      <c r="E228" s="14"/>
      <c r="G228" s="39" t="s">
        <v>40</v>
      </c>
      <c r="H228" s="13"/>
    </row>
    <row r="229" customFormat="false" ht="15.75" hidden="false" customHeight="false" outlineLevel="2" collapsed="false">
      <c r="D229" s="12"/>
      <c r="E229" s="8"/>
      <c r="G229" s="39" t="s">
        <v>28</v>
      </c>
      <c r="H229" s="13"/>
    </row>
    <row r="230" customFormat="false" ht="15.75" hidden="false" customHeight="false" outlineLevel="2" collapsed="false">
      <c r="D230" s="12"/>
      <c r="E230" s="8"/>
      <c r="H230" s="39" t="s">
        <v>39</v>
      </c>
    </row>
    <row r="231" customFormat="false" ht="15.75" hidden="false" customHeight="false" outlineLevel="2" collapsed="false">
      <c r="D231" s="12"/>
      <c r="E231" s="8"/>
      <c r="G231" s="39" t="s">
        <v>41</v>
      </c>
      <c r="H231" s="13"/>
    </row>
    <row r="232" customFormat="false" ht="15.75" hidden="false" customHeight="false" outlineLevel="2" collapsed="false">
      <c r="D232" s="12"/>
      <c r="E232" s="8"/>
      <c r="H232" s="13"/>
    </row>
    <row r="233" customFormat="false" ht="15.75" hidden="false" customHeight="false" outlineLevel="2" collapsed="false">
      <c r="D233" s="12"/>
      <c r="E233" s="8"/>
      <c r="G233" s="39" t="s">
        <v>24</v>
      </c>
      <c r="H233" s="13"/>
    </row>
    <row r="234" customFormat="false" ht="15.75" hidden="false" customHeight="false" outlineLevel="2" collapsed="false">
      <c r="D234" s="12"/>
      <c r="E234" s="8"/>
      <c r="G234" s="39" t="s">
        <v>23</v>
      </c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H235" s="13"/>
    </row>
    <row r="236" customFormat="false" ht="15.75" hidden="false" customHeight="false" outlineLevel="2" collapsed="false">
      <c r="D236" s="12"/>
      <c r="E236" s="8"/>
      <c r="G236" s="39" t="s">
        <v>9</v>
      </c>
      <c r="H236" s="13"/>
    </row>
    <row r="237" customFormat="false" ht="15.75" hidden="false" customHeight="false" outlineLevel="2" collapsed="false">
      <c r="D237" s="12"/>
      <c r="E237" s="8"/>
      <c r="G237" s="39" t="s">
        <v>54</v>
      </c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H238" s="13"/>
    </row>
    <row r="239" customFormat="false" ht="15.75" hidden="false" customHeight="false" outlineLevel="2" collapsed="false">
      <c r="D239" s="12"/>
      <c r="E239" s="39" t="s">
        <v>27</v>
      </c>
      <c r="H239" s="13"/>
    </row>
    <row r="240" customFormat="false" ht="15.75" hidden="false" customHeight="false" outlineLevel="2" collapsed="false">
      <c r="D240" s="12"/>
      <c r="E240" s="8"/>
      <c r="G240" s="39" t="s">
        <v>60</v>
      </c>
      <c r="H240" s="13"/>
    </row>
    <row r="241" customFormat="false" ht="15.75" hidden="false" customHeight="false" outlineLevel="2" collapsed="false">
      <c r="D241" s="12"/>
      <c r="E241" s="8"/>
      <c r="G241" s="39" t="s">
        <v>61</v>
      </c>
      <c r="H241" s="13"/>
    </row>
    <row r="242" customFormat="false" ht="15.75" hidden="false" customHeight="false" outlineLevel="2" collapsed="false">
      <c r="D242" s="12"/>
      <c r="E242" s="8"/>
      <c r="G242" s="39" t="s">
        <v>62</v>
      </c>
      <c r="H242" s="13"/>
    </row>
    <row r="243" customFormat="false" ht="15.6" hidden="false" customHeight="true" outlineLevel="2" collapsed="false">
      <c r="D243" s="12"/>
      <c r="E243" s="8"/>
      <c r="G243" s="39" t="s">
        <v>63</v>
      </c>
      <c r="H243" s="13"/>
    </row>
    <row r="244" customFormat="false" ht="15.6" hidden="false" customHeight="true" outlineLevel="2" collapsed="false">
      <c r="D244" s="12"/>
      <c r="E244" s="8"/>
      <c r="H244" s="13"/>
    </row>
    <row r="245" customFormat="false" ht="15.75" hidden="false" customHeight="false" outlineLevel="2" collapsed="false">
      <c r="D245" s="12"/>
      <c r="E245" s="8"/>
      <c r="G245" s="39" t="s">
        <v>64</v>
      </c>
      <c r="H245" s="13"/>
    </row>
    <row r="246" customFormat="false" ht="15.75" hidden="false" customHeight="false" outlineLevel="2" collapsed="false">
      <c r="D246" s="12"/>
      <c r="E246" s="8"/>
      <c r="G246" s="39" t="s">
        <v>65</v>
      </c>
      <c r="H246" s="13"/>
    </row>
    <row r="247" customFormat="false" ht="15.75" hidden="false" customHeight="false" outlineLevel="2" collapsed="false">
      <c r="D247" s="12"/>
      <c r="E247" s="8"/>
      <c r="G247" s="39" t="s">
        <v>66</v>
      </c>
      <c r="H247" s="13"/>
    </row>
    <row r="248" customFormat="false" ht="15.75" hidden="false" customHeight="false" outlineLevel="2" collapsed="false">
      <c r="D248" s="12"/>
      <c r="E248" s="8"/>
      <c r="G248" s="39" t="s">
        <v>67</v>
      </c>
      <c r="H248" s="13"/>
    </row>
    <row r="249" customFormat="false" ht="15.75" hidden="false" customHeight="false" outlineLevel="2" collapsed="false">
      <c r="D249" s="12"/>
      <c r="E249" s="8"/>
      <c r="G249" s="39" t="s">
        <v>68</v>
      </c>
      <c r="H249" s="13"/>
    </row>
    <row r="250" customFormat="false" ht="15.75" hidden="false" customHeight="false" outlineLevel="2" collapsed="false">
      <c r="D250" s="12"/>
      <c r="E250" s="8"/>
      <c r="G250" s="39" t="s">
        <v>69</v>
      </c>
      <c r="H250" s="13"/>
    </row>
    <row r="251" customFormat="false" ht="15.75" hidden="false" customHeight="false" outlineLevel="2" collapsed="false">
      <c r="D251" s="12"/>
      <c r="E251" s="8"/>
      <c r="G251" s="39" t="s">
        <v>70</v>
      </c>
      <c r="H251" s="13"/>
    </row>
    <row r="252" customFormat="false" ht="15.75" hidden="false" customHeight="false" outlineLevel="2" collapsed="false">
      <c r="D252" s="12"/>
      <c r="E252" s="8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20.25" hidden="false" customHeight="true" outlineLevel="0" collapsed="false">
      <c r="A276" s="5" t="n">
        <f aca="false">A209+1</f>
        <v>5</v>
      </c>
      <c r="B276" s="6" t="s">
        <v>49</v>
      </c>
      <c r="C276" s="7" t="n">
        <f aca="false">SUM(D276:H276)</f>
        <v>38</v>
      </c>
      <c r="D276" s="8" t="n">
        <f aca="false">COUNTA(D277:D342)</f>
        <v>4</v>
      </c>
      <c r="E276" s="8" t="n">
        <f aca="false">COUNTA(E277:E342)</f>
        <v>3</v>
      </c>
      <c r="F276" s="8" t="n">
        <f aca="false">COUNTA(F278:F342)</f>
        <v>3</v>
      </c>
      <c r="G276" s="8" t="n">
        <f aca="false">COUNTA(G277:G342)</f>
        <v>26</v>
      </c>
      <c r="H276" s="8" t="n">
        <f aca="false">COUNTA(H277:H342)</f>
        <v>2</v>
      </c>
    </row>
    <row r="277" customFormat="false" ht="15.6" hidden="false" customHeight="true" outlineLevel="1" collapsed="false">
      <c r="D277" s="9"/>
      <c r="E277" s="10"/>
      <c r="F277" s="10"/>
      <c r="G277" s="10"/>
      <c r="H277" s="11"/>
    </row>
    <row r="278" customFormat="false" ht="15.6" hidden="false" customHeight="true" outlineLevel="1" collapsed="false">
      <c r="D278" s="60" t="s">
        <v>72</v>
      </c>
      <c r="E278" s="8"/>
      <c r="F278" s="40"/>
      <c r="G278" s="8"/>
      <c r="H278" s="13"/>
    </row>
    <row r="279" customFormat="false" ht="15.75" hidden="false" customHeight="false" outlineLevel="1" collapsed="false">
      <c r="D279" s="12"/>
      <c r="F279" s="60" t="s">
        <v>71</v>
      </c>
      <c r="G279" s="8"/>
      <c r="H279" s="13"/>
    </row>
    <row r="280" customFormat="false" ht="15.75" hidden="false" customHeight="false" outlineLevel="1" collapsed="false">
      <c r="D280" s="12"/>
      <c r="E280" s="60" t="s">
        <v>55</v>
      </c>
      <c r="G280" s="8"/>
      <c r="H280" s="13"/>
    </row>
    <row r="281" customFormat="false" ht="15.75" hidden="false" customHeight="false" outlineLevel="1" collapsed="false">
      <c r="D281" s="12"/>
      <c r="G281" s="60" t="s">
        <v>56</v>
      </c>
      <c r="H281" s="13"/>
    </row>
    <row r="282" customFormat="false" ht="15.75" hidden="false" customHeight="false" outlineLevel="1" collapsed="false">
      <c r="D282" s="60" t="s">
        <v>88</v>
      </c>
      <c r="E282" s="8"/>
      <c r="F282" s="40"/>
      <c r="G282" s="8"/>
      <c r="H282" s="13"/>
    </row>
    <row r="283" customFormat="false" ht="15.75" hidden="false" customHeight="false" outlineLevel="1" collapsed="false">
      <c r="D283" s="12"/>
      <c r="E283" s="60" t="s">
        <v>74</v>
      </c>
      <c r="F283" s="40"/>
      <c r="H283" s="13"/>
    </row>
    <row r="284" customFormat="false" ht="15.75" hidden="false" customHeight="false" outlineLevel="1" collapsed="false">
      <c r="D284" s="12"/>
      <c r="F284" s="40"/>
      <c r="G284" s="60" t="s">
        <v>76</v>
      </c>
      <c r="H284" s="13"/>
    </row>
    <row r="285" customFormat="false" ht="15.75" hidden="false" customHeight="false" outlineLevel="1" collapsed="false">
      <c r="D285" s="12"/>
      <c r="E285" s="60" t="s">
        <v>89</v>
      </c>
      <c r="F285" s="40"/>
      <c r="H285" s="13"/>
    </row>
    <row r="286" customFormat="false" ht="15.75" hidden="false" customHeight="false" outlineLevel="1" collapsed="false">
      <c r="D286" s="12"/>
      <c r="E286" s="8"/>
      <c r="F286" s="60" t="s">
        <v>57</v>
      </c>
      <c r="H286" s="13"/>
    </row>
    <row r="287" customFormat="false" ht="15.75" hidden="false" customHeight="false" outlineLevel="1" collapsed="false">
      <c r="D287" s="60" t="s">
        <v>90</v>
      </c>
      <c r="E287" s="8"/>
      <c r="F287" s="40"/>
      <c r="G287" s="8"/>
      <c r="H287" s="13"/>
    </row>
    <row r="288" customFormat="false" ht="15.75" hidden="false" customHeight="false" outlineLevel="1" collapsed="false">
      <c r="D288" s="60" t="s">
        <v>91</v>
      </c>
      <c r="E288" s="8"/>
      <c r="F288" s="40"/>
      <c r="G288" s="8"/>
      <c r="H288" s="13"/>
    </row>
    <row r="289" customFormat="false" ht="15.75" hidden="false" customHeight="false" outlineLevel="1" collapsed="false">
      <c r="D289" s="12"/>
      <c r="F289" s="60" t="s">
        <v>58</v>
      </c>
      <c r="G289" s="8"/>
      <c r="H289" s="13"/>
    </row>
    <row r="290" customFormat="false" ht="15.75" hidden="false" customHeight="false" outlineLevel="1" collapsed="false">
      <c r="D290" s="12"/>
      <c r="E290" s="8"/>
      <c r="F290" s="40"/>
      <c r="G290" s="40"/>
      <c r="H290" s="39" t="s">
        <v>37</v>
      </c>
    </row>
    <row r="291" customFormat="false" ht="15.75" hidden="false" customHeight="false" outlineLevel="1" collapsed="false">
      <c r="D291" s="12"/>
      <c r="E291" s="8"/>
      <c r="F291" s="8"/>
      <c r="G291" s="14"/>
      <c r="H291" s="13"/>
    </row>
    <row r="292" customFormat="false" ht="15.75" hidden="false" customHeight="false" outlineLevel="2" collapsed="false">
      <c r="D292" s="12"/>
      <c r="E292" s="8"/>
      <c r="G292" s="39" t="s">
        <v>14</v>
      </c>
      <c r="H292" s="13"/>
    </row>
    <row r="293" customFormat="false" ht="15.75" hidden="false" customHeight="false" outlineLevel="2" collapsed="false">
      <c r="D293" s="12"/>
      <c r="E293" s="8"/>
      <c r="G293" s="39" t="s">
        <v>12</v>
      </c>
      <c r="H293" s="13"/>
    </row>
    <row r="294" customFormat="false" ht="15.75" hidden="false" customHeight="false" outlineLevel="2" collapsed="false">
      <c r="D294" s="12"/>
      <c r="E294" s="8"/>
      <c r="G294" s="39" t="s">
        <v>38</v>
      </c>
      <c r="H294" s="13"/>
    </row>
    <row r="295" customFormat="false" ht="15.75" hidden="false" customHeight="false" outlineLevel="2" collapsed="false">
      <c r="D295" s="12"/>
      <c r="E295" s="14"/>
      <c r="H295" s="39" t="s">
        <v>40</v>
      </c>
    </row>
    <row r="296" customFormat="false" ht="15.75" hidden="false" customHeight="false" outlineLevel="2" collapsed="false">
      <c r="D296" s="12"/>
      <c r="E296" s="8"/>
      <c r="G296" s="39" t="s">
        <v>28</v>
      </c>
      <c r="H296" s="13"/>
    </row>
    <row r="297" customFormat="false" ht="15.75" hidden="false" customHeight="false" outlineLevel="2" collapsed="false">
      <c r="D297" s="12"/>
      <c r="E297" s="8"/>
      <c r="G297" s="39" t="s">
        <v>39</v>
      </c>
      <c r="H297" s="13"/>
    </row>
    <row r="298" customFormat="false" ht="15.75" hidden="false" customHeight="false" outlineLevel="2" collapsed="false">
      <c r="D298" s="12"/>
      <c r="E298" s="8"/>
      <c r="G298" s="39" t="s">
        <v>41</v>
      </c>
      <c r="H298" s="13"/>
    </row>
    <row r="299" customFormat="false" ht="15.75" hidden="false" customHeight="false" outlineLevel="2" collapsed="false">
      <c r="D299" s="12"/>
      <c r="E299" s="8"/>
      <c r="H299" s="13"/>
    </row>
    <row r="300" customFormat="false" ht="15.75" hidden="false" customHeight="false" outlineLevel="2" collapsed="false">
      <c r="D300" s="12"/>
      <c r="E300" s="8"/>
      <c r="G300" s="39" t="s">
        <v>24</v>
      </c>
      <c r="H300" s="13"/>
    </row>
    <row r="301" customFormat="false" ht="15.75" hidden="false" customHeight="false" outlineLevel="2" collapsed="false">
      <c r="D301" s="12"/>
      <c r="E301" s="8"/>
      <c r="G301" s="39" t="s">
        <v>23</v>
      </c>
      <c r="H301" s="13"/>
    </row>
    <row r="302" customFormat="false" ht="15.75" hidden="false" customHeight="false" outlineLevel="2" collapsed="false">
      <c r="D302" s="12"/>
      <c r="E302" s="8"/>
      <c r="G302" s="39" t="s">
        <v>8</v>
      </c>
      <c r="H302" s="13"/>
    </row>
    <row r="303" customFormat="false" ht="15.75" hidden="false" customHeight="false" outlineLevel="2" collapsed="false">
      <c r="D303" s="12"/>
      <c r="E303" s="8"/>
      <c r="G303" s="39" t="s">
        <v>9</v>
      </c>
      <c r="H303" s="13"/>
    </row>
    <row r="304" customFormat="false" ht="15.75" hidden="false" customHeight="false" outlineLevel="2" collapsed="false">
      <c r="D304" s="12"/>
      <c r="E304" s="8"/>
      <c r="G304" s="39" t="s">
        <v>54</v>
      </c>
      <c r="H304" s="13"/>
    </row>
    <row r="305" customFormat="false" ht="15.75" hidden="false" customHeight="false" outlineLevel="2" collapsed="false">
      <c r="D305" s="12"/>
      <c r="E305" s="8"/>
      <c r="G305" s="39" t="s">
        <v>18</v>
      </c>
      <c r="H305" s="13"/>
    </row>
    <row r="306" customFormat="false" ht="15.75" hidden="false" customHeight="false" outlineLevel="2" collapsed="false">
      <c r="D306" s="12"/>
      <c r="E306" s="8"/>
      <c r="G306" s="39" t="s">
        <v>27</v>
      </c>
      <c r="H306" s="13"/>
    </row>
    <row r="307" customFormat="false" ht="15.75" hidden="false" customHeight="false" outlineLevel="2" collapsed="false">
      <c r="D307" s="12"/>
      <c r="E307" s="8"/>
      <c r="G307" s="39" t="s">
        <v>60</v>
      </c>
      <c r="H307" s="13"/>
    </row>
    <row r="308" customFormat="false" ht="15.75" hidden="false" customHeight="false" outlineLevel="2" collapsed="false">
      <c r="D308" s="12"/>
      <c r="E308" s="8"/>
      <c r="G308" s="39" t="s">
        <v>61</v>
      </c>
      <c r="H308" s="13"/>
    </row>
    <row r="309" customFormat="false" ht="15.75" hidden="false" customHeight="false" outlineLevel="2" collapsed="false">
      <c r="D309" s="12"/>
      <c r="E309" s="8"/>
      <c r="G309" s="39" t="s">
        <v>62</v>
      </c>
      <c r="H309" s="13"/>
    </row>
    <row r="310" customFormat="false" ht="15.6" hidden="false" customHeight="true" outlineLevel="2" collapsed="false">
      <c r="D310" s="12"/>
      <c r="E310" s="8"/>
      <c r="G310" s="39" t="s">
        <v>63</v>
      </c>
      <c r="H310" s="13"/>
    </row>
    <row r="311" customFormat="false" ht="15.6" hidden="false" customHeight="true" outlineLevel="2" collapsed="false">
      <c r="D311" s="12"/>
      <c r="E311" s="8"/>
      <c r="H311" s="13"/>
    </row>
    <row r="312" customFormat="false" ht="15.75" hidden="false" customHeight="false" outlineLevel="2" collapsed="false">
      <c r="D312" s="12"/>
      <c r="E312" s="8"/>
      <c r="G312" s="39" t="s">
        <v>64</v>
      </c>
      <c r="H312" s="13"/>
    </row>
    <row r="313" customFormat="false" ht="15.75" hidden="false" customHeight="false" outlineLevel="2" collapsed="false">
      <c r="D313" s="12"/>
      <c r="E313" s="8"/>
      <c r="G313" s="39" t="s">
        <v>65</v>
      </c>
      <c r="H313" s="13"/>
    </row>
    <row r="314" customFormat="false" ht="15.75" hidden="false" customHeight="false" outlineLevel="2" collapsed="false">
      <c r="D314" s="12"/>
      <c r="E314" s="8"/>
      <c r="G314" s="39" t="s">
        <v>66</v>
      </c>
      <c r="H314" s="13"/>
    </row>
    <row r="315" customFormat="false" ht="15.75" hidden="false" customHeight="false" outlineLevel="2" collapsed="false">
      <c r="D315" s="12"/>
      <c r="E315" s="8"/>
      <c r="G315" s="39" t="s">
        <v>67</v>
      </c>
      <c r="H315" s="13"/>
    </row>
    <row r="316" customFormat="false" ht="15.75" hidden="false" customHeight="false" outlineLevel="2" collapsed="false">
      <c r="D316" s="12"/>
      <c r="E316" s="8"/>
      <c r="G316" s="39" t="s">
        <v>68</v>
      </c>
      <c r="H316" s="13"/>
    </row>
    <row r="317" customFormat="false" ht="15.75" hidden="false" customHeight="false" outlineLevel="2" collapsed="false">
      <c r="D317" s="12"/>
      <c r="E317" s="8"/>
      <c r="G317" s="39" t="s">
        <v>69</v>
      </c>
      <c r="H317" s="13"/>
    </row>
    <row r="318" customFormat="false" ht="15.75" hidden="false" customHeight="false" outlineLevel="2" collapsed="false">
      <c r="D318" s="12"/>
      <c r="E318" s="8"/>
      <c r="G318" s="39" t="s">
        <v>70</v>
      </c>
      <c r="H318" s="13"/>
    </row>
    <row r="319" customFormat="false" ht="15.75" hidden="false" customHeight="false" outlineLevel="2" collapsed="false">
      <c r="D319" s="12"/>
      <c r="F319" s="8"/>
      <c r="H319" s="13"/>
    </row>
    <row r="320" customFormat="false" ht="15.75" hidden="false" customHeight="false" outlineLevel="2" collapsed="false">
      <c r="D320" s="12"/>
      <c r="E320" s="8"/>
      <c r="F320" s="8"/>
      <c r="G320" s="8"/>
      <c r="H320" s="13"/>
    </row>
    <row r="321" customFormat="false" ht="15.75" hidden="false" customHeight="false" outlineLevel="2" collapsed="false">
      <c r="D321" s="12"/>
      <c r="E321" s="8"/>
      <c r="F321" s="8"/>
      <c r="G321" s="8"/>
      <c r="H321" s="13"/>
    </row>
    <row r="322" customFormat="false" ht="15.75" hidden="false" customHeight="false" outlineLevel="2" collapsed="false">
      <c r="D322" s="12"/>
      <c r="E322" s="8"/>
      <c r="F322" s="8"/>
      <c r="G322" s="8"/>
      <c r="H322" s="13"/>
    </row>
    <row r="323" customFormat="false" ht="15.75" hidden="false" customHeight="false" outlineLevel="2" collapsed="false">
      <c r="D323" s="12"/>
      <c r="E323" s="8"/>
      <c r="F323" s="14"/>
      <c r="G323" s="8"/>
      <c r="H323" s="13"/>
    </row>
    <row r="324" customFormat="false" ht="15.75" hidden="false" customHeight="false" outlineLevel="2" collapsed="false">
      <c r="D324" s="12"/>
      <c r="E324" s="8"/>
      <c r="F324" s="8"/>
      <c r="G324" s="14"/>
      <c r="H324" s="13"/>
    </row>
    <row r="325" customFormat="false" ht="15.75" hidden="false" customHeight="false" outlineLevel="2" collapsed="false">
      <c r="D325" s="12"/>
      <c r="E325" s="8"/>
      <c r="F325" s="8"/>
      <c r="G325" s="14"/>
      <c r="H325" s="13"/>
    </row>
    <row r="326" customFormat="false" ht="15.75" hidden="false" customHeight="false" outlineLevel="2" collapsed="false">
      <c r="D326" s="12"/>
      <c r="E326" s="8"/>
      <c r="F326" s="8"/>
      <c r="G326" s="8"/>
      <c r="H326" s="13"/>
    </row>
    <row r="327" customFormat="false" ht="15.75" hidden="false" customHeight="false" outlineLevel="2" collapsed="false">
      <c r="D327" s="12"/>
      <c r="E327" s="8"/>
      <c r="F327" s="8"/>
      <c r="G327" s="8"/>
      <c r="H327" s="13"/>
    </row>
    <row r="328" customFormat="false" ht="15.75" hidden="false" customHeight="false" outlineLevel="2" collapsed="false">
      <c r="D328" s="12"/>
      <c r="E328" s="14"/>
      <c r="F328" s="8"/>
      <c r="G328" s="8"/>
      <c r="H328" s="13"/>
    </row>
    <row r="329" customFormat="false" ht="15.75" hidden="false" customHeight="false" outlineLevel="2" collapsed="false">
      <c r="D329" s="12"/>
      <c r="E329" s="8"/>
      <c r="F329" s="8"/>
      <c r="G329" s="8"/>
      <c r="H329" s="13"/>
    </row>
    <row r="330" customFormat="false" ht="15.75" hidden="false" customHeight="false" outlineLevel="2" collapsed="false">
      <c r="D330" s="12"/>
      <c r="E330" s="8"/>
      <c r="F330" s="8"/>
      <c r="G330" s="8"/>
      <c r="H330" s="13"/>
    </row>
    <row r="331" customFormat="false" ht="15.75" hidden="false" customHeight="false" outlineLevel="2" collapsed="false">
      <c r="D331" s="12"/>
      <c r="E331" s="8"/>
      <c r="F331" s="8"/>
      <c r="G331" s="8"/>
      <c r="H331" s="13"/>
    </row>
    <row r="332" customFormat="false" ht="15.75" hidden="false" customHeight="false" outlineLevel="2" collapsed="false">
      <c r="D332" s="12"/>
      <c r="E332" s="8"/>
      <c r="F332" s="8"/>
      <c r="G332" s="8"/>
      <c r="H332" s="13"/>
    </row>
    <row r="333" customFormat="false" ht="15.75" hidden="false" customHeight="false" outlineLevel="2" collapsed="false">
      <c r="D333" s="12"/>
      <c r="E333" s="8"/>
      <c r="F333" s="8"/>
      <c r="G333" s="8"/>
      <c r="H333" s="13"/>
    </row>
    <row r="334" customFormat="false" ht="15.75" hidden="false" customHeight="false" outlineLevel="2" collapsed="false">
      <c r="D334" s="12"/>
      <c r="E334" s="8"/>
      <c r="F334" s="8"/>
      <c r="G334" s="8"/>
      <c r="H334" s="13"/>
    </row>
    <row r="335" customFormat="false" ht="15.75" hidden="false" customHeight="false" outlineLevel="2" collapsed="false">
      <c r="D335" s="12"/>
      <c r="E335" s="8"/>
      <c r="F335" s="8"/>
      <c r="G335" s="8"/>
      <c r="H335" s="13"/>
    </row>
    <row r="336" customFormat="false" ht="15.75" hidden="false" customHeight="false" outlineLevel="2" collapsed="false">
      <c r="D336" s="12"/>
      <c r="E336" s="8"/>
      <c r="F336" s="8"/>
      <c r="G336" s="8"/>
      <c r="H336" s="13"/>
    </row>
    <row r="337" customFormat="false" ht="15.75" hidden="false" customHeight="false" outlineLevel="2" collapsed="false">
      <c r="D337" s="12"/>
      <c r="E337" s="8"/>
      <c r="F337" s="8"/>
      <c r="G337" s="8"/>
      <c r="H337" s="13"/>
    </row>
    <row r="338" customFormat="false" ht="15.75" hidden="false" customHeight="false" outlineLevel="2" collapsed="false">
      <c r="D338" s="12"/>
      <c r="E338" s="8"/>
      <c r="F338" s="8"/>
      <c r="G338" s="8"/>
      <c r="H338" s="13"/>
    </row>
    <row r="339" customFormat="false" ht="15.75" hidden="false" customHeight="false" outlineLevel="2" collapsed="false">
      <c r="D339" s="12"/>
      <c r="E339" s="8"/>
      <c r="F339" s="8"/>
      <c r="G339" s="8"/>
      <c r="H339" s="13"/>
    </row>
    <row r="340" customFormat="false" ht="15.75" hidden="false" customHeight="false" outlineLevel="2" collapsed="false">
      <c r="D340" s="12"/>
      <c r="E340" s="8"/>
      <c r="F340" s="8"/>
      <c r="G340" s="8"/>
      <c r="H340" s="13"/>
    </row>
    <row r="341" customFormat="false" ht="15.75" hidden="false" customHeight="false" outlineLevel="2" collapsed="false">
      <c r="D341" s="12"/>
      <c r="E341" s="8"/>
      <c r="F341" s="8"/>
      <c r="G341" s="8"/>
      <c r="H341" s="13"/>
    </row>
    <row r="342" customFormat="false" ht="16.5" hidden="false" customHeight="false" outlineLevel="2" collapsed="false">
      <c r="D342" s="15"/>
      <c r="E342" s="16"/>
      <c r="F342" s="16"/>
      <c r="G342" s="16"/>
      <c r="H342" s="17"/>
    </row>
    <row r="343" customFormat="false" ht="30" hidden="false" customHeight="true" outlineLevel="0" collapsed="false">
      <c r="A343" s="5" t="n">
        <f aca="false">A276+1</f>
        <v>6</v>
      </c>
      <c r="B343" s="6" t="s">
        <v>50</v>
      </c>
      <c r="C343" s="7" t="n">
        <f aca="false">SUM(D343:H343)</f>
        <v>38</v>
      </c>
      <c r="D343" s="8" t="n">
        <f aca="false">COUNTA(D344:D409)</f>
        <v>5</v>
      </c>
      <c r="E343" s="8" t="n">
        <f aca="false">COUNTA(E344:E409)</f>
        <v>24</v>
      </c>
      <c r="F343" s="8" t="n">
        <f aca="false">COUNTA(F345:F409)</f>
        <v>9</v>
      </c>
      <c r="G343" s="8" t="n">
        <f aca="false">COUNTA(G344:G409)</f>
        <v>0</v>
      </c>
      <c r="H343" s="8" t="n">
        <f aca="false">COUNTA(H344:H409)</f>
        <v>0</v>
      </c>
    </row>
    <row r="344" customFormat="false" ht="15.6" hidden="false" customHeight="true" outlineLevel="1" collapsed="false">
      <c r="D344" s="9"/>
      <c r="E344" s="10"/>
      <c r="F344" s="10"/>
      <c r="G344" s="10"/>
      <c r="H344" s="11"/>
    </row>
    <row r="345" customFormat="false" ht="15.6" hidden="false" customHeight="true" outlineLevel="1" collapsed="false">
      <c r="D345" s="12"/>
      <c r="E345" s="8"/>
      <c r="F345" s="60" t="s">
        <v>72</v>
      </c>
      <c r="H345" s="13"/>
    </row>
    <row r="346" customFormat="false" ht="15.75" hidden="false" customHeight="false" outlineLevel="1" collapsed="false">
      <c r="D346" s="12"/>
      <c r="E346" s="60" t="s">
        <v>71</v>
      </c>
      <c r="G346" s="8"/>
      <c r="H346" s="13"/>
    </row>
    <row r="347" customFormat="false" ht="15.75" hidden="false" customHeight="false" outlineLevel="1" collapsed="false">
      <c r="D347" s="12"/>
      <c r="E347" s="60" t="s">
        <v>55</v>
      </c>
      <c r="G347" s="8"/>
      <c r="H347" s="13"/>
    </row>
    <row r="348" customFormat="false" ht="15.75" hidden="false" customHeight="false" outlineLevel="1" collapsed="false">
      <c r="D348" s="12"/>
      <c r="E348" s="60" t="s">
        <v>56</v>
      </c>
      <c r="G348" s="8"/>
      <c r="H348" s="13"/>
    </row>
    <row r="349" customFormat="false" ht="15.75" hidden="false" customHeight="false" outlineLevel="1" collapsed="false">
      <c r="D349" s="12"/>
      <c r="E349" s="8"/>
      <c r="F349" s="60" t="s">
        <v>88</v>
      </c>
      <c r="H349" s="13"/>
    </row>
    <row r="350" customFormat="false" ht="15.75" hidden="false" customHeight="false" outlineLevel="1" collapsed="false">
      <c r="D350" s="12"/>
      <c r="E350" s="60" t="s">
        <v>74</v>
      </c>
      <c r="G350" s="8"/>
      <c r="H350" s="13"/>
    </row>
    <row r="351" customFormat="false" ht="15.75" hidden="false" customHeight="false" outlineLevel="1" collapsed="false">
      <c r="D351" s="60" t="s">
        <v>76</v>
      </c>
      <c r="E351" s="8"/>
      <c r="G351" s="8"/>
      <c r="H351" s="13"/>
    </row>
    <row r="352" customFormat="false" ht="15.75" hidden="false" customHeight="false" outlineLevel="1" collapsed="false">
      <c r="D352" s="60" t="s">
        <v>89</v>
      </c>
      <c r="E352" s="8"/>
      <c r="G352" s="8"/>
      <c r="H352" s="13"/>
    </row>
    <row r="353" customFormat="false" ht="15.75" hidden="false" customHeight="false" outlineLevel="1" collapsed="false">
      <c r="D353" s="12"/>
      <c r="E353" s="60" t="s">
        <v>57</v>
      </c>
      <c r="G353" s="8"/>
      <c r="H353" s="13"/>
    </row>
    <row r="354" customFormat="false" ht="15.75" hidden="false" customHeight="false" outlineLevel="1" collapsed="false">
      <c r="D354" s="12"/>
      <c r="E354" s="8"/>
      <c r="F354" s="60" t="s">
        <v>90</v>
      </c>
      <c r="H354" s="13"/>
    </row>
    <row r="355" customFormat="false" ht="15.75" hidden="false" customHeight="false" outlineLevel="1" collapsed="false">
      <c r="D355" s="12"/>
      <c r="E355" s="8"/>
      <c r="F355" s="60" t="s">
        <v>91</v>
      </c>
      <c r="H355" s="13"/>
    </row>
    <row r="356" customFormat="false" ht="15.75" hidden="false" customHeight="false" outlineLevel="1" collapsed="false">
      <c r="D356" s="12"/>
      <c r="E356" s="8"/>
      <c r="F356" s="60" t="s">
        <v>58</v>
      </c>
      <c r="G356" s="8"/>
      <c r="H356" s="13"/>
    </row>
    <row r="357" customFormat="false" ht="15.75" hidden="false" customHeight="false" outlineLevel="1" collapsed="false">
      <c r="D357" s="12"/>
      <c r="E357" s="39" t="s">
        <v>37</v>
      </c>
      <c r="H357" s="13"/>
    </row>
    <row r="358" customFormat="false" ht="15.75" hidden="false" customHeight="false" outlineLevel="1" collapsed="false">
      <c r="D358" s="12"/>
      <c r="E358" s="8"/>
      <c r="F358" s="8"/>
      <c r="G358" s="14"/>
      <c r="H358" s="13"/>
    </row>
    <row r="359" customFormat="false" ht="15.75" hidden="false" customHeight="false" outlineLevel="2" collapsed="false">
      <c r="D359" s="12"/>
      <c r="F359" s="39" t="s">
        <v>14</v>
      </c>
      <c r="G359" s="14"/>
      <c r="H359" s="13"/>
    </row>
    <row r="360" customFormat="false" ht="15.75" hidden="false" customHeight="false" outlineLevel="2" collapsed="false">
      <c r="D360" s="12"/>
      <c r="F360" s="39" t="s">
        <v>12</v>
      </c>
      <c r="G360" s="8"/>
      <c r="H360" s="13"/>
    </row>
    <row r="361" customFormat="false" ht="15.75" hidden="false" customHeight="false" outlineLevel="2" collapsed="false">
      <c r="D361" s="12"/>
      <c r="F361" s="39" t="s">
        <v>38</v>
      </c>
      <c r="G361" s="8"/>
      <c r="H361" s="13"/>
    </row>
    <row r="362" customFormat="false" ht="15.75" hidden="false" customHeight="false" outlineLevel="2" collapsed="false">
      <c r="D362" s="12"/>
      <c r="E362" s="39" t="s">
        <v>40</v>
      </c>
      <c r="G362" s="8"/>
      <c r="H362" s="13"/>
    </row>
    <row r="363" customFormat="false" ht="15.75" hidden="false" customHeight="false" outlineLevel="2" collapsed="false">
      <c r="D363" s="39" t="s">
        <v>28</v>
      </c>
      <c r="E363" s="8"/>
      <c r="G363" s="8"/>
      <c r="H363" s="13"/>
    </row>
    <row r="364" customFormat="false" ht="15.75" hidden="false" customHeight="false" outlineLevel="2" collapsed="false">
      <c r="D364" s="12"/>
      <c r="E364" s="39" t="s">
        <v>39</v>
      </c>
      <c r="F364" s="8"/>
      <c r="H364" s="13"/>
    </row>
    <row r="365" customFormat="false" ht="15.75" hidden="false" customHeight="false" outlineLevel="2" collapsed="false">
      <c r="D365" s="39" t="s">
        <v>41</v>
      </c>
      <c r="E365" s="8"/>
      <c r="G365" s="8"/>
      <c r="H365" s="13"/>
    </row>
    <row r="366" customFormat="false" ht="15.75" hidden="false" customHeight="false" outlineLevel="2" collapsed="false">
      <c r="D366" s="12"/>
      <c r="E366" s="8"/>
      <c r="G366" s="8"/>
      <c r="H366" s="13"/>
    </row>
    <row r="367" customFormat="false" ht="15.75" hidden="false" customHeight="false" outlineLevel="2" collapsed="false">
      <c r="D367" s="12"/>
      <c r="E367" s="39" t="s">
        <v>24</v>
      </c>
      <c r="G367" s="8"/>
      <c r="H367" s="13"/>
    </row>
    <row r="368" customFormat="false" ht="15.75" hidden="false" customHeight="false" outlineLevel="2" collapsed="false">
      <c r="D368" s="12"/>
      <c r="F368" s="39" t="s">
        <v>23</v>
      </c>
      <c r="G368" s="8"/>
      <c r="H368" s="13"/>
    </row>
    <row r="369" customFormat="false" ht="15.75" hidden="false" customHeight="false" outlineLevel="2" collapsed="false">
      <c r="D369" s="12"/>
      <c r="E369" s="39" t="s">
        <v>8</v>
      </c>
      <c r="G369" s="8"/>
      <c r="H369" s="13"/>
    </row>
    <row r="370" customFormat="false" ht="15.75" hidden="false" customHeight="false" outlineLevel="2" collapsed="false">
      <c r="D370" s="12"/>
      <c r="E370" s="39" t="s">
        <v>9</v>
      </c>
      <c r="G370" s="8"/>
      <c r="H370" s="13"/>
    </row>
    <row r="371" customFormat="false" ht="15.75" hidden="false" customHeight="false" outlineLevel="2" collapsed="false">
      <c r="D371" s="12"/>
      <c r="E371" s="39" t="s">
        <v>54</v>
      </c>
      <c r="G371" s="8"/>
      <c r="H371" s="13"/>
    </row>
    <row r="372" customFormat="false" ht="15.75" hidden="false" customHeight="false" outlineLevel="2" collapsed="false">
      <c r="D372" s="12"/>
      <c r="E372" s="39" t="s">
        <v>18</v>
      </c>
      <c r="G372" s="8"/>
      <c r="H372" s="13"/>
    </row>
    <row r="373" customFormat="false" ht="15.75" hidden="false" customHeight="false" outlineLevel="2" collapsed="false">
      <c r="D373" s="12"/>
      <c r="E373" s="39" t="s">
        <v>27</v>
      </c>
      <c r="G373" s="8"/>
      <c r="H373" s="13"/>
    </row>
    <row r="374" customFormat="false" ht="15.75" hidden="false" customHeight="false" outlineLevel="2" collapsed="false">
      <c r="D374" s="12"/>
      <c r="E374" s="39" t="s">
        <v>60</v>
      </c>
      <c r="G374" s="8"/>
      <c r="H374" s="13"/>
    </row>
    <row r="375" customFormat="false" ht="15.75" hidden="false" customHeight="false" outlineLevel="2" collapsed="false">
      <c r="D375" s="12"/>
      <c r="E375" s="39" t="s">
        <v>61</v>
      </c>
      <c r="G375" s="8"/>
      <c r="H375" s="13"/>
    </row>
    <row r="376" customFormat="false" ht="15.75" hidden="false" customHeight="false" outlineLevel="2" collapsed="false">
      <c r="D376" s="12"/>
      <c r="E376" s="39" t="s">
        <v>62</v>
      </c>
      <c r="G376" s="8"/>
      <c r="H376" s="13"/>
    </row>
    <row r="377" customFormat="false" ht="15.6" hidden="false" customHeight="true" outlineLevel="2" collapsed="false">
      <c r="D377" s="12"/>
      <c r="E377" s="39" t="s">
        <v>63</v>
      </c>
      <c r="G377" s="8"/>
      <c r="H377" s="13"/>
    </row>
    <row r="378" customFormat="false" ht="15.6" hidden="false" customHeight="true" outlineLevel="2" collapsed="false">
      <c r="D378" s="12"/>
      <c r="E378" s="8"/>
      <c r="G378" s="8"/>
      <c r="H378" s="13"/>
    </row>
    <row r="379" customFormat="false" ht="15.75" hidden="false" customHeight="false" outlineLevel="2" collapsed="false">
      <c r="D379" s="39" t="s">
        <v>64</v>
      </c>
      <c r="E379" s="8"/>
      <c r="G379" s="8"/>
      <c r="H379" s="13"/>
    </row>
    <row r="380" customFormat="false" ht="15.75" hidden="false" customHeight="false" outlineLevel="2" collapsed="false">
      <c r="D380" s="12"/>
      <c r="E380" s="39" t="s">
        <v>65</v>
      </c>
      <c r="G380" s="8"/>
      <c r="H380" s="13"/>
    </row>
    <row r="381" customFormat="false" ht="15.75" hidden="false" customHeight="false" outlineLevel="2" collapsed="false">
      <c r="D381" s="12"/>
      <c r="E381" s="39" t="s">
        <v>66</v>
      </c>
      <c r="G381" s="8"/>
      <c r="H381" s="13"/>
    </row>
    <row r="382" customFormat="false" ht="15.75" hidden="false" customHeight="false" outlineLevel="2" collapsed="false">
      <c r="D382" s="12"/>
      <c r="E382" s="39" t="s">
        <v>67</v>
      </c>
      <c r="G382" s="8"/>
      <c r="H382" s="13"/>
    </row>
    <row r="383" customFormat="false" ht="15.75" hidden="false" customHeight="false" outlineLevel="2" collapsed="false">
      <c r="D383" s="12"/>
      <c r="E383" s="39" t="s">
        <v>68</v>
      </c>
      <c r="G383" s="8"/>
      <c r="H383" s="13"/>
    </row>
    <row r="384" customFormat="false" ht="15.75" hidden="false" customHeight="false" outlineLevel="2" collapsed="false">
      <c r="D384" s="12"/>
      <c r="E384" s="39" t="s">
        <v>69</v>
      </c>
      <c r="G384" s="8"/>
      <c r="H384" s="13"/>
    </row>
    <row r="385" customFormat="false" ht="15.75" hidden="false" customHeight="false" outlineLevel="2" collapsed="false">
      <c r="D385" s="12"/>
      <c r="E385" s="39" t="s">
        <v>70</v>
      </c>
      <c r="G385" s="8"/>
      <c r="H385" s="13"/>
    </row>
    <row r="386" customFormat="false" ht="15.75" hidden="false" customHeight="false" outlineLevel="2" collapsed="false">
      <c r="D386" s="12"/>
      <c r="E386" s="8"/>
      <c r="F386" s="8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8"/>
      <c r="F389" s="8"/>
      <c r="G389" s="8"/>
      <c r="H389" s="13"/>
    </row>
    <row r="390" customFormat="false" ht="15.75" hidden="false" customHeight="false" outlineLevel="2" collapsed="false">
      <c r="D390" s="12"/>
      <c r="E390" s="8"/>
      <c r="F390" s="14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13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43.5" hidden="false" customHeight="true" outlineLevel="0" collapsed="false">
      <c r="A410" s="5" t="n">
        <f aca="false">A343+1</f>
        <v>7</v>
      </c>
      <c r="B410" s="6" t="s">
        <v>51</v>
      </c>
      <c r="C410" s="7" t="n">
        <f aca="false">SUM(D410:H410)</f>
        <v>38</v>
      </c>
      <c r="D410" s="8" t="n">
        <f aca="false">COUNTA(D411:D476)</f>
        <v>4</v>
      </c>
      <c r="E410" s="8" t="n">
        <f aca="false">COUNTA(E411:E476)</f>
        <v>0</v>
      </c>
      <c r="F410" s="8" t="n">
        <f aca="false">COUNTA(F412:F476)</f>
        <v>28</v>
      </c>
      <c r="G410" s="8" t="n">
        <f aca="false">COUNTA(G411:G476)</f>
        <v>5</v>
      </c>
      <c r="H410" s="8" t="n">
        <f aca="false">COUNTA(H411:H476)</f>
        <v>1</v>
      </c>
    </row>
    <row r="411" customFormat="false" ht="15.6" hidden="false" customHeight="true" outlineLevel="1" collapsed="false">
      <c r="D411" s="9"/>
      <c r="E411" s="10"/>
      <c r="F411" s="10"/>
      <c r="G411" s="10"/>
      <c r="H411" s="11"/>
    </row>
    <row r="412" customFormat="false" ht="15.6" hidden="false" customHeight="true" outlineLevel="1" collapsed="false">
      <c r="D412" s="60" t="s">
        <v>72</v>
      </c>
      <c r="G412" s="8"/>
      <c r="H412" s="13"/>
    </row>
    <row r="413" customFormat="false" ht="15.75" hidden="false" customHeight="false" outlineLevel="1" collapsed="false">
      <c r="D413" s="12"/>
      <c r="E413" s="8"/>
      <c r="G413" s="60" t="s">
        <v>71</v>
      </c>
      <c r="H413" s="13"/>
    </row>
    <row r="414" customFormat="false" ht="15.75" hidden="false" customHeight="false" outlineLevel="1" collapsed="false">
      <c r="D414" s="12"/>
      <c r="E414" s="8"/>
      <c r="F414" s="60" t="s">
        <v>55</v>
      </c>
      <c r="G414" s="8"/>
      <c r="H414" s="13"/>
    </row>
    <row r="415" customFormat="false" ht="15.75" hidden="false" customHeight="false" outlineLevel="1" collapsed="false">
      <c r="D415" s="12"/>
      <c r="E415" s="8"/>
      <c r="F415" s="60" t="s">
        <v>56</v>
      </c>
      <c r="G415" s="8"/>
      <c r="H415" s="13"/>
    </row>
    <row r="416" customFormat="false" ht="15.75" hidden="false" customHeight="false" outlineLevel="1" collapsed="false">
      <c r="D416" s="60" t="s">
        <v>88</v>
      </c>
      <c r="G416" s="8"/>
      <c r="H416" s="13"/>
    </row>
    <row r="417" customFormat="false" ht="15.75" hidden="false" customHeight="false" outlineLevel="1" collapsed="false">
      <c r="D417" s="12"/>
      <c r="E417" s="8"/>
      <c r="F417" s="60" t="s">
        <v>74</v>
      </c>
      <c r="G417" s="8"/>
      <c r="H417" s="13"/>
    </row>
    <row r="418" customFormat="false" ht="15.75" hidden="false" customHeight="false" outlineLevel="1" collapsed="false">
      <c r="D418" s="12"/>
      <c r="E418" s="8"/>
      <c r="G418" s="60" t="s">
        <v>76</v>
      </c>
      <c r="H418" s="13"/>
    </row>
    <row r="419" customFormat="false" ht="15.75" hidden="false" customHeight="false" outlineLevel="1" collapsed="false">
      <c r="D419" s="12"/>
      <c r="E419" s="8"/>
      <c r="G419" s="8"/>
      <c r="H419" s="60" t="s">
        <v>89</v>
      </c>
    </row>
    <row r="420" customFormat="false" ht="15.75" hidden="false" customHeight="false" outlineLevel="1" collapsed="false">
      <c r="D420" s="12"/>
      <c r="E420" s="8"/>
      <c r="G420" s="60" t="s">
        <v>57</v>
      </c>
      <c r="H420" s="13"/>
    </row>
    <row r="421" customFormat="false" ht="15.75" hidden="false" customHeight="false" outlineLevel="1" collapsed="false">
      <c r="D421" s="60" t="s">
        <v>90</v>
      </c>
      <c r="E421" s="8"/>
      <c r="G421" s="8"/>
      <c r="H421" s="13"/>
    </row>
    <row r="422" customFormat="false" ht="15.75" hidden="false" customHeight="false" outlineLevel="1" collapsed="false">
      <c r="D422" s="60" t="s">
        <v>91</v>
      </c>
      <c r="E422" s="8"/>
      <c r="G422" s="8"/>
      <c r="H422" s="13"/>
    </row>
    <row r="423" customFormat="false" ht="15.75" hidden="false" customHeight="false" outlineLevel="1" collapsed="false">
      <c r="D423" s="12"/>
      <c r="E423" s="8"/>
      <c r="F423" s="60" t="s">
        <v>58</v>
      </c>
      <c r="G423" s="8"/>
      <c r="H423" s="13"/>
    </row>
    <row r="424" customFormat="false" ht="15.75" hidden="false" customHeight="false" outlineLevel="1" collapsed="false">
      <c r="D424" s="12"/>
      <c r="E424" s="8"/>
      <c r="G424" s="39" t="s">
        <v>37</v>
      </c>
      <c r="H424" s="13"/>
    </row>
    <row r="425" customFormat="false" ht="15.75" hidden="false" customHeight="false" outlineLevel="1" collapsed="false">
      <c r="D425" s="12"/>
      <c r="E425" s="8"/>
      <c r="F425" s="8"/>
      <c r="G425" s="14"/>
      <c r="H425" s="13"/>
    </row>
    <row r="426" customFormat="false" ht="15.75" hidden="false" customHeight="false" outlineLevel="2" collapsed="false">
      <c r="D426" s="12"/>
      <c r="F426" s="39" t="s">
        <v>14</v>
      </c>
      <c r="G426" s="14"/>
      <c r="H426" s="13"/>
    </row>
    <row r="427" customFormat="false" ht="15.75" hidden="false" customHeight="false" outlineLevel="2" collapsed="false">
      <c r="D427" s="12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F429" s="39" t="s">
        <v>40</v>
      </c>
      <c r="G429" s="8"/>
      <c r="H429" s="13"/>
    </row>
    <row r="430" customFormat="false" ht="15.75" hidden="false" customHeight="false" outlineLevel="2" collapsed="false">
      <c r="D430" s="12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G431" s="39" t="s">
        <v>39</v>
      </c>
      <c r="H431" s="13"/>
    </row>
    <row r="432" customFormat="false" ht="15.75" hidden="false" customHeight="false" outlineLevel="2" collapsed="false">
      <c r="D432" s="12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F433" s="8"/>
      <c r="G433" s="8"/>
      <c r="H433" s="13"/>
    </row>
    <row r="434" customFormat="false" ht="15.75" hidden="false" customHeight="false" outlineLevel="2" collapsed="false">
      <c r="D434" s="12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F445" s="8"/>
      <c r="G445" s="8"/>
      <c r="H445" s="13"/>
    </row>
    <row r="446" customFormat="false" ht="15.75" hidden="false" customHeight="false" outlineLevel="2" collapsed="false">
      <c r="D446" s="12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8"/>
      <c r="G455" s="8"/>
      <c r="H455" s="13"/>
    </row>
    <row r="456" customFormat="false" ht="15.75" hidden="false" customHeight="false" outlineLevel="2" collapsed="false">
      <c r="D456" s="12"/>
      <c r="E456" s="8"/>
      <c r="F456" s="14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33.75" hidden="false" customHeight="true" outlineLevel="0" collapsed="false">
      <c r="A477" s="5" t="n">
        <f aca="false">A410+1</f>
        <v>8</v>
      </c>
      <c r="B477" s="6" t="s">
        <v>52</v>
      </c>
      <c r="C477" s="7" t="n">
        <f aca="false">SUM(D477:H477)</f>
        <v>39</v>
      </c>
      <c r="D477" s="8" t="n">
        <f aca="false">COUNTA(D478:D543)</f>
        <v>2</v>
      </c>
      <c r="E477" s="8" t="n">
        <f aca="false">COUNTA(E478:E543)</f>
        <v>3</v>
      </c>
      <c r="F477" s="8" t="n">
        <f aca="false">COUNTA(F479:F543)</f>
        <v>24</v>
      </c>
      <c r="G477" s="8" t="n">
        <f aca="false">COUNTA(G478:G543)</f>
        <v>2</v>
      </c>
      <c r="H477" s="8" t="n">
        <f aca="false">COUNTA(H478:H543)</f>
        <v>8</v>
      </c>
    </row>
    <row r="478" customFormat="false" ht="15.6" hidden="false" customHeight="true" outlineLevel="1" collapsed="false">
      <c r="D478" s="9"/>
      <c r="E478" s="10"/>
      <c r="F478" s="10"/>
      <c r="G478" s="10"/>
      <c r="H478" s="11"/>
    </row>
    <row r="479" customFormat="false" ht="15.6" hidden="false" customHeight="true" outlineLevel="1" collapsed="false">
      <c r="D479" s="12"/>
      <c r="E479" s="8"/>
      <c r="G479" s="8"/>
      <c r="H479" s="60" t="s">
        <v>72</v>
      </c>
    </row>
    <row r="480" customFormat="false" ht="15.75" hidden="false" customHeight="false" outlineLevel="1" collapsed="false">
      <c r="D480" s="12"/>
      <c r="E480" s="8"/>
      <c r="F480" s="60" t="s">
        <v>71</v>
      </c>
      <c r="G480" s="8"/>
      <c r="H480" s="13"/>
    </row>
    <row r="481" customFormat="false" ht="15.75" hidden="false" customHeight="false" outlineLevel="1" collapsed="false">
      <c r="D481" s="12"/>
      <c r="E481" s="60" t="s">
        <v>55</v>
      </c>
      <c r="G481" s="8"/>
      <c r="H481" s="13"/>
    </row>
    <row r="482" customFormat="false" ht="15.75" hidden="false" customHeight="false" outlineLevel="1" collapsed="false">
      <c r="D482" s="60" t="s">
        <v>56</v>
      </c>
      <c r="E482" s="8"/>
      <c r="G482" s="8"/>
      <c r="H482" s="13"/>
    </row>
    <row r="483" customFormat="false" ht="15.75" hidden="false" customHeight="false" outlineLevel="1" collapsed="false">
      <c r="D483" s="12"/>
      <c r="G483" s="8"/>
      <c r="H483" s="60" t="s">
        <v>88</v>
      </c>
    </row>
    <row r="484" customFormat="false" ht="15.75" hidden="false" customHeight="false" outlineLevel="1" collapsed="false">
      <c r="D484" s="12"/>
      <c r="E484" s="60" t="s">
        <v>74</v>
      </c>
      <c r="G484" s="8"/>
      <c r="H484" s="13"/>
    </row>
    <row r="485" customFormat="false" ht="15.75" hidden="false" customHeight="false" outlineLevel="1" collapsed="false">
      <c r="D485" s="60" t="s">
        <v>76</v>
      </c>
      <c r="E485" s="8"/>
      <c r="G485" s="8"/>
      <c r="H485" s="13"/>
    </row>
    <row r="486" customFormat="false" ht="15.75" hidden="false" customHeight="false" outlineLevel="1" collapsed="false">
      <c r="D486" s="12"/>
      <c r="E486" s="60" t="s">
        <v>89</v>
      </c>
      <c r="G486" s="8"/>
      <c r="H486" s="13"/>
    </row>
    <row r="487" customFormat="false" ht="15.75" hidden="false" customHeight="false" outlineLevel="1" collapsed="false">
      <c r="D487" s="12"/>
      <c r="E487" s="8"/>
      <c r="F487" s="60" t="s">
        <v>57</v>
      </c>
      <c r="G487" s="8"/>
      <c r="H487" s="13"/>
    </row>
    <row r="488" customFormat="false" ht="15.75" hidden="false" customHeight="false" outlineLevel="1" collapsed="false">
      <c r="D488" s="12"/>
      <c r="E488" s="8"/>
      <c r="G488" s="8"/>
      <c r="H488" s="60" t="s">
        <v>90</v>
      </c>
    </row>
    <row r="489" customFormat="false" ht="15.75" hidden="false" customHeight="false" outlineLevel="1" collapsed="false">
      <c r="D489" s="12"/>
      <c r="E489" s="8"/>
      <c r="G489" s="8"/>
      <c r="H489" s="60" t="s">
        <v>91</v>
      </c>
    </row>
    <row r="490" customFormat="false" ht="15.75" hidden="false" customHeight="false" outlineLevel="1" collapsed="false">
      <c r="D490" s="12"/>
      <c r="E490" s="8"/>
      <c r="F490" s="60" t="s">
        <v>58</v>
      </c>
      <c r="G490" s="8"/>
      <c r="H490" s="13"/>
    </row>
    <row r="491" customFormat="false" ht="15.75" hidden="false" customHeight="false" outlineLevel="1" collapsed="false">
      <c r="D491" s="12"/>
      <c r="E491" s="8"/>
      <c r="G491" s="8"/>
      <c r="H491" s="39" t="s">
        <v>37</v>
      </c>
    </row>
    <row r="492" customFormat="false" ht="15.75" hidden="false" customHeight="false" outlineLevel="1" collapsed="false">
      <c r="D492" s="12"/>
      <c r="E492" s="8"/>
      <c r="F492" s="8"/>
      <c r="G492" s="14"/>
      <c r="H492" s="13"/>
    </row>
    <row r="493" customFormat="false" ht="15.75" hidden="false" customHeight="false" outlineLevel="2" collapsed="false">
      <c r="D493" s="12"/>
      <c r="F493" s="39" t="s">
        <v>14</v>
      </c>
      <c r="G493" s="14"/>
      <c r="H493" s="13"/>
    </row>
    <row r="494" customFormat="false" ht="15.75" hidden="false" customHeight="false" outlineLevel="2" collapsed="false">
      <c r="D494" s="12"/>
      <c r="F494" s="39" t="s">
        <v>12</v>
      </c>
      <c r="G494" s="8"/>
      <c r="H494" s="13"/>
    </row>
    <row r="495" customFormat="false" ht="15.75" hidden="false" customHeight="false" outlineLevel="2" collapsed="false">
      <c r="D495" s="12"/>
      <c r="E495" s="8"/>
      <c r="G495" s="8"/>
      <c r="H495" s="39" t="s">
        <v>38</v>
      </c>
    </row>
    <row r="496" customFormat="false" ht="15.75" hidden="false" customHeight="false" outlineLevel="2" collapsed="false">
      <c r="D496" s="12"/>
      <c r="F496" s="39" t="s">
        <v>40</v>
      </c>
      <c r="G496" s="8"/>
      <c r="H496" s="13"/>
    </row>
    <row r="497" customFormat="false" ht="15.75" hidden="false" customHeight="false" outlineLevel="2" collapsed="false">
      <c r="D497" s="12"/>
      <c r="F497" s="8"/>
      <c r="G497" s="8"/>
      <c r="H497" s="39" t="s">
        <v>28</v>
      </c>
    </row>
    <row r="498" customFormat="false" ht="15.75" hidden="false" customHeight="false" outlineLevel="2" collapsed="false">
      <c r="D498" s="12"/>
      <c r="F498" s="39" t="s">
        <v>39</v>
      </c>
      <c r="H498" s="13"/>
    </row>
    <row r="499" customFormat="false" ht="15.75" hidden="false" customHeight="false" outlineLevel="2" collapsed="false">
      <c r="D499" s="12"/>
      <c r="F499" s="39" t="s">
        <v>41</v>
      </c>
      <c r="G499" s="8"/>
      <c r="H499" s="13"/>
    </row>
    <row r="500" customFormat="false" ht="15.75" hidden="false" customHeight="false" outlineLevel="2" collapsed="false">
      <c r="D500" s="12"/>
      <c r="G500" s="8"/>
      <c r="H500" s="13"/>
    </row>
    <row r="501" customFormat="false" ht="15.75" hidden="false" customHeight="false" outlineLevel="2" collapsed="false">
      <c r="D501" s="12"/>
      <c r="F501" s="39" t="s">
        <v>24</v>
      </c>
      <c r="G501" s="8"/>
      <c r="H501" s="13"/>
    </row>
    <row r="502" customFormat="false" ht="15.75" hidden="false" customHeight="false" outlineLevel="2" collapsed="false">
      <c r="D502" s="12"/>
      <c r="G502" s="39" t="s">
        <v>23</v>
      </c>
      <c r="H502" s="13"/>
    </row>
    <row r="503" customFormat="false" ht="15.75" hidden="false" customHeight="false" outlineLevel="2" collapsed="false">
      <c r="D503" s="12"/>
      <c r="F503" s="39" t="s">
        <v>8</v>
      </c>
      <c r="G503" s="8"/>
      <c r="H503" s="13"/>
    </row>
    <row r="504" customFormat="false" ht="15.75" hidden="false" customHeight="false" outlineLevel="2" collapsed="false">
      <c r="D504" s="12"/>
      <c r="F504" s="39" t="s">
        <v>9</v>
      </c>
      <c r="G504" s="8"/>
      <c r="H504" s="13"/>
    </row>
    <row r="505" customFormat="false" ht="15.75" hidden="false" customHeight="false" outlineLevel="2" collapsed="false">
      <c r="D505" s="12"/>
      <c r="E505" s="8"/>
      <c r="G505" s="39" t="s">
        <v>54</v>
      </c>
      <c r="H505" s="13"/>
    </row>
    <row r="506" customFormat="false" ht="15.75" hidden="false" customHeight="false" outlineLevel="2" collapsed="false">
      <c r="D506" s="12"/>
      <c r="F506" s="39" t="s">
        <v>18</v>
      </c>
      <c r="G506" s="8"/>
      <c r="H506" s="13"/>
    </row>
    <row r="507" customFormat="false" ht="15.75" hidden="false" customHeight="false" outlineLevel="2" collapsed="false">
      <c r="D507" s="12"/>
      <c r="E507" s="8"/>
      <c r="G507" s="8"/>
      <c r="H507" s="39" t="s">
        <v>27</v>
      </c>
    </row>
    <row r="508" customFormat="false" ht="15.75" hidden="false" customHeight="false" outlineLevel="2" collapsed="false">
      <c r="D508" s="12"/>
      <c r="F508" s="39" t="s">
        <v>60</v>
      </c>
      <c r="G508" s="8"/>
      <c r="H508" s="13"/>
    </row>
    <row r="509" customFormat="false" ht="15.75" hidden="false" customHeight="false" outlineLevel="2" collapsed="false">
      <c r="D509" s="12"/>
      <c r="F509" s="39" t="s">
        <v>61</v>
      </c>
      <c r="G509" s="8"/>
      <c r="H509" s="13"/>
    </row>
    <row r="510" customFormat="false" ht="15.75" hidden="false" customHeight="false" outlineLevel="2" collapsed="false">
      <c r="D510" s="12"/>
      <c r="F510" s="39" t="s">
        <v>62</v>
      </c>
      <c r="G510" s="8"/>
      <c r="H510" s="13"/>
    </row>
    <row r="511" customFormat="false" ht="15.6" hidden="false" customHeight="true" outlineLevel="2" collapsed="false">
      <c r="D511" s="12"/>
      <c r="F511" s="39" t="s">
        <v>63</v>
      </c>
      <c r="G511" s="8"/>
      <c r="H511" s="13"/>
    </row>
    <row r="512" customFormat="false" ht="15.6" hidden="false" customHeight="true" outlineLevel="2" collapsed="false">
      <c r="D512" s="12"/>
      <c r="G512" s="8"/>
      <c r="H512" s="13"/>
    </row>
    <row r="513" customFormat="false" ht="15.75" hidden="false" customHeight="false" outlineLevel="2" collapsed="false">
      <c r="D513" s="12"/>
      <c r="F513" s="39" t="s">
        <v>64</v>
      </c>
      <c r="G513" s="8"/>
      <c r="H513" s="13"/>
    </row>
    <row r="514" customFormat="false" ht="15.75" hidden="false" customHeight="false" outlineLevel="2" collapsed="false">
      <c r="D514" s="12"/>
      <c r="F514" s="39" t="s">
        <v>65</v>
      </c>
      <c r="G514" s="8"/>
      <c r="H514" s="13"/>
    </row>
    <row r="515" customFormat="false" ht="15.75" hidden="false" customHeight="false" outlineLevel="2" collapsed="false">
      <c r="D515" s="12"/>
      <c r="F515" s="39" t="s">
        <v>66</v>
      </c>
      <c r="G515" s="8"/>
      <c r="H515" s="13"/>
    </row>
    <row r="516" customFormat="false" ht="15.75" hidden="false" customHeight="false" outlineLevel="2" collapsed="false">
      <c r="D516" s="12"/>
      <c r="F516" s="39" t="s">
        <v>67</v>
      </c>
      <c r="G516" s="8"/>
      <c r="H516" s="13"/>
    </row>
    <row r="517" customFormat="false" ht="15.75" hidden="false" customHeight="false" outlineLevel="2" collapsed="false">
      <c r="D517" s="12"/>
      <c r="F517" s="39" t="s">
        <v>68</v>
      </c>
      <c r="G517" s="8"/>
      <c r="H517" s="13"/>
    </row>
    <row r="518" customFormat="false" ht="15.75" hidden="false" customHeight="false" outlineLevel="2" collapsed="false">
      <c r="D518" s="12"/>
      <c r="F518" s="39" t="s">
        <v>69</v>
      </c>
      <c r="G518" s="8"/>
      <c r="H518" s="13"/>
    </row>
    <row r="519" customFormat="false" ht="15.75" hidden="false" customHeight="false" outlineLevel="2" collapsed="false">
      <c r="D519" s="12"/>
      <c r="F519" s="39" t="s">
        <v>70</v>
      </c>
      <c r="G519" s="8"/>
      <c r="H519" s="13"/>
    </row>
    <row r="520" customFormat="false" ht="15.75" hidden="false" customHeight="false" outlineLevel="2" collapsed="false">
      <c r="D520" s="12"/>
      <c r="F520" s="39" t="s">
        <v>42</v>
      </c>
      <c r="G520" s="8"/>
      <c r="H520" s="13"/>
    </row>
    <row r="521" customFormat="false" ht="15.75" hidden="false" customHeight="false" outlineLevel="2" collapsed="false">
      <c r="D521" s="12"/>
      <c r="E521" s="8"/>
      <c r="F521" s="8"/>
      <c r="G521" s="8"/>
      <c r="H521" s="13"/>
    </row>
    <row r="522" customFormat="false" ht="15.75" hidden="false" customHeight="false" outlineLevel="2" collapsed="false">
      <c r="D522" s="12"/>
      <c r="E522" s="8"/>
      <c r="F522" s="8"/>
      <c r="G522" s="8"/>
      <c r="H522" s="13"/>
    </row>
    <row r="523" customFormat="false" ht="15.75" hidden="false" customHeight="false" outlineLevel="2" collapsed="false">
      <c r="D523" s="12"/>
      <c r="E523" s="8"/>
      <c r="F523" s="8"/>
      <c r="G523" s="8"/>
      <c r="H523" s="13"/>
    </row>
    <row r="524" customFormat="false" ht="15.75" hidden="false" customHeight="false" outlineLevel="2" collapsed="false">
      <c r="D524" s="12"/>
      <c r="E524" s="8"/>
      <c r="F524" s="14"/>
      <c r="G524" s="8"/>
      <c r="H524" s="13"/>
    </row>
    <row r="525" customFormat="false" ht="15.75" hidden="false" customHeight="false" outlineLevel="2" collapsed="false">
      <c r="D525" s="12"/>
      <c r="E525" s="8"/>
      <c r="F525" s="8"/>
      <c r="G525" s="14"/>
      <c r="H525" s="13"/>
    </row>
    <row r="526" customFormat="false" ht="15.75" hidden="false" customHeight="false" outlineLevel="2" collapsed="false">
      <c r="D526" s="12"/>
      <c r="E526" s="8"/>
      <c r="F526" s="8"/>
      <c r="G526" s="14"/>
      <c r="H526" s="13"/>
    </row>
    <row r="527" customFormat="false" ht="15.75" hidden="false" customHeight="false" outlineLevel="2" collapsed="false">
      <c r="D527" s="12"/>
      <c r="E527" s="8"/>
      <c r="F527" s="8"/>
      <c r="G527" s="8"/>
      <c r="H527" s="13"/>
    </row>
    <row r="528" customFormat="false" ht="15.75" hidden="false" customHeight="false" outlineLevel="2" collapsed="false">
      <c r="D528" s="12"/>
      <c r="E528" s="8"/>
      <c r="F528" s="8"/>
      <c r="G528" s="8"/>
      <c r="H528" s="13"/>
    </row>
    <row r="529" customFormat="false" ht="15.75" hidden="false" customHeight="false" outlineLevel="2" collapsed="false">
      <c r="D529" s="12"/>
      <c r="E529" s="14"/>
      <c r="F529" s="8"/>
      <c r="G529" s="8"/>
      <c r="H529" s="13"/>
    </row>
    <row r="530" customFormat="false" ht="15.75" hidden="false" customHeight="false" outlineLevel="2" collapsed="false">
      <c r="D530" s="12"/>
      <c r="E530" s="8"/>
      <c r="F530" s="8"/>
      <c r="G530" s="8"/>
      <c r="H530" s="13"/>
    </row>
    <row r="531" customFormat="false" ht="15.75" hidden="false" customHeight="false" outlineLevel="2" collapsed="false">
      <c r="D531" s="12"/>
      <c r="E531" s="8"/>
      <c r="F531" s="8"/>
      <c r="G531" s="8"/>
      <c r="H531" s="13"/>
    </row>
    <row r="532" customFormat="false" ht="15.75" hidden="false" customHeight="false" outlineLevel="2" collapsed="false">
      <c r="D532" s="12"/>
      <c r="E532" s="8"/>
      <c r="F532" s="8"/>
      <c r="G532" s="8"/>
      <c r="H532" s="13"/>
    </row>
    <row r="533" customFormat="false" ht="15.75" hidden="false" customHeight="false" outlineLevel="2" collapsed="false">
      <c r="D533" s="12"/>
      <c r="E533" s="8"/>
      <c r="F533" s="8"/>
      <c r="G533" s="8"/>
      <c r="H533" s="13"/>
    </row>
    <row r="534" customFormat="false" ht="15.75" hidden="false" customHeight="false" outlineLevel="2" collapsed="false">
      <c r="D534" s="12"/>
      <c r="E534" s="8"/>
      <c r="F534" s="8"/>
      <c r="G534" s="8"/>
      <c r="H534" s="13"/>
    </row>
    <row r="535" customFormat="false" ht="15.75" hidden="false" customHeight="false" outlineLevel="2" collapsed="false">
      <c r="D535" s="12"/>
      <c r="E535" s="8"/>
      <c r="F535" s="8"/>
      <c r="G535" s="8"/>
      <c r="H535" s="13"/>
    </row>
    <row r="536" customFormat="false" ht="15.75" hidden="false" customHeight="false" outlineLevel="2" collapsed="false">
      <c r="D536" s="12"/>
      <c r="E536" s="8"/>
      <c r="F536" s="8"/>
      <c r="G536" s="8"/>
      <c r="H536" s="13"/>
    </row>
    <row r="537" customFormat="false" ht="15.75" hidden="false" customHeight="false" outlineLevel="2" collapsed="false">
      <c r="D537" s="12"/>
      <c r="E537" s="8"/>
      <c r="F537" s="8"/>
      <c r="G537" s="8"/>
      <c r="H537" s="13"/>
    </row>
    <row r="538" customFormat="false" ht="15.75" hidden="false" customHeight="false" outlineLevel="2" collapsed="false">
      <c r="D538" s="12"/>
      <c r="E538" s="8"/>
      <c r="F538" s="8"/>
      <c r="G538" s="8"/>
      <c r="H538" s="13"/>
    </row>
    <row r="539" customFormat="false" ht="15.75" hidden="false" customHeight="false" outlineLevel="2" collapsed="false">
      <c r="D539" s="12"/>
      <c r="E539" s="8"/>
      <c r="F539" s="8"/>
      <c r="G539" s="8"/>
      <c r="H539" s="13"/>
    </row>
    <row r="540" customFormat="false" ht="15.75" hidden="false" customHeight="false" outlineLevel="2" collapsed="false">
      <c r="D540" s="12"/>
      <c r="E540" s="8"/>
      <c r="F540" s="8"/>
      <c r="G540" s="8"/>
      <c r="H540" s="13"/>
    </row>
    <row r="541" customFormat="false" ht="15.75" hidden="false" customHeight="false" outlineLevel="2" collapsed="false">
      <c r="D541" s="12"/>
      <c r="E541" s="8"/>
      <c r="F541" s="8"/>
      <c r="G541" s="8"/>
      <c r="H541" s="13"/>
    </row>
    <row r="542" customFormat="false" ht="15.75" hidden="false" customHeight="false" outlineLevel="2" collapsed="false">
      <c r="D542" s="12"/>
      <c r="E542" s="8"/>
      <c r="F542" s="8"/>
      <c r="G542" s="8"/>
      <c r="H542" s="13"/>
    </row>
    <row r="543" customFormat="false" ht="15.75" hidden="false" customHeight="false" outlineLevel="2" collapsed="false">
      <c r="D543" s="12"/>
      <c r="E543" s="8"/>
      <c r="F543" s="8"/>
      <c r="G543" s="8"/>
      <c r="H543" s="13"/>
    </row>
    <row r="544" customFormat="false" ht="15" hidden="false" customHeight="true" outlineLevel="0" collapsed="false">
      <c r="C544" s="18" t="n">
        <f aca="false">SUM(D544:H544)</f>
        <v>305</v>
      </c>
      <c r="D544" s="19" t="n">
        <f aca="false">D477+D410+D343+D276+D209+D142+D75+D8</f>
        <v>31</v>
      </c>
      <c r="E544" s="19" t="n">
        <f aca="false">E477+E410+E343+E276+E209+E142+E75+E8</f>
        <v>41</v>
      </c>
      <c r="F544" s="19" t="n">
        <f aca="false">F477+F410+F343+F276+F209+F142+F75+F8</f>
        <v>88</v>
      </c>
      <c r="G544" s="19" t="n">
        <f aca="false">G477+G410+G343+G276+G209+G142+G75+G8</f>
        <v>124</v>
      </c>
      <c r="H544" s="19" t="n">
        <f aca="false">H477+H410+H343+H276+H209+H142+H75+H8</f>
        <v>21</v>
      </c>
    </row>
    <row r="545" customFormat="false" ht="15.75" hidden="false" customHeight="false" outlineLevel="0" collapsed="false">
      <c r="C545" s="20"/>
      <c r="D545" s="21" t="n">
        <f aca="false">D544/$C$544</f>
        <v>0.101639344262295</v>
      </c>
      <c r="E545" s="21" t="n">
        <f aca="false">E544/$C$544</f>
        <v>0.134426229508197</v>
      </c>
      <c r="F545" s="21" t="n">
        <f aca="false">F544/$C$544</f>
        <v>0.288524590163934</v>
      </c>
      <c r="G545" s="21" t="n">
        <f aca="false">G544/$C$544</f>
        <v>0.40655737704918</v>
      </c>
      <c r="H545" s="21" t="n">
        <f aca="false">H544/$C$544</f>
        <v>0.0688524590163935</v>
      </c>
    </row>
  </sheetData>
  <mergeCells count="5">
    <mergeCell ref="D2:D7"/>
    <mergeCell ref="E2:E7"/>
    <mergeCell ref="F2:F7"/>
    <mergeCell ref="G2:G7"/>
    <mergeCell ref="H2:H7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8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1" outlineLevelCol="0"/>
  <cols>
    <col collapsed="false" customWidth="true" hidden="false" outlineLevel="0" max="1" min="1" style="1" width="3.86"/>
    <col collapsed="false" customWidth="true" hidden="false" outlineLevel="0" max="2" min="2" style="1" width="94"/>
    <col collapsed="false" customWidth="true" hidden="false" outlineLevel="0" max="3" min="3" style="1" width="3.86"/>
    <col collapsed="false" customWidth="true" hidden="false" outlineLevel="0" max="4" min="4" style="1" width="23.01"/>
    <col collapsed="false" customWidth="true" hidden="false" outlineLevel="0" max="6" min="5" style="1" width="24.71"/>
    <col collapsed="false" customWidth="true" hidden="false" outlineLevel="0" max="8" min="7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0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15.6" hidden="false" customHeight="true" outlineLevel="0" collapsed="false">
      <c r="A8" s="76" t="n">
        <v>1</v>
      </c>
      <c r="B8" s="6" t="s">
        <v>92</v>
      </c>
      <c r="C8" s="7" t="n">
        <f aca="false">SUM(D8:H8)</f>
        <v>37</v>
      </c>
      <c r="D8" s="8" t="n">
        <f aca="false">COUNTA(D9:D41)</f>
        <v>1</v>
      </c>
      <c r="E8" s="8" t="n">
        <f aca="false">COUNTA(E9:E41)</f>
        <v>3</v>
      </c>
      <c r="F8" s="8" t="n">
        <f aca="false">COUNTA(F9:F41)</f>
        <v>11</v>
      </c>
      <c r="G8" s="8" t="n">
        <f aca="false">COUNTA(G9:G41)</f>
        <v>22</v>
      </c>
      <c r="H8" s="8" t="n">
        <f aca="false">COUNTA(H9:H41)</f>
        <v>0</v>
      </c>
    </row>
    <row r="9" customFormat="false" ht="15.6" hidden="false" customHeight="true" outlineLevel="1" collapsed="false">
      <c r="D9" s="9"/>
      <c r="E9" s="10"/>
      <c r="F9" s="10"/>
      <c r="G9" s="10"/>
      <c r="H9" s="11"/>
    </row>
    <row r="10" customFormat="false" ht="15.6" hidden="false" customHeight="true" outlineLevel="1" collapsed="false">
      <c r="D10" s="12"/>
      <c r="E10" s="8" t="s">
        <v>9</v>
      </c>
      <c r="F10" s="8"/>
      <c r="G10" s="8"/>
      <c r="H10" s="13"/>
    </row>
    <row r="11" customFormat="false" ht="15.75" hidden="false" customHeight="false" outlineLevel="1" collapsed="false">
      <c r="D11" s="12"/>
      <c r="E11" s="8"/>
      <c r="F11" s="8" t="s">
        <v>16</v>
      </c>
      <c r="G11" s="8" t="s">
        <v>12</v>
      </c>
      <c r="H11" s="13"/>
    </row>
    <row r="12" customFormat="false" ht="15.75" hidden="false" customHeight="false" outlineLevel="1" collapsed="false">
      <c r="D12" s="12"/>
      <c r="E12" s="8"/>
      <c r="F12" s="8" t="s">
        <v>18</v>
      </c>
      <c r="G12" s="8" t="s">
        <v>20</v>
      </c>
      <c r="H12" s="13"/>
    </row>
    <row r="13" customFormat="false" ht="15.75" hidden="false" customHeight="false" outlineLevel="1" collapsed="false">
      <c r="D13" s="12"/>
      <c r="E13" s="8"/>
      <c r="F13" s="8" t="s">
        <v>22</v>
      </c>
      <c r="G13" s="8" t="s">
        <v>41</v>
      </c>
      <c r="H13" s="13"/>
    </row>
    <row r="14" customFormat="false" ht="15.75" hidden="false" customHeight="false" outlineLevel="1" collapsed="false">
      <c r="D14" s="12"/>
      <c r="E14" s="8" t="s">
        <v>29</v>
      </c>
      <c r="F14" s="8" t="s">
        <v>26</v>
      </c>
      <c r="G14" s="8" t="s">
        <v>37</v>
      </c>
      <c r="H14" s="13"/>
    </row>
    <row r="15" customFormat="false" ht="15.75" hidden="false" customHeight="false" outlineLevel="1" collapsed="false">
      <c r="D15" s="12"/>
      <c r="E15" s="8"/>
      <c r="F15" s="8" t="s">
        <v>31</v>
      </c>
      <c r="G15" s="8" t="s">
        <v>23</v>
      </c>
      <c r="H15" s="13"/>
    </row>
    <row r="16" customFormat="false" ht="15.75" hidden="false" customHeight="false" outlineLevel="1" collapsed="false">
      <c r="D16" s="12"/>
      <c r="E16" s="8"/>
      <c r="F16" s="8" t="s">
        <v>34</v>
      </c>
      <c r="G16" s="8" t="s">
        <v>24</v>
      </c>
      <c r="H16" s="13"/>
    </row>
    <row r="17" customFormat="false" ht="15.75" hidden="false" customHeight="false" outlineLevel="1" collapsed="false">
      <c r="D17" s="12"/>
      <c r="E17" s="8"/>
      <c r="F17" s="8" t="s">
        <v>36</v>
      </c>
      <c r="G17" s="8" t="s">
        <v>38</v>
      </c>
      <c r="H17" s="13"/>
    </row>
    <row r="18" customFormat="false" ht="15.75" hidden="false" customHeight="false" outlineLevel="1" collapsed="false">
      <c r="D18" s="12" t="s">
        <v>30</v>
      </c>
      <c r="E18" s="8"/>
      <c r="F18" s="8" t="s">
        <v>28</v>
      </c>
      <c r="G18" s="8"/>
      <c r="H18" s="13"/>
    </row>
    <row r="19" customFormat="false" ht="15.75" hidden="false" customHeight="false" outlineLevel="1" collapsed="false">
      <c r="D19" s="12"/>
      <c r="E19" s="8"/>
      <c r="F19" s="8" t="s">
        <v>10</v>
      </c>
      <c r="G19" s="8" t="s">
        <v>40</v>
      </c>
      <c r="H19" s="13"/>
    </row>
    <row r="20" customFormat="false" ht="15.75" hidden="false" customHeight="false" outlineLevel="1" collapsed="false">
      <c r="D20" s="12"/>
      <c r="E20" s="8"/>
      <c r="F20" s="8" t="s">
        <v>32</v>
      </c>
      <c r="G20" s="8"/>
      <c r="H20" s="13"/>
    </row>
    <row r="21" customFormat="false" ht="15.75" hidden="false" customHeight="false" outlineLevel="1" collapsed="false">
      <c r="D21" s="12"/>
      <c r="E21" s="8" t="s">
        <v>33</v>
      </c>
      <c r="F21" s="8"/>
      <c r="G21" s="8" t="s">
        <v>13</v>
      </c>
      <c r="H21" s="13"/>
    </row>
    <row r="22" customFormat="false" ht="15.75" hidden="false" customHeight="false" outlineLevel="1" collapsed="false">
      <c r="D22" s="12"/>
      <c r="E22" s="8"/>
      <c r="F22" s="8" t="s">
        <v>35</v>
      </c>
      <c r="G22" s="13" t="s">
        <v>8</v>
      </c>
      <c r="H22" s="13"/>
    </row>
    <row r="23" customFormat="false" ht="15.75" hidden="false" customHeight="false" outlineLevel="1" collapsed="false">
      <c r="D23" s="12"/>
      <c r="E23" s="8"/>
      <c r="F23" s="8"/>
      <c r="G23" s="13" t="s">
        <v>11</v>
      </c>
      <c r="H23" s="13"/>
    </row>
    <row r="24" customFormat="false" ht="15.75" hidden="false" customHeight="false" outlineLevel="1" collapsed="false">
      <c r="D24" s="12"/>
      <c r="E24" s="8"/>
      <c r="F24" s="8"/>
      <c r="G24" s="13" t="s">
        <v>14</v>
      </c>
      <c r="H24" s="13"/>
    </row>
    <row r="25" customFormat="false" ht="15.75" hidden="false" customHeight="false" outlineLevel="1" collapsed="false">
      <c r="D25" s="12"/>
      <c r="E25" s="8"/>
      <c r="F25" s="8"/>
      <c r="G25" s="13" t="s">
        <v>39</v>
      </c>
      <c r="H25" s="13"/>
    </row>
    <row r="26" customFormat="false" ht="15.75" hidden="false" customHeight="false" outlineLevel="1" collapsed="false">
      <c r="D26" s="12"/>
      <c r="E26" s="8"/>
      <c r="F26" s="8"/>
      <c r="G26" s="13" t="s">
        <v>15</v>
      </c>
      <c r="H26" s="13"/>
    </row>
    <row r="27" customFormat="false" ht="15.75" hidden="false" customHeight="false" outlineLevel="1" collapsed="false">
      <c r="D27" s="12"/>
      <c r="E27" s="14"/>
      <c r="F27" s="8"/>
      <c r="G27" s="13" t="s">
        <v>17</v>
      </c>
      <c r="H27" s="13"/>
    </row>
    <row r="28" customFormat="false" ht="15.75" hidden="false" customHeight="false" outlineLevel="1" collapsed="false">
      <c r="D28" s="12"/>
      <c r="E28" s="8"/>
      <c r="F28" s="8"/>
      <c r="G28" s="13" t="s">
        <v>44</v>
      </c>
      <c r="H28" s="13"/>
    </row>
    <row r="29" customFormat="false" ht="15.75" hidden="false" customHeight="false" outlineLevel="1" collapsed="false">
      <c r="D29" s="12"/>
      <c r="E29" s="8"/>
      <c r="F29" s="8"/>
      <c r="G29" s="13" t="s">
        <v>21</v>
      </c>
      <c r="H29" s="13"/>
    </row>
    <row r="30" customFormat="false" ht="15.75" hidden="false" customHeight="false" outlineLevel="1" collapsed="false">
      <c r="D30" s="12"/>
      <c r="E30" s="8"/>
      <c r="F30" s="8"/>
      <c r="G30" s="13" t="s">
        <v>25</v>
      </c>
      <c r="H30" s="13"/>
    </row>
    <row r="31" customFormat="false" ht="15.75" hidden="false" customHeight="false" outlineLevel="1" collapsed="false">
      <c r="D31" s="12"/>
      <c r="E31" s="8"/>
      <c r="F31" s="8"/>
      <c r="G31" s="13" t="s">
        <v>45</v>
      </c>
      <c r="H31" s="13"/>
    </row>
    <row r="32" customFormat="false" ht="15.75" hidden="false" customHeight="false" outlineLevel="1" collapsed="false">
      <c r="D32" s="12"/>
      <c r="E32" s="8"/>
      <c r="F32" s="8"/>
      <c r="G32" s="13" t="s">
        <v>7</v>
      </c>
      <c r="H32" s="13"/>
    </row>
    <row r="33" customFormat="false" ht="15.75" hidden="false" customHeight="false" outlineLevel="1" collapsed="false">
      <c r="D33" s="12"/>
      <c r="E33" s="8"/>
      <c r="F33" s="8"/>
      <c r="G33" s="13" t="s">
        <v>42</v>
      </c>
      <c r="H33" s="13"/>
    </row>
    <row r="34" customFormat="false" ht="15.75" hidden="false" customHeight="false" outlineLevel="1" collapsed="false">
      <c r="D34" s="12"/>
      <c r="E34" s="8"/>
      <c r="F34" s="8"/>
      <c r="G34" s="8" t="s">
        <v>27</v>
      </c>
      <c r="H34" s="13"/>
    </row>
    <row r="35" customFormat="false" ht="15.75" hidden="false" customHeight="false" outlineLevel="1" collapsed="false">
      <c r="D35" s="12"/>
      <c r="E35" s="8"/>
      <c r="F35" s="8"/>
      <c r="G35" s="8"/>
      <c r="H35" s="13"/>
    </row>
    <row r="36" customFormat="false" ht="15.75" hidden="false" customHeight="false" outlineLevel="1" collapsed="false">
      <c r="D36" s="12"/>
      <c r="E36" s="8"/>
      <c r="F36" s="8"/>
      <c r="G36" s="8"/>
      <c r="H36" s="13"/>
    </row>
    <row r="37" customFormat="false" ht="15.75" hidden="false" customHeight="false" outlineLevel="1" collapsed="false">
      <c r="D37" s="12"/>
      <c r="E37" s="8"/>
      <c r="F37" s="8"/>
      <c r="G37" s="8"/>
      <c r="H37" s="13"/>
    </row>
    <row r="38" customFormat="false" ht="15.75" hidden="false" customHeight="false" outlineLevel="1" collapsed="false">
      <c r="D38" s="12"/>
      <c r="E38" s="8"/>
      <c r="F38" s="8"/>
      <c r="G38" s="8"/>
      <c r="H38" s="13"/>
    </row>
    <row r="39" customFormat="false" ht="15.75" hidden="false" customHeight="false" outlineLevel="1" collapsed="false">
      <c r="D39" s="12"/>
      <c r="E39" s="8"/>
      <c r="F39" s="8"/>
      <c r="G39" s="8"/>
      <c r="H39" s="13"/>
    </row>
    <row r="40" customFormat="false" ht="15.75" hidden="false" customHeight="false" outlineLevel="1" collapsed="false">
      <c r="D40" s="12"/>
      <c r="E40" s="8"/>
      <c r="F40" s="8"/>
      <c r="G40" s="8"/>
      <c r="H40" s="13"/>
    </row>
    <row r="41" customFormat="false" ht="16.5" hidden="false" customHeight="false" outlineLevel="1" collapsed="false">
      <c r="D41" s="15"/>
      <c r="E41" s="16"/>
      <c r="F41" s="16"/>
      <c r="G41" s="16"/>
      <c r="H41" s="17"/>
    </row>
    <row r="42" customFormat="false" ht="15.6" hidden="false" customHeight="true" outlineLevel="0" collapsed="false">
      <c r="A42" s="76" t="n">
        <f aca="false">A8+1</f>
        <v>2</v>
      </c>
      <c r="B42" s="6" t="s">
        <v>93</v>
      </c>
      <c r="C42" s="7" t="n">
        <f aca="false">SUM(D42:H42)</f>
        <v>37</v>
      </c>
      <c r="D42" s="8" t="n">
        <f aca="false">COUNTA(D43:D75)</f>
        <v>2</v>
      </c>
      <c r="E42" s="8" t="n">
        <f aca="false">COUNTA(E43:E75)</f>
        <v>2</v>
      </c>
      <c r="F42" s="8" t="n">
        <f aca="false">COUNTA(F43:F75)</f>
        <v>28</v>
      </c>
      <c r="G42" s="8" t="n">
        <f aca="false">COUNTA(G43:G75)</f>
        <v>4</v>
      </c>
      <c r="H42" s="8" t="n">
        <f aca="false">COUNTA(H43:H75)</f>
        <v>1</v>
      </c>
    </row>
    <row r="43" customFormat="false" ht="15.6" hidden="false" customHeight="true" outlineLevel="1" collapsed="false">
      <c r="D43" s="9"/>
      <c r="E43" s="10"/>
      <c r="F43" s="10"/>
      <c r="G43" s="10"/>
      <c r="H43" s="11"/>
    </row>
    <row r="44" customFormat="false" ht="15.6" hidden="false" customHeight="true" outlineLevel="1" collapsed="false">
      <c r="D44" s="12" t="s">
        <v>29</v>
      </c>
      <c r="E44" s="8" t="s">
        <v>7</v>
      </c>
      <c r="F44" s="8" t="s">
        <v>8</v>
      </c>
      <c r="G44" s="8" t="s">
        <v>26</v>
      </c>
      <c r="H44" s="13" t="s">
        <v>20</v>
      </c>
    </row>
    <row r="45" customFormat="false" ht="15.75" hidden="false" customHeight="false" outlineLevel="1" collapsed="false">
      <c r="D45" s="12" t="s">
        <v>34</v>
      </c>
      <c r="E45" s="8" t="s">
        <v>10</v>
      </c>
      <c r="F45" s="8" t="s">
        <v>11</v>
      </c>
      <c r="G45" s="8" t="s">
        <v>40</v>
      </c>
      <c r="H45" s="13"/>
    </row>
    <row r="46" customFormat="false" ht="15.75" hidden="false" customHeight="false" outlineLevel="1" collapsed="false">
      <c r="D46" s="12"/>
      <c r="E46" s="8"/>
      <c r="F46" s="8" t="s">
        <v>9</v>
      </c>
      <c r="G46" s="8" t="s">
        <v>30</v>
      </c>
      <c r="H46" s="13"/>
    </row>
    <row r="47" customFormat="false" ht="15.75" hidden="false" customHeight="false" outlineLevel="1" collapsed="false">
      <c r="D47" s="12"/>
      <c r="E47" s="8"/>
      <c r="F47" s="8" t="s">
        <v>12</v>
      </c>
      <c r="G47" s="8"/>
      <c r="H47" s="13"/>
    </row>
    <row r="48" customFormat="false" ht="15.75" hidden="false" customHeight="false" outlineLevel="1" collapsed="false">
      <c r="D48" s="12"/>
      <c r="F48" s="8" t="s">
        <v>14</v>
      </c>
      <c r="G48" s="8"/>
      <c r="H48" s="13"/>
    </row>
    <row r="49" customFormat="false" ht="15.75" hidden="false" customHeight="false" outlineLevel="1" collapsed="false">
      <c r="D49" s="12"/>
      <c r="E49" s="8"/>
      <c r="F49" s="8" t="s">
        <v>16</v>
      </c>
      <c r="G49" s="8"/>
      <c r="H49" s="13"/>
    </row>
    <row r="50" customFormat="false" ht="15.75" hidden="false" customHeight="false" outlineLevel="1" collapsed="false">
      <c r="D50" s="12"/>
      <c r="E50" s="8"/>
      <c r="F50" s="8" t="s">
        <v>22</v>
      </c>
      <c r="G50" s="8"/>
      <c r="H50" s="13"/>
    </row>
    <row r="51" customFormat="false" ht="15.75" hidden="false" customHeight="false" outlineLevel="1" collapsed="false">
      <c r="D51" s="12"/>
      <c r="E51" s="8"/>
      <c r="F51" s="13" t="s">
        <v>42</v>
      </c>
      <c r="G51" s="8" t="s">
        <v>41</v>
      </c>
      <c r="H51" s="13"/>
    </row>
    <row r="52" customFormat="false" ht="15.75" hidden="false" customHeight="false" outlineLevel="1" collapsed="false">
      <c r="D52" s="12"/>
      <c r="E52" s="8"/>
      <c r="F52" s="8" t="s">
        <v>37</v>
      </c>
      <c r="G52" s="8"/>
      <c r="H52" s="13"/>
    </row>
    <row r="53" customFormat="false" ht="15.75" hidden="false" customHeight="false" outlineLevel="1" collapsed="false">
      <c r="D53" s="12"/>
      <c r="E53" s="8"/>
      <c r="F53" s="8" t="s">
        <v>39</v>
      </c>
      <c r="G53" s="8"/>
      <c r="H53" s="13"/>
    </row>
    <row r="54" customFormat="false" ht="15.75" hidden="false" customHeight="false" outlineLevel="1" collapsed="false">
      <c r="D54" s="12"/>
      <c r="E54" s="8"/>
      <c r="F54" s="8" t="s">
        <v>15</v>
      </c>
      <c r="G54" s="8"/>
      <c r="H54" s="13"/>
    </row>
    <row r="55" customFormat="false" ht="15.75" hidden="false" customHeight="false" outlineLevel="1" collapsed="false">
      <c r="D55" s="12"/>
      <c r="E55" s="8"/>
      <c r="F55" s="14" t="s">
        <v>17</v>
      </c>
      <c r="G55" s="8"/>
      <c r="H55" s="13"/>
    </row>
    <row r="56" customFormat="false" ht="15.75" hidden="false" customHeight="false" outlineLevel="1" collapsed="false">
      <c r="D56" s="12"/>
      <c r="E56" s="8"/>
      <c r="F56" s="8" t="s">
        <v>44</v>
      </c>
      <c r="G56" s="8"/>
      <c r="H56" s="13"/>
    </row>
    <row r="57" customFormat="false" ht="15.75" hidden="false" customHeight="false" outlineLevel="1" collapsed="false">
      <c r="D57" s="12"/>
      <c r="E57" s="8"/>
      <c r="F57" s="8" t="s">
        <v>21</v>
      </c>
      <c r="G57" s="14"/>
      <c r="H57" s="13"/>
    </row>
    <row r="58" customFormat="false" ht="15.75" hidden="false" customHeight="false" outlineLevel="1" collapsed="false">
      <c r="D58" s="12"/>
      <c r="E58" s="8"/>
      <c r="F58" s="8" t="s">
        <v>23</v>
      </c>
      <c r="G58" s="14"/>
      <c r="H58" s="13"/>
    </row>
    <row r="59" customFormat="false" ht="15.75" hidden="false" customHeight="false" outlineLevel="1" collapsed="false">
      <c r="D59" s="12"/>
      <c r="E59" s="8"/>
      <c r="F59" s="8" t="s">
        <v>24</v>
      </c>
      <c r="G59" s="8"/>
      <c r="H59" s="13"/>
    </row>
    <row r="60" customFormat="false" ht="15.75" hidden="false" customHeight="false" outlineLevel="1" collapsed="false">
      <c r="D60" s="12"/>
      <c r="E60" s="8"/>
      <c r="F60" s="8" t="s">
        <v>25</v>
      </c>
      <c r="G60" s="8"/>
      <c r="H60" s="13"/>
    </row>
    <row r="61" customFormat="false" ht="15.75" hidden="false" customHeight="false" outlineLevel="1" collapsed="false">
      <c r="D61" s="12"/>
      <c r="E61" s="14"/>
      <c r="F61" s="8" t="s">
        <v>36</v>
      </c>
      <c r="G61" s="8"/>
      <c r="H61" s="13"/>
    </row>
    <row r="62" customFormat="false" ht="15.75" hidden="false" customHeight="false" outlineLevel="1" collapsed="false">
      <c r="D62" s="12"/>
      <c r="E62" s="8"/>
      <c r="F62" s="8" t="s">
        <v>45</v>
      </c>
      <c r="G62" s="8"/>
      <c r="H62" s="13"/>
    </row>
    <row r="63" customFormat="false" ht="15.75" hidden="false" customHeight="false" outlineLevel="1" collapsed="false">
      <c r="D63" s="12"/>
      <c r="E63" s="8"/>
      <c r="F63" s="8" t="s">
        <v>38</v>
      </c>
      <c r="G63" s="8"/>
      <c r="H63" s="13"/>
    </row>
    <row r="64" customFormat="false" ht="15.75" hidden="false" customHeight="false" outlineLevel="1" collapsed="false">
      <c r="D64" s="12"/>
      <c r="E64" s="8"/>
      <c r="F64" s="8" t="s">
        <v>28</v>
      </c>
      <c r="G64" s="8"/>
      <c r="H64" s="13"/>
    </row>
    <row r="65" customFormat="false" ht="15.75" hidden="false" customHeight="false" outlineLevel="1" collapsed="false">
      <c r="D65" s="12"/>
      <c r="E65" s="8"/>
      <c r="F65" s="8" t="s">
        <v>33</v>
      </c>
      <c r="G65" s="8"/>
      <c r="H65" s="13"/>
    </row>
    <row r="66" customFormat="false" ht="15.75" hidden="false" customHeight="false" outlineLevel="1" collapsed="false">
      <c r="D66" s="12"/>
      <c r="E66" s="8"/>
      <c r="F66" s="8" t="s">
        <v>35</v>
      </c>
      <c r="G66" s="8"/>
      <c r="H66" s="13"/>
    </row>
    <row r="67" customFormat="false" ht="15.75" hidden="false" customHeight="false" outlineLevel="1" collapsed="false">
      <c r="D67" s="12"/>
      <c r="E67" s="8"/>
      <c r="F67" s="8" t="s">
        <v>31</v>
      </c>
      <c r="G67" s="8"/>
      <c r="H67" s="13"/>
    </row>
    <row r="68" customFormat="false" ht="15.75" hidden="false" customHeight="false" outlineLevel="1" collapsed="false">
      <c r="D68" s="12"/>
      <c r="E68" s="8"/>
      <c r="F68" s="8" t="s">
        <v>18</v>
      </c>
      <c r="G68" s="8"/>
      <c r="H68" s="13"/>
    </row>
    <row r="69" customFormat="false" ht="15.75" hidden="false" customHeight="false" outlineLevel="1" collapsed="false">
      <c r="D69" s="12"/>
      <c r="E69" s="8"/>
      <c r="F69" s="12" t="s">
        <v>32</v>
      </c>
      <c r="G69" s="8"/>
      <c r="H69" s="13"/>
    </row>
    <row r="70" customFormat="false" ht="15.75" hidden="false" customHeight="false" outlineLevel="1" collapsed="false">
      <c r="D70" s="12"/>
      <c r="E70" s="8"/>
      <c r="F70" s="13" t="s">
        <v>13</v>
      </c>
      <c r="G70" s="8"/>
      <c r="H70" s="13"/>
    </row>
    <row r="71" customFormat="false" ht="15.75" hidden="false" customHeight="false" outlineLevel="1" collapsed="false">
      <c r="D71" s="12"/>
      <c r="E71" s="8"/>
      <c r="F71" s="8" t="s">
        <v>27</v>
      </c>
      <c r="G71" s="8"/>
      <c r="H71" s="13"/>
    </row>
    <row r="72" customFormat="false" ht="15.75" hidden="false" customHeight="false" outlineLevel="1" collapsed="false">
      <c r="D72" s="12"/>
      <c r="E72" s="8"/>
      <c r="F72" s="8"/>
      <c r="G72" s="8"/>
      <c r="H72" s="13"/>
    </row>
    <row r="73" customFormat="false" ht="15.75" hidden="false" customHeight="false" outlineLevel="1" collapsed="false">
      <c r="D73" s="12"/>
      <c r="E73" s="8"/>
      <c r="F73" s="8"/>
      <c r="G73" s="8"/>
      <c r="H73" s="13"/>
    </row>
    <row r="74" customFormat="false" ht="15.75" hidden="false" customHeight="false" outlineLevel="1" collapsed="false">
      <c r="D74" s="12"/>
      <c r="E74" s="8"/>
      <c r="F74" s="8"/>
      <c r="G74" s="8"/>
      <c r="H74" s="13"/>
    </row>
    <row r="75" customFormat="false" ht="16.5" hidden="false" customHeight="false" outlineLevel="1" collapsed="false">
      <c r="D75" s="15"/>
      <c r="E75" s="16"/>
      <c r="F75" s="16"/>
      <c r="G75" s="16"/>
      <c r="H75" s="17"/>
    </row>
    <row r="76" customFormat="false" ht="15.6" hidden="false" customHeight="true" outlineLevel="0" collapsed="false">
      <c r="A76" s="76" t="n">
        <f aca="false">A42+1</f>
        <v>3</v>
      </c>
      <c r="B76" s="6" t="s">
        <v>94</v>
      </c>
      <c r="C76" s="7" t="n">
        <f aca="false">SUM(D76:H76)</f>
        <v>37</v>
      </c>
      <c r="D76" s="8" t="n">
        <f aca="false">COUNTA(D77:D109)</f>
        <v>0</v>
      </c>
      <c r="E76" s="8" t="n">
        <f aca="false">COUNTA(E77:E109)</f>
        <v>3</v>
      </c>
      <c r="F76" s="8" t="n">
        <f aca="false">COUNTA(F77:F109)</f>
        <v>31</v>
      </c>
      <c r="G76" s="8" t="n">
        <f aca="false">COUNTA(G77:G109)</f>
        <v>3</v>
      </c>
      <c r="H76" s="8" t="n">
        <f aca="false">COUNTA(H77:H109)</f>
        <v>0</v>
      </c>
    </row>
    <row r="77" customFormat="false" ht="15.6" hidden="false" customHeight="true" outlineLevel="1" collapsed="false">
      <c r="D77" s="9"/>
      <c r="E77" s="10"/>
      <c r="F77" s="10"/>
      <c r="G77" s="10"/>
      <c r="H77" s="11"/>
    </row>
    <row r="78" customFormat="false" ht="15.6" hidden="false" customHeight="true" outlineLevel="1" collapsed="false">
      <c r="D78" s="12"/>
      <c r="E78" s="8"/>
      <c r="F78" s="8" t="s">
        <v>8</v>
      </c>
      <c r="G78" s="8" t="s">
        <v>20</v>
      </c>
      <c r="H78" s="13"/>
    </row>
    <row r="79" customFormat="false" ht="15.75" hidden="false" customHeight="false" outlineLevel="1" collapsed="false">
      <c r="D79" s="12"/>
      <c r="E79" s="8" t="s">
        <v>7</v>
      </c>
      <c r="F79" s="8" t="s">
        <v>11</v>
      </c>
      <c r="G79" s="8"/>
      <c r="H79" s="13"/>
    </row>
    <row r="80" customFormat="false" ht="15.75" hidden="false" customHeight="false" outlineLevel="1" collapsed="false">
      <c r="D80" s="12"/>
      <c r="E80" s="8" t="s">
        <v>29</v>
      </c>
      <c r="F80" s="8" t="s">
        <v>9</v>
      </c>
      <c r="G80" s="8"/>
      <c r="H80" s="13"/>
    </row>
    <row r="81" customFormat="false" ht="15.75" hidden="false" customHeight="false" outlineLevel="1" collapsed="false">
      <c r="D81" s="12"/>
      <c r="E81" s="8"/>
      <c r="F81" s="8" t="s">
        <v>12</v>
      </c>
      <c r="G81" s="8"/>
      <c r="H81" s="13"/>
    </row>
    <row r="82" customFormat="false" ht="15.75" hidden="false" customHeight="false" outlineLevel="1" collapsed="false">
      <c r="D82" s="12"/>
      <c r="F82" s="8" t="s">
        <v>14</v>
      </c>
      <c r="G82" s="8"/>
      <c r="H82" s="13"/>
    </row>
    <row r="83" customFormat="false" ht="15.75" hidden="false" customHeight="false" outlineLevel="1" collapsed="false">
      <c r="D83" s="12"/>
      <c r="E83" s="8"/>
      <c r="F83" s="8" t="s">
        <v>16</v>
      </c>
      <c r="G83" s="8"/>
      <c r="H83" s="13"/>
    </row>
    <row r="84" customFormat="false" ht="15.75" hidden="false" customHeight="false" outlineLevel="1" collapsed="false">
      <c r="D84" s="12"/>
      <c r="E84" s="8"/>
      <c r="F84" s="8" t="s">
        <v>22</v>
      </c>
      <c r="G84" s="8"/>
      <c r="H84" s="13"/>
    </row>
    <row r="85" customFormat="false" ht="15.75" hidden="false" customHeight="false" outlineLevel="1" collapsed="false">
      <c r="D85" s="12"/>
      <c r="E85" s="8"/>
      <c r="F85" s="8" t="s">
        <v>41</v>
      </c>
      <c r="G85" s="8"/>
      <c r="H85" s="13"/>
    </row>
    <row r="86" customFormat="false" ht="15.75" hidden="false" customHeight="false" outlineLevel="1" collapsed="false">
      <c r="D86" s="12"/>
      <c r="E86" s="8"/>
      <c r="F86" s="8" t="s">
        <v>37</v>
      </c>
      <c r="G86" s="8"/>
      <c r="H86" s="13"/>
    </row>
    <row r="87" customFormat="false" ht="15.75" hidden="false" customHeight="false" outlineLevel="1" collapsed="false">
      <c r="D87" s="12"/>
      <c r="E87" s="8"/>
      <c r="F87" s="8" t="s">
        <v>39</v>
      </c>
      <c r="G87" s="8"/>
      <c r="H87" s="13"/>
    </row>
    <row r="88" customFormat="false" ht="15.75" hidden="false" customHeight="false" outlineLevel="1" collapsed="false">
      <c r="D88" s="12"/>
      <c r="E88" s="8"/>
      <c r="F88" s="8" t="s">
        <v>15</v>
      </c>
      <c r="G88" s="8"/>
      <c r="H88" s="13"/>
    </row>
    <row r="89" customFormat="false" ht="15.75" hidden="false" customHeight="false" outlineLevel="1" collapsed="false">
      <c r="D89" s="12"/>
      <c r="E89" s="8"/>
      <c r="F89" s="14" t="s">
        <v>17</v>
      </c>
      <c r="G89" s="8"/>
      <c r="H89" s="13"/>
    </row>
    <row r="90" customFormat="false" ht="15.75" hidden="false" customHeight="false" outlineLevel="1" collapsed="false">
      <c r="D90" s="12"/>
      <c r="E90" s="8"/>
      <c r="F90" s="8" t="s">
        <v>44</v>
      </c>
      <c r="G90" s="8"/>
      <c r="H90" s="13"/>
    </row>
    <row r="91" customFormat="false" ht="15.75" hidden="false" customHeight="false" outlineLevel="1" collapsed="false">
      <c r="D91" s="12"/>
      <c r="E91" s="8"/>
      <c r="F91" s="8" t="s">
        <v>21</v>
      </c>
      <c r="G91" s="14"/>
      <c r="H91" s="13"/>
    </row>
    <row r="92" customFormat="false" ht="15.75" hidden="false" customHeight="false" outlineLevel="1" collapsed="false">
      <c r="D92" s="12"/>
      <c r="E92" s="8"/>
      <c r="F92" s="8" t="s">
        <v>23</v>
      </c>
      <c r="G92" s="14"/>
      <c r="H92" s="13"/>
    </row>
    <row r="93" customFormat="false" ht="15.75" hidden="false" customHeight="false" outlineLevel="1" collapsed="false">
      <c r="D93" s="12"/>
      <c r="E93" s="8"/>
      <c r="F93" s="8" t="s">
        <v>24</v>
      </c>
      <c r="G93" s="8"/>
      <c r="H93" s="13"/>
    </row>
    <row r="94" customFormat="false" ht="15.75" hidden="false" customHeight="false" outlineLevel="1" collapsed="false">
      <c r="D94" s="12"/>
      <c r="E94" s="8"/>
      <c r="F94" s="8" t="s">
        <v>25</v>
      </c>
      <c r="G94" s="8"/>
      <c r="H94" s="13"/>
    </row>
    <row r="95" customFormat="false" ht="15.75" hidden="false" customHeight="false" outlineLevel="1" collapsed="false">
      <c r="D95" s="12"/>
      <c r="E95" s="14"/>
      <c r="F95" s="8" t="s">
        <v>34</v>
      </c>
      <c r="G95" s="8"/>
      <c r="H95" s="13"/>
    </row>
    <row r="96" customFormat="false" ht="15.75" hidden="false" customHeight="false" outlineLevel="1" collapsed="false">
      <c r="D96" s="12"/>
      <c r="E96" s="8"/>
      <c r="F96" s="8" t="s">
        <v>36</v>
      </c>
      <c r="G96" s="8"/>
      <c r="H96" s="13"/>
    </row>
    <row r="97" customFormat="false" ht="15.75" hidden="false" customHeight="false" outlineLevel="1" collapsed="false">
      <c r="D97" s="12"/>
      <c r="E97" s="8"/>
      <c r="F97" s="8" t="s">
        <v>45</v>
      </c>
      <c r="G97" s="8"/>
      <c r="H97" s="13"/>
    </row>
    <row r="98" customFormat="false" ht="15.75" hidden="false" customHeight="false" outlineLevel="1" collapsed="false">
      <c r="D98" s="12"/>
      <c r="E98" s="8"/>
      <c r="F98" s="8" t="s">
        <v>38</v>
      </c>
      <c r="G98" s="8"/>
      <c r="H98" s="13"/>
    </row>
    <row r="99" customFormat="false" ht="15.75" hidden="false" customHeight="false" outlineLevel="1" collapsed="false">
      <c r="D99" s="12"/>
      <c r="E99" s="8"/>
      <c r="F99" s="8" t="s">
        <v>28</v>
      </c>
      <c r="G99" s="8"/>
      <c r="H99" s="13"/>
    </row>
    <row r="100" customFormat="false" ht="15.75" hidden="false" customHeight="false" outlineLevel="1" collapsed="false">
      <c r="D100" s="12"/>
      <c r="E100" s="8"/>
      <c r="F100" s="8" t="s">
        <v>13</v>
      </c>
      <c r="G100" s="8" t="s">
        <v>40</v>
      </c>
      <c r="H100" s="13"/>
    </row>
    <row r="101" customFormat="false" ht="15.75" hidden="false" customHeight="false" outlineLevel="1" collapsed="false">
      <c r="D101" s="12"/>
      <c r="E101" s="8"/>
      <c r="F101" s="13" t="s">
        <v>42</v>
      </c>
      <c r="G101" s="8" t="s">
        <v>30</v>
      </c>
      <c r="H101" s="13"/>
    </row>
    <row r="102" customFormat="false" ht="15.75" hidden="false" customHeight="false" outlineLevel="1" collapsed="false">
      <c r="D102" s="12"/>
      <c r="E102" s="8"/>
      <c r="F102" s="8" t="s">
        <v>33</v>
      </c>
      <c r="G102" s="8"/>
      <c r="H102" s="13"/>
    </row>
    <row r="103" customFormat="false" ht="15.75" hidden="false" customHeight="false" outlineLevel="1" collapsed="false">
      <c r="D103" s="12"/>
      <c r="E103" s="8"/>
      <c r="F103" s="8" t="s">
        <v>35</v>
      </c>
      <c r="G103" s="8"/>
      <c r="H103" s="13"/>
    </row>
    <row r="104" customFormat="false" ht="15.75" hidden="false" customHeight="false" outlineLevel="1" collapsed="false">
      <c r="D104" s="12"/>
      <c r="E104" s="8"/>
      <c r="F104" s="8" t="s">
        <v>31</v>
      </c>
      <c r="G104" s="8"/>
      <c r="H104" s="13"/>
    </row>
    <row r="105" customFormat="false" ht="15.75" hidden="false" customHeight="false" outlineLevel="1" collapsed="false">
      <c r="D105" s="12"/>
      <c r="E105" s="8"/>
      <c r="F105" s="8" t="s">
        <v>18</v>
      </c>
      <c r="G105" s="8"/>
      <c r="H105" s="13"/>
    </row>
    <row r="106" customFormat="false" ht="15.75" hidden="false" customHeight="false" outlineLevel="1" collapsed="false">
      <c r="D106" s="12"/>
      <c r="E106" s="8" t="s">
        <v>10</v>
      </c>
      <c r="F106" s="8" t="s">
        <v>27</v>
      </c>
      <c r="G106" s="8"/>
      <c r="H106" s="13"/>
    </row>
    <row r="107" customFormat="false" ht="15.75" hidden="false" customHeight="false" outlineLevel="1" collapsed="false">
      <c r="D107" s="12"/>
      <c r="E107" s="8"/>
      <c r="F107" s="8" t="s">
        <v>32</v>
      </c>
      <c r="G107" s="8"/>
      <c r="H107" s="13"/>
    </row>
    <row r="108" customFormat="false" ht="15.75" hidden="false" customHeight="false" outlineLevel="1" collapsed="false">
      <c r="D108" s="12"/>
      <c r="E108" s="8"/>
      <c r="F108" s="8" t="s">
        <v>26</v>
      </c>
      <c r="G108" s="8"/>
      <c r="H108" s="13"/>
    </row>
    <row r="109" customFormat="false" ht="16.5" hidden="false" customHeight="false" outlineLevel="1" collapsed="false">
      <c r="D109" s="15"/>
      <c r="E109" s="16"/>
      <c r="F109" s="16"/>
      <c r="G109" s="16"/>
      <c r="H109" s="17"/>
    </row>
    <row r="110" customFormat="false" ht="24" hidden="false" customHeight="true" outlineLevel="0" collapsed="false">
      <c r="A110" s="76" t="n">
        <f aca="false">A76+1</f>
        <v>4</v>
      </c>
      <c r="B110" s="6" t="s">
        <v>95</v>
      </c>
      <c r="C110" s="7" t="n">
        <f aca="false">SUM(D110:H110)</f>
        <v>37</v>
      </c>
      <c r="D110" s="8" t="n">
        <f aca="false">COUNTA(D111:D143)</f>
        <v>0</v>
      </c>
      <c r="E110" s="8" t="n">
        <f aca="false">COUNTA(E111:E143)</f>
        <v>0</v>
      </c>
      <c r="F110" s="8" t="n">
        <f aca="false">COUNTA(F111:F143)</f>
        <v>14</v>
      </c>
      <c r="G110" s="8" t="n">
        <f aca="false">COUNTA(G111:G143)</f>
        <v>19</v>
      </c>
      <c r="H110" s="8" t="n">
        <f aca="false">COUNTA(H111:H143)</f>
        <v>4</v>
      </c>
    </row>
    <row r="111" customFormat="false" ht="15.6" hidden="false" customHeight="true" outlineLevel="1" collapsed="false">
      <c r="D111" s="9"/>
      <c r="E111" s="10"/>
      <c r="F111" s="10"/>
      <c r="G111" s="10"/>
      <c r="H111" s="11"/>
    </row>
    <row r="112" customFormat="false" ht="15.6" hidden="false" customHeight="true" outlineLevel="1" collapsed="false">
      <c r="D112" s="12"/>
      <c r="E112" s="8"/>
      <c r="F112" s="8"/>
      <c r="G112" s="8"/>
      <c r="H112" s="13"/>
    </row>
    <row r="113" customFormat="false" ht="15.75" hidden="false" customHeight="false" outlineLevel="1" collapsed="false">
      <c r="D113" s="12"/>
      <c r="E113" s="8"/>
      <c r="F113" s="8" t="s">
        <v>12</v>
      </c>
      <c r="G113" s="8" t="s">
        <v>8</v>
      </c>
      <c r="H113" s="13" t="s">
        <v>26</v>
      </c>
    </row>
    <row r="114" customFormat="false" ht="15.75" hidden="false" customHeight="false" outlineLevel="1" collapsed="false">
      <c r="D114" s="12"/>
      <c r="E114" s="8"/>
      <c r="F114" s="8" t="s">
        <v>22</v>
      </c>
      <c r="G114" s="8" t="s">
        <v>11</v>
      </c>
      <c r="H114" s="13" t="s">
        <v>30</v>
      </c>
    </row>
    <row r="115" customFormat="false" ht="15.75" hidden="false" customHeight="false" outlineLevel="1" collapsed="false">
      <c r="D115" s="12"/>
      <c r="E115" s="8"/>
      <c r="F115" s="8"/>
      <c r="G115" s="8" t="s">
        <v>9</v>
      </c>
      <c r="H115" s="13"/>
    </row>
    <row r="116" customFormat="false" ht="15.75" hidden="false" customHeight="false" outlineLevel="1" collapsed="false">
      <c r="D116" s="12"/>
      <c r="F116" s="8"/>
      <c r="G116" s="8" t="s">
        <v>14</v>
      </c>
      <c r="H116" s="13"/>
    </row>
    <row r="117" customFormat="false" ht="15.75" hidden="false" customHeight="false" outlineLevel="1" collapsed="false">
      <c r="D117" s="12"/>
      <c r="E117" s="8"/>
      <c r="F117" s="8" t="s">
        <v>29</v>
      </c>
      <c r="G117" s="8" t="s">
        <v>16</v>
      </c>
      <c r="H117" s="13"/>
    </row>
    <row r="118" customFormat="false" ht="15.75" hidden="false" customHeight="false" outlineLevel="1" collapsed="false">
      <c r="D118" s="12"/>
      <c r="E118" s="8"/>
      <c r="F118" s="8" t="s">
        <v>34</v>
      </c>
      <c r="G118" s="8"/>
      <c r="H118" s="13" t="s">
        <v>20</v>
      </c>
    </row>
    <row r="119" customFormat="false" ht="15.75" hidden="false" customHeight="false" outlineLevel="1" collapsed="false">
      <c r="D119" s="12"/>
      <c r="E119" s="8"/>
      <c r="F119" s="8" t="s">
        <v>36</v>
      </c>
      <c r="G119" s="8" t="s">
        <v>13</v>
      </c>
      <c r="H119" s="13"/>
    </row>
    <row r="120" customFormat="false" ht="15.75" hidden="false" customHeight="false" outlineLevel="1" collapsed="false">
      <c r="D120" s="12"/>
      <c r="E120" s="8"/>
      <c r="F120" s="8" t="s">
        <v>38</v>
      </c>
      <c r="G120" s="8" t="s">
        <v>15</v>
      </c>
      <c r="H120" s="13"/>
    </row>
    <row r="121" customFormat="false" ht="15.75" hidden="false" customHeight="false" outlineLevel="1" collapsed="false">
      <c r="D121" s="12"/>
      <c r="E121" s="8"/>
      <c r="F121" s="8" t="s">
        <v>28</v>
      </c>
      <c r="G121" s="8" t="s">
        <v>17</v>
      </c>
      <c r="H121" s="13"/>
    </row>
    <row r="122" customFormat="false" ht="15.75" hidden="false" customHeight="false" outlineLevel="1" collapsed="false">
      <c r="D122" s="12"/>
      <c r="E122" s="8"/>
      <c r="F122" s="8" t="s">
        <v>33</v>
      </c>
      <c r="G122" s="8" t="s">
        <v>44</v>
      </c>
      <c r="H122" s="13"/>
    </row>
    <row r="123" customFormat="false" ht="15.75" hidden="false" customHeight="false" outlineLevel="1" collapsed="false">
      <c r="D123" s="12"/>
      <c r="E123" s="8"/>
      <c r="F123" s="8"/>
      <c r="G123" s="8" t="s">
        <v>21</v>
      </c>
      <c r="H123" s="13"/>
    </row>
    <row r="124" customFormat="false" ht="15.75" hidden="false" customHeight="false" outlineLevel="1" collapsed="false">
      <c r="D124" s="12"/>
      <c r="E124" s="8"/>
      <c r="F124" s="14" t="s">
        <v>18</v>
      </c>
      <c r="G124" s="8" t="s">
        <v>23</v>
      </c>
      <c r="H124" s="13"/>
    </row>
    <row r="125" customFormat="false" ht="15.75" hidden="false" customHeight="false" outlineLevel="1" collapsed="false">
      <c r="D125" s="12"/>
      <c r="E125" s="8"/>
      <c r="F125" s="8" t="s">
        <v>10</v>
      </c>
      <c r="G125" s="14" t="s">
        <v>24</v>
      </c>
      <c r="H125" s="13"/>
    </row>
    <row r="126" customFormat="false" ht="15.75" hidden="false" customHeight="false" outlineLevel="1" collapsed="false">
      <c r="D126" s="12"/>
      <c r="E126" s="8"/>
      <c r="F126" s="8" t="s">
        <v>32</v>
      </c>
      <c r="G126" s="14" t="s">
        <v>25</v>
      </c>
      <c r="H126" s="13"/>
    </row>
    <row r="127" customFormat="false" ht="15.75" hidden="false" customHeight="false" outlineLevel="1" collapsed="false">
      <c r="D127" s="12"/>
      <c r="E127" s="8"/>
      <c r="F127" s="8" t="s">
        <v>40</v>
      </c>
      <c r="G127" s="8" t="s">
        <v>45</v>
      </c>
      <c r="H127" s="13"/>
    </row>
    <row r="128" customFormat="false" ht="15.75" hidden="false" customHeight="false" outlineLevel="1" collapsed="false">
      <c r="D128" s="12"/>
      <c r="E128" s="8"/>
      <c r="F128" s="8" t="s">
        <v>27</v>
      </c>
      <c r="G128" s="8"/>
      <c r="H128" s="13"/>
    </row>
    <row r="129" customFormat="false" ht="15.75" hidden="false" customHeight="false" outlineLevel="1" collapsed="false">
      <c r="D129" s="12"/>
      <c r="E129" s="14"/>
      <c r="F129" s="8"/>
      <c r="G129" s="8" t="s">
        <v>7</v>
      </c>
      <c r="H129" s="13"/>
    </row>
    <row r="130" customFormat="false" ht="15.75" hidden="false" customHeight="false" outlineLevel="1" collapsed="false">
      <c r="D130" s="12"/>
      <c r="E130" s="8"/>
      <c r="F130" s="8" t="s">
        <v>39</v>
      </c>
      <c r="G130" s="8" t="s">
        <v>35</v>
      </c>
      <c r="H130" s="13"/>
    </row>
    <row r="131" customFormat="false" ht="15.75" hidden="false" customHeight="false" outlineLevel="1" collapsed="false">
      <c r="D131" s="12"/>
      <c r="E131" s="8"/>
      <c r="F131" s="8"/>
      <c r="G131" s="8" t="s">
        <v>31</v>
      </c>
      <c r="H131" s="13"/>
    </row>
    <row r="132" customFormat="false" ht="15.75" hidden="false" customHeight="false" outlineLevel="1" collapsed="false">
      <c r="D132" s="12"/>
      <c r="E132" s="8"/>
      <c r="F132" s="8"/>
      <c r="G132" s="8"/>
      <c r="H132" s="13"/>
    </row>
    <row r="133" customFormat="false" ht="15.75" hidden="false" customHeight="false" outlineLevel="1" collapsed="false">
      <c r="D133" s="12"/>
      <c r="E133" s="8"/>
      <c r="F133" s="8"/>
      <c r="G133" s="8" t="s">
        <v>37</v>
      </c>
      <c r="H133" s="13"/>
    </row>
    <row r="134" customFormat="false" ht="15.75" hidden="false" customHeight="false" outlineLevel="1" collapsed="false">
      <c r="D134" s="12"/>
      <c r="E134" s="8"/>
      <c r="F134" s="8"/>
      <c r="G134" s="13" t="s">
        <v>42</v>
      </c>
      <c r="H134" s="13" t="s">
        <v>41</v>
      </c>
    </row>
    <row r="135" customFormat="false" ht="15.75" hidden="false" customHeight="false" outlineLevel="1" collapsed="false">
      <c r="D135" s="12"/>
      <c r="E135" s="8"/>
      <c r="F135" s="8"/>
      <c r="G135" s="8"/>
      <c r="H135" s="13"/>
    </row>
    <row r="136" customFormat="false" ht="15.75" hidden="false" customHeight="false" outlineLevel="1" collapsed="false">
      <c r="D136" s="12"/>
      <c r="E136" s="8"/>
      <c r="F136" s="8"/>
      <c r="G136" s="8"/>
      <c r="H136" s="13"/>
    </row>
    <row r="137" customFormat="false" ht="15.75" hidden="false" customHeight="false" outlineLevel="1" collapsed="false">
      <c r="D137" s="12"/>
      <c r="E137" s="8"/>
      <c r="F137" s="8"/>
      <c r="G137" s="8"/>
      <c r="H137" s="13"/>
    </row>
    <row r="138" customFormat="false" ht="15.75" hidden="false" customHeight="false" outlineLevel="1" collapsed="false">
      <c r="D138" s="12"/>
      <c r="E138" s="8"/>
      <c r="F138" s="8"/>
      <c r="G138" s="8"/>
      <c r="H138" s="13"/>
    </row>
    <row r="139" customFormat="false" ht="15.75" hidden="false" customHeight="false" outlineLevel="1" collapsed="false">
      <c r="D139" s="12"/>
      <c r="E139" s="8"/>
      <c r="F139" s="8"/>
      <c r="G139" s="8"/>
      <c r="H139" s="13"/>
    </row>
    <row r="140" customFormat="false" ht="15.75" hidden="false" customHeight="false" outlineLevel="1" collapsed="false">
      <c r="D140" s="12"/>
      <c r="E140" s="8"/>
      <c r="F140" s="8"/>
      <c r="G140" s="8"/>
      <c r="H140" s="13"/>
    </row>
    <row r="141" customFormat="false" ht="15.75" hidden="false" customHeight="false" outlineLevel="1" collapsed="false">
      <c r="D141" s="12"/>
      <c r="E141" s="8"/>
      <c r="F141" s="8"/>
      <c r="G141" s="8"/>
      <c r="H141" s="13"/>
    </row>
    <row r="142" customFormat="false" ht="15.75" hidden="false" customHeight="false" outlineLevel="1" collapsed="false">
      <c r="D142" s="12"/>
      <c r="E142" s="8"/>
      <c r="F142" s="8"/>
      <c r="G142" s="8"/>
      <c r="H142" s="13"/>
    </row>
    <row r="143" customFormat="false" ht="16.5" hidden="false" customHeight="false" outlineLevel="1" collapsed="false">
      <c r="D143" s="15"/>
      <c r="E143" s="16"/>
      <c r="F143" s="16"/>
      <c r="G143" s="16"/>
      <c r="H143" s="17"/>
    </row>
    <row r="144" customFormat="false" ht="22.15" hidden="false" customHeight="true" outlineLevel="0" collapsed="false">
      <c r="A144" s="76" t="n">
        <f aca="false">A110+1</f>
        <v>5</v>
      </c>
      <c r="B144" s="6" t="s">
        <v>96</v>
      </c>
      <c r="C144" s="7" t="n">
        <f aca="false">SUM(D144:H144)</f>
        <v>37</v>
      </c>
      <c r="D144" s="8" t="n">
        <f aca="false">COUNTA(D145:D177)</f>
        <v>1</v>
      </c>
      <c r="E144" s="8" t="n">
        <f aca="false">COUNTA(E145:E177)</f>
        <v>2</v>
      </c>
      <c r="F144" s="8" t="n">
        <f aca="false">COUNTA(F145:F177)</f>
        <v>5</v>
      </c>
      <c r="G144" s="8" t="n">
        <f aca="false">COUNTA(G145:G177)</f>
        <v>3</v>
      </c>
      <c r="H144" s="8" t="n">
        <f aca="false">COUNTA(H145:H177)</f>
        <v>26</v>
      </c>
    </row>
    <row r="145" customFormat="false" ht="15.6" hidden="false" customHeight="true" outlineLevel="1" collapsed="false">
      <c r="D145" s="9"/>
      <c r="E145" s="10"/>
      <c r="F145" s="10"/>
      <c r="G145" s="10"/>
      <c r="H145" s="11"/>
    </row>
    <row r="146" customFormat="false" ht="15.6" hidden="false" customHeight="true" outlineLevel="1" collapsed="false">
      <c r="D146" s="12" t="s">
        <v>29</v>
      </c>
      <c r="E146" s="8" t="s">
        <v>34</v>
      </c>
      <c r="F146" s="8" t="s">
        <v>16</v>
      </c>
      <c r="G146" s="8" t="s">
        <v>26</v>
      </c>
      <c r="H146" s="13" t="s">
        <v>8</v>
      </c>
    </row>
    <row r="147" customFormat="false" ht="15.75" hidden="false" customHeight="false" outlineLevel="1" collapsed="false">
      <c r="D147" s="12"/>
      <c r="E147" s="8" t="s">
        <v>32</v>
      </c>
      <c r="F147" s="8" t="s">
        <v>36</v>
      </c>
      <c r="G147" s="8" t="s">
        <v>7</v>
      </c>
      <c r="H147" s="13" t="s">
        <v>11</v>
      </c>
    </row>
    <row r="148" customFormat="false" ht="15.75" hidden="false" customHeight="false" outlineLevel="1" collapsed="false">
      <c r="D148" s="12"/>
      <c r="E148" s="8"/>
      <c r="F148" s="8" t="s">
        <v>31</v>
      </c>
      <c r="G148" s="8" t="s">
        <v>27</v>
      </c>
      <c r="H148" s="13" t="s">
        <v>9</v>
      </c>
    </row>
    <row r="149" customFormat="false" ht="15.75" hidden="false" customHeight="false" outlineLevel="1" collapsed="false">
      <c r="D149" s="12"/>
      <c r="E149" s="8"/>
      <c r="F149" s="8" t="s">
        <v>18</v>
      </c>
      <c r="G149" s="8"/>
      <c r="H149" s="13" t="s">
        <v>12</v>
      </c>
    </row>
    <row r="150" customFormat="false" ht="15.75" hidden="false" customHeight="false" outlineLevel="1" collapsed="false">
      <c r="D150" s="12"/>
      <c r="F150" s="8" t="s">
        <v>10</v>
      </c>
      <c r="G150" s="8"/>
      <c r="H150" s="13" t="s">
        <v>14</v>
      </c>
    </row>
    <row r="151" customFormat="false" ht="15.75" hidden="false" customHeight="false" outlineLevel="1" collapsed="false">
      <c r="D151" s="12"/>
      <c r="E151" s="8"/>
      <c r="F151" s="8"/>
      <c r="G151" s="8"/>
      <c r="H151" s="13" t="s">
        <v>20</v>
      </c>
    </row>
    <row r="152" customFormat="false" ht="15.75" hidden="false" customHeight="false" outlineLevel="1" collapsed="false">
      <c r="D152" s="12"/>
      <c r="E152" s="8"/>
      <c r="F152" s="8"/>
      <c r="G152" s="8"/>
      <c r="H152" s="13" t="s">
        <v>22</v>
      </c>
    </row>
    <row r="153" customFormat="false" ht="15.75" hidden="false" customHeight="false" outlineLevel="1" collapsed="false">
      <c r="D153" s="12"/>
      <c r="E153" s="8"/>
      <c r="F153" s="8"/>
      <c r="G153" s="8"/>
      <c r="H153" s="13" t="s">
        <v>41</v>
      </c>
    </row>
    <row r="154" customFormat="false" ht="15.75" hidden="false" customHeight="false" outlineLevel="1" collapsed="false">
      <c r="D154" s="12"/>
      <c r="E154" s="8"/>
      <c r="F154" s="8"/>
      <c r="G154" s="8"/>
      <c r="H154" s="13" t="s">
        <v>37</v>
      </c>
    </row>
    <row r="155" customFormat="false" ht="15.75" hidden="false" customHeight="false" outlineLevel="1" collapsed="false">
      <c r="D155" s="12"/>
      <c r="E155" s="8"/>
      <c r="F155" s="8"/>
      <c r="G155" s="8"/>
      <c r="H155" s="13" t="s">
        <v>39</v>
      </c>
    </row>
    <row r="156" customFormat="false" ht="15.75" hidden="false" customHeight="false" outlineLevel="1" collapsed="false">
      <c r="D156" s="12"/>
      <c r="E156" s="8"/>
      <c r="F156" s="8"/>
      <c r="G156" s="8"/>
      <c r="H156" s="13" t="s">
        <v>15</v>
      </c>
    </row>
    <row r="157" customFormat="false" ht="15.75" hidden="false" customHeight="false" outlineLevel="1" collapsed="false">
      <c r="D157" s="12"/>
      <c r="E157" s="8"/>
      <c r="F157" s="8"/>
      <c r="G157" s="8"/>
      <c r="H157" s="13" t="s">
        <v>17</v>
      </c>
    </row>
    <row r="158" customFormat="false" ht="15.75" hidden="false" customHeight="false" outlineLevel="1" collapsed="false">
      <c r="D158" s="12"/>
      <c r="E158" s="8"/>
      <c r="F158" s="14"/>
      <c r="G158" s="8"/>
      <c r="H158" s="13" t="s">
        <v>44</v>
      </c>
    </row>
    <row r="159" customFormat="false" ht="15.75" hidden="false" customHeight="false" outlineLevel="1" collapsed="false">
      <c r="D159" s="12"/>
      <c r="E159" s="8"/>
      <c r="F159" s="8"/>
      <c r="G159" s="14"/>
      <c r="H159" s="13" t="s">
        <v>21</v>
      </c>
    </row>
    <row r="160" customFormat="false" ht="15.75" hidden="false" customHeight="false" outlineLevel="1" collapsed="false">
      <c r="D160" s="12"/>
      <c r="E160" s="8"/>
      <c r="F160" s="8"/>
      <c r="G160" s="14"/>
      <c r="H160" s="13" t="s">
        <v>23</v>
      </c>
    </row>
    <row r="161" customFormat="false" ht="15.75" hidden="false" customHeight="false" outlineLevel="1" collapsed="false">
      <c r="D161" s="12"/>
      <c r="E161" s="8"/>
      <c r="F161" s="8"/>
      <c r="G161" s="8"/>
      <c r="H161" s="13" t="s">
        <v>24</v>
      </c>
    </row>
    <row r="162" customFormat="false" ht="15.75" hidden="false" customHeight="false" outlineLevel="1" collapsed="false">
      <c r="D162" s="12"/>
      <c r="E162" s="8"/>
      <c r="F162" s="8"/>
      <c r="G162" s="8"/>
      <c r="H162" s="13" t="s">
        <v>25</v>
      </c>
    </row>
    <row r="163" customFormat="false" ht="15.75" hidden="false" customHeight="false" outlineLevel="1" collapsed="false">
      <c r="D163" s="12"/>
      <c r="E163" s="14"/>
      <c r="F163" s="8"/>
      <c r="G163" s="8"/>
      <c r="H163" s="13" t="s">
        <v>45</v>
      </c>
    </row>
    <row r="164" customFormat="false" ht="15.75" hidden="false" customHeight="false" outlineLevel="1" collapsed="false">
      <c r="D164" s="12"/>
      <c r="E164" s="8"/>
      <c r="F164" s="8"/>
      <c r="G164" s="8"/>
      <c r="H164" s="13" t="s">
        <v>38</v>
      </c>
    </row>
    <row r="165" customFormat="false" ht="15.75" hidden="false" customHeight="false" outlineLevel="1" collapsed="false">
      <c r="D165" s="12"/>
      <c r="E165" s="8"/>
      <c r="F165" s="8"/>
      <c r="G165" s="8"/>
      <c r="H165" s="13" t="s">
        <v>28</v>
      </c>
    </row>
    <row r="166" customFormat="false" ht="15.75" hidden="false" customHeight="false" outlineLevel="1" collapsed="false">
      <c r="D166" s="12"/>
      <c r="E166" s="8"/>
      <c r="F166" s="8"/>
      <c r="G166" s="8"/>
      <c r="H166" s="13" t="s">
        <v>40</v>
      </c>
    </row>
    <row r="167" customFormat="false" ht="15.75" hidden="false" customHeight="false" outlineLevel="1" collapsed="false">
      <c r="D167" s="12"/>
      <c r="E167" s="8"/>
      <c r="F167" s="8"/>
      <c r="G167" s="8"/>
      <c r="H167" s="13" t="s">
        <v>30</v>
      </c>
    </row>
    <row r="168" customFormat="false" ht="15.75" hidden="false" customHeight="false" outlineLevel="1" collapsed="false">
      <c r="D168" s="12"/>
      <c r="E168" s="8"/>
      <c r="F168" s="8"/>
      <c r="G168" s="8"/>
      <c r="H168" s="13" t="s">
        <v>33</v>
      </c>
    </row>
    <row r="169" customFormat="false" ht="15.75" hidden="false" customHeight="false" outlineLevel="1" collapsed="false">
      <c r="D169" s="12"/>
      <c r="E169" s="8"/>
      <c r="F169" s="8"/>
      <c r="G169" s="8"/>
      <c r="H169" s="13" t="s">
        <v>35</v>
      </c>
    </row>
    <row r="170" customFormat="false" ht="15.75" hidden="false" customHeight="false" outlineLevel="1" collapsed="false">
      <c r="D170" s="12"/>
      <c r="E170" s="8"/>
      <c r="F170" s="8"/>
      <c r="G170" s="8"/>
      <c r="H170" s="13" t="s">
        <v>13</v>
      </c>
    </row>
    <row r="171" customFormat="false" ht="15.75" hidden="false" customHeight="false" outlineLevel="1" collapsed="false">
      <c r="D171" s="12"/>
      <c r="E171" s="8"/>
      <c r="F171" s="8"/>
      <c r="G171" s="8"/>
      <c r="H171" s="13" t="s">
        <v>42</v>
      </c>
    </row>
    <row r="172" customFormat="false" ht="15.75" hidden="false" customHeight="false" outlineLevel="1" collapsed="false">
      <c r="D172" s="12"/>
      <c r="E172" s="8"/>
      <c r="F172" s="8"/>
      <c r="G172" s="8"/>
      <c r="H172" s="13"/>
    </row>
    <row r="173" customFormat="false" ht="15.75" hidden="false" customHeight="false" outlineLevel="1" collapsed="false">
      <c r="D173" s="12"/>
      <c r="E173" s="8"/>
      <c r="F173" s="8"/>
      <c r="G173" s="8"/>
      <c r="H173" s="13"/>
    </row>
    <row r="174" customFormat="false" ht="15.75" hidden="false" customHeight="false" outlineLevel="1" collapsed="false">
      <c r="D174" s="12"/>
      <c r="E174" s="8"/>
      <c r="F174" s="8"/>
      <c r="G174" s="8"/>
      <c r="H174" s="13"/>
    </row>
    <row r="175" customFormat="false" ht="15.75" hidden="false" customHeight="false" outlineLevel="1" collapsed="false">
      <c r="D175" s="12"/>
      <c r="E175" s="8"/>
      <c r="F175" s="8"/>
      <c r="G175" s="8"/>
      <c r="H175" s="13"/>
    </row>
    <row r="176" customFormat="false" ht="15.75" hidden="false" customHeight="false" outlineLevel="1" collapsed="false">
      <c r="D176" s="12"/>
      <c r="E176" s="8"/>
      <c r="F176" s="8"/>
      <c r="G176" s="8"/>
      <c r="H176" s="13"/>
    </row>
    <row r="177" customFormat="false" ht="16.5" hidden="false" customHeight="false" outlineLevel="1" collapsed="false">
      <c r="D177" s="15"/>
      <c r="E177" s="16"/>
      <c r="F177" s="16"/>
      <c r="G177" s="16"/>
      <c r="H177" s="17"/>
    </row>
    <row r="178" customFormat="false" ht="15.6" hidden="false" customHeight="true" outlineLevel="0" collapsed="false">
      <c r="A178" s="76" t="n">
        <f aca="false">A144+1</f>
        <v>6</v>
      </c>
      <c r="B178" s="6" t="s">
        <v>97</v>
      </c>
      <c r="C178" s="7" t="n">
        <f aca="false">SUM(D178:H178)</f>
        <v>37</v>
      </c>
      <c r="D178" s="8" t="n">
        <f aca="false">COUNTA(D179:D211)</f>
        <v>0</v>
      </c>
      <c r="E178" s="8" t="n">
        <f aca="false">COUNTA(E179:E211)</f>
        <v>15</v>
      </c>
      <c r="F178" s="8" t="n">
        <f aca="false">COUNTA(F179:F211)</f>
        <v>19</v>
      </c>
      <c r="G178" s="8" t="n">
        <f aca="false">COUNTA(G179:G211)</f>
        <v>3</v>
      </c>
      <c r="H178" s="8" t="n">
        <f aca="false">COUNTA(H179:H211)</f>
        <v>0</v>
      </c>
    </row>
    <row r="179" customFormat="false" ht="15.6" hidden="false" customHeight="true" outlineLevel="1" collapsed="false">
      <c r="D179" s="9"/>
      <c r="E179" s="10"/>
      <c r="F179" s="10"/>
      <c r="G179" s="10"/>
      <c r="H179" s="11"/>
    </row>
    <row r="180" customFormat="false" ht="15.6" hidden="false" customHeight="true" outlineLevel="1" collapsed="false">
      <c r="D180" s="12"/>
      <c r="E180" s="8" t="s">
        <v>8</v>
      </c>
      <c r="F180" s="8" t="s">
        <v>9</v>
      </c>
      <c r="G180" s="8"/>
      <c r="H180" s="13"/>
    </row>
    <row r="181" customFormat="false" ht="15.75" hidden="false" customHeight="false" outlineLevel="1" collapsed="false">
      <c r="D181" s="12"/>
      <c r="E181" s="8" t="s">
        <v>11</v>
      </c>
      <c r="F181" s="8" t="s">
        <v>14</v>
      </c>
      <c r="G181" s="8"/>
      <c r="H181" s="13"/>
    </row>
    <row r="182" customFormat="false" ht="15.75" hidden="false" customHeight="false" outlineLevel="1" collapsed="false">
      <c r="D182" s="12"/>
      <c r="E182" s="8" t="s">
        <v>12</v>
      </c>
      <c r="F182" s="8" t="s">
        <v>16</v>
      </c>
      <c r="G182" s="8"/>
      <c r="H182" s="13"/>
    </row>
    <row r="183" customFormat="false" ht="15.75" hidden="false" customHeight="false" outlineLevel="1" collapsed="false">
      <c r="D183" s="12"/>
      <c r="E183" s="8"/>
      <c r="F183" s="8" t="s">
        <v>27</v>
      </c>
      <c r="G183" s="8" t="s">
        <v>26</v>
      </c>
      <c r="H183" s="13"/>
    </row>
    <row r="184" customFormat="false" ht="15.75" hidden="false" customHeight="false" outlineLevel="1" collapsed="false">
      <c r="D184" s="12"/>
      <c r="E184" s="8" t="s">
        <v>22</v>
      </c>
      <c r="F184" s="8" t="s">
        <v>15</v>
      </c>
      <c r="G184" s="8"/>
      <c r="H184" s="13"/>
    </row>
    <row r="185" customFormat="false" ht="15.75" hidden="false" customHeight="false" outlineLevel="1" collapsed="false">
      <c r="D185" s="12"/>
      <c r="E185" s="8" t="s">
        <v>41</v>
      </c>
      <c r="F185" s="8" t="s">
        <v>17</v>
      </c>
      <c r="G185" s="8"/>
      <c r="H185" s="13"/>
    </row>
    <row r="186" customFormat="false" ht="15.75" hidden="false" customHeight="false" outlineLevel="1" collapsed="false">
      <c r="D186" s="12"/>
      <c r="E186" s="8" t="s">
        <v>37</v>
      </c>
      <c r="F186" s="8" t="s">
        <v>44</v>
      </c>
      <c r="G186" s="8"/>
      <c r="H186" s="13"/>
    </row>
    <row r="187" customFormat="false" ht="15.75" hidden="false" customHeight="false" outlineLevel="1" collapsed="false">
      <c r="D187" s="12"/>
      <c r="E187" s="8" t="s">
        <v>39</v>
      </c>
      <c r="F187" s="8" t="s">
        <v>21</v>
      </c>
      <c r="G187" s="8"/>
      <c r="H187" s="13"/>
    </row>
    <row r="188" customFormat="false" ht="15.75" hidden="false" customHeight="false" outlineLevel="1" collapsed="false">
      <c r="D188" s="12"/>
      <c r="E188" s="8" t="s">
        <v>36</v>
      </c>
      <c r="F188" s="8" t="s">
        <v>29</v>
      </c>
      <c r="G188" s="8"/>
      <c r="H188" s="13"/>
    </row>
    <row r="189" customFormat="false" ht="15.75" hidden="false" customHeight="false" outlineLevel="1" collapsed="false">
      <c r="D189" s="12"/>
      <c r="E189" s="8" t="s">
        <v>38</v>
      </c>
      <c r="F189" s="8" t="s">
        <v>23</v>
      </c>
      <c r="G189" s="8"/>
      <c r="H189" s="13"/>
    </row>
    <row r="190" customFormat="false" ht="15.75" hidden="false" customHeight="false" outlineLevel="1" collapsed="false">
      <c r="D190" s="12"/>
      <c r="E190" s="8" t="s">
        <v>28</v>
      </c>
      <c r="F190" s="8" t="s">
        <v>24</v>
      </c>
      <c r="G190" s="8"/>
      <c r="H190" s="13"/>
    </row>
    <row r="191" customFormat="false" ht="15.75" hidden="false" customHeight="false" outlineLevel="1" collapsed="false">
      <c r="D191" s="12"/>
      <c r="E191" s="13" t="s">
        <v>42</v>
      </c>
      <c r="F191" s="14" t="s">
        <v>25</v>
      </c>
      <c r="G191" s="8"/>
      <c r="H191" s="13"/>
    </row>
    <row r="192" customFormat="false" ht="15.75" hidden="false" customHeight="false" outlineLevel="1" collapsed="false">
      <c r="D192" s="12"/>
      <c r="E192" s="8" t="s">
        <v>30</v>
      </c>
      <c r="F192" s="8" t="s">
        <v>34</v>
      </c>
      <c r="G192" s="8"/>
      <c r="H192" s="13"/>
    </row>
    <row r="193" customFormat="false" ht="15.75" hidden="false" customHeight="false" outlineLevel="1" collapsed="false">
      <c r="D193" s="12"/>
      <c r="E193" s="8" t="s">
        <v>33</v>
      </c>
      <c r="F193" s="8" t="s">
        <v>45</v>
      </c>
      <c r="G193" s="14"/>
      <c r="H193" s="13"/>
    </row>
    <row r="194" customFormat="false" ht="15.75" hidden="false" customHeight="false" outlineLevel="1" collapsed="false">
      <c r="D194" s="12"/>
      <c r="E194" s="8" t="s">
        <v>7</v>
      </c>
      <c r="F194" s="8" t="s">
        <v>35</v>
      </c>
      <c r="G194" s="14"/>
      <c r="H194" s="13"/>
    </row>
    <row r="195" customFormat="false" ht="15.75" hidden="false" customHeight="false" outlineLevel="1" collapsed="false">
      <c r="D195" s="12"/>
      <c r="E195" s="8" t="s">
        <v>13</v>
      </c>
      <c r="F195" s="8" t="s">
        <v>31</v>
      </c>
      <c r="G195" s="8"/>
      <c r="H195" s="13"/>
    </row>
    <row r="196" customFormat="false" ht="15.75" hidden="false" customHeight="false" outlineLevel="1" collapsed="false">
      <c r="D196" s="12"/>
      <c r="E196" s="8"/>
      <c r="F196" s="8" t="s">
        <v>18</v>
      </c>
      <c r="G196" s="8"/>
      <c r="H196" s="13"/>
    </row>
    <row r="197" customFormat="false" ht="15.75" hidden="false" customHeight="false" outlineLevel="1" collapsed="false">
      <c r="D197" s="12"/>
      <c r="E197" s="14"/>
      <c r="F197" s="8" t="s">
        <v>10</v>
      </c>
      <c r="G197" s="8"/>
      <c r="H197" s="13"/>
    </row>
    <row r="198" customFormat="false" ht="15.75" hidden="false" customHeight="false" outlineLevel="1" collapsed="false">
      <c r="D198" s="12"/>
      <c r="E198" s="8"/>
      <c r="F198" s="8" t="s">
        <v>32</v>
      </c>
      <c r="G198" s="8"/>
      <c r="H198" s="13"/>
    </row>
    <row r="199" customFormat="false" ht="15.75" hidden="false" customHeight="false" outlineLevel="1" collapsed="false">
      <c r="D199" s="12"/>
      <c r="E199" s="8"/>
      <c r="F199" s="8"/>
      <c r="G199" s="8" t="s">
        <v>20</v>
      </c>
      <c r="H199" s="13"/>
    </row>
    <row r="200" customFormat="false" ht="15.75" hidden="false" customHeight="false" outlineLevel="1" collapsed="false">
      <c r="D200" s="12"/>
      <c r="E200" s="8"/>
      <c r="F200" s="8"/>
      <c r="G200" s="8" t="s">
        <v>40</v>
      </c>
      <c r="H200" s="13"/>
    </row>
    <row r="201" customFormat="false" ht="15.75" hidden="false" customHeight="false" outlineLevel="1" collapsed="false">
      <c r="D201" s="12"/>
      <c r="E201" s="8"/>
      <c r="F201" s="8"/>
      <c r="G201" s="8"/>
      <c r="H201" s="13"/>
    </row>
    <row r="202" customFormat="false" ht="15.75" hidden="false" customHeight="false" outlineLevel="1" collapsed="false">
      <c r="D202" s="12"/>
      <c r="E202" s="8"/>
      <c r="F202" s="8"/>
      <c r="G202" s="8"/>
      <c r="H202" s="13"/>
    </row>
    <row r="203" customFormat="false" ht="15.75" hidden="false" customHeight="false" outlineLevel="1" collapsed="false">
      <c r="D203" s="12"/>
      <c r="E203" s="8"/>
      <c r="F203" s="8"/>
      <c r="G203" s="8"/>
      <c r="H203" s="13"/>
    </row>
    <row r="204" customFormat="false" ht="15.75" hidden="false" customHeight="false" outlineLevel="1" collapsed="false">
      <c r="D204" s="12"/>
      <c r="E204" s="8"/>
      <c r="F204" s="8"/>
      <c r="G204" s="8"/>
      <c r="H204" s="13"/>
    </row>
    <row r="205" customFormat="false" ht="15.75" hidden="false" customHeight="false" outlineLevel="1" collapsed="false">
      <c r="D205" s="12"/>
      <c r="E205" s="8"/>
      <c r="F205" s="8"/>
      <c r="G205" s="8"/>
      <c r="H205" s="13"/>
    </row>
    <row r="206" customFormat="false" ht="15.75" hidden="false" customHeight="false" outlineLevel="1" collapsed="false">
      <c r="D206" s="12"/>
      <c r="E206" s="8"/>
      <c r="F206" s="8"/>
      <c r="G206" s="8"/>
      <c r="H206" s="13"/>
    </row>
    <row r="207" customFormat="false" ht="15.75" hidden="false" customHeight="false" outlineLevel="1" collapsed="false">
      <c r="D207" s="12"/>
      <c r="E207" s="8"/>
      <c r="F207" s="8"/>
      <c r="G207" s="8"/>
      <c r="H207" s="13"/>
    </row>
    <row r="208" customFormat="false" ht="15.75" hidden="false" customHeight="false" outlineLevel="1" collapsed="false">
      <c r="D208" s="12"/>
      <c r="E208" s="8"/>
      <c r="F208" s="8"/>
      <c r="G208" s="8"/>
      <c r="H208" s="13"/>
    </row>
    <row r="209" customFormat="false" ht="15.75" hidden="false" customHeight="false" outlineLevel="1" collapsed="false">
      <c r="D209" s="12"/>
      <c r="E209" s="8"/>
      <c r="F209" s="8"/>
      <c r="G209" s="8"/>
      <c r="H209" s="13"/>
    </row>
    <row r="210" customFormat="false" ht="15.75" hidden="false" customHeight="false" outlineLevel="1" collapsed="false">
      <c r="D210" s="12"/>
      <c r="E210" s="8"/>
      <c r="F210" s="8"/>
      <c r="G210" s="8"/>
      <c r="H210" s="13"/>
    </row>
    <row r="211" customFormat="false" ht="16.5" hidden="false" customHeight="false" outlineLevel="1" collapsed="false">
      <c r="D211" s="15"/>
      <c r="E211" s="16"/>
      <c r="F211" s="16"/>
      <c r="G211" s="16"/>
      <c r="H211" s="17"/>
    </row>
    <row r="212" customFormat="false" ht="15.6" hidden="false" customHeight="true" outlineLevel="0" collapsed="false">
      <c r="A212" s="76" t="n">
        <f aca="false">A178+1</f>
        <v>7</v>
      </c>
      <c r="B212" s="6" t="s">
        <v>98</v>
      </c>
      <c r="C212" s="7" t="n">
        <f aca="false">SUM(D212:H212)</f>
        <v>37</v>
      </c>
      <c r="D212" s="8" t="n">
        <f aca="false">COUNTA(D213:D245)</f>
        <v>1</v>
      </c>
      <c r="E212" s="8" t="n">
        <f aca="false">COUNTA(E213:E245)</f>
        <v>2</v>
      </c>
      <c r="F212" s="8" t="n">
        <f aca="false">COUNTA(F213:F245)</f>
        <v>32</v>
      </c>
      <c r="G212" s="8" t="n">
        <f aca="false">COUNTA(G213:G245)</f>
        <v>2</v>
      </c>
      <c r="H212" s="8" t="n">
        <f aca="false">COUNTA(H213:H245)</f>
        <v>0</v>
      </c>
    </row>
    <row r="213" customFormat="false" ht="15.6" hidden="false" customHeight="true" outlineLevel="1" collapsed="false">
      <c r="D213" s="9"/>
      <c r="E213" s="10"/>
      <c r="F213" s="10" t="s">
        <v>27</v>
      </c>
      <c r="G213" s="10"/>
      <c r="H213" s="11"/>
    </row>
    <row r="214" customFormat="false" ht="15.6" hidden="false" customHeight="true" outlineLevel="1" collapsed="false">
      <c r="D214" s="12" t="s">
        <v>29</v>
      </c>
      <c r="E214" s="8" t="s">
        <v>7</v>
      </c>
      <c r="F214" s="8" t="s">
        <v>8</v>
      </c>
      <c r="G214" s="8"/>
      <c r="H214" s="13"/>
    </row>
    <row r="215" customFormat="false" ht="15.75" hidden="false" customHeight="false" outlineLevel="1" collapsed="false">
      <c r="D215" s="12"/>
      <c r="E215" s="8"/>
      <c r="F215" s="8" t="s">
        <v>11</v>
      </c>
      <c r="G215" s="8" t="s">
        <v>14</v>
      </c>
      <c r="H215" s="13"/>
    </row>
    <row r="216" customFormat="false" ht="15.75" hidden="false" customHeight="false" outlineLevel="1" collapsed="false">
      <c r="D216" s="12"/>
      <c r="E216" s="8"/>
      <c r="F216" s="8" t="s">
        <v>12</v>
      </c>
      <c r="G216" s="8"/>
      <c r="H216" s="13"/>
    </row>
    <row r="217" customFormat="false" ht="15.75" hidden="false" customHeight="false" outlineLevel="1" collapsed="false">
      <c r="D217" s="12"/>
      <c r="E217" s="8"/>
      <c r="F217" s="8" t="s">
        <v>16</v>
      </c>
      <c r="G217" s="8"/>
      <c r="H217" s="13"/>
    </row>
    <row r="218" customFormat="false" ht="15.75" hidden="false" customHeight="false" outlineLevel="1" collapsed="false">
      <c r="D218" s="12"/>
      <c r="F218" s="8" t="s">
        <v>20</v>
      </c>
      <c r="G218" s="8"/>
      <c r="H218" s="13"/>
    </row>
    <row r="219" customFormat="false" ht="15.75" hidden="false" customHeight="false" outlineLevel="1" collapsed="false">
      <c r="D219" s="12"/>
      <c r="E219" s="8"/>
      <c r="F219" s="8" t="s">
        <v>22</v>
      </c>
      <c r="G219" s="8" t="s">
        <v>30</v>
      </c>
      <c r="H219" s="13"/>
    </row>
    <row r="220" customFormat="false" ht="15.75" hidden="false" customHeight="false" outlineLevel="1" collapsed="false">
      <c r="D220" s="12"/>
      <c r="E220" s="8"/>
      <c r="F220" s="8" t="s">
        <v>41</v>
      </c>
      <c r="G220" s="8"/>
      <c r="H220" s="13"/>
    </row>
    <row r="221" customFormat="false" ht="15.75" hidden="false" customHeight="false" outlineLevel="1" collapsed="false">
      <c r="D221" s="12"/>
      <c r="E221" s="8"/>
      <c r="F221" s="8" t="s">
        <v>37</v>
      </c>
      <c r="G221" s="8"/>
      <c r="H221" s="13"/>
    </row>
    <row r="222" customFormat="false" ht="15.75" hidden="false" customHeight="false" outlineLevel="1" collapsed="false">
      <c r="D222" s="12"/>
      <c r="E222" s="8"/>
      <c r="F222" s="8" t="s">
        <v>39</v>
      </c>
      <c r="G222" s="8"/>
      <c r="H222" s="13"/>
    </row>
    <row r="223" customFormat="false" ht="15.75" hidden="false" customHeight="false" outlineLevel="1" collapsed="false">
      <c r="D223" s="12"/>
      <c r="E223" s="8"/>
      <c r="F223" s="8" t="s">
        <v>26</v>
      </c>
      <c r="G223" s="8"/>
      <c r="H223" s="13"/>
    </row>
    <row r="224" customFormat="false" ht="15.75" hidden="false" customHeight="false" outlineLevel="1" collapsed="false">
      <c r="D224" s="12"/>
      <c r="E224" s="8"/>
      <c r="F224" s="14" t="s">
        <v>15</v>
      </c>
      <c r="G224" s="8"/>
      <c r="H224" s="13"/>
    </row>
    <row r="225" customFormat="false" ht="15.75" hidden="false" customHeight="false" outlineLevel="1" collapsed="false">
      <c r="D225" s="12"/>
      <c r="E225" s="8"/>
      <c r="F225" s="8" t="s">
        <v>17</v>
      </c>
      <c r="G225" s="8"/>
      <c r="H225" s="13"/>
    </row>
    <row r="226" customFormat="false" ht="15.75" hidden="false" customHeight="false" outlineLevel="1" collapsed="false">
      <c r="D226" s="12"/>
      <c r="E226" s="8"/>
      <c r="F226" s="8" t="s">
        <v>44</v>
      </c>
      <c r="G226" s="8"/>
      <c r="H226" s="13"/>
    </row>
    <row r="227" customFormat="false" ht="15.75" hidden="false" customHeight="false" outlineLevel="1" collapsed="false">
      <c r="D227" s="12"/>
      <c r="E227" s="8"/>
      <c r="F227" s="8" t="s">
        <v>21</v>
      </c>
      <c r="G227" s="14"/>
      <c r="H227" s="13"/>
    </row>
    <row r="228" customFormat="false" ht="15.75" hidden="false" customHeight="false" outlineLevel="1" collapsed="false">
      <c r="D228" s="12"/>
      <c r="E228" s="8"/>
      <c r="F228" s="8" t="s">
        <v>25</v>
      </c>
      <c r="G228" s="14"/>
      <c r="H228" s="13"/>
    </row>
    <row r="229" customFormat="false" ht="15.75" hidden="false" customHeight="false" outlineLevel="1" collapsed="false">
      <c r="D229" s="12"/>
      <c r="E229" s="8"/>
      <c r="F229" s="8" t="s">
        <v>34</v>
      </c>
      <c r="G229" s="8"/>
      <c r="H229" s="13"/>
    </row>
    <row r="230" customFormat="false" ht="15.75" hidden="false" customHeight="false" outlineLevel="1" collapsed="false">
      <c r="D230" s="12"/>
      <c r="E230" s="8"/>
      <c r="F230" s="8" t="s">
        <v>36</v>
      </c>
      <c r="G230" s="8"/>
      <c r="H230" s="13"/>
    </row>
    <row r="231" customFormat="false" ht="15.75" hidden="false" customHeight="false" outlineLevel="1" collapsed="false">
      <c r="D231" s="12"/>
      <c r="E231" s="14"/>
      <c r="F231" s="8" t="s">
        <v>38</v>
      </c>
      <c r="G231" s="8"/>
      <c r="H231" s="13"/>
    </row>
    <row r="232" customFormat="false" ht="15.75" hidden="false" customHeight="false" outlineLevel="1" collapsed="false">
      <c r="D232" s="12"/>
      <c r="E232" s="8"/>
      <c r="F232" s="8" t="s">
        <v>28</v>
      </c>
      <c r="G232" s="8"/>
      <c r="H232" s="13"/>
    </row>
    <row r="233" customFormat="false" ht="15.75" hidden="false" customHeight="false" outlineLevel="1" collapsed="false">
      <c r="D233" s="12"/>
      <c r="E233" s="8" t="s">
        <v>40</v>
      </c>
      <c r="F233" s="8"/>
      <c r="G233" s="8"/>
      <c r="H233" s="13"/>
    </row>
    <row r="234" customFormat="false" ht="15.75" hidden="false" customHeight="false" outlineLevel="1" collapsed="false">
      <c r="D234" s="12"/>
      <c r="E234" s="8"/>
      <c r="F234" s="8" t="s">
        <v>33</v>
      </c>
      <c r="G234" s="8"/>
      <c r="H234" s="13"/>
    </row>
    <row r="235" customFormat="false" ht="15.75" hidden="false" customHeight="false" outlineLevel="1" collapsed="false">
      <c r="D235" s="12"/>
      <c r="E235" s="8"/>
      <c r="F235" s="8" t="s">
        <v>35</v>
      </c>
      <c r="G235" s="8"/>
      <c r="H235" s="13"/>
    </row>
    <row r="236" customFormat="false" ht="15.75" hidden="false" customHeight="false" outlineLevel="1" collapsed="false">
      <c r="D236" s="12"/>
      <c r="E236" s="8"/>
      <c r="F236" s="8" t="s">
        <v>31</v>
      </c>
      <c r="G236" s="8"/>
      <c r="H236" s="13"/>
    </row>
    <row r="237" customFormat="false" ht="15.75" hidden="false" customHeight="false" outlineLevel="1" collapsed="false">
      <c r="D237" s="12"/>
      <c r="E237" s="8"/>
      <c r="F237" s="8" t="s">
        <v>18</v>
      </c>
      <c r="G237" s="8"/>
      <c r="H237" s="13"/>
    </row>
    <row r="238" customFormat="false" ht="15.75" hidden="false" customHeight="false" outlineLevel="1" collapsed="false">
      <c r="D238" s="12"/>
      <c r="E238" s="8"/>
      <c r="F238" s="8" t="s">
        <v>10</v>
      </c>
      <c r="G238" s="8"/>
      <c r="H238" s="13"/>
    </row>
    <row r="239" customFormat="false" ht="15.75" hidden="false" customHeight="false" outlineLevel="1" collapsed="false">
      <c r="D239" s="12"/>
      <c r="E239" s="8"/>
      <c r="F239" s="8" t="s">
        <v>32</v>
      </c>
      <c r="G239" s="8"/>
      <c r="H239" s="13"/>
    </row>
    <row r="240" customFormat="false" ht="15.75" hidden="false" customHeight="false" outlineLevel="1" collapsed="false">
      <c r="D240" s="12"/>
      <c r="E240" s="8"/>
      <c r="F240" s="8" t="s">
        <v>13</v>
      </c>
      <c r="G240" s="8"/>
      <c r="H240" s="13"/>
    </row>
    <row r="241" customFormat="false" ht="15.75" hidden="false" customHeight="false" outlineLevel="1" collapsed="false">
      <c r="D241" s="12"/>
      <c r="E241" s="8"/>
      <c r="F241" s="8" t="s">
        <v>23</v>
      </c>
      <c r="G241" s="8"/>
      <c r="H241" s="13"/>
    </row>
    <row r="242" customFormat="false" ht="15.75" hidden="false" customHeight="false" outlineLevel="1" collapsed="false">
      <c r="D242" s="12"/>
      <c r="E242" s="8"/>
      <c r="F242" s="8" t="s">
        <v>24</v>
      </c>
      <c r="G242" s="8"/>
      <c r="H242" s="13"/>
    </row>
    <row r="243" customFormat="false" ht="15.75" hidden="false" customHeight="false" outlineLevel="1" collapsed="false">
      <c r="D243" s="12"/>
      <c r="E243" s="8"/>
      <c r="F243" s="8" t="s">
        <v>45</v>
      </c>
      <c r="G243" s="8"/>
      <c r="H243" s="13"/>
    </row>
    <row r="244" customFormat="false" ht="15.75" hidden="false" customHeight="false" outlineLevel="1" collapsed="false">
      <c r="D244" s="12"/>
      <c r="E244" s="8"/>
      <c r="F244" s="8" t="s">
        <v>9</v>
      </c>
      <c r="G244" s="8"/>
      <c r="H244" s="13"/>
    </row>
    <row r="245" customFormat="false" ht="16.5" hidden="false" customHeight="false" outlineLevel="1" collapsed="false">
      <c r="D245" s="15"/>
      <c r="E245" s="16"/>
      <c r="F245" s="13" t="s">
        <v>42</v>
      </c>
      <c r="G245" s="16"/>
      <c r="H245" s="17"/>
    </row>
    <row r="246" customFormat="false" ht="15.6" hidden="false" customHeight="true" outlineLevel="0" collapsed="false">
      <c r="A246" s="5"/>
      <c r="B246" s="6"/>
      <c r="C246" s="7"/>
      <c r="D246" s="8" t="n">
        <f aca="false">COUNTA(D247:D279)</f>
        <v>0</v>
      </c>
      <c r="E246" s="8" t="n">
        <f aca="false">COUNTA(E247:E279)</f>
        <v>0</v>
      </c>
      <c r="F246" s="8" t="n">
        <f aca="false">COUNTA(F247:F279)</f>
        <v>0</v>
      </c>
      <c r="G246" s="8" t="n">
        <f aca="false">COUNTA(G247:G279)</f>
        <v>0</v>
      </c>
      <c r="H246" s="8" t="n">
        <f aca="false">COUNTA(H247:H279)</f>
        <v>0</v>
      </c>
    </row>
    <row r="247" customFormat="false" ht="15.6" hidden="false" customHeight="true" outlineLevel="1" collapsed="false">
      <c r="D247" s="9"/>
      <c r="E247" s="10"/>
      <c r="F247" s="10"/>
      <c r="G247" s="10"/>
      <c r="H247" s="11"/>
    </row>
    <row r="248" customFormat="false" ht="15.6" hidden="false" customHeight="true" outlineLevel="1" collapsed="false">
      <c r="D248" s="12"/>
      <c r="E248" s="8"/>
      <c r="F248" s="8"/>
      <c r="G248" s="8"/>
      <c r="H248" s="13"/>
    </row>
    <row r="249" customFormat="false" ht="15.75" hidden="false" customHeight="false" outlineLevel="1" collapsed="false">
      <c r="D249" s="12"/>
      <c r="E249" s="8"/>
      <c r="F249" s="8"/>
      <c r="G249" s="8"/>
      <c r="H249" s="13"/>
    </row>
    <row r="250" customFormat="false" ht="15.75" hidden="false" customHeight="false" outlineLevel="1" collapsed="false">
      <c r="D250" s="12"/>
      <c r="E250" s="8"/>
      <c r="F250" s="8"/>
      <c r="G250" s="8"/>
      <c r="H250" s="13"/>
    </row>
    <row r="251" customFormat="false" ht="15.75" hidden="false" customHeight="false" outlineLevel="1" collapsed="false">
      <c r="D251" s="12"/>
      <c r="E251" s="8"/>
      <c r="F251" s="8"/>
      <c r="G251" s="8"/>
      <c r="H251" s="13"/>
    </row>
    <row r="252" customFormat="false" ht="15.75" hidden="false" customHeight="false" outlineLevel="1" collapsed="false">
      <c r="D252" s="12"/>
      <c r="F252" s="8"/>
      <c r="G252" s="8"/>
      <c r="H252" s="13"/>
    </row>
    <row r="253" customFormat="false" ht="15.75" hidden="false" customHeight="false" outlineLevel="1" collapsed="false">
      <c r="D253" s="12"/>
      <c r="E253" s="8"/>
      <c r="F253" s="8"/>
      <c r="G253" s="8"/>
      <c r="H253" s="13"/>
    </row>
    <row r="254" customFormat="false" ht="15.75" hidden="false" customHeight="false" outlineLevel="1" collapsed="false">
      <c r="D254" s="12"/>
      <c r="E254" s="8"/>
      <c r="F254" s="8"/>
      <c r="G254" s="8"/>
      <c r="H254" s="13"/>
    </row>
    <row r="255" customFormat="false" ht="15.75" hidden="false" customHeight="false" outlineLevel="1" collapsed="false">
      <c r="D255" s="12"/>
      <c r="E255" s="8"/>
      <c r="F255" s="8"/>
      <c r="G255" s="8"/>
      <c r="H255" s="13"/>
    </row>
    <row r="256" customFormat="false" ht="15.75" hidden="false" customHeight="false" outlineLevel="1" collapsed="false">
      <c r="D256" s="12"/>
      <c r="E256" s="8"/>
      <c r="F256" s="8"/>
      <c r="G256" s="8"/>
      <c r="H256" s="13"/>
    </row>
    <row r="257" customFormat="false" ht="15.75" hidden="false" customHeight="false" outlineLevel="1" collapsed="false">
      <c r="D257" s="12"/>
      <c r="E257" s="8"/>
      <c r="F257" s="8"/>
      <c r="G257" s="8"/>
      <c r="H257" s="13"/>
    </row>
    <row r="258" customFormat="false" ht="15.75" hidden="false" customHeight="false" outlineLevel="1" collapsed="false">
      <c r="D258" s="12"/>
      <c r="E258" s="8"/>
      <c r="F258" s="8"/>
      <c r="G258" s="8"/>
      <c r="H258" s="13"/>
    </row>
    <row r="259" customFormat="false" ht="15.75" hidden="false" customHeight="false" outlineLevel="1" collapsed="false">
      <c r="D259" s="12"/>
      <c r="E259" s="8"/>
      <c r="F259" s="8"/>
      <c r="G259" s="8"/>
      <c r="H259" s="13"/>
    </row>
    <row r="260" customFormat="false" ht="15.75" hidden="false" customHeight="false" outlineLevel="1" collapsed="false">
      <c r="D260" s="12"/>
      <c r="E260" s="8"/>
      <c r="F260" s="14"/>
      <c r="G260" s="8"/>
      <c r="H260" s="13"/>
    </row>
    <row r="261" customFormat="false" ht="15.75" hidden="false" customHeight="false" outlineLevel="1" collapsed="false">
      <c r="D261" s="12"/>
      <c r="E261" s="8"/>
      <c r="F261" s="8"/>
      <c r="G261" s="14"/>
      <c r="H261" s="13"/>
    </row>
    <row r="262" customFormat="false" ht="15.75" hidden="false" customHeight="false" outlineLevel="1" collapsed="false">
      <c r="D262" s="12"/>
      <c r="E262" s="8"/>
      <c r="F262" s="8"/>
      <c r="G262" s="14"/>
      <c r="H262" s="13"/>
    </row>
    <row r="263" customFormat="false" ht="15.75" hidden="false" customHeight="false" outlineLevel="1" collapsed="false">
      <c r="D263" s="12"/>
      <c r="E263" s="8"/>
      <c r="F263" s="8"/>
      <c r="G263" s="8"/>
      <c r="H263" s="13"/>
    </row>
    <row r="264" customFormat="false" ht="15.75" hidden="false" customHeight="false" outlineLevel="1" collapsed="false">
      <c r="D264" s="12"/>
      <c r="E264" s="8"/>
      <c r="F264" s="8"/>
      <c r="G264" s="8"/>
      <c r="H264" s="13"/>
    </row>
    <row r="265" customFormat="false" ht="15.75" hidden="false" customHeight="false" outlineLevel="1" collapsed="false">
      <c r="D265" s="12"/>
      <c r="E265" s="14"/>
      <c r="F265" s="8"/>
      <c r="G265" s="8"/>
      <c r="H265" s="13"/>
    </row>
    <row r="266" customFormat="false" ht="15.75" hidden="false" customHeight="false" outlineLevel="1" collapsed="false">
      <c r="D266" s="12"/>
      <c r="E266" s="8"/>
      <c r="F266" s="8"/>
      <c r="G266" s="8"/>
      <c r="H266" s="13"/>
    </row>
    <row r="267" customFormat="false" ht="15.75" hidden="false" customHeight="false" outlineLevel="1" collapsed="false">
      <c r="D267" s="12"/>
      <c r="E267" s="8"/>
      <c r="F267" s="8"/>
      <c r="G267" s="8"/>
      <c r="H267" s="13"/>
    </row>
    <row r="268" customFormat="false" ht="15.75" hidden="false" customHeight="false" outlineLevel="1" collapsed="false">
      <c r="D268" s="12"/>
      <c r="E268" s="8"/>
      <c r="F268" s="8"/>
      <c r="G268" s="8"/>
      <c r="H268" s="13"/>
    </row>
    <row r="269" customFormat="false" ht="15.75" hidden="false" customHeight="false" outlineLevel="1" collapsed="false">
      <c r="D269" s="12"/>
      <c r="E269" s="8"/>
      <c r="F269" s="8"/>
      <c r="G269" s="8"/>
      <c r="H269" s="13"/>
    </row>
    <row r="270" customFormat="false" ht="15.75" hidden="false" customHeight="false" outlineLevel="1" collapsed="false">
      <c r="D270" s="12"/>
      <c r="E270" s="8"/>
      <c r="F270" s="8"/>
      <c r="G270" s="8"/>
      <c r="H270" s="13"/>
    </row>
    <row r="271" customFormat="false" ht="15.75" hidden="false" customHeight="false" outlineLevel="1" collapsed="false">
      <c r="D271" s="12"/>
      <c r="E271" s="8"/>
      <c r="F271" s="8"/>
      <c r="G271" s="8"/>
      <c r="H271" s="13"/>
    </row>
    <row r="272" customFormat="false" ht="15.75" hidden="false" customHeight="false" outlineLevel="1" collapsed="false">
      <c r="D272" s="12"/>
      <c r="E272" s="8"/>
      <c r="F272" s="8"/>
      <c r="G272" s="8"/>
      <c r="H272" s="13"/>
    </row>
    <row r="273" customFormat="false" ht="15.75" hidden="false" customHeight="false" outlineLevel="1" collapsed="false">
      <c r="D273" s="12"/>
      <c r="E273" s="8"/>
      <c r="F273" s="8"/>
      <c r="G273" s="8"/>
      <c r="H273" s="13"/>
    </row>
    <row r="274" customFormat="false" ht="15.75" hidden="false" customHeight="false" outlineLevel="1" collapsed="false">
      <c r="D274" s="12"/>
      <c r="E274" s="8"/>
      <c r="F274" s="8"/>
      <c r="G274" s="8"/>
      <c r="H274" s="13"/>
    </row>
    <row r="275" customFormat="false" ht="15.75" hidden="false" customHeight="false" outlineLevel="1" collapsed="false">
      <c r="D275" s="12"/>
      <c r="E275" s="8"/>
      <c r="F275" s="8"/>
      <c r="G275" s="8"/>
      <c r="H275" s="13"/>
    </row>
    <row r="276" customFormat="false" ht="15.75" hidden="false" customHeight="false" outlineLevel="1" collapsed="false">
      <c r="D276" s="12"/>
      <c r="E276" s="8"/>
      <c r="F276" s="8"/>
      <c r="G276" s="8"/>
      <c r="H276" s="13"/>
    </row>
    <row r="277" customFormat="false" ht="15.75" hidden="false" customHeight="false" outlineLevel="1" collapsed="false">
      <c r="D277" s="12"/>
      <c r="E277" s="8"/>
      <c r="F277" s="8"/>
      <c r="G277" s="8"/>
      <c r="H277" s="13"/>
    </row>
    <row r="278" customFormat="false" ht="15.75" hidden="false" customHeight="false" outlineLevel="1" collapsed="false">
      <c r="D278" s="12"/>
      <c r="E278" s="8"/>
      <c r="F278" s="8"/>
      <c r="G278" s="8"/>
      <c r="H278" s="13"/>
    </row>
    <row r="279" customFormat="false" ht="15.75" hidden="false" customHeight="false" outlineLevel="1" collapsed="false">
      <c r="D279" s="12"/>
      <c r="E279" s="8"/>
      <c r="F279" s="8"/>
      <c r="G279" s="8"/>
      <c r="H279" s="13"/>
    </row>
    <row r="280" customFormat="false" ht="15" hidden="false" customHeight="true" outlineLevel="0" collapsed="false">
      <c r="C280" s="18" t="n">
        <f aca="false">SUM(D280:H280)</f>
        <v>259</v>
      </c>
      <c r="D280" s="19" t="n">
        <f aca="false">D246+D212+D178+D144+D110+D76+D42+D8</f>
        <v>5</v>
      </c>
      <c r="E280" s="19" t="n">
        <f aca="false">E246+E212+E178+E144+E110+E76+E42+E8</f>
        <v>27</v>
      </c>
      <c r="F280" s="19" t="n">
        <f aca="false">F246+F212+F178+F144+F110+F76+F42+F8</f>
        <v>140</v>
      </c>
      <c r="G280" s="19" t="n">
        <f aca="false">G246+G212+G178+G144+G110+G76+G42+G8</f>
        <v>56</v>
      </c>
      <c r="H280" s="19" t="n">
        <f aca="false">H246+H212+H178+H144+H110+H76+H42+H8</f>
        <v>31</v>
      </c>
    </row>
    <row r="281" customFormat="false" ht="15.75" hidden="false" customHeight="false" outlineLevel="0" collapsed="false">
      <c r="C281" s="20"/>
      <c r="D281" s="21" t="n">
        <f aca="false">D280/$C$280</f>
        <v>0.0193050193050193</v>
      </c>
      <c r="E281" s="21" t="n">
        <f aca="false">E280/$C$280</f>
        <v>0.104247104247104</v>
      </c>
      <c r="F281" s="21" t="n">
        <f aca="false">F280/$C$280</f>
        <v>0.540540540540541</v>
      </c>
      <c r="G281" s="21" t="n">
        <f aca="false">G280/$C$280</f>
        <v>0.216216216216216</v>
      </c>
      <c r="H281" s="21" t="n">
        <f aca="false">H280/$C$280</f>
        <v>0.11969111969112</v>
      </c>
    </row>
  </sheetData>
  <mergeCells count="5">
    <mergeCell ref="D2:D7"/>
    <mergeCell ref="E2:E7"/>
    <mergeCell ref="F2:F7"/>
    <mergeCell ref="G2:G7"/>
    <mergeCell ref="H2:H7"/>
  </mergeCells>
  <conditionalFormatting sqref="D77:H100 D107:H109 D106:E106 G106:H106 D102:H105 D101:E101 G101:H101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  <cfRule type="duplicateValues" priority="13" aboveAverage="0" equalAverage="0" bottom="0" percent="0" rank="0" text="" dxfId="11">
      <formula>0</formula>
    </cfRule>
  </conditionalFormatting>
  <conditionalFormatting sqref="D43:H44 D47:E66 G47:H66 F47:F50 D46:H46 D45 F45:H45 D67:H75 F52:F65">
    <cfRule type="duplicateValues" priority="14" aboveAverage="0" equalAverage="0" bottom="0" percent="0" rank="0" text="" dxfId="12">
      <formula>0</formula>
    </cfRule>
  </conditionalFormatting>
  <conditionalFormatting sqref="D9:H18 D20:H21 D19:E19 G19:H19 D34:H41 D22:F33 H22:H33"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</conditionalFormatting>
  <conditionalFormatting sqref="D125:E125 G125:H125 D111:H124 D135:H143 D134:F134 H134 D126:H133"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</conditionalFormatting>
  <conditionalFormatting sqref="D145:H149 D151:H170 D150:E150 G150:H150 D172:H177 D171:G171"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</conditionalFormatting>
  <conditionalFormatting sqref="D179:H190 D198:H211 D197:E197 G197:H197 D192:H196 D191 F191:H191"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</conditionalFormatting>
  <conditionalFormatting sqref="D247:H279"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</conditionalFormatting>
  <conditionalFormatting sqref="D238:E238 G238:H238 D239:H244 D245:E245 G245:H245 D213:H237"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</conditionalFormatting>
  <conditionalFormatting sqref="D43:H44 D45 F45:H45 D46:H50 D52:H75 D51:E51 G51:H51"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</conditionalFormatting>
  <conditionalFormatting sqref="F66">
    <cfRule type="duplicateValues" priority="90" aboveAverage="0" equalAverage="0" bottom="0" percent="0" rank="0" text="" dxfId="88">
      <formula>0</formula>
    </cfRule>
  </conditionalFormatting>
  <conditionalFormatting sqref="F19"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</conditionalFormatting>
  <conditionalFormatting sqref="E45"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</conditionalFormatting>
  <conditionalFormatting sqref="F106"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</conditionalFormatting>
  <conditionalFormatting sqref="F125"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</conditionalFormatting>
  <conditionalFormatting sqref="F150"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</conditionalFormatting>
  <conditionalFormatting sqref="F197"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</conditionalFormatting>
  <conditionalFormatting sqref="F238"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</conditionalFormatting>
  <conditionalFormatting sqref="G22:G32"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  <cfRule type="duplicateValues" priority="251" aboveAverage="0" equalAverage="0" bottom="0" percent="0" rank="0" text="" dxfId="249">
      <formula>0</formula>
    </cfRule>
  </conditionalFormatting>
  <conditionalFormatting sqref="G33"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</conditionalFormatting>
  <conditionalFormatting sqref="F51"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</conditionalFormatting>
  <conditionalFormatting sqref="F101"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  <cfRule type="duplicateValues" priority="296" aboveAverage="0" equalAverage="0" bottom="0" percent="0" rank="0" text="" dxfId="294">
      <formula>0</formula>
    </cfRule>
    <cfRule type="duplicateValues" priority="297" aboveAverage="0" equalAverage="0" bottom="0" percent="0" rank="0" text="" dxfId="295">
      <formula>0</formula>
    </cfRule>
    <cfRule type="duplicateValues" priority="298" aboveAverage="0" equalAverage="0" bottom="0" percent="0" rank="0" text="" dxfId="296">
      <formula>0</formula>
    </cfRule>
    <cfRule type="duplicateValues" priority="299" aboveAverage="0" equalAverage="0" bottom="0" percent="0" rank="0" text="" dxfId="297">
      <formula>0</formula>
    </cfRule>
    <cfRule type="duplicateValues" priority="300" aboveAverage="0" equalAverage="0" bottom="0" percent="0" rank="0" text="" dxfId="298">
      <formula>0</formula>
    </cfRule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  <cfRule type="duplicateValues" priority="306" aboveAverage="0" equalAverage="0" bottom="0" percent="0" rank="0" text="" dxfId="304">
      <formula>0</formula>
    </cfRule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  <cfRule type="duplicateValues" priority="310" aboveAverage="0" equalAverage="0" bottom="0" percent="0" rank="0" text="" dxfId="308">
      <formula>0</formula>
    </cfRule>
    <cfRule type="duplicateValues" priority="311" aboveAverage="0" equalAverage="0" bottom="0" percent="0" rank="0" text="" dxfId="309">
      <formula>0</formula>
    </cfRule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</conditionalFormatting>
  <conditionalFormatting sqref="G134"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  <cfRule type="duplicateValues" priority="331" aboveAverage="0" equalAverage="0" bottom="0" percent="0" rank="0" text="" dxfId="329">
      <formula>0</formula>
    </cfRule>
    <cfRule type="duplicateValues" priority="332" aboveAverage="0" equalAverage="0" bottom="0" percent="0" rank="0" text="" dxfId="330">
      <formula>0</formula>
    </cfRule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  <cfRule type="duplicateValues" priority="335" aboveAverage="0" equalAverage="0" bottom="0" percent="0" rank="0" text="" dxfId="333">
      <formula>0</formula>
    </cfRule>
  </conditionalFormatting>
  <conditionalFormatting sqref="H171">
    <cfRule type="duplicateValues" priority="336" aboveAverage="0" equalAverage="0" bottom="0" percent="0" rank="0" text="" dxfId="334">
      <formula>0</formula>
    </cfRule>
    <cfRule type="duplicateValues" priority="337" aboveAverage="0" equalAverage="0" bottom="0" percent="0" rank="0" text="" dxfId="335">
      <formula>0</formula>
    </cfRule>
    <cfRule type="duplicateValues" priority="338" aboveAverage="0" equalAverage="0" bottom="0" percent="0" rank="0" text="" dxfId="336">
      <formula>0</formula>
    </cfRule>
    <cfRule type="duplicateValues" priority="339" aboveAverage="0" equalAverage="0" bottom="0" percent="0" rank="0" text="" dxfId="337">
      <formula>0</formula>
    </cfRule>
    <cfRule type="duplicateValues" priority="340" aboveAverage="0" equalAverage="0" bottom="0" percent="0" rank="0" text="" dxfId="338">
      <formula>0</formula>
    </cfRule>
    <cfRule type="duplicateValues" priority="341" aboveAverage="0" equalAverage="0" bottom="0" percent="0" rank="0" text="" dxfId="339">
      <formula>0</formula>
    </cfRule>
    <cfRule type="duplicateValues" priority="342" aboveAverage="0" equalAverage="0" bottom="0" percent="0" rank="0" text="" dxfId="340">
      <formula>0</formula>
    </cfRule>
    <cfRule type="duplicateValues" priority="343" aboveAverage="0" equalAverage="0" bottom="0" percent="0" rank="0" text="" dxfId="341">
      <formula>0</formula>
    </cfRule>
    <cfRule type="duplicateValues" priority="344" aboveAverage="0" equalAverage="0" bottom="0" percent="0" rank="0" text="" dxfId="342">
      <formula>0</formula>
    </cfRule>
    <cfRule type="duplicateValues" priority="345" aboveAverage="0" equalAverage="0" bottom="0" percent="0" rank="0" text="" dxfId="343">
      <formula>0</formula>
    </cfRule>
    <cfRule type="duplicateValues" priority="346" aboveAverage="0" equalAverage="0" bottom="0" percent="0" rank="0" text="" dxfId="344">
      <formula>0</formula>
    </cfRule>
    <cfRule type="duplicateValues" priority="347" aboveAverage="0" equalAverage="0" bottom="0" percent="0" rank="0" text="" dxfId="345">
      <formula>0</formula>
    </cfRule>
    <cfRule type="duplicateValues" priority="348" aboveAverage="0" equalAverage="0" bottom="0" percent="0" rank="0" text="" dxfId="346">
      <formula>0</formula>
    </cfRule>
    <cfRule type="duplicateValues" priority="349" aboveAverage="0" equalAverage="0" bottom="0" percent="0" rank="0" text="" dxfId="347">
      <formula>0</formula>
    </cfRule>
    <cfRule type="duplicateValues" priority="350" aboveAverage="0" equalAverage="0" bottom="0" percent="0" rank="0" text="" dxfId="348">
      <formula>0</formula>
    </cfRule>
    <cfRule type="duplicateValues" priority="351" aboveAverage="0" equalAverage="0" bottom="0" percent="0" rank="0" text="" dxfId="349">
      <formula>0</formula>
    </cfRule>
    <cfRule type="duplicateValues" priority="352" aboveAverage="0" equalAverage="0" bottom="0" percent="0" rank="0" text="" dxfId="350">
      <formula>0</formula>
    </cfRule>
    <cfRule type="duplicateValues" priority="353" aboveAverage="0" equalAverage="0" bottom="0" percent="0" rank="0" text="" dxfId="351">
      <formula>0</formula>
    </cfRule>
    <cfRule type="duplicateValues" priority="354" aboveAverage="0" equalAverage="0" bottom="0" percent="0" rank="0" text="" dxfId="352">
      <formula>0</formula>
    </cfRule>
    <cfRule type="duplicateValues" priority="355" aboveAverage="0" equalAverage="0" bottom="0" percent="0" rank="0" text="" dxfId="353">
      <formula>0</formula>
    </cfRule>
    <cfRule type="duplicateValues" priority="356" aboveAverage="0" equalAverage="0" bottom="0" percent="0" rank="0" text="" dxfId="354">
      <formula>0</formula>
    </cfRule>
  </conditionalFormatting>
  <conditionalFormatting sqref="E191">
    <cfRule type="duplicateValues" priority="357" aboveAverage="0" equalAverage="0" bottom="0" percent="0" rank="0" text="" dxfId="355">
      <formula>0</formula>
    </cfRule>
    <cfRule type="duplicateValues" priority="358" aboveAverage="0" equalAverage="0" bottom="0" percent="0" rank="0" text="" dxfId="356">
      <formula>0</formula>
    </cfRule>
    <cfRule type="duplicateValues" priority="359" aboveAverage="0" equalAverage="0" bottom="0" percent="0" rank="0" text="" dxfId="357">
      <formula>0</formula>
    </cfRule>
    <cfRule type="duplicateValues" priority="360" aboveAverage="0" equalAverage="0" bottom="0" percent="0" rank="0" text="" dxfId="358">
      <formula>0</formula>
    </cfRule>
    <cfRule type="duplicateValues" priority="361" aboveAverage="0" equalAverage="0" bottom="0" percent="0" rank="0" text="" dxfId="359">
      <formula>0</formula>
    </cfRule>
    <cfRule type="duplicateValues" priority="362" aboveAverage="0" equalAverage="0" bottom="0" percent="0" rank="0" text="" dxfId="360">
      <formula>0</formula>
    </cfRule>
    <cfRule type="duplicateValues" priority="363" aboveAverage="0" equalAverage="0" bottom="0" percent="0" rank="0" text="" dxfId="361">
      <formula>0</formula>
    </cfRule>
    <cfRule type="duplicateValues" priority="364" aboveAverage="0" equalAverage="0" bottom="0" percent="0" rank="0" text="" dxfId="362">
      <formula>0</formula>
    </cfRule>
    <cfRule type="duplicateValues" priority="365" aboveAverage="0" equalAverage="0" bottom="0" percent="0" rank="0" text="" dxfId="363">
      <formula>0</formula>
    </cfRule>
    <cfRule type="duplicateValues" priority="366" aboveAverage="0" equalAverage="0" bottom="0" percent="0" rank="0" text="" dxfId="364">
      <formula>0</formula>
    </cfRule>
    <cfRule type="duplicateValues" priority="367" aboveAverage="0" equalAverage="0" bottom="0" percent="0" rank="0" text="" dxfId="365">
      <formula>0</formula>
    </cfRule>
    <cfRule type="duplicateValues" priority="368" aboveAverage="0" equalAverage="0" bottom="0" percent="0" rank="0" text="" dxfId="366">
      <formula>0</formula>
    </cfRule>
    <cfRule type="duplicateValues" priority="369" aboveAverage="0" equalAverage="0" bottom="0" percent="0" rank="0" text="" dxfId="367">
      <formula>0</formula>
    </cfRule>
    <cfRule type="duplicateValues" priority="370" aboveAverage="0" equalAverage="0" bottom="0" percent="0" rank="0" text="" dxfId="368">
      <formula>0</formula>
    </cfRule>
    <cfRule type="duplicateValues" priority="371" aboveAverage="0" equalAverage="0" bottom="0" percent="0" rank="0" text="" dxfId="369">
      <formula>0</formula>
    </cfRule>
    <cfRule type="duplicateValues" priority="372" aboveAverage="0" equalAverage="0" bottom="0" percent="0" rank="0" text="" dxfId="370">
      <formula>0</formula>
    </cfRule>
    <cfRule type="duplicateValues" priority="373" aboveAverage="0" equalAverage="0" bottom="0" percent="0" rank="0" text="" dxfId="371">
      <formula>0</formula>
    </cfRule>
    <cfRule type="duplicateValues" priority="374" aboveAverage="0" equalAverage="0" bottom="0" percent="0" rank="0" text="" dxfId="372">
      <formula>0</formula>
    </cfRule>
    <cfRule type="duplicateValues" priority="375" aboveAverage="0" equalAverage="0" bottom="0" percent="0" rank="0" text="" dxfId="373">
      <formula>0</formula>
    </cfRule>
    <cfRule type="duplicateValues" priority="376" aboveAverage="0" equalAverage="0" bottom="0" percent="0" rank="0" text="" dxfId="374">
      <formula>0</formula>
    </cfRule>
    <cfRule type="duplicateValues" priority="377" aboveAverage="0" equalAverage="0" bottom="0" percent="0" rank="0" text="" dxfId="375">
      <formula>0</formula>
    </cfRule>
  </conditionalFormatting>
  <conditionalFormatting sqref="F245">
    <cfRule type="duplicateValues" priority="378" aboveAverage="0" equalAverage="0" bottom="0" percent="0" rank="0" text="" dxfId="376">
      <formula>0</formula>
    </cfRule>
    <cfRule type="duplicateValues" priority="379" aboveAverage="0" equalAverage="0" bottom="0" percent="0" rank="0" text="" dxfId="377">
      <formula>0</formula>
    </cfRule>
    <cfRule type="duplicateValues" priority="380" aboveAverage="0" equalAverage="0" bottom="0" percent="0" rank="0" text="" dxfId="378">
      <formula>0</formula>
    </cfRule>
    <cfRule type="duplicateValues" priority="381" aboveAverage="0" equalAverage="0" bottom="0" percent="0" rank="0" text="" dxfId="379">
      <formula>0</formula>
    </cfRule>
    <cfRule type="duplicateValues" priority="382" aboveAverage="0" equalAverage="0" bottom="0" percent="0" rank="0" text="" dxfId="380">
      <formula>0</formula>
    </cfRule>
    <cfRule type="duplicateValues" priority="383" aboveAverage="0" equalAverage="0" bottom="0" percent="0" rank="0" text="" dxfId="381">
      <formula>0</formula>
    </cfRule>
    <cfRule type="duplicateValues" priority="384" aboveAverage="0" equalAverage="0" bottom="0" percent="0" rank="0" text="" dxfId="382">
      <formula>0</formula>
    </cfRule>
    <cfRule type="duplicateValues" priority="385" aboveAverage="0" equalAverage="0" bottom="0" percent="0" rank="0" text="" dxfId="383">
      <formula>0</formula>
    </cfRule>
    <cfRule type="duplicateValues" priority="386" aboveAverage="0" equalAverage="0" bottom="0" percent="0" rank="0" text="" dxfId="384">
      <formula>0</formula>
    </cfRule>
    <cfRule type="duplicateValues" priority="387" aboveAverage="0" equalAverage="0" bottom="0" percent="0" rank="0" text="" dxfId="385">
      <formula>0</formula>
    </cfRule>
    <cfRule type="duplicateValues" priority="388" aboveAverage="0" equalAverage="0" bottom="0" percent="0" rank="0" text="" dxfId="386">
      <formula>0</formula>
    </cfRule>
    <cfRule type="duplicateValues" priority="389" aboveAverage="0" equalAverage="0" bottom="0" percent="0" rank="0" text="" dxfId="387">
      <formula>0</formula>
    </cfRule>
    <cfRule type="duplicateValues" priority="390" aboveAverage="0" equalAverage="0" bottom="0" percent="0" rank="0" text="" dxfId="388">
      <formula>0</formula>
    </cfRule>
    <cfRule type="duplicateValues" priority="391" aboveAverage="0" equalAverage="0" bottom="0" percent="0" rank="0" text="" dxfId="389">
      <formula>0</formula>
    </cfRule>
    <cfRule type="duplicateValues" priority="392" aboveAverage="0" equalAverage="0" bottom="0" percent="0" rank="0" text="" dxfId="390">
      <formula>0</formula>
    </cfRule>
    <cfRule type="duplicateValues" priority="393" aboveAverage="0" equalAverage="0" bottom="0" percent="0" rank="0" text="" dxfId="391">
      <formula>0</formula>
    </cfRule>
    <cfRule type="duplicateValues" priority="394" aboveAverage="0" equalAverage="0" bottom="0" percent="0" rank="0" text="" dxfId="392">
      <formula>0</formula>
    </cfRule>
    <cfRule type="duplicateValues" priority="395" aboveAverage="0" equalAverage="0" bottom="0" percent="0" rank="0" text="" dxfId="393">
      <formula>0</formula>
    </cfRule>
    <cfRule type="duplicateValues" priority="396" aboveAverage="0" equalAverage="0" bottom="0" percent="0" rank="0" text="" dxfId="394">
      <formula>0</formula>
    </cfRule>
    <cfRule type="duplicateValues" priority="397" aboveAverage="0" equalAverage="0" bottom="0" percent="0" rank="0" text="" dxfId="395">
      <formula>0</formula>
    </cfRule>
    <cfRule type="duplicateValues" priority="398" aboveAverage="0" equalAverage="0" bottom="0" percent="0" rank="0" text="" dxfId="396">
      <formula>0</formula>
    </cfRule>
  </conditionalFormatting>
  <dataValidations count="1">
    <dataValidation allowBlank="true" operator="between" showDropDown="false" showErrorMessage="true" showInputMessage="true" sqref="F1 D8:H280" type="list">
      <formula1>_CompoundList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8"/>
  <sheetViews>
    <sheetView showFormulas="false" showGridLines="true" showRowColHeaders="true" showZeros="true" rightToLeft="false" tabSelected="false" showOutlineSymbols="true" defaultGridColor="true" view="normal" topLeftCell="A449" colorId="64" zoomScale="100" zoomScaleNormal="100" zoomScalePageLayoutView="100" workbookViewId="0">
      <selection pane="topLeft" activeCell="D426" activeCellId="0" sqref="D426"/>
    </sheetView>
  </sheetViews>
  <sheetFormatPr defaultRowHeight="12" zeroHeight="false" outlineLevelRow="2" outlineLevelCol="0"/>
  <cols>
    <col collapsed="false" customWidth="true" hidden="false" outlineLevel="0" max="1" min="1" style="1" width="3.86"/>
    <col collapsed="false" customWidth="true" hidden="false" outlineLevel="0" max="2" min="2" style="1" width="51.29"/>
    <col collapsed="false" customWidth="true" hidden="false" outlineLevel="0" max="3" min="3" style="1" width="4.43"/>
    <col collapsed="false" customWidth="true" hidden="false" outlineLevel="0" max="4" min="4" style="1" width="23.01"/>
    <col collapsed="false" customWidth="true" hidden="false" outlineLevel="0" max="6" min="5" style="1" width="24.71"/>
    <col collapsed="false" customWidth="true" hidden="false" outlineLevel="0" max="8" min="7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34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45" hidden="false" customHeight="true" outlineLevel="0" collapsed="false">
      <c r="A8" s="76" t="n">
        <v>1</v>
      </c>
      <c r="B8" s="6" t="s">
        <v>92</v>
      </c>
      <c r="C8" s="7" t="n">
        <f aca="false">SUM(D8:H8)</f>
        <v>38</v>
      </c>
      <c r="D8" s="8" t="n">
        <f aca="false">COUNTA(D9:D74)</f>
        <v>0</v>
      </c>
      <c r="E8" s="8" t="n">
        <f aca="false">COUNTA(E9:E74)</f>
        <v>5</v>
      </c>
      <c r="F8" s="8" t="n">
        <f aca="false">COUNTA(F9:F74)</f>
        <v>5</v>
      </c>
      <c r="G8" s="8" t="n">
        <f aca="false">COUNTA(G9:G74)</f>
        <v>21</v>
      </c>
      <c r="H8" s="8" t="n">
        <f aca="false">COUNTA(H9:H74)</f>
        <v>7</v>
      </c>
    </row>
    <row r="9" customFormat="false" ht="15.6" hidden="false" customHeight="true" outlineLevel="1" collapsed="false">
      <c r="D9" s="9"/>
      <c r="E9" s="10"/>
      <c r="F9" s="10"/>
      <c r="G9" s="10"/>
      <c r="H9" s="11"/>
    </row>
    <row r="10" customFormat="false" ht="15.6" hidden="false" customHeight="true" outlineLevel="1" collapsed="false">
      <c r="D10" s="12"/>
      <c r="E10" s="8"/>
      <c r="G10" s="8"/>
      <c r="H10" s="60" t="s">
        <v>72</v>
      </c>
    </row>
    <row r="11" customFormat="false" ht="15.75" hidden="false" customHeight="false" outlineLevel="1" collapsed="false">
      <c r="D11" s="12"/>
      <c r="E11" s="8"/>
      <c r="G11" s="60" t="s">
        <v>71</v>
      </c>
      <c r="H11" s="13"/>
    </row>
    <row r="12" customFormat="false" ht="15.75" hidden="false" customHeight="false" outlineLevel="1" collapsed="false">
      <c r="D12" s="12"/>
      <c r="E12" s="60" t="s">
        <v>55</v>
      </c>
      <c r="G12" s="8"/>
      <c r="H12" s="13"/>
    </row>
    <row r="13" customFormat="false" ht="15.75" hidden="false" customHeight="false" outlineLevel="1" collapsed="false">
      <c r="D13" s="12"/>
      <c r="E13" s="8"/>
      <c r="F13" s="60" t="s">
        <v>56</v>
      </c>
      <c r="G13" s="8"/>
      <c r="H13" s="13"/>
    </row>
    <row r="14" customFormat="false" ht="15.75" hidden="false" customHeight="false" outlineLevel="1" collapsed="false">
      <c r="D14" s="12"/>
      <c r="E14" s="8"/>
      <c r="G14" s="8"/>
      <c r="H14" s="60" t="s">
        <v>88</v>
      </c>
    </row>
    <row r="15" customFormat="false" ht="15.75" hidden="false" customHeight="false" outlineLevel="1" collapsed="false">
      <c r="D15" s="12"/>
      <c r="E15" s="60" t="s">
        <v>74</v>
      </c>
      <c r="G15" s="8"/>
      <c r="H15" s="13"/>
    </row>
    <row r="16" customFormat="false" ht="15.75" hidden="false" customHeight="false" outlineLevel="1" collapsed="false">
      <c r="D16" s="12"/>
      <c r="E16" s="60" t="s">
        <v>76</v>
      </c>
      <c r="G16" s="8"/>
      <c r="H16" s="13"/>
    </row>
    <row r="17" customFormat="false" ht="15.75" hidden="false" customHeight="false" outlineLevel="1" collapsed="false">
      <c r="D17" s="12"/>
      <c r="E17" s="8"/>
      <c r="G17" s="8"/>
      <c r="H17" s="60" t="s">
        <v>89</v>
      </c>
    </row>
    <row r="18" customFormat="false" ht="15.75" hidden="false" customHeight="false" outlineLevel="1" collapsed="false">
      <c r="D18" s="12"/>
      <c r="E18" s="8"/>
      <c r="G18" s="8"/>
      <c r="H18" s="60" t="s">
        <v>57</v>
      </c>
    </row>
    <row r="19" customFormat="false" ht="15.75" hidden="false" customHeight="false" outlineLevel="1" collapsed="false">
      <c r="D19" s="12"/>
      <c r="E19" s="8"/>
      <c r="G19" s="8"/>
      <c r="H19" s="60" t="s">
        <v>90</v>
      </c>
    </row>
    <row r="20" customFormat="false" ht="15.75" hidden="false" customHeight="false" outlineLevel="1" collapsed="false">
      <c r="D20" s="12"/>
      <c r="E20" s="8"/>
      <c r="G20" s="8"/>
      <c r="H20" s="60" t="s">
        <v>91</v>
      </c>
    </row>
    <row r="21" customFormat="false" ht="15.75" hidden="false" customHeight="false" outlineLevel="1" collapsed="false">
      <c r="D21" s="12"/>
      <c r="E21" s="8"/>
      <c r="F21" s="60" t="s">
        <v>58</v>
      </c>
      <c r="G21" s="8"/>
      <c r="H21" s="13"/>
    </row>
    <row r="22" customFormat="false" ht="15.75" hidden="false" customHeight="false" outlineLevel="1" collapsed="false">
      <c r="D22" s="12"/>
      <c r="E22" s="8"/>
      <c r="H22" s="39" t="s">
        <v>37</v>
      </c>
    </row>
    <row r="23" customFormat="false" ht="15.75" hidden="false" customHeight="false" outlineLevel="1" collapsed="false">
      <c r="D23" s="12"/>
      <c r="E23" s="8"/>
      <c r="F23" s="8"/>
      <c r="G23" s="13"/>
      <c r="H23" s="13"/>
    </row>
    <row r="24" customFormat="false" ht="15.75" hidden="false" customHeight="false" outlineLevel="2" collapsed="false">
      <c r="D24" s="12"/>
      <c r="E24" s="8"/>
      <c r="G24" s="39" t="s">
        <v>14</v>
      </c>
      <c r="H24" s="13"/>
    </row>
    <row r="25" customFormat="false" ht="15.75" hidden="false" customHeight="false" outlineLevel="2" collapsed="false">
      <c r="D25" s="12"/>
      <c r="E25" s="8"/>
      <c r="G25" s="39" t="s">
        <v>12</v>
      </c>
      <c r="H25" s="13"/>
    </row>
    <row r="26" customFormat="false" ht="15.75" hidden="false" customHeight="false" outlineLevel="2" collapsed="false">
      <c r="D26" s="12"/>
      <c r="E26" s="8"/>
      <c r="G26" s="39" t="s">
        <v>38</v>
      </c>
      <c r="H26" s="13"/>
    </row>
    <row r="27" customFormat="false" ht="15.75" hidden="false" customHeight="false" outlineLevel="2" collapsed="false">
      <c r="D27" s="12"/>
      <c r="E27" s="14"/>
      <c r="G27" s="39" t="s">
        <v>40</v>
      </c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13"/>
      <c r="H28" s="13"/>
    </row>
    <row r="29" customFormat="false" ht="15.75" hidden="false" customHeight="false" outlineLevel="2" collapsed="false">
      <c r="D29" s="12"/>
      <c r="E29" s="8"/>
      <c r="G29" s="39" t="s">
        <v>39</v>
      </c>
      <c r="H29" s="13"/>
    </row>
    <row r="30" customFormat="false" ht="15.75" hidden="false" customHeight="false" outlineLevel="2" collapsed="false">
      <c r="D30" s="12"/>
      <c r="E30" s="8"/>
      <c r="G30" s="39" t="s">
        <v>41</v>
      </c>
      <c r="H30" s="13"/>
    </row>
    <row r="31" customFormat="false" ht="15.75" hidden="false" customHeight="false" outlineLevel="2" collapsed="false">
      <c r="D31" s="12"/>
      <c r="E31" s="8"/>
      <c r="G31" s="13"/>
      <c r="H31" s="13"/>
    </row>
    <row r="32" customFormat="false" ht="15.75" hidden="false" customHeight="false" outlineLevel="2" collapsed="false">
      <c r="D32" s="12"/>
      <c r="E32" s="8"/>
      <c r="G32" s="39" t="s">
        <v>24</v>
      </c>
      <c r="H32" s="13"/>
    </row>
    <row r="33" customFormat="false" ht="15.75" hidden="false" customHeight="false" outlineLevel="2" collapsed="false">
      <c r="D33" s="12"/>
      <c r="E33" s="8"/>
      <c r="G33" s="39" t="s">
        <v>23</v>
      </c>
      <c r="H33" s="13"/>
    </row>
    <row r="34" customFormat="false" ht="15.75" hidden="false" customHeight="false" outlineLevel="2" collapsed="false">
      <c r="D34" s="12"/>
      <c r="E34" s="8"/>
      <c r="G34" s="39" t="s">
        <v>8</v>
      </c>
      <c r="H34" s="13"/>
    </row>
    <row r="35" customFormat="false" ht="15.75" hidden="false" customHeight="false" outlineLevel="2" collapsed="false">
      <c r="D35" s="12"/>
      <c r="E35" s="39" t="s">
        <v>9</v>
      </c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G38" s="39" t="s">
        <v>27</v>
      </c>
      <c r="H38" s="13"/>
    </row>
    <row r="39" customFormat="false" ht="15.75" hidden="false" customHeight="false" outlineLevel="2" collapsed="false">
      <c r="D39" s="12"/>
      <c r="E39" s="8"/>
      <c r="G39" s="39" t="s">
        <v>60</v>
      </c>
      <c r="H39" s="13"/>
    </row>
    <row r="40" customFormat="false" ht="15.75" hidden="false" customHeight="false" outlineLevel="2" collapsed="false">
      <c r="D40" s="12"/>
      <c r="E40" s="8"/>
      <c r="G40" s="39" t="s">
        <v>61</v>
      </c>
      <c r="H40" s="13"/>
    </row>
    <row r="41" customFormat="false" ht="15.75" hidden="false" customHeight="false" outlineLevel="2" collapsed="false">
      <c r="D41" s="12"/>
      <c r="E41" s="8"/>
      <c r="G41" s="39" t="s">
        <v>62</v>
      </c>
      <c r="H41" s="13"/>
    </row>
    <row r="42" customFormat="false" ht="15.6" hidden="false" customHeight="true" outlineLevel="2" collapsed="false">
      <c r="D42" s="12"/>
      <c r="E42" s="39" t="s">
        <v>63</v>
      </c>
      <c r="G42" s="8"/>
      <c r="H42" s="13"/>
    </row>
    <row r="43" customFormat="false" ht="15.6" hidden="false" customHeight="true" outlineLevel="2" collapsed="false">
      <c r="D43" s="12"/>
      <c r="E43" s="8"/>
      <c r="G43" s="8"/>
      <c r="H43" s="13"/>
    </row>
    <row r="44" customFormat="false" ht="15.75" hidden="false" customHeight="false" outlineLevel="2" collapsed="false">
      <c r="D44" s="12"/>
      <c r="E44" s="8"/>
      <c r="G44" s="39" t="s">
        <v>64</v>
      </c>
      <c r="H44" s="13"/>
    </row>
    <row r="45" customFormat="false" ht="15.75" hidden="false" customHeight="false" outlineLevel="2" collapsed="false">
      <c r="D45" s="12"/>
      <c r="E45" s="8"/>
      <c r="G45" s="39" t="s">
        <v>65</v>
      </c>
      <c r="H45" s="13"/>
    </row>
    <row r="46" customFormat="false" ht="15.75" hidden="false" customHeight="false" outlineLevel="2" collapsed="false">
      <c r="D46" s="12"/>
      <c r="E46" s="8"/>
      <c r="G46" s="39" t="s">
        <v>66</v>
      </c>
      <c r="H46" s="13"/>
    </row>
    <row r="47" customFormat="false" ht="15.75" hidden="false" customHeight="false" outlineLevel="2" collapsed="false">
      <c r="D47" s="12"/>
      <c r="E47" s="8"/>
      <c r="G47" s="39" t="s">
        <v>67</v>
      </c>
      <c r="H47" s="13"/>
    </row>
    <row r="48" customFormat="false" ht="15.75" hidden="false" customHeight="false" outlineLevel="2" collapsed="false">
      <c r="D48" s="12"/>
      <c r="E48" s="8"/>
      <c r="G48" s="39" t="s">
        <v>68</v>
      </c>
      <c r="H48" s="13"/>
    </row>
    <row r="49" customFormat="false" ht="15.75" hidden="false" customHeight="false" outlineLevel="2" collapsed="false">
      <c r="D49" s="12"/>
      <c r="E49" s="8"/>
      <c r="G49" s="39" t="s">
        <v>69</v>
      </c>
      <c r="H49" s="13"/>
    </row>
    <row r="50" customFormat="false" ht="15.75" hidden="false" customHeight="false" outlineLevel="2" collapsed="false">
      <c r="D50" s="12"/>
      <c r="E50" s="8"/>
      <c r="G50" s="39" t="s">
        <v>70</v>
      </c>
      <c r="H50" s="13"/>
    </row>
    <row r="51" customFormat="false" ht="15.75" hidden="false" customHeight="false" outlineLevel="2" collapsed="false">
      <c r="D51" s="12"/>
      <c r="E51" s="8"/>
      <c r="G51" s="8"/>
      <c r="H51" s="13"/>
    </row>
    <row r="52" customFormat="false" ht="15.75" hidden="false" customHeight="fals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33.75" hidden="false" customHeight="true" outlineLevel="0" collapsed="false">
      <c r="A75" s="76" t="n">
        <f aca="false">A8+1</f>
        <v>2</v>
      </c>
      <c r="B75" s="6" t="s">
        <v>93</v>
      </c>
      <c r="C75" s="7" t="n">
        <f aca="false">SUM(D75:H75)</f>
        <v>39</v>
      </c>
      <c r="D75" s="8" t="n">
        <f aca="false">COUNTA(D76:D141)</f>
        <v>0</v>
      </c>
      <c r="E75" s="8" t="n">
        <f aca="false">COUNTA(E76:E141)</f>
        <v>0</v>
      </c>
      <c r="F75" s="8" t="n">
        <f aca="false">COUNTA(F76:F141)</f>
        <v>6</v>
      </c>
      <c r="G75" s="8" t="n">
        <f aca="false">COUNTA(G76:G141)</f>
        <v>5</v>
      </c>
      <c r="H75" s="8" t="n">
        <f aca="false">COUNTA(H76:H141)</f>
        <v>28</v>
      </c>
    </row>
    <row r="76" customFormat="false" ht="15.6" hidden="false" customHeight="true" outlineLevel="1" collapsed="false">
      <c r="D76" s="9"/>
      <c r="E76" s="10"/>
      <c r="F76" s="10"/>
      <c r="G76" s="10"/>
      <c r="H76" s="11"/>
    </row>
    <row r="77" customFormat="false" ht="15.6" hidden="false" customHeight="true" outlineLevel="1" collapsed="false">
      <c r="D77" s="12"/>
      <c r="E77" s="8"/>
      <c r="F77" s="60" t="s">
        <v>72</v>
      </c>
      <c r="G77" s="8"/>
      <c r="H77" s="13"/>
    </row>
    <row r="78" customFormat="false" ht="15.75" hidden="false" customHeight="false" outlineLevel="1" collapsed="false">
      <c r="D78" s="12"/>
      <c r="E78" s="8"/>
      <c r="G78" s="8"/>
      <c r="H78" s="60" t="s">
        <v>71</v>
      </c>
    </row>
    <row r="79" customFormat="false" ht="15.75" hidden="false" customHeight="false" outlineLevel="1" collapsed="false">
      <c r="D79" s="12"/>
      <c r="E79" s="8"/>
      <c r="F79" s="60" t="s">
        <v>55</v>
      </c>
      <c r="G79" s="8"/>
      <c r="H79" s="13"/>
    </row>
    <row r="80" customFormat="false" ht="15.75" hidden="false" customHeight="false" outlineLevel="1" collapsed="false">
      <c r="D80" s="12"/>
      <c r="E80" s="8"/>
      <c r="G80" s="60" t="s">
        <v>56</v>
      </c>
      <c r="H80" s="13"/>
    </row>
    <row r="81" customFormat="false" ht="15.75" hidden="false" customHeight="false" outlineLevel="1" collapsed="false">
      <c r="D81" s="12"/>
      <c r="F81" s="60" t="s">
        <v>88</v>
      </c>
      <c r="G81" s="8"/>
      <c r="H81" s="13"/>
    </row>
    <row r="82" customFormat="false" ht="15.75" hidden="false" customHeight="false" outlineLevel="1" collapsed="false">
      <c r="D82" s="12"/>
      <c r="E82" s="8"/>
      <c r="G82" s="8"/>
      <c r="H82" s="60" t="s">
        <v>74</v>
      </c>
    </row>
    <row r="83" customFormat="false" ht="15.75" hidden="false" customHeight="false" outlineLevel="1" collapsed="false">
      <c r="D83" s="12"/>
      <c r="E83" s="8"/>
      <c r="G83" s="60" t="s">
        <v>76</v>
      </c>
      <c r="H83" s="13"/>
    </row>
    <row r="84" customFormat="false" ht="15.75" hidden="false" customHeight="false" outlineLevel="1" collapsed="false">
      <c r="D84" s="12"/>
      <c r="E84" s="8"/>
      <c r="G84" s="60" t="s">
        <v>89</v>
      </c>
      <c r="H84" s="13"/>
    </row>
    <row r="85" customFormat="false" ht="15.75" hidden="false" customHeight="false" outlineLevel="1" collapsed="false">
      <c r="D85" s="12"/>
      <c r="E85" s="8"/>
      <c r="G85" s="60" t="s">
        <v>57</v>
      </c>
      <c r="H85" s="13"/>
    </row>
    <row r="86" customFormat="false" ht="15.75" hidden="false" customHeight="false" outlineLevel="1" collapsed="false">
      <c r="D86" s="12"/>
      <c r="E86" s="8"/>
      <c r="F86" s="60" t="s">
        <v>90</v>
      </c>
      <c r="G86" s="8"/>
      <c r="H86" s="13"/>
    </row>
    <row r="87" customFormat="false" ht="15.75" hidden="false" customHeight="false" outlineLevel="1" collapsed="false">
      <c r="D87" s="12"/>
      <c r="E87" s="8"/>
      <c r="F87" s="60" t="s">
        <v>91</v>
      </c>
      <c r="G87" s="8"/>
      <c r="H87" s="13"/>
    </row>
    <row r="88" customFormat="false" ht="15.75" hidden="false" customHeight="false" outlineLevel="1" collapsed="false">
      <c r="D88" s="12"/>
      <c r="E88" s="8"/>
      <c r="F88" s="60" t="s">
        <v>58</v>
      </c>
      <c r="G88" s="8"/>
      <c r="H88" s="13"/>
    </row>
    <row r="89" customFormat="false" ht="15.75" hidden="false" customHeight="false" outlineLevel="1" collapsed="false">
      <c r="D89" s="12"/>
      <c r="E89" s="8"/>
      <c r="G89" s="39" t="s">
        <v>37</v>
      </c>
      <c r="H89" s="13"/>
    </row>
    <row r="90" customFormat="false" ht="15.75" hidden="false" customHeight="false" outlineLevel="1" collapsed="false">
      <c r="D90" s="12"/>
      <c r="E90" s="8"/>
      <c r="F90" s="8"/>
      <c r="G90" s="14"/>
      <c r="H90" s="13"/>
    </row>
    <row r="91" customFormat="false" ht="15.75" hidden="false" customHeight="false" outlineLevel="2" collapsed="false">
      <c r="D91" s="12"/>
      <c r="E91" s="8"/>
      <c r="F91" s="8"/>
      <c r="H91" s="39" t="s">
        <v>14</v>
      </c>
    </row>
    <row r="92" customFormat="false" ht="15.75" hidden="false" customHeight="false" outlineLevel="2" collapsed="false">
      <c r="D92" s="12"/>
      <c r="E92" s="8"/>
      <c r="F92" s="8"/>
      <c r="H92" s="39" t="s">
        <v>12</v>
      </c>
    </row>
    <row r="93" customFormat="false" ht="15.75" hidden="false" customHeight="false" outlineLevel="2" collapsed="false">
      <c r="D93" s="12"/>
      <c r="E93" s="8"/>
      <c r="F93" s="8"/>
      <c r="H93" s="39" t="s">
        <v>38</v>
      </c>
    </row>
    <row r="94" customFormat="false" ht="15.75" hidden="false" customHeight="false" outlineLevel="2" collapsed="false">
      <c r="D94" s="12"/>
      <c r="E94" s="14"/>
      <c r="F94" s="8"/>
      <c r="H94" s="39" t="s">
        <v>40</v>
      </c>
    </row>
    <row r="95" customFormat="false" ht="15.75" hidden="false" customHeight="false" outlineLevel="2" collapsed="false">
      <c r="D95" s="12"/>
      <c r="E95" s="8"/>
      <c r="F95" s="8"/>
      <c r="H95" s="39" t="s">
        <v>28</v>
      </c>
    </row>
    <row r="96" customFormat="false" ht="15.75" hidden="false" customHeight="false" outlineLevel="2" collapsed="false">
      <c r="D96" s="12"/>
      <c r="E96" s="8"/>
      <c r="F96" s="8"/>
      <c r="H96" s="39" t="s">
        <v>39</v>
      </c>
    </row>
    <row r="97" customFormat="false" ht="15.75" hidden="false" customHeight="false" outlineLevel="2" collapsed="false">
      <c r="D97" s="12"/>
      <c r="E97" s="8"/>
      <c r="F97" s="8"/>
      <c r="H97" s="39" t="s">
        <v>41</v>
      </c>
    </row>
    <row r="98" customFormat="false" ht="15.75" hidden="false" customHeight="false" outlineLevel="2" collapsed="false">
      <c r="D98" s="12"/>
      <c r="E98" s="8"/>
      <c r="F98" s="8"/>
      <c r="H98" s="13"/>
    </row>
    <row r="99" customFormat="false" ht="15.75" hidden="false" customHeight="false" outlineLevel="2" collapsed="false">
      <c r="D99" s="12"/>
      <c r="E99" s="8"/>
      <c r="F99" s="8"/>
      <c r="H99" s="39" t="s">
        <v>24</v>
      </c>
    </row>
    <row r="100" customFormat="false" ht="15.75" hidden="false" customHeight="false" outlineLevel="2" collapsed="false">
      <c r="D100" s="12"/>
      <c r="E100" s="8"/>
      <c r="F100" s="8"/>
      <c r="H100" s="39" t="s">
        <v>23</v>
      </c>
    </row>
    <row r="101" customFormat="false" ht="15.75" hidden="false" customHeight="false" outlineLevel="2" collapsed="false">
      <c r="D101" s="12"/>
      <c r="E101" s="8"/>
      <c r="F101" s="8"/>
      <c r="H101" s="39" t="s">
        <v>8</v>
      </c>
    </row>
    <row r="102" customFormat="false" ht="15.75" hidden="false" customHeight="false" outlineLevel="2" collapsed="false">
      <c r="D102" s="12"/>
      <c r="F102" s="8"/>
      <c r="G102" s="8"/>
      <c r="H102" s="39" t="s">
        <v>9</v>
      </c>
    </row>
    <row r="103" customFormat="false" ht="15.75" hidden="false" customHeight="false" outlineLevel="2" collapsed="false">
      <c r="D103" s="12"/>
      <c r="E103" s="8"/>
      <c r="F103" s="8"/>
      <c r="G103" s="8"/>
      <c r="H103" s="39" t="s">
        <v>54</v>
      </c>
    </row>
    <row r="104" customFormat="false" ht="15.75" hidden="false" customHeight="false" outlineLevel="2" collapsed="false">
      <c r="D104" s="12"/>
      <c r="E104" s="8"/>
      <c r="F104" s="8"/>
      <c r="G104" s="8"/>
      <c r="H104" s="39" t="s">
        <v>18</v>
      </c>
    </row>
    <row r="105" customFormat="false" ht="15.75" hidden="false" customHeight="false" outlineLevel="2" collapsed="false">
      <c r="D105" s="12"/>
      <c r="E105" s="8"/>
      <c r="F105" s="8"/>
      <c r="G105" s="8"/>
      <c r="H105" s="39" t="s">
        <v>27</v>
      </c>
    </row>
    <row r="106" customFormat="false" ht="15.75" hidden="false" customHeight="false" outlineLevel="2" collapsed="false">
      <c r="D106" s="12"/>
      <c r="E106" s="8"/>
      <c r="F106" s="8"/>
      <c r="H106" s="39" t="s">
        <v>60</v>
      </c>
    </row>
    <row r="107" customFormat="false" ht="15.75" hidden="false" customHeight="false" outlineLevel="2" collapsed="false">
      <c r="D107" s="12"/>
      <c r="E107" s="8"/>
      <c r="F107" s="8"/>
      <c r="H107" s="39" t="s">
        <v>61</v>
      </c>
    </row>
    <row r="108" customFormat="false" ht="15.75" hidden="false" customHeight="false" outlineLevel="2" collapsed="false">
      <c r="D108" s="12"/>
      <c r="E108" s="8"/>
      <c r="F108" s="8"/>
      <c r="H108" s="39" t="s">
        <v>62</v>
      </c>
    </row>
    <row r="109" customFormat="false" ht="15.6" hidden="false" customHeight="true" outlineLevel="2" collapsed="false">
      <c r="D109" s="12"/>
      <c r="F109" s="8"/>
      <c r="H109" s="39" t="s">
        <v>63</v>
      </c>
    </row>
    <row r="110" customFormat="false" ht="15.6" hidden="false" customHeight="true" outlineLevel="2" collapsed="false">
      <c r="D110" s="12"/>
      <c r="F110" s="8"/>
      <c r="G110" s="8"/>
      <c r="H110" s="39" t="s">
        <v>99</v>
      </c>
    </row>
    <row r="111" customFormat="false" ht="15.75" hidden="false" customHeight="false" outlineLevel="2" collapsed="false">
      <c r="D111" s="12"/>
      <c r="E111" s="8"/>
      <c r="F111" s="8"/>
      <c r="H111" s="39" t="s">
        <v>64</v>
      </c>
    </row>
    <row r="112" customFormat="false" ht="15.75" hidden="false" customHeight="false" outlineLevel="2" collapsed="false">
      <c r="D112" s="12"/>
      <c r="E112" s="8"/>
      <c r="F112" s="8"/>
      <c r="H112" s="39" t="s">
        <v>65</v>
      </c>
    </row>
    <row r="113" customFormat="false" ht="15.75" hidden="false" customHeight="false" outlineLevel="2" collapsed="false">
      <c r="D113" s="12"/>
      <c r="E113" s="8"/>
      <c r="F113" s="8"/>
      <c r="H113" s="39" t="s">
        <v>66</v>
      </c>
    </row>
    <row r="114" customFormat="false" ht="15.75" hidden="false" customHeight="false" outlineLevel="2" collapsed="false">
      <c r="D114" s="12"/>
      <c r="E114" s="8"/>
      <c r="F114" s="8"/>
      <c r="H114" s="39" t="s">
        <v>67</v>
      </c>
    </row>
    <row r="115" customFormat="false" ht="15.75" hidden="false" customHeight="false" outlineLevel="2" collapsed="false">
      <c r="D115" s="12"/>
      <c r="E115" s="8"/>
      <c r="F115" s="8"/>
      <c r="H115" s="39" t="s">
        <v>68</v>
      </c>
    </row>
    <row r="116" customFormat="false" ht="15.75" hidden="false" customHeight="false" outlineLevel="2" collapsed="false">
      <c r="D116" s="12"/>
      <c r="E116" s="8"/>
      <c r="F116" s="8"/>
      <c r="H116" s="39" t="s">
        <v>69</v>
      </c>
    </row>
    <row r="117" customFormat="false" ht="15.75" hidden="false" customHeight="false" outlineLevel="2" collapsed="false">
      <c r="D117" s="12"/>
      <c r="E117" s="8"/>
      <c r="F117" s="8"/>
      <c r="H117" s="39" t="s">
        <v>70</v>
      </c>
    </row>
    <row r="118" customFormat="false" ht="15.75" hidden="false" customHeight="false" outlineLevel="2" collapsed="false">
      <c r="D118" s="12"/>
      <c r="E118" s="8"/>
      <c r="F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14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12"/>
      <c r="G135" s="8"/>
      <c r="H135" s="13"/>
    </row>
    <row r="136" customFormat="false" ht="15.75" hidden="false" customHeight="false" outlineLevel="2" collapsed="false">
      <c r="D136" s="12"/>
      <c r="E136" s="8"/>
      <c r="F136" s="13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4.5" hidden="false" customHeight="true" outlineLevel="0" collapsed="false">
      <c r="A142" s="76" t="n">
        <f aca="false">A75+1</f>
        <v>3</v>
      </c>
      <c r="B142" s="6" t="s">
        <v>94</v>
      </c>
      <c r="C142" s="7" t="n">
        <f aca="false">SUM(D142:H142)</f>
        <v>38</v>
      </c>
      <c r="D142" s="8" t="n">
        <f aca="false">COUNTA(D143:D208)</f>
        <v>0</v>
      </c>
      <c r="E142" s="8" t="n">
        <f aca="false">COUNTA(E143:E208)</f>
        <v>0</v>
      </c>
      <c r="F142" s="8" t="n">
        <f aca="false">COUNTA(F143:F208)</f>
        <v>26</v>
      </c>
      <c r="G142" s="8" t="n">
        <f aca="false">COUNTA(G143:G208)</f>
        <v>6</v>
      </c>
      <c r="H142" s="8" t="n">
        <f aca="false">COUNTA(H143:H208)</f>
        <v>6</v>
      </c>
    </row>
    <row r="143" customFormat="false" ht="15.6" hidden="false" customHeight="true" outlineLevel="1" collapsed="false">
      <c r="D143" s="9"/>
      <c r="E143" s="10"/>
      <c r="F143" s="10"/>
      <c r="G143" s="10"/>
      <c r="H143" s="11"/>
    </row>
    <row r="144" customFormat="false" ht="15.6" hidden="false" customHeight="true" outlineLevel="1" collapsed="false">
      <c r="D144" s="12"/>
      <c r="E144" s="8"/>
      <c r="G144" s="8"/>
      <c r="H144" s="60" t="s">
        <v>72</v>
      </c>
    </row>
    <row r="145" customFormat="false" ht="15.75" hidden="false" customHeight="false" outlineLevel="1" collapsed="false">
      <c r="D145" s="12"/>
      <c r="E145" s="8"/>
      <c r="H145" s="60" t="s">
        <v>71</v>
      </c>
    </row>
    <row r="146" customFormat="false" ht="15.75" hidden="false" customHeight="false" outlineLevel="1" collapsed="false">
      <c r="D146" s="12"/>
      <c r="E146" s="8"/>
      <c r="G146" s="60" t="s">
        <v>55</v>
      </c>
      <c r="H146" s="13"/>
    </row>
    <row r="147" customFormat="false" ht="15.75" hidden="false" customHeight="false" outlineLevel="1" collapsed="false">
      <c r="D147" s="12"/>
      <c r="E147" s="8"/>
      <c r="F147" s="60" t="s">
        <v>56</v>
      </c>
      <c r="G147" s="8"/>
      <c r="H147" s="13"/>
    </row>
    <row r="148" customFormat="false" ht="15.75" hidden="false" customHeight="false" outlineLevel="1" collapsed="false">
      <c r="D148" s="12"/>
      <c r="G148" s="8"/>
      <c r="H148" s="60" t="s">
        <v>88</v>
      </c>
    </row>
    <row r="149" customFormat="false" ht="15.75" hidden="false" customHeight="false" outlineLevel="1" collapsed="false">
      <c r="D149" s="12"/>
      <c r="E149" s="8"/>
      <c r="G149" s="60" t="s">
        <v>74</v>
      </c>
      <c r="H149" s="13"/>
    </row>
    <row r="150" customFormat="false" ht="15.75" hidden="false" customHeight="false" outlineLevel="1" collapsed="false">
      <c r="D150" s="12"/>
      <c r="E150" s="8"/>
      <c r="G150" s="60" t="s">
        <v>76</v>
      </c>
      <c r="H150" s="13"/>
    </row>
    <row r="151" customFormat="false" ht="15.75" hidden="false" customHeight="false" outlineLevel="1" collapsed="false">
      <c r="D151" s="12"/>
      <c r="E151" s="8"/>
      <c r="G151" s="60" t="s">
        <v>89</v>
      </c>
      <c r="H151" s="13"/>
    </row>
    <row r="152" customFormat="false" ht="15.75" hidden="false" customHeight="false" outlineLevel="1" collapsed="false">
      <c r="D152" s="12"/>
      <c r="E152" s="8"/>
      <c r="G152" s="60" t="s">
        <v>57</v>
      </c>
      <c r="H152" s="13"/>
    </row>
    <row r="153" customFormat="false" ht="15.75" hidden="false" customHeight="false" outlineLevel="1" collapsed="false">
      <c r="D153" s="12"/>
      <c r="E153" s="8"/>
      <c r="G153" s="8"/>
      <c r="H153" s="60" t="s">
        <v>90</v>
      </c>
    </row>
    <row r="154" customFormat="false" ht="15.75" hidden="false" customHeight="false" outlineLevel="1" collapsed="false">
      <c r="D154" s="12"/>
      <c r="E154" s="8"/>
      <c r="G154" s="8"/>
      <c r="H154" s="60" t="s">
        <v>91</v>
      </c>
    </row>
    <row r="155" customFormat="false" ht="15.75" hidden="false" customHeight="false" outlineLevel="1" collapsed="false">
      <c r="D155" s="12"/>
      <c r="E155" s="8"/>
      <c r="F155" s="60" t="s">
        <v>58</v>
      </c>
      <c r="G155" s="8"/>
      <c r="H155" s="13"/>
    </row>
    <row r="156" customFormat="false" ht="15.75" hidden="false" customHeight="false" outlineLevel="1" collapsed="false">
      <c r="D156" s="12"/>
      <c r="E156" s="8"/>
      <c r="H156" s="39" t="s">
        <v>37</v>
      </c>
    </row>
    <row r="157" customFormat="false" ht="15.75" hidden="false" customHeight="false" outlineLevel="1" collapsed="false">
      <c r="D157" s="12"/>
      <c r="E157" s="8"/>
      <c r="F157" s="8"/>
      <c r="G157" s="14"/>
      <c r="H157" s="13"/>
    </row>
    <row r="158" customFormat="false" ht="15.75" hidden="false" customHeight="false" outlineLevel="2" collapsed="false">
      <c r="D158" s="12"/>
      <c r="E158" s="8"/>
      <c r="F158" s="39" t="s">
        <v>14</v>
      </c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8"/>
      <c r="F163" s="39" t="s">
        <v>39</v>
      </c>
      <c r="G163" s="8"/>
      <c r="H163" s="13"/>
    </row>
    <row r="164" customFormat="false" ht="15.75" hidden="false" customHeight="false" outlineLevel="2" collapsed="false">
      <c r="D164" s="12"/>
      <c r="E164" s="8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8"/>
      <c r="G165" s="8"/>
      <c r="H165" s="13"/>
    </row>
    <row r="166" customFormat="false" ht="15.75" hidden="false" customHeight="false" outlineLevel="2" collapsed="false">
      <c r="D166" s="12"/>
      <c r="E166" s="8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8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8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8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8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8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12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6" hidden="false" customHeight="true" outlineLevel="2" collapsed="false">
      <c r="D176" s="12"/>
      <c r="E176" s="8"/>
      <c r="F176" s="39" t="s">
        <v>63</v>
      </c>
      <c r="G176" s="8"/>
      <c r="H176" s="13"/>
    </row>
    <row r="177" customFormat="false" ht="15.6" hidden="false" customHeight="true" outlineLevel="2" collapsed="false">
      <c r="D177" s="12"/>
      <c r="E177" s="8"/>
      <c r="F177" s="8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13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8"/>
      <c r="G185" s="8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14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13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48.75" hidden="false" customHeight="true" outlineLevel="0" collapsed="false">
      <c r="A209" s="76" t="n">
        <f aca="false">A142+1</f>
        <v>4</v>
      </c>
      <c r="B209" s="6" t="s">
        <v>95</v>
      </c>
      <c r="C209" s="7" t="n">
        <f aca="false">SUM(D209:H209)</f>
        <v>39</v>
      </c>
      <c r="D209" s="8" t="n">
        <f aca="false">COUNTA(D210:D275)</f>
        <v>0</v>
      </c>
      <c r="E209" s="8" t="n">
        <f aca="false">COUNTA(E210:E275)</f>
        <v>0</v>
      </c>
      <c r="F209" s="8" t="n">
        <f aca="false">COUNTA(F210:F275)</f>
        <v>8</v>
      </c>
      <c r="G209" s="8" t="n">
        <f aca="false">COUNTA(G210:G275)</f>
        <v>27</v>
      </c>
      <c r="H209" s="8" t="n">
        <f aca="false">COUNTA(H210:H275)</f>
        <v>4</v>
      </c>
    </row>
    <row r="210" customFormat="false" ht="15.6" hidden="false" customHeight="true" outlineLevel="1" collapsed="false">
      <c r="D210" s="9"/>
      <c r="E210" s="10"/>
      <c r="F210" s="10"/>
      <c r="G210" s="10"/>
      <c r="H210" s="11"/>
    </row>
    <row r="211" customFormat="false" ht="15.6" hidden="false" customHeight="true" outlineLevel="1" collapsed="false">
      <c r="D211" s="12"/>
      <c r="E211" s="8"/>
      <c r="G211" s="60" t="s">
        <v>72</v>
      </c>
      <c r="H211" s="13"/>
    </row>
    <row r="212" customFormat="false" ht="15.75" hidden="false" customHeight="false" outlineLevel="1" collapsed="false">
      <c r="D212" s="12"/>
      <c r="E212" s="8"/>
      <c r="G212" s="8"/>
      <c r="H212" s="60" t="s">
        <v>71</v>
      </c>
    </row>
    <row r="213" customFormat="false" ht="15.75" hidden="false" customHeight="false" outlineLevel="1" collapsed="false">
      <c r="D213" s="12"/>
      <c r="E213" s="8"/>
      <c r="F213" s="60" t="s">
        <v>55</v>
      </c>
      <c r="G213" s="8"/>
      <c r="H213" s="13"/>
    </row>
    <row r="214" customFormat="false" ht="15.75" hidden="false" customHeight="false" outlineLevel="1" collapsed="false">
      <c r="D214" s="12"/>
      <c r="E214" s="8"/>
      <c r="F214" s="60" t="s">
        <v>56</v>
      </c>
      <c r="G214" s="8"/>
      <c r="H214" s="13"/>
    </row>
    <row r="215" customFormat="false" ht="15.75" hidden="false" customHeight="false" outlineLevel="1" collapsed="false">
      <c r="D215" s="12"/>
      <c r="G215" s="60" t="s">
        <v>88</v>
      </c>
      <c r="H215" s="13"/>
    </row>
    <row r="216" customFormat="false" ht="15.75" hidden="false" customHeight="false" outlineLevel="1" collapsed="false">
      <c r="D216" s="12"/>
      <c r="E216" s="8"/>
      <c r="F216" s="60" t="s">
        <v>74</v>
      </c>
      <c r="G216" s="8"/>
      <c r="H216" s="13"/>
    </row>
    <row r="217" customFormat="false" ht="15.75" hidden="false" customHeight="false" outlineLevel="1" collapsed="false">
      <c r="D217" s="12"/>
      <c r="E217" s="8"/>
      <c r="G217" s="60" t="s">
        <v>76</v>
      </c>
      <c r="H217" s="13"/>
    </row>
    <row r="218" customFormat="false" ht="15.75" hidden="false" customHeight="false" outlineLevel="1" collapsed="false">
      <c r="D218" s="12"/>
      <c r="E218" s="8"/>
      <c r="G218" s="8"/>
      <c r="H218" s="60" t="s">
        <v>89</v>
      </c>
    </row>
    <row r="219" customFormat="false" ht="15.75" hidden="false" customHeight="false" outlineLevel="1" collapsed="false">
      <c r="D219" s="12"/>
      <c r="E219" s="8"/>
      <c r="G219" s="60" t="s">
        <v>57</v>
      </c>
      <c r="H219" s="13"/>
    </row>
    <row r="220" customFormat="false" ht="15.75" hidden="false" customHeight="false" outlineLevel="1" collapsed="false">
      <c r="D220" s="12"/>
      <c r="E220" s="8"/>
      <c r="G220" s="60" t="s">
        <v>90</v>
      </c>
      <c r="H220" s="13"/>
    </row>
    <row r="221" customFormat="false" ht="15.75" hidden="false" customHeight="false" outlineLevel="1" collapsed="false">
      <c r="D221" s="12"/>
      <c r="E221" s="8"/>
      <c r="G221" s="60" t="s">
        <v>91</v>
      </c>
      <c r="H221" s="13"/>
    </row>
    <row r="222" customFormat="false" ht="15.75" hidden="false" customHeight="false" outlineLevel="1" collapsed="false">
      <c r="D222" s="12"/>
      <c r="E222" s="8"/>
      <c r="F222" s="60" t="s">
        <v>58</v>
      </c>
      <c r="G222" s="8"/>
      <c r="H222" s="13"/>
    </row>
    <row r="223" customFormat="false" ht="15.75" hidden="false" customHeight="false" outlineLevel="1" collapsed="false">
      <c r="D223" s="12"/>
      <c r="E223" s="8"/>
      <c r="G223" s="39" t="s">
        <v>37</v>
      </c>
      <c r="H223" s="13"/>
    </row>
    <row r="224" customFormat="false" ht="15.75" hidden="false" customHeight="false" outlineLevel="1" collapsed="false">
      <c r="D224" s="12"/>
      <c r="E224" s="8"/>
      <c r="F224" s="8"/>
      <c r="G224" s="14"/>
      <c r="H224" s="13"/>
    </row>
    <row r="225" customFormat="false" ht="15.75" hidden="false" customHeight="false" outlineLevel="2" collapsed="false">
      <c r="D225" s="12"/>
      <c r="E225" s="8"/>
      <c r="G225" s="39" t="s">
        <v>14</v>
      </c>
      <c r="H225" s="13"/>
    </row>
    <row r="226" customFormat="false" ht="15.75" hidden="false" customHeight="false" outlineLevel="2" collapsed="false">
      <c r="D226" s="12"/>
      <c r="E226" s="8"/>
      <c r="F226" s="39" t="s">
        <v>12</v>
      </c>
      <c r="G226" s="8"/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8"/>
      <c r="H227" s="13"/>
    </row>
    <row r="228" customFormat="false" ht="15.75" hidden="false" customHeight="false" outlineLevel="2" collapsed="false">
      <c r="D228" s="12"/>
      <c r="E228" s="14"/>
      <c r="G228" s="39" t="s">
        <v>40</v>
      </c>
      <c r="H228" s="13"/>
    </row>
    <row r="229" customFormat="false" ht="15.75" hidden="false" customHeight="false" outlineLevel="2" collapsed="false">
      <c r="D229" s="12"/>
      <c r="E229" s="8"/>
      <c r="F229" s="39" t="s">
        <v>28</v>
      </c>
      <c r="G229" s="8"/>
      <c r="H229" s="13"/>
    </row>
    <row r="230" customFormat="false" ht="15.75" hidden="false" customHeight="false" outlineLevel="2" collapsed="false">
      <c r="D230" s="12"/>
      <c r="E230" s="8"/>
      <c r="G230" s="39" t="s">
        <v>39</v>
      </c>
    </row>
    <row r="231" customFormat="false" ht="15.75" hidden="false" customHeight="false" outlineLevel="2" collapsed="false">
      <c r="D231" s="12"/>
      <c r="E231" s="8"/>
      <c r="G231" s="8"/>
      <c r="H231" s="39" t="s">
        <v>41</v>
      </c>
    </row>
    <row r="232" customFormat="false" ht="15.75" hidden="false" customHeight="false" outlineLevel="2" collapsed="false">
      <c r="D232" s="12"/>
      <c r="E232" s="8"/>
      <c r="G232" s="8"/>
      <c r="H232" s="13"/>
    </row>
    <row r="233" customFormat="false" ht="15.75" hidden="false" customHeight="false" outlineLevel="2" collapsed="false">
      <c r="D233" s="12"/>
      <c r="E233" s="8"/>
      <c r="G233" s="39" t="s">
        <v>24</v>
      </c>
      <c r="H233" s="13"/>
    </row>
    <row r="234" customFormat="false" ht="15.75" hidden="false" customHeight="false" outlineLevel="2" collapsed="false">
      <c r="D234" s="12"/>
      <c r="E234" s="8"/>
      <c r="G234" s="39" t="s">
        <v>23</v>
      </c>
      <c r="H234" s="13"/>
    </row>
    <row r="235" customFormat="false" ht="15.75" hidden="false" customHeight="false" outlineLevel="2" collapsed="false">
      <c r="D235" s="12"/>
      <c r="E235" s="8"/>
      <c r="G235" s="39" t="s">
        <v>8</v>
      </c>
      <c r="H235" s="13"/>
    </row>
    <row r="236" customFormat="false" ht="15.75" hidden="false" customHeight="false" outlineLevel="2" collapsed="false">
      <c r="D236" s="12"/>
      <c r="E236" s="8"/>
      <c r="G236" s="39" t="s">
        <v>9</v>
      </c>
      <c r="H236" s="13"/>
    </row>
    <row r="237" customFormat="false" ht="15.75" hidden="false" customHeight="false" outlineLevel="2" collapsed="false">
      <c r="D237" s="12"/>
      <c r="E237" s="8"/>
      <c r="G237" s="39" t="s">
        <v>54</v>
      </c>
      <c r="H237" s="13"/>
    </row>
    <row r="238" customFormat="false" ht="15.75" hidden="false" customHeight="false" outlineLevel="2" collapsed="false">
      <c r="D238" s="12"/>
      <c r="E238" s="8"/>
      <c r="G238" s="39" t="s">
        <v>18</v>
      </c>
      <c r="H238" s="13"/>
    </row>
    <row r="239" customFormat="false" ht="15.75" hidden="false" customHeight="false" outlineLevel="2" collapsed="false">
      <c r="D239" s="12"/>
      <c r="E239" s="8"/>
      <c r="F239" s="39" t="s">
        <v>27</v>
      </c>
      <c r="G239" s="8"/>
      <c r="H239" s="13"/>
    </row>
    <row r="240" customFormat="false" ht="15.75" hidden="false" customHeight="false" outlineLevel="2" collapsed="false">
      <c r="D240" s="12"/>
      <c r="E240" s="8"/>
      <c r="G240" s="39" t="s">
        <v>60</v>
      </c>
      <c r="H240" s="13"/>
    </row>
    <row r="241" customFormat="false" ht="15.75" hidden="false" customHeight="false" outlineLevel="2" collapsed="false">
      <c r="D241" s="12"/>
      <c r="E241" s="8"/>
      <c r="G241" s="39" t="s">
        <v>61</v>
      </c>
      <c r="H241" s="13"/>
    </row>
    <row r="242" customFormat="false" ht="15.75" hidden="false" customHeight="false" outlineLevel="2" collapsed="false">
      <c r="D242" s="12"/>
      <c r="E242" s="8"/>
      <c r="G242" s="39" t="s">
        <v>62</v>
      </c>
      <c r="H242" s="13"/>
    </row>
    <row r="243" customFormat="false" ht="15.6" hidden="false" customHeight="true" outlineLevel="2" collapsed="false">
      <c r="D243" s="12"/>
      <c r="E243" s="8"/>
      <c r="G243" s="39" t="s">
        <v>63</v>
      </c>
      <c r="H243" s="13"/>
    </row>
    <row r="244" customFormat="false" ht="15.6" hidden="false" customHeight="true" outlineLevel="2" collapsed="false">
      <c r="D244" s="12"/>
      <c r="E244" s="8"/>
      <c r="G244" s="8"/>
      <c r="H244" s="13"/>
    </row>
    <row r="245" customFormat="false" ht="15.75" hidden="false" customHeight="false" outlineLevel="2" collapsed="false">
      <c r="D245" s="12"/>
      <c r="E245" s="8"/>
      <c r="G245" s="8"/>
      <c r="H245" s="39" t="s">
        <v>64</v>
      </c>
    </row>
    <row r="246" customFormat="false" ht="15.75" hidden="false" customHeight="false" outlineLevel="2" collapsed="false">
      <c r="D246" s="12"/>
      <c r="E246" s="8"/>
      <c r="G246" s="39" t="s">
        <v>65</v>
      </c>
      <c r="H246" s="13"/>
    </row>
    <row r="247" customFormat="false" ht="15.75" hidden="false" customHeight="false" outlineLevel="2" collapsed="false">
      <c r="D247" s="12"/>
      <c r="E247" s="8"/>
      <c r="G247" s="39" t="s">
        <v>66</v>
      </c>
      <c r="H247" s="13"/>
    </row>
    <row r="248" customFormat="false" ht="15.75" hidden="false" customHeight="false" outlineLevel="2" collapsed="false">
      <c r="D248" s="12"/>
      <c r="G248" s="39" t="s">
        <v>67</v>
      </c>
      <c r="H248" s="13"/>
    </row>
    <row r="249" customFormat="false" ht="15.75" hidden="false" customHeight="false" outlineLevel="2" collapsed="false">
      <c r="D249" s="12"/>
      <c r="E249" s="8"/>
      <c r="G249" s="39" t="s">
        <v>68</v>
      </c>
      <c r="H249" s="13"/>
    </row>
    <row r="250" customFormat="false" ht="15.75" hidden="false" customHeight="false" outlineLevel="2" collapsed="false">
      <c r="D250" s="12"/>
      <c r="E250" s="8"/>
      <c r="G250" s="39" t="s">
        <v>69</v>
      </c>
      <c r="H250" s="13"/>
    </row>
    <row r="251" customFormat="false" ht="15.75" hidden="false" customHeight="false" outlineLevel="2" collapsed="false">
      <c r="D251" s="12"/>
      <c r="E251" s="8"/>
      <c r="G251" s="39" t="s">
        <v>70</v>
      </c>
      <c r="H251" s="13"/>
    </row>
    <row r="252" customFormat="false" ht="15.75" hidden="false" customHeight="false" outlineLevel="2" collapsed="false">
      <c r="D252" s="12"/>
      <c r="E252" s="8"/>
      <c r="G252" s="39" t="s">
        <v>42</v>
      </c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13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42.75" hidden="false" customHeight="true" outlineLevel="0" collapsed="false">
      <c r="A276" s="76" t="n">
        <f aca="false">A209+1</f>
        <v>5</v>
      </c>
      <c r="B276" s="6" t="s">
        <v>96</v>
      </c>
      <c r="C276" s="7" t="n">
        <f aca="false">SUM(D276:H276)</f>
        <v>39</v>
      </c>
      <c r="D276" s="8" t="n">
        <f aca="false">COUNTA(D277:D342)</f>
        <v>0</v>
      </c>
      <c r="E276" s="8" t="n">
        <f aca="false">COUNTA(E277:E342)</f>
        <v>0</v>
      </c>
      <c r="F276" s="8" t="n">
        <f aca="false">COUNTA(F277:F342)</f>
        <v>4</v>
      </c>
      <c r="G276" s="8" t="n">
        <f aca="false">COUNTA(G277:G342)</f>
        <v>3</v>
      </c>
      <c r="H276" s="8" t="n">
        <f aca="false">COUNTA(H277:H342)</f>
        <v>32</v>
      </c>
    </row>
    <row r="277" customFormat="false" ht="15.6" hidden="false" customHeight="true" outlineLevel="1" collapsed="false">
      <c r="D277" s="9"/>
      <c r="E277" s="10"/>
      <c r="F277" s="10"/>
      <c r="G277" s="10"/>
      <c r="H277" s="11"/>
    </row>
    <row r="278" customFormat="false" ht="15.6" hidden="false" customHeight="true" outlineLevel="1" collapsed="false">
      <c r="D278" s="12"/>
      <c r="E278" s="8"/>
      <c r="G278" s="8"/>
      <c r="H278" s="60" t="s">
        <v>72</v>
      </c>
    </row>
    <row r="279" customFormat="false" ht="15.75" hidden="false" customHeight="false" outlineLevel="1" collapsed="false">
      <c r="D279" s="12"/>
      <c r="E279" s="8"/>
      <c r="G279" s="8"/>
      <c r="H279" s="60" t="s">
        <v>71</v>
      </c>
    </row>
    <row r="280" customFormat="false" ht="15.75" hidden="false" customHeight="false" outlineLevel="1" collapsed="false">
      <c r="D280" s="12"/>
      <c r="E280" s="8"/>
      <c r="F280" s="60" t="s">
        <v>55</v>
      </c>
      <c r="G280" s="8"/>
      <c r="H280" s="13"/>
    </row>
    <row r="281" customFormat="false" ht="15.75" hidden="false" customHeight="false" outlineLevel="1" collapsed="false">
      <c r="D281" s="12"/>
      <c r="E281" s="8"/>
      <c r="G281" s="60" t="s">
        <v>56</v>
      </c>
      <c r="H281" s="13"/>
    </row>
    <row r="282" customFormat="false" ht="15.75" hidden="false" customHeight="false" outlineLevel="1" collapsed="false">
      <c r="D282" s="12"/>
      <c r="G282" s="8"/>
      <c r="H282" s="60" t="s">
        <v>88</v>
      </c>
    </row>
    <row r="283" customFormat="false" ht="15.75" hidden="false" customHeight="false" outlineLevel="1" collapsed="false">
      <c r="D283" s="12"/>
      <c r="E283" s="8"/>
      <c r="G283" s="60" t="s">
        <v>74</v>
      </c>
      <c r="H283" s="13"/>
    </row>
    <row r="284" customFormat="false" ht="15.75" hidden="false" customHeight="false" outlineLevel="1" collapsed="false">
      <c r="D284" s="12"/>
      <c r="E284" s="8"/>
      <c r="F284" s="60" t="s">
        <v>76</v>
      </c>
      <c r="G284" s="8"/>
      <c r="H284" s="13"/>
    </row>
    <row r="285" customFormat="false" ht="15.75" hidden="false" customHeight="false" outlineLevel="1" collapsed="false">
      <c r="D285" s="12"/>
      <c r="E285" s="8"/>
      <c r="G285" s="60" t="s">
        <v>89</v>
      </c>
      <c r="H285" s="13"/>
    </row>
    <row r="286" customFormat="false" ht="15.75" hidden="false" customHeight="false" outlineLevel="1" collapsed="false">
      <c r="D286" s="12"/>
      <c r="E286" s="8"/>
      <c r="F286" s="60" t="s">
        <v>57</v>
      </c>
      <c r="G286" s="8"/>
      <c r="H286" s="13"/>
    </row>
    <row r="287" customFormat="false" ht="15.75" hidden="false" customHeight="false" outlineLevel="1" collapsed="false">
      <c r="D287" s="12"/>
      <c r="E287" s="8"/>
      <c r="G287" s="8"/>
      <c r="H287" s="60" t="s">
        <v>90</v>
      </c>
    </row>
    <row r="288" customFormat="false" ht="15.75" hidden="false" customHeight="false" outlineLevel="1" collapsed="false">
      <c r="D288" s="12"/>
      <c r="E288" s="8"/>
      <c r="G288" s="8"/>
      <c r="H288" s="60" t="s">
        <v>91</v>
      </c>
    </row>
    <row r="289" customFormat="false" ht="15.75" hidden="false" customHeight="false" outlineLevel="1" collapsed="false">
      <c r="D289" s="12"/>
      <c r="E289" s="8"/>
      <c r="F289" s="60" t="s">
        <v>58</v>
      </c>
      <c r="G289" s="8"/>
      <c r="H289" s="13"/>
    </row>
    <row r="290" customFormat="false" ht="15.75" hidden="false" customHeight="false" outlineLevel="1" collapsed="false">
      <c r="D290" s="12"/>
      <c r="E290" s="8"/>
      <c r="G290" s="8"/>
      <c r="H290" s="39" t="s">
        <v>37</v>
      </c>
    </row>
    <row r="291" customFormat="false" ht="15.75" hidden="false" customHeight="false" outlineLevel="1" collapsed="false">
      <c r="D291" s="12"/>
      <c r="E291" s="8"/>
      <c r="F291" s="8"/>
      <c r="G291" s="14"/>
      <c r="H291" s="13"/>
    </row>
    <row r="292" customFormat="false" ht="15.75" hidden="false" customHeight="false" outlineLevel="2" collapsed="false">
      <c r="D292" s="12"/>
      <c r="E292" s="8"/>
      <c r="F292" s="8"/>
      <c r="H292" s="39" t="s">
        <v>14</v>
      </c>
    </row>
    <row r="293" customFormat="false" ht="15.75" hidden="false" customHeight="false" outlineLevel="2" collapsed="false">
      <c r="D293" s="12"/>
      <c r="E293" s="8"/>
      <c r="F293" s="8"/>
      <c r="G293" s="8"/>
      <c r="H293" s="39" t="s">
        <v>12</v>
      </c>
    </row>
    <row r="294" customFormat="false" ht="15.75" hidden="false" customHeight="false" outlineLevel="2" collapsed="false">
      <c r="D294" s="12"/>
      <c r="E294" s="8"/>
      <c r="F294" s="8"/>
      <c r="G294" s="8"/>
      <c r="H294" s="39" t="s">
        <v>38</v>
      </c>
    </row>
    <row r="295" customFormat="false" ht="15.75" hidden="false" customHeight="false" outlineLevel="2" collapsed="false">
      <c r="D295" s="12"/>
      <c r="E295" s="14"/>
      <c r="F295" s="8"/>
      <c r="H295" s="39" t="s">
        <v>40</v>
      </c>
    </row>
    <row r="296" customFormat="false" ht="15.75" hidden="false" customHeight="false" outlineLevel="2" collapsed="false">
      <c r="D296" s="12"/>
      <c r="E296" s="8"/>
      <c r="F296" s="8"/>
      <c r="G296" s="8"/>
      <c r="H296" s="39" t="s">
        <v>28</v>
      </c>
    </row>
    <row r="297" customFormat="false" ht="15.75" hidden="false" customHeight="false" outlineLevel="2" collapsed="false">
      <c r="D297" s="12"/>
      <c r="E297" s="8"/>
      <c r="F297" s="8"/>
      <c r="H297" s="39" t="s">
        <v>39</v>
      </c>
    </row>
    <row r="298" customFormat="false" ht="15.75" hidden="false" customHeight="false" outlineLevel="2" collapsed="false">
      <c r="D298" s="12"/>
      <c r="E298" s="8"/>
      <c r="F298" s="8"/>
      <c r="G298" s="8"/>
      <c r="H298" s="39" t="s">
        <v>41</v>
      </c>
    </row>
    <row r="299" customFormat="false" ht="15.75" hidden="false" customHeight="false" outlineLevel="2" collapsed="false">
      <c r="D299" s="12"/>
      <c r="E299" s="8"/>
      <c r="F299" s="8"/>
      <c r="G299" s="8"/>
    </row>
    <row r="300" customFormat="false" ht="15.75" hidden="false" customHeight="false" outlineLevel="2" collapsed="false">
      <c r="D300" s="12"/>
      <c r="E300" s="8"/>
      <c r="F300" s="8"/>
      <c r="H300" s="39" t="s">
        <v>24</v>
      </c>
    </row>
    <row r="301" customFormat="false" ht="15.75" hidden="false" customHeight="false" outlineLevel="2" collapsed="false">
      <c r="D301" s="12"/>
      <c r="E301" s="8"/>
      <c r="F301" s="8"/>
      <c r="H301" s="39" t="s">
        <v>23</v>
      </c>
    </row>
    <row r="302" customFormat="false" ht="15.75" hidden="false" customHeight="false" outlineLevel="2" collapsed="false">
      <c r="D302" s="12"/>
      <c r="E302" s="8"/>
      <c r="F302" s="8"/>
      <c r="H302" s="39" t="s">
        <v>8</v>
      </c>
    </row>
    <row r="303" customFormat="false" ht="15.75" hidden="false" customHeight="false" outlineLevel="2" collapsed="false">
      <c r="D303" s="12"/>
      <c r="E303" s="8"/>
      <c r="F303" s="8"/>
      <c r="H303" s="39" t="s">
        <v>9</v>
      </c>
    </row>
    <row r="304" customFormat="false" ht="15.75" hidden="false" customHeight="false" outlineLevel="2" collapsed="false">
      <c r="D304" s="12"/>
      <c r="E304" s="8"/>
      <c r="F304" s="8"/>
      <c r="H304" s="39" t="s">
        <v>54</v>
      </c>
    </row>
    <row r="305" customFormat="false" ht="15.75" hidden="false" customHeight="false" outlineLevel="2" collapsed="false">
      <c r="D305" s="12"/>
      <c r="E305" s="8"/>
      <c r="F305" s="8"/>
      <c r="H305" s="39" t="s">
        <v>18</v>
      </c>
    </row>
    <row r="306" customFormat="false" ht="15.75" hidden="false" customHeight="false" outlineLevel="2" collapsed="false">
      <c r="D306" s="12"/>
      <c r="E306" s="8"/>
      <c r="F306" s="8"/>
      <c r="H306" s="39" t="s">
        <v>27</v>
      </c>
    </row>
    <row r="307" customFormat="false" ht="15.75" hidden="false" customHeight="false" outlineLevel="2" collapsed="false">
      <c r="D307" s="12"/>
      <c r="E307" s="8"/>
      <c r="F307" s="8"/>
      <c r="H307" s="39" t="s">
        <v>60</v>
      </c>
    </row>
    <row r="308" customFormat="false" ht="15.75" hidden="false" customHeight="false" outlineLevel="2" collapsed="false">
      <c r="D308" s="12"/>
      <c r="E308" s="8"/>
      <c r="F308" s="8"/>
      <c r="H308" s="39" t="s">
        <v>61</v>
      </c>
    </row>
    <row r="309" customFormat="false" ht="15.75" hidden="false" customHeight="false" outlineLevel="2" collapsed="false">
      <c r="D309" s="12"/>
      <c r="E309" s="8"/>
      <c r="F309" s="8"/>
      <c r="H309" s="39" t="s">
        <v>62</v>
      </c>
    </row>
    <row r="310" customFormat="false" ht="15.6" hidden="false" customHeight="true" outlineLevel="2" collapsed="false">
      <c r="D310" s="12"/>
      <c r="E310" s="8"/>
      <c r="F310" s="8"/>
      <c r="H310" s="39" t="s">
        <v>63</v>
      </c>
    </row>
    <row r="311" customFormat="false" ht="15.6" hidden="false" customHeight="true" outlineLevel="2" collapsed="false">
      <c r="D311" s="12"/>
      <c r="E311" s="8"/>
      <c r="F311" s="8"/>
    </row>
    <row r="312" customFormat="false" ht="15.75" hidden="false" customHeight="false" outlineLevel="2" collapsed="false">
      <c r="D312" s="12"/>
      <c r="E312" s="8"/>
      <c r="F312" s="8"/>
      <c r="G312" s="8"/>
      <c r="H312" s="39" t="s">
        <v>64</v>
      </c>
    </row>
    <row r="313" customFormat="false" ht="15.75" hidden="false" customHeight="false" outlineLevel="2" collapsed="false">
      <c r="D313" s="12"/>
      <c r="E313" s="8"/>
      <c r="F313" s="8"/>
      <c r="H313" s="39" t="s">
        <v>65</v>
      </c>
    </row>
    <row r="314" customFormat="false" ht="15.75" hidden="false" customHeight="false" outlineLevel="2" collapsed="false">
      <c r="D314" s="12"/>
      <c r="E314" s="8"/>
      <c r="F314" s="8"/>
      <c r="H314" s="39" t="s">
        <v>66</v>
      </c>
    </row>
    <row r="315" customFormat="false" ht="15.75" hidden="false" customHeight="false" outlineLevel="2" collapsed="false">
      <c r="D315" s="12"/>
      <c r="F315" s="8"/>
      <c r="H315" s="39" t="s">
        <v>67</v>
      </c>
    </row>
    <row r="316" customFormat="false" ht="15.75" hidden="false" customHeight="false" outlineLevel="2" collapsed="false">
      <c r="D316" s="12"/>
      <c r="E316" s="8"/>
      <c r="F316" s="8"/>
      <c r="H316" s="39" t="s">
        <v>68</v>
      </c>
    </row>
    <row r="317" customFormat="false" ht="15.75" hidden="false" customHeight="false" outlineLevel="2" collapsed="false">
      <c r="D317" s="12"/>
      <c r="E317" s="8"/>
      <c r="F317" s="8"/>
      <c r="H317" s="39" t="s">
        <v>69</v>
      </c>
    </row>
    <row r="318" customFormat="false" ht="15.75" hidden="false" customHeight="false" outlineLevel="2" collapsed="false">
      <c r="D318" s="12"/>
      <c r="E318" s="8"/>
      <c r="F318" s="8"/>
      <c r="H318" s="39" t="s">
        <v>70</v>
      </c>
    </row>
    <row r="319" customFormat="false" ht="15.75" hidden="false" customHeight="false" outlineLevel="2" collapsed="false">
      <c r="D319" s="12"/>
      <c r="E319" s="8"/>
      <c r="F319" s="8"/>
      <c r="H319" s="39" t="s">
        <v>42</v>
      </c>
    </row>
    <row r="320" customFormat="false" ht="15.75" hidden="false" customHeight="false" outlineLevel="2" collapsed="false">
      <c r="D320" s="12"/>
      <c r="E320" s="8"/>
      <c r="F320" s="8"/>
      <c r="G320" s="8"/>
      <c r="H320" s="13"/>
    </row>
    <row r="321" customFormat="false" ht="15.75" hidden="false" customHeight="false" outlineLevel="2" collapsed="false">
      <c r="D321" s="12"/>
      <c r="E321" s="8"/>
      <c r="F321" s="8"/>
      <c r="G321" s="8"/>
      <c r="H321" s="13"/>
    </row>
    <row r="322" customFormat="false" ht="15.75" hidden="false" customHeight="false" outlineLevel="2" collapsed="false">
      <c r="D322" s="12"/>
      <c r="E322" s="8"/>
      <c r="F322" s="8"/>
      <c r="G322" s="8"/>
      <c r="H322" s="13"/>
    </row>
    <row r="323" customFormat="false" ht="15.75" hidden="false" customHeight="false" outlineLevel="2" collapsed="false">
      <c r="D323" s="12"/>
      <c r="E323" s="8"/>
      <c r="F323" s="14"/>
      <c r="G323" s="8"/>
      <c r="H323" s="13"/>
    </row>
    <row r="324" customFormat="false" ht="15.75" hidden="false" customHeight="false" outlineLevel="2" collapsed="false">
      <c r="D324" s="12"/>
      <c r="E324" s="8"/>
      <c r="F324" s="8"/>
      <c r="G324" s="14"/>
      <c r="H324" s="13"/>
    </row>
    <row r="325" customFormat="false" ht="15.75" hidden="false" customHeight="false" outlineLevel="2" collapsed="false">
      <c r="D325" s="12"/>
      <c r="E325" s="8"/>
      <c r="F325" s="8"/>
      <c r="G325" s="14"/>
      <c r="H325" s="13"/>
    </row>
    <row r="326" customFormat="false" ht="15.75" hidden="false" customHeight="false" outlineLevel="2" collapsed="false">
      <c r="D326" s="12"/>
      <c r="E326" s="8"/>
      <c r="F326" s="8"/>
      <c r="G326" s="8"/>
      <c r="H326" s="13"/>
    </row>
    <row r="327" customFormat="false" ht="15.75" hidden="false" customHeight="false" outlineLevel="2" collapsed="false">
      <c r="D327" s="12"/>
      <c r="E327" s="8"/>
      <c r="F327" s="8"/>
      <c r="G327" s="8"/>
      <c r="H327" s="13"/>
    </row>
    <row r="328" customFormat="false" ht="15.75" hidden="false" customHeight="false" outlineLevel="2" collapsed="false">
      <c r="D328" s="12"/>
      <c r="E328" s="14"/>
      <c r="F328" s="8"/>
      <c r="G328" s="8"/>
      <c r="H328" s="13"/>
    </row>
    <row r="329" customFormat="false" ht="15.75" hidden="false" customHeight="false" outlineLevel="2" collapsed="false">
      <c r="D329" s="12"/>
      <c r="E329" s="8"/>
      <c r="F329" s="8"/>
      <c r="G329" s="8"/>
      <c r="H329" s="13"/>
    </row>
    <row r="330" customFormat="false" ht="15.75" hidden="false" customHeight="false" outlineLevel="2" collapsed="false">
      <c r="D330" s="12"/>
      <c r="E330" s="8"/>
      <c r="F330" s="8"/>
      <c r="G330" s="8"/>
      <c r="H330" s="13"/>
    </row>
    <row r="331" customFormat="false" ht="15.75" hidden="false" customHeight="false" outlineLevel="2" collapsed="false">
      <c r="D331" s="12"/>
      <c r="E331" s="8"/>
      <c r="F331" s="8"/>
      <c r="G331" s="8"/>
      <c r="H331" s="13"/>
    </row>
    <row r="332" customFormat="false" ht="15.75" hidden="false" customHeight="false" outlineLevel="2" collapsed="false">
      <c r="D332" s="12"/>
      <c r="E332" s="8"/>
      <c r="F332" s="8"/>
      <c r="G332" s="8"/>
      <c r="H332" s="13"/>
    </row>
    <row r="333" customFormat="false" ht="15.75" hidden="false" customHeight="false" outlineLevel="2" collapsed="false">
      <c r="D333" s="12"/>
      <c r="E333" s="8"/>
      <c r="F333" s="8"/>
      <c r="G333" s="8"/>
      <c r="H333" s="13"/>
    </row>
    <row r="334" customFormat="false" ht="15.75" hidden="false" customHeight="false" outlineLevel="2" collapsed="false">
      <c r="D334" s="12"/>
      <c r="E334" s="8"/>
      <c r="F334" s="8"/>
      <c r="G334" s="8"/>
      <c r="H334" s="13"/>
    </row>
    <row r="335" customFormat="false" ht="15.75" hidden="false" customHeight="false" outlineLevel="2" collapsed="false">
      <c r="D335" s="12"/>
      <c r="E335" s="8"/>
      <c r="F335" s="8"/>
      <c r="G335" s="8"/>
      <c r="H335" s="13"/>
    </row>
    <row r="336" customFormat="false" ht="15.75" hidden="false" customHeight="false" outlineLevel="2" collapsed="false">
      <c r="D336" s="12"/>
      <c r="E336" s="8"/>
      <c r="F336" s="8"/>
      <c r="G336" s="8"/>
      <c r="H336" s="13"/>
    </row>
    <row r="337" customFormat="false" ht="15.75" hidden="false" customHeight="false" outlineLevel="2" collapsed="false">
      <c r="D337" s="12"/>
      <c r="E337" s="8"/>
      <c r="F337" s="8"/>
      <c r="G337" s="8"/>
      <c r="H337" s="13"/>
    </row>
    <row r="338" customFormat="false" ht="15.75" hidden="false" customHeight="false" outlineLevel="2" collapsed="false">
      <c r="D338" s="12"/>
      <c r="E338" s="8"/>
      <c r="F338" s="8"/>
      <c r="G338" s="8"/>
      <c r="H338" s="13"/>
    </row>
    <row r="339" customFormat="false" ht="15.75" hidden="false" customHeight="false" outlineLevel="2" collapsed="false">
      <c r="D339" s="12"/>
      <c r="E339" s="8"/>
      <c r="F339" s="8"/>
      <c r="G339" s="8"/>
      <c r="H339" s="13"/>
    </row>
    <row r="340" customFormat="false" ht="15.75" hidden="false" customHeight="false" outlineLevel="2" collapsed="false">
      <c r="D340" s="12"/>
      <c r="E340" s="8"/>
      <c r="F340" s="8"/>
      <c r="G340" s="8"/>
      <c r="H340" s="13"/>
    </row>
    <row r="341" customFormat="false" ht="15.75" hidden="false" customHeight="false" outlineLevel="2" collapsed="false">
      <c r="D341" s="12"/>
      <c r="E341" s="8"/>
      <c r="F341" s="8"/>
      <c r="G341" s="8"/>
      <c r="H341" s="13"/>
    </row>
    <row r="342" customFormat="false" ht="16.5" hidden="false" customHeight="false" outlineLevel="2" collapsed="false">
      <c r="D342" s="15"/>
      <c r="E342" s="16"/>
      <c r="F342" s="16"/>
      <c r="G342" s="16"/>
      <c r="H342" s="17"/>
    </row>
    <row r="343" customFormat="false" ht="33" hidden="false" customHeight="true" outlineLevel="0" collapsed="false">
      <c r="A343" s="76" t="n">
        <f aca="false">A276+1</f>
        <v>6</v>
      </c>
      <c r="B343" s="6" t="s">
        <v>97</v>
      </c>
      <c r="C343" s="7" t="n">
        <f aca="false">SUM(D343:H343)</f>
        <v>38</v>
      </c>
      <c r="D343" s="8" t="n">
        <f aca="false">COUNTA(D344:D409)</f>
        <v>0</v>
      </c>
      <c r="E343" s="8" t="n">
        <f aca="false">COUNTA(E344:E409)</f>
        <v>5</v>
      </c>
      <c r="F343" s="8" t="n">
        <f aca="false">COUNTA(F344:F409)</f>
        <v>21</v>
      </c>
      <c r="G343" s="8" t="n">
        <f aca="false">COUNTA(G344:G409)</f>
        <v>7</v>
      </c>
      <c r="H343" s="8" t="n">
        <f aca="false">COUNTA(H344:H409)</f>
        <v>5</v>
      </c>
    </row>
    <row r="344" customFormat="false" ht="15.6" hidden="false" customHeight="true" outlineLevel="1" collapsed="false">
      <c r="D344" s="9"/>
      <c r="E344" s="10"/>
      <c r="F344" s="10"/>
      <c r="G344" s="10"/>
      <c r="H344" s="11"/>
    </row>
    <row r="345" customFormat="false" ht="15.6" hidden="false" customHeight="true" outlineLevel="1" collapsed="false">
      <c r="D345" s="12"/>
      <c r="E345" s="8"/>
      <c r="G345" s="8"/>
      <c r="H345" s="60" t="s">
        <v>72</v>
      </c>
    </row>
    <row r="346" customFormat="false" ht="15.75" hidden="false" customHeight="false" outlineLevel="1" collapsed="false">
      <c r="D346" s="12"/>
      <c r="E346" s="8"/>
      <c r="G346" s="8"/>
      <c r="H346" s="60" t="s">
        <v>71</v>
      </c>
    </row>
    <row r="347" customFormat="false" ht="15.75" hidden="false" customHeight="false" outlineLevel="1" collapsed="false">
      <c r="D347" s="12"/>
      <c r="E347" s="8"/>
      <c r="F347" s="60" t="s">
        <v>55</v>
      </c>
      <c r="G347" s="8"/>
      <c r="H347" s="13"/>
    </row>
    <row r="348" customFormat="false" ht="15.75" hidden="false" customHeight="false" outlineLevel="1" collapsed="false">
      <c r="D348" s="12"/>
      <c r="E348" s="8"/>
      <c r="G348" s="60" t="s">
        <v>56</v>
      </c>
      <c r="H348" s="13"/>
    </row>
    <row r="349" customFormat="false" ht="15.75" hidden="false" customHeight="false" outlineLevel="1" collapsed="false">
      <c r="D349" s="12"/>
      <c r="E349" s="8"/>
      <c r="G349" s="8"/>
      <c r="H349" s="60" t="s">
        <v>88</v>
      </c>
    </row>
    <row r="350" customFormat="false" ht="15.75" hidden="false" customHeight="false" outlineLevel="1" collapsed="false">
      <c r="D350" s="12"/>
      <c r="E350" s="8"/>
      <c r="F350" s="60" t="s">
        <v>74</v>
      </c>
      <c r="G350" s="8"/>
      <c r="H350" s="13"/>
    </row>
    <row r="351" customFormat="false" ht="15.75" hidden="false" customHeight="false" outlineLevel="1" collapsed="false">
      <c r="D351" s="12"/>
      <c r="E351" s="8"/>
      <c r="G351" s="60" t="s">
        <v>76</v>
      </c>
      <c r="H351" s="13"/>
    </row>
    <row r="352" customFormat="false" ht="15.75" hidden="false" customHeight="false" outlineLevel="1" collapsed="false">
      <c r="D352" s="12"/>
      <c r="E352" s="8"/>
      <c r="G352" s="60" t="s">
        <v>89</v>
      </c>
      <c r="H352" s="13"/>
    </row>
    <row r="353" customFormat="false" ht="15.75" hidden="false" customHeight="false" outlineLevel="1" collapsed="false">
      <c r="D353" s="12"/>
      <c r="E353" s="8"/>
      <c r="F353" s="60" t="s">
        <v>57</v>
      </c>
      <c r="G353" s="8"/>
      <c r="H353" s="13"/>
    </row>
    <row r="354" customFormat="false" ht="15.75" hidden="false" customHeight="false" outlineLevel="1" collapsed="false">
      <c r="D354" s="12"/>
      <c r="E354" s="8"/>
      <c r="G354" s="8"/>
      <c r="H354" s="60" t="s">
        <v>90</v>
      </c>
    </row>
    <row r="355" customFormat="false" ht="15.75" hidden="false" customHeight="false" outlineLevel="1" collapsed="false">
      <c r="D355" s="12"/>
      <c r="E355" s="8"/>
      <c r="G355" s="8"/>
      <c r="H355" s="60" t="s">
        <v>91</v>
      </c>
    </row>
    <row r="356" customFormat="false" ht="15.75" hidden="false" customHeight="false" outlineLevel="1" collapsed="false">
      <c r="D356" s="12"/>
      <c r="E356" s="13"/>
      <c r="F356" s="60" t="s">
        <v>58</v>
      </c>
      <c r="G356" s="8"/>
      <c r="H356" s="13"/>
    </row>
    <row r="357" customFormat="false" ht="15.75" hidden="false" customHeight="false" outlineLevel="1" collapsed="false">
      <c r="D357" s="12"/>
      <c r="E357" s="8"/>
      <c r="G357" s="39" t="s">
        <v>37</v>
      </c>
      <c r="H357" s="13"/>
    </row>
    <row r="358" customFormat="false" ht="15.75" hidden="false" customHeight="false" outlineLevel="1" collapsed="false">
      <c r="D358" s="12"/>
      <c r="E358" s="8"/>
      <c r="F358" s="8"/>
      <c r="G358" s="14"/>
      <c r="H358" s="13"/>
    </row>
    <row r="359" customFormat="false" ht="15.75" hidden="false" customHeight="false" outlineLevel="2" collapsed="false">
      <c r="D359" s="12"/>
      <c r="E359" s="8"/>
      <c r="F359" s="39" t="s">
        <v>14</v>
      </c>
      <c r="H359" s="13"/>
    </row>
    <row r="360" customFormat="false" ht="15.75" hidden="false" customHeight="false" outlineLevel="2" collapsed="false">
      <c r="D360" s="12"/>
      <c r="E360" s="39" t="s">
        <v>12</v>
      </c>
      <c r="H360" s="13"/>
    </row>
    <row r="361" customFormat="false" ht="15.75" hidden="false" customHeight="false" outlineLevel="2" collapsed="false">
      <c r="D361" s="12"/>
      <c r="E361" s="39" t="s">
        <v>38</v>
      </c>
      <c r="H361" s="13"/>
    </row>
    <row r="362" customFormat="false" ht="15.75" hidden="false" customHeight="false" outlineLevel="2" collapsed="false">
      <c r="D362" s="12"/>
      <c r="E362" s="14"/>
      <c r="G362" s="39" t="s">
        <v>40</v>
      </c>
      <c r="H362" s="13"/>
    </row>
    <row r="363" customFormat="false" ht="15.75" hidden="false" customHeight="false" outlineLevel="2" collapsed="false">
      <c r="D363" s="12"/>
      <c r="E363" s="39" t="s">
        <v>28</v>
      </c>
      <c r="H363" s="13"/>
    </row>
    <row r="364" customFormat="false" ht="15.75" hidden="false" customHeight="false" outlineLevel="2" collapsed="false">
      <c r="D364" s="12"/>
      <c r="G364" s="39" t="s">
        <v>39</v>
      </c>
      <c r="H364" s="13"/>
    </row>
    <row r="365" customFormat="false" ht="15.75" hidden="false" customHeight="false" outlineLevel="2" collapsed="false">
      <c r="D365" s="12"/>
      <c r="E365" s="39" t="s">
        <v>41</v>
      </c>
      <c r="H365" s="13"/>
    </row>
    <row r="366" customFormat="false" ht="15.75" hidden="false" customHeight="false" outlineLevel="2" collapsed="false">
      <c r="D366" s="12"/>
      <c r="E366" s="8"/>
      <c r="H366" s="13"/>
    </row>
    <row r="367" customFormat="false" ht="15.75" hidden="false" customHeight="false" outlineLevel="2" collapsed="false">
      <c r="D367" s="12"/>
      <c r="E367" s="8"/>
      <c r="F367" s="39" t="s">
        <v>24</v>
      </c>
      <c r="H367" s="13"/>
    </row>
    <row r="368" customFormat="false" ht="15.75" hidden="false" customHeight="false" outlineLevel="2" collapsed="false">
      <c r="D368" s="12"/>
      <c r="E368" s="8"/>
      <c r="F368" s="39" t="s">
        <v>23</v>
      </c>
      <c r="H368" s="13"/>
    </row>
    <row r="369" customFormat="false" ht="15.75" hidden="false" customHeight="false" outlineLevel="2" collapsed="false">
      <c r="D369" s="12"/>
      <c r="E369" s="39" t="s">
        <v>8</v>
      </c>
      <c r="H369" s="13"/>
    </row>
    <row r="370" customFormat="false" ht="15.75" hidden="false" customHeight="false" outlineLevel="2" collapsed="false">
      <c r="D370" s="12"/>
      <c r="E370" s="8"/>
      <c r="F370" s="39" t="s">
        <v>9</v>
      </c>
      <c r="H370" s="13"/>
    </row>
    <row r="371" customFormat="false" ht="15.75" hidden="false" customHeight="false" outlineLevel="2" collapsed="false">
      <c r="D371" s="12"/>
      <c r="E371" s="8"/>
      <c r="F371" s="39" t="s">
        <v>54</v>
      </c>
      <c r="H371" s="13"/>
    </row>
    <row r="372" customFormat="false" ht="15.75" hidden="false" customHeight="false" outlineLevel="2" collapsed="false">
      <c r="D372" s="12"/>
      <c r="E372" s="8"/>
      <c r="F372" s="39" t="s">
        <v>18</v>
      </c>
      <c r="H372" s="13"/>
    </row>
    <row r="373" customFormat="false" ht="15.75" hidden="false" customHeight="false" outlineLevel="2" collapsed="false">
      <c r="D373" s="12"/>
      <c r="E373" s="8"/>
      <c r="G373" s="39" t="s">
        <v>27</v>
      </c>
      <c r="H373" s="13"/>
    </row>
    <row r="374" customFormat="false" ht="15.75" hidden="false" customHeight="false" outlineLevel="2" collapsed="false">
      <c r="D374" s="12"/>
      <c r="E374" s="8"/>
      <c r="F374" s="39" t="s">
        <v>60</v>
      </c>
      <c r="H374" s="13"/>
    </row>
    <row r="375" customFormat="false" ht="15.75" hidden="false" customHeight="false" outlineLevel="2" collapsed="false">
      <c r="D375" s="12"/>
      <c r="E375" s="8"/>
      <c r="F375" s="39" t="s">
        <v>61</v>
      </c>
      <c r="H375" s="13"/>
    </row>
    <row r="376" customFormat="false" ht="15.75" hidden="false" customHeight="false" outlineLevel="2" collapsed="false">
      <c r="D376" s="12"/>
      <c r="E376" s="8"/>
      <c r="F376" s="39" t="s">
        <v>62</v>
      </c>
      <c r="H376" s="13"/>
    </row>
    <row r="377" customFormat="false" ht="15.6" hidden="false" customHeight="true" outlineLevel="2" collapsed="false">
      <c r="D377" s="12"/>
      <c r="E377" s="8"/>
      <c r="F377" s="39" t="s">
        <v>63</v>
      </c>
      <c r="H377" s="13"/>
    </row>
    <row r="378" customFormat="false" ht="15.6" hidden="false" customHeight="true" outlineLevel="2" collapsed="false">
      <c r="D378" s="12"/>
      <c r="E378" s="8"/>
      <c r="F378" s="8"/>
      <c r="H378" s="13"/>
    </row>
    <row r="379" customFormat="false" ht="15.75" hidden="false" customHeight="false" outlineLevel="2" collapsed="false">
      <c r="D379" s="12"/>
      <c r="E379" s="8"/>
      <c r="F379" s="39" t="s">
        <v>64</v>
      </c>
      <c r="H379" s="13"/>
    </row>
    <row r="380" customFormat="false" ht="15.75" hidden="false" customHeight="false" outlineLevel="2" collapsed="false">
      <c r="D380" s="12"/>
      <c r="E380" s="8"/>
      <c r="F380" s="39" t="s">
        <v>65</v>
      </c>
      <c r="H380" s="13"/>
    </row>
    <row r="381" customFormat="false" ht="15.75" hidden="false" customHeight="false" outlineLevel="2" collapsed="false">
      <c r="D381" s="12"/>
      <c r="E381" s="8"/>
      <c r="F381" s="39" t="s">
        <v>66</v>
      </c>
      <c r="H381" s="13"/>
    </row>
    <row r="382" customFormat="false" ht="15.75" hidden="false" customHeight="false" outlineLevel="2" collapsed="false">
      <c r="D382" s="12"/>
      <c r="E382" s="8"/>
      <c r="F382" s="39" t="s">
        <v>67</v>
      </c>
      <c r="H382" s="13"/>
    </row>
    <row r="383" customFormat="false" ht="15.75" hidden="false" customHeight="false" outlineLevel="2" collapsed="false">
      <c r="D383" s="12"/>
      <c r="E383" s="8"/>
      <c r="F383" s="39" t="s">
        <v>68</v>
      </c>
      <c r="H383" s="13"/>
    </row>
    <row r="384" customFormat="false" ht="15.75" hidden="false" customHeight="false" outlineLevel="2" collapsed="false">
      <c r="D384" s="12"/>
      <c r="E384" s="8"/>
      <c r="F384" s="39" t="s">
        <v>69</v>
      </c>
      <c r="H384" s="13"/>
    </row>
    <row r="385" customFormat="false" ht="15.75" hidden="false" customHeight="false" outlineLevel="2" collapsed="false">
      <c r="D385" s="12"/>
      <c r="E385" s="8"/>
      <c r="F385" s="39" t="s">
        <v>70</v>
      </c>
      <c r="H385" s="13"/>
    </row>
    <row r="386" customFormat="false" ht="15.75" hidden="false" customHeight="false" outlineLevel="2" collapsed="false">
      <c r="D386" s="12"/>
      <c r="E386" s="8"/>
      <c r="F386" s="8"/>
      <c r="H386" s="13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13"/>
      <c r="F389" s="14"/>
      <c r="G389" s="8"/>
      <c r="H389" s="13"/>
    </row>
    <row r="390" customFormat="false" ht="15.75" hidden="false" customHeight="false" outlineLevel="2" collapsed="false">
      <c r="D390" s="12"/>
      <c r="E390" s="8"/>
      <c r="F390" s="8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8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31.5" hidden="false" customHeight="true" outlineLevel="0" collapsed="false">
      <c r="A410" s="76" t="n">
        <f aca="false">A343+1</f>
        <v>7</v>
      </c>
      <c r="B410" s="6" t="s">
        <v>98</v>
      </c>
      <c r="C410" s="7" t="n">
        <f aca="false">SUM(D410:H410)</f>
        <v>38</v>
      </c>
      <c r="D410" s="8" t="n">
        <f aca="false">COUNTA(D411:D476)</f>
        <v>1</v>
      </c>
      <c r="E410" s="8" t="n">
        <f aca="false">COUNTA(E411:E476)</f>
        <v>1</v>
      </c>
      <c r="F410" s="8" t="n">
        <f aca="false">COUNTA(F411:F476)</f>
        <v>26</v>
      </c>
      <c r="G410" s="8" t="n">
        <f aca="false">COUNTA(G411:G476)</f>
        <v>6</v>
      </c>
      <c r="H410" s="8" t="n">
        <f aca="false">COUNTA(H411:H476)</f>
        <v>4</v>
      </c>
    </row>
    <row r="411" customFormat="false" ht="15.6" hidden="false" customHeight="true" outlineLevel="1" collapsed="false">
      <c r="D411" s="9"/>
      <c r="E411" s="10"/>
      <c r="F411" s="10"/>
      <c r="G411" s="10"/>
      <c r="H411" s="11"/>
    </row>
    <row r="412" customFormat="false" ht="15.6" hidden="false" customHeight="true" outlineLevel="1" collapsed="false">
      <c r="D412" s="12"/>
      <c r="E412" s="8"/>
      <c r="G412" s="60" t="s">
        <v>72</v>
      </c>
      <c r="H412" s="13"/>
    </row>
    <row r="413" customFormat="false" ht="15.75" hidden="false" customHeight="false" outlineLevel="1" collapsed="false">
      <c r="D413" s="12"/>
      <c r="E413" s="8"/>
      <c r="G413" s="8"/>
      <c r="H413" s="60" t="s">
        <v>71</v>
      </c>
    </row>
    <row r="414" customFormat="false" ht="15.75" hidden="false" customHeight="false" outlineLevel="1" collapsed="false">
      <c r="D414" s="12"/>
      <c r="E414" s="8"/>
      <c r="F414" s="60" t="s">
        <v>55</v>
      </c>
      <c r="G414" s="8"/>
      <c r="H414" s="13"/>
    </row>
    <row r="415" customFormat="false" ht="15.75" hidden="false" customHeight="false" outlineLevel="1" collapsed="false">
      <c r="D415" s="12"/>
      <c r="E415" s="8"/>
      <c r="F415" s="60" t="s">
        <v>56</v>
      </c>
      <c r="G415" s="8"/>
      <c r="H415" s="13"/>
    </row>
    <row r="416" customFormat="false" ht="15.75" hidden="false" customHeight="false" outlineLevel="1" collapsed="false">
      <c r="D416" s="12"/>
      <c r="G416" s="60" t="s">
        <v>88</v>
      </c>
      <c r="H416" s="13"/>
    </row>
    <row r="417" customFormat="false" ht="15.75" hidden="false" customHeight="false" outlineLevel="1" collapsed="false">
      <c r="D417" s="12"/>
      <c r="E417" s="8"/>
      <c r="F417" s="60" t="s">
        <v>74</v>
      </c>
      <c r="G417" s="8"/>
      <c r="H417" s="13"/>
    </row>
    <row r="418" customFormat="false" ht="15.75" hidden="false" customHeight="false" outlineLevel="1" collapsed="false">
      <c r="D418" s="60" t="s">
        <v>76</v>
      </c>
      <c r="E418" s="8"/>
      <c r="G418" s="8"/>
      <c r="H418" s="13"/>
    </row>
    <row r="419" customFormat="false" ht="15.75" hidden="false" customHeight="false" outlineLevel="1" collapsed="false">
      <c r="D419" s="12"/>
      <c r="E419" s="8"/>
      <c r="G419" s="8"/>
      <c r="H419" s="60" t="s">
        <v>89</v>
      </c>
    </row>
    <row r="420" customFormat="false" ht="15.75" hidden="false" customHeight="false" outlineLevel="1" collapsed="false">
      <c r="D420" s="12"/>
      <c r="E420" s="8"/>
      <c r="G420" s="60" t="s">
        <v>57</v>
      </c>
      <c r="H420" s="13"/>
    </row>
    <row r="421" customFormat="false" ht="15.75" hidden="false" customHeight="false" outlineLevel="1" collapsed="false">
      <c r="D421" s="12"/>
      <c r="E421" s="8"/>
      <c r="G421" s="60" t="s">
        <v>90</v>
      </c>
      <c r="H421" s="13"/>
    </row>
    <row r="422" customFormat="false" ht="15.75" hidden="false" customHeight="false" outlineLevel="1" collapsed="false">
      <c r="D422" s="12"/>
      <c r="E422" s="8"/>
      <c r="G422" s="60" t="s">
        <v>91</v>
      </c>
      <c r="H422" s="13"/>
    </row>
    <row r="423" customFormat="false" ht="15.75" hidden="false" customHeight="false" outlineLevel="1" collapsed="false">
      <c r="D423" s="12"/>
      <c r="E423" s="8"/>
      <c r="F423" s="60" t="s">
        <v>58</v>
      </c>
      <c r="G423" s="8"/>
      <c r="H423" s="13"/>
    </row>
    <row r="424" customFormat="false" ht="15.75" hidden="false" customHeight="false" outlineLevel="1" collapsed="false">
      <c r="D424" s="12"/>
      <c r="E424" s="8"/>
      <c r="G424" s="8"/>
      <c r="H424" s="39" t="s">
        <v>37</v>
      </c>
    </row>
    <row r="425" customFormat="false" ht="15.75" hidden="false" customHeight="false" outlineLevel="1" collapsed="false">
      <c r="D425" s="12"/>
      <c r="E425" s="8"/>
      <c r="F425" s="8"/>
      <c r="G425" s="14"/>
      <c r="H425" s="13"/>
    </row>
    <row r="426" customFormat="false" ht="15.75" hidden="false" customHeight="false" outlineLevel="2" collapsed="false">
      <c r="D426" s="12"/>
      <c r="E426" s="8"/>
      <c r="G426" s="39" t="s">
        <v>14</v>
      </c>
      <c r="H426" s="13"/>
    </row>
    <row r="427" customFormat="false" ht="15.75" hidden="false" customHeight="false" outlineLevel="2" collapsed="false">
      <c r="D427" s="12"/>
      <c r="E427" s="8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E428" s="8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E429" s="39" t="s">
        <v>40</v>
      </c>
      <c r="H429" s="13"/>
    </row>
    <row r="430" customFormat="false" ht="15.75" hidden="false" customHeight="false" outlineLevel="2" collapsed="false">
      <c r="D430" s="12"/>
      <c r="E430" s="8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E431" s="8"/>
      <c r="G431" s="8"/>
      <c r="H431" s="39" t="s">
        <v>39</v>
      </c>
    </row>
    <row r="432" customFormat="false" ht="15.75" hidden="false" customHeight="false" outlineLevel="2" collapsed="false">
      <c r="D432" s="12"/>
      <c r="E432" s="8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E433" s="8"/>
      <c r="F433" s="8"/>
      <c r="G433" s="8"/>
      <c r="H433" s="13"/>
    </row>
    <row r="434" customFormat="false" ht="15.75" hidden="false" customHeight="false" outlineLevel="2" collapsed="false">
      <c r="D434" s="12"/>
      <c r="E434" s="8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E435" s="8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E436" s="8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E437" s="8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E438" s="8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E439" s="8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E440" s="8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E441" s="8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E442" s="8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E443" s="8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E444" s="8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E445" s="8"/>
      <c r="F445" s="8"/>
      <c r="G445" s="8"/>
      <c r="H445" s="13"/>
    </row>
    <row r="446" customFormat="false" ht="15.75" hidden="false" customHeight="false" outlineLevel="2" collapsed="false">
      <c r="D446" s="12"/>
      <c r="E446" s="8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E447" s="8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E448" s="8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E450" s="8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E451" s="8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E452" s="8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E453" s="8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14"/>
      <c r="G455" s="8"/>
      <c r="H455" s="13"/>
    </row>
    <row r="456" customFormat="false" ht="15.75" hidden="false" customHeight="false" outlineLevel="2" collapsed="false">
      <c r="D456" s="12"/>
      <c r="E456" s="8"/>
      <c r="F456" s="8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15" hidden="false" customHeight="true" outlineLevel="0" collapsed="false">
      <c r="C477" s="18" t="n">
        <f aca="false">SUM(D477:H477)</f>
        <v>269</v>
      </c>
      <c r="D477" s="19" t="n">
        <f aca="false">D410+D343+D276+D209+D142+D75+D8</f>
        <v>1</v>
      </c>
      <c r="E477" s="19" t="n">
        <f aca="false">E410+E343+E276+E209+E142+E75+E8</f>
        <v>11</v>
      </c>
      <c r="F477" s="19" t="n">
        <f aca="false">F410+F343+F276+F209+F142+F75+F8</f>
        <v>96</v>
      </c>
      <c r="G477" s="19" t="n">
        <f aca="false">G410+G343+G276+G209+G142+G75+G8</f>
        <v>75</v>
      </c>
      <c r="H477" s="19" t="n">
        <f aca="false">H410+H343+H276+H209+H142+H75+H8</f>
        <v>86</v>
      </c>
    </row>
    <row r="478" customFormat="false" ht="15.75" hidden="false" customHeight="false" outlineLevel="0" collapsed="false">
      <c r="C478" s="20"/>
      <c r="D478" s="21" t="n">
        <f aca="false">D477/$C$477</f>
        <v>0.00371747211895911</v>
      </c>
      <c r="E478" s="21" t="n">
        <f aca="false">E477/$C$477</f>
        <v>0.0408921933085502</v>
      </c>
      <c r="F478" s="21" t="n">
        <f aca="false">F477/$C$477</f>
        <v>0.356877323420074</v>
      </c>
      <c r="G478" s="21" t="n">
        <f aca="false">G477/$C$477</f>
        <v>0.278810408921933</v>
      </c>
      <c r="H478" s="21" t="n">
        <f aca="false">H477/$C$477</f>
        <v>0.319702602230483</v>
      </c>
    </row>
  </sheetData>
  <mergeCells count="5">
    <mergeCell ref="D2:D7"/>
    <mergeCell ref="E2:E7"/>
    <mergeCell ref="F2:F7"/>
    <mergeCell ref="G2:G7"/>
    <mergeCell ref="H2:H7"/>
  </mergeCells>
  <conditionalFormatting sqref="D186:H199 D206:H208 D205:E205 G205:H205 D201:H204 D200:E200 G200:H200 D177:E185 G177:H185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  <cfRule type="duplicateValues" priority="13" aboveAverage="0" equalAverage="0" bottom="0" percent="0" rank="0" text="" dxfId="11">
      <formula>0</formula>
    </cfRule>
  </conditionalFormatting>
  <conditionalFormatting sqref="D47:E52 D53:H74 G47:H52"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</conditionalFormatting>
  <conditionalFormatting sqref="D257:E257 G257:H257 D253:H256 D267:H275 D266:F266 H266 D258:H265 D245:E252 H246:H252"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</conditionalFormatting>
  <conditionalFormatting sqref="D320:H335 D337:H342 D336:G336 D312:E319"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</conditionalFormatting>
  <conditionalFormatting sqref="D387:H388 D396:H409 D395:E395 G395:H395 D390:H394 D389 F389:H389 D378:E386 H378:H386 F386"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</conditionalFormatting>
  <conditionalFormatting sqref="D469:E469 G469:H469 D446:H452 D470:H476 D454:H468 D453:E453 G453:H453"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</conditionalFormatting>
  <conditionalFormatting sqref="F132">
    <cfRule type="duplicateValues" priority="69" aboveAverage="0" equalAverage="0" bottom="0" percent="0" rank="0" text="" dxfId="67">
      <formula>0</formula>
    </cfRule>
  </conditionalFormatting>
  <conditionalFormatting sqref="F52"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</conditionalFormatting>
  <conditionalFormatting sqref="F205"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</conditionalFormatting>
  <conditionalFormatting sqref="F257"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</conditionalFormatting>
  <conditionalFormatting sqref="F395"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</conditionalFormatting>
  <conditionalFormatting sqref="F469"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</conditionalFormatting>
  <conditionalFormatting sqref="F200"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</conditionalFormatting>
  <conditionalFormatting sqref="G266"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</conditionalFormatting>
  <conditionalFormatting sqref="H336"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</conditionalFormatting>
  <conditionalFormatting sqref="E389"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</conditionalFormatting>
  <conditionalFormatting sqref="E78"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</conditionalFormatting>
  <conditionalFormatting sqref="D210:H210 G213:H214 G212 G216:H216 G218 H217 H215 H211 D211:E244 H225:H229 H233:H244 G222:H222 G224:H224 H223 H219:H221"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</conditionalFormatting>
  <conditionalFormatting sqref="F224"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  <cfRule type="duplicateValues" priority="296" aboveAverage="0" equalAverage="0" bottom="0" percent="0" rank="0" text="" dxfId="294">
      <formula>0</formula>
    </cfRule>
    <cfRule type="duplicateValues" priority="297" aboveAverage="0" equalAverage="0" bottom="0" percent="0" rank="0" text="" dxfId="295">
      <formula>0</formula>
    </cfRule>
    <cfRule type="duplicateValues" priority="298" aboveAverage="0" equalAverage="0" bottom="0" percent="0" rank="0" text="" dxfId="296">
      <formula>0</formula>
    </cfRule>
    <cfRule type="duplicateValues" priority="299" aboveAverage="0" equalAverage="0" bottom="0" percent="0" rank="0" text="" dxfId="297">
      <formula>0</formula>
    </cfRule>
    <cfRule type="duplicateValues" priority="300" aboveAverage="0" equalAverage="0" bottom="0" percent="0" rank="0" text="" dxfId="298">
      <formula>0</formula>
    </cfRule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  <cfRule type="duplicateValues" priority="306" aboveAverage="0" equalAverage="0" bottom="0" percent="0" rank="0" text="" dxfId="304">
      <formula>0</formula>
    </cfRule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  <cfRule type="duplicateValues" priority="310" aboveAverage="0" equalAverage="0" bottom="0" percent="0" rank="0" text="" dxfId="308">
      <formula>0</formula>
    </cfRule>
    <cfRule type="duplicateValues" priority="311" aboveAverage="0" equalAverage="0" bottom="0" percent="0" rank="0" text="" dxfId="309">
      <formula>0</formula>
    </cfRule>
  </conditionalFormatting>
  <conditionalFormatting sqref="D277:H277 D291:H291 D278:E290 G280:H280 H281 G284:H284 G286:H286 H285 H283 G289:H289 G290 G287:G288 G282 G278:G279 D292:E311 F292:F319"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</conditionalFormatting>
  <conditionalFormatting sqref="D344:H344 D358:H358 D356 D357:E357 D345:E355 G347:H347 H348 G350:H350 G353:H353 H351:H352 G356:H356 H357 G354:G355 G349 G345:G346 D359:E359 D362:E362 D360:D361 D366:E368 D370:E377 D369 D363:D365 H359:H377"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  <cfRule type="duplicateValues" priority="331" aboveAverage="0" equalAverage="0" bottom="0" percent="0" rank="0" text="" dxfId="329">
      <formula>0</formula>
    </cfRule>
    <cfRule type="duplicateValues" priority="332" aboveAverage="0" equalAverage="0" bottom="0" percent="0" rank="0" text="" dxfId="330">
      <formula>0</formula>
    </cfRule>
  </conditionalFormatting>
  <conditionalFormatting sqref="E356"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  <cfRule type="duplicateValues" priority="335" aboveAverage="0" equalAverage="0" bottom="0" percent="0" rank="0" text="" dxfId="333">
      <formula>0</formula>
    </cfRule>
    <cfRule type="duplicateValues" priority="336" aboveAverage="0" equalAverage="0" bottom="0" percent="0" rank="0" text="" dxfId="334">
      <formula>0</formula>
    </cfRule>
    <cfRule type="duplicateValues" priority="337" aboveAverage="0" equalAverage="0" bottom="0" percent="0" rank="0" text="" dxfId="335">
      <formula>0</formula>
    </cfRule>
    <cfRule type="duplicateValues" priority="338" aboveAverage="0" equalAverage="0" bottom="0" percent="0" rank="0" text="" dxfId="336">
      <formula>0</formula>
    </cfRule>
    <cfRule type="duplicateValues" priority="339" aboveAverage="0" equalAverage="0" bottom="0" percent="0" rank="0" text="" dxfId="337">
      <formula>0</formula>
    </cfRule>
    <cfRule type="duplicateValues" priority="340" aboveAverage="0" equalAverage="0" bottom="0" percent="0" rank="0" text="" dxfId="338">
      <formula>0</formula>
    </cfRule>
    <cfRule type="duplicateValues" priority="341" aboveAverage="0" equalAverage="0" bottom="0" percent="0" rank="0" text="" dxfId="339">
      <formula>0</formula>
    </cfRule>
    <cfRule type="duplicateValues" priority="342" aboveAverage="0" equalAverage="0" bottom="0" percent="0" rank="0" text="" dxfId="340">
      <formula>0</formula>
    </cfRule>
    <cfRule type="duplicateValues" priority="343" aboveAverage="0" equalAverage="0" bottom="0" percent="0" rank="0" text="" dxfId="341">
      <formula>0</formula>
    </cfRule>
    <cfRule type="duplicateValues" priority="344" aboveAverage="0" equalAverage="0" bottom="0" percent="0" rank="0" text="" dxfId="342">
      <formula>0</formula>
    </cfRule>
    <cfRule type="duplicateValues" priority="345" aboveAverage="0" equalAverage="0" bottom="0" percent="0" rank="0" text="" dxfId="343">
      <formula>0</formula>
    </cfRule>
    <cfRule type="duplicateValues" priority="346" aboveAverage="0" equalAverage="0" bottom="0" percent="0" rank="0" text="" dxfId="344">
      <formula>0</formula>
    </cfRule>
    <cfRule type="duplicateValues" priority="347" aboveAverage="0" equalAverage="0" bottom="0" percent="0" rank="0" text="" dxfId="345">
      <formula>0</formula>
    </cfRule>
    <cfRule type="duplicateValues" priority="348" aboveAverage="0" equalAverage="0" bottom="0" percent="0" rank="0" text="" dxfId="346">
      <formula>0</formula>
    </cfRule>
    <cfRule type="duplicateValues" priority="349" aboveAverage="0" equalAverage="0" bottom="0" percent="0" rank="0" text="" dxfId="347">
      <formula>0</formula>
    </cfRule>
    <cfRule type="duplicateValues" priority="350" aboveAverage="0" equalAverage="0" bottom="0" percent="0" rank="0" text="" dxfId="348">
      <formula>0</formula>
    </cfRule>
    <cfRule type="duplicateValues" priority="351" aboveAverage="0" equalAverage="0" bottom="0" percent="0" rank="0" text="" dxfId="349">
      <formula>0</formula>
    </cfRule>
    <cfRule type="duplicateValues" priority="352" aboveAverage="0" equalAverage="0" bottom="0" percent="0" rank="0" text="" dxfId="350">
      <formula>0</formula>
    </cfRule>
    <cfRule type="duplicateValues" priority="353" aboveAverage="0" equalAverage="0" bottom="0" percent="0" rank="0" text="" dxfId="351">
      <formula>0</formula>
    </cfRule>
  </conditionalFormatting>
  <conditionalFormatting sqref="F436">
    <cfRule type="duplicateValues" priority="354" aboveAverage="0" equalAverage="0" bottom="0" percent="0" rank="0" text="" dxfId="352">
      <formula>0</formula>
    </cfRule>
    <cfRule type="duplicateValues" priority="355" aboveAverage="0" equalAverage="0" bottom="0" percent="0" rank="0" text="" dxfId="353">
      <formula>0</formula>
    </cfRule>
    <cfRule type="duplicateValues" priority="356" aboveAverage="0" equalAverage="0" bottom="0" percent="0" rank="0" text="" dxfId="354">
      <formula>0</formula>
    </cfRule>
    <cfRule type="duplicateValues" priority="357" aboveAverage="0" equalAverage="0" bottom="0" percent="0" rank="0" text="" dxfId="355">
      <formula>0</formula>
    </cfRule>
    <cfRule type="duplicateValues" priority="358" aboveAverage="0" equalAverage="0" bottom="0" percent="0" rank="0" text="" dxfId="356">
      <formula>0</formula>
    </cfRule>
    <cfRule type="duplicateValues" priority="359" aboveAverage="0" equalAverage="0" bottom="0" percent="0" rank="0" text="" dxfId="357">
      <formula>0</formula>
    </cfRule>
    <cfRule type="duplicateValues" priority="360" aboveAverage="0" equalAverage="0" bottom="0" percent="0" rank="0" text="" dxfId="358">
      <formula>0</formula>
    </cfRule>
    <cfRule type="duplicateValues" priority="361" aboveAverage="0" equalAverage="0" bottom="0" percent="0" rank="0" text="" dxfId="359">
      <formula>0</formula>
    </cfRule>
    <cfRule type="duplicateValues" priority="362" aboveAverage="0" equalAverage="0" bottom="0" percent="0" rank="0" text="" dxfId="360">
      <formula>0</formula>
    </cfRule>
    <cfRule type="duplicateValues" priority="363" aboveAverage="0" equalAverage="0" bottom="0" percent="0" rank="0" text="" dxfId="361">
      <formula>0</formula>
    </cfRule>
    <cfRule type="duplicateValues" priority="364" aboveAverage="0" equalAverage="0" bottom="0" percent="0" rank="0" text="" dxfId="362">
      <formula>0</formula>
    </cfRule>
    <cfRule type="duplicateValues" priority="365" aboveAverage="0" equalAverage="0" bottom="0" percent="0" rank="0" text="" dxfId="363">
      <formula>0</formula>
    </cfRule>
    <cfRule type="duplicateValues" priority="366" aboveAverage="0" equalAverage="0" bottom="0" percent="0" rank="0" text="" dxfId="364">
      <formula>0</formula>
    </cfRule>
    <cfRule type="duplicateValues" priority="367" aboveAverage="0" equalAverage="0" bottom="0" percent="0" rank="0" text="" dxfId="365">
      <formula>0</formula>
    </cfRule>
    <cfRule type="duplicateValues" priority="368" aboveAverage="0" equalAverage="0" bottom="0" percent="0" rank="0" text="" dxfId="366">
      <formula>0</formula>
    </cfRule>
    <cfRule type="duplicateValues" priority="369" aboveAverage="0" equalAverage="0" bottom="0" percent="0" rank="0" text="" dxfId="367">
      <formula>0</formula>
    </cfRule>
    <cfRule type="duplicateValues" priority="370" aboveAverage="0" equalAverage="0" bottom="0" percent="0" rank="0" text="" dxfId="368">
      <formula>0</formula>
    </cfRule>
    <cfRule type="duplicateValues" priority="371" aboveAverage="0" equalAverage="0" bottom="0" percent="0" rank="0" text="" dxfId="369">
      <formula>0</formula>
    </cfRule>
    <cfRule type="duplicateValues" priority="372" aboveAverage="0" equalAverage="0" bottom="0" percent="0" rank="0" text="" dxfId="370">
      <formula>0</formula>
    </cfRule>
    <cfRule type="duplicateValues" priority="373" aboveAverage="0" equalAverage="0" bottom="0" percent="0" rank="0" text="" dxfId="371">
      <formula>0</formula>
    </cfRule>
    <cfRule type="duplicateValues" priority="374" aboveAverage="0" equalAverage="0" bottom="0" percent="0" rank="0" text="" dxfId="372">
      <formula>0</formula>
    </cfRule>
  </conditionalFormatting>
  <conditionalFormatting sqref="G23 G31 G28">
    <cfRule type="duplicateValues" priority="375" aboveAverage="0" equalAverage="0" bottom="0" percent="0" rank="0" text="" dxfId="373">
      <formula>0</formula>
    </cfRule>
    <cfRule type="duplicateValues" priority="376" aboveAverage="0" equalAverage="0" bottom="0" percent="0" rank="0" text="" dxfId="374">
      <formula>0</formula>
    </cfRule>
    <cfRule type="duplicateValues" priority="377" aboveAverage="0" equalAverage="0" bottom="0" percent="0" rank="0" text="" dxfId="375">
      <formula>0</formula>
    </cfRule>
    <cfRule type="duplicateValues" priority="378" aboveAverage="0" equalAverage="0" bottom="0" percent="0" rank="0" text="" dxfId="376">
      <formula>0</formula>
    </cfRule>
    <cfRule type="duplicateValues" priority="379" aboveAverage="0" equalAverage="0" bottom="0" percent="0" rank="0" text="" dxfId="377">
      <formula>0</formula>
    </cfRule>
    <cfRule type="duplicateValues" priority="380" aboveAverage="0" equalAverage="0" bottom="0" percent="0" rank="0" text="" dxfId="378">
      <formula>0</formula>
    </cfRule>
    <cfRule type="duplicateValues" priority="381" aboveAverage="0" equalAverage="0" bottom="0" percent="0" rank="0" text="" dxfId="379">
      <formula>0</formula>
    </cfRule>
    <cfRule type="duplicateValues" priority="382" aboveAverage="0" equalAverage="0" bottom="0" percent="0" rank="0" text="" dxfId="380">
      <formula>0</formula>
    </cfRule>
    <cfRule type="duplicateValues" priority="383" aboveAverage="0" equalAverage="0" bottom="0" percent="0" rank="0" text="" dxfId="381">
      <formula>0</formula>
    </cfRule>
    <cfRule type="duplicateValues" priority="384" aboveAverage="0" equalAverage="0" bottom="0" percent="0" rank="0" text="" dxfId="382">
      <formula>0</formula>
    </cfRule>
    <cfRule type="duplicateValues" priority="385" aboveAverage="0" equalAverage="0" bottom="0" percent="0" rank="0" text="" dxfId="383">
      <formula>0</formula>
    </cfRule>
    <cfRule type="duplicateValues" priority="386" aboveAverage="0" equalAverage="0" bottom="0" percent="0" rank="0" text="" dxfId="384">
      <formula>0</formula>
    </cfRule>
    <cfRule type="duplicateValues" priority="387" aboveAverage="0" equalAverage="0" bottom="0" percent="0" rank="0" text="" dxfId="385">
      <formula>0</formula>
    </cfRule>
    <cfRule type="duplicateValues" priority="388" aboveAverage="0" equalAverage="0" bottom="0" percent="0" rank="0" text="" dxfId="386">
      <formula>0</formula>
    </cfRule>
  </conditionalFormatting>
  <conditionalFormatting sqref="H114:H117 E114:E118">
    <cfRule type="duplicateValues" priority="389" aboveAverage="0" equalAverage="0" bottom="0" percent="0" rank="0" text="" dxfId="387">
      <formula>0</formula>
    </cfRule>
    <cfRule type="duplicateValues" priority="390" aboveAverage="0" equalAverage="0" bottom="0" percent="0" rank="0" text="" dxfId="388">
      <formula>0</formula>
    </cfRule>
    <cfRule type="duplicateValues" priority="391" aboveAverage="0" equalAverage="0" bottom="0" percent="0" rank="0" text="" dxfId="389">
      <formula>0</formula>
    </cfRule>
    <cfRule type="duplicateValues" priority="392" aboveAverage="0" equalAverage="0" bottom="0" percent="0" rank="0" text="" dxfId="390">
      <formula>0</formula>
    </cfRule>
    <cfRule type="duplicateValues" priority="393" aboveAverage="0" equalAverage="0" bottom="0" percent="0" rank="0" text="" dxfId="391">
      <formula>0</formula>
    </cfRule>
    <cfRule type="duplicateValues" priority="394" aboveAverage="0" equalAverage="0" bottom="0" percent="0" rank="0" text="" dxfId="392">
      <formula>0</formula>
    </cfRule>
    <cfRule type="duplicateValues" priority="395" aboveAverage="0" equalAverage="0" bottom="0" percent="0" rank="0" text="" dxfId="393">
      <formula>0</formula>
    </cfRule>
    <cfRule type="duplicateValues" priority="396" aboveAverage="0" equalAverage="0" bottom="0" percent="0" rank="0" text="" dxfId="394">
      <formula>0</formula>
    </cfRule>
    <cfRule type="duplicateValues" priority="397" aboveAverage="0" equalAverage="0" bottom="0" percent="0" rank="0" text="" dxfId="395">
      <formula>0</formula>
    </cfRule>
    <cfRule type="duplicateValues" priority="398" aboveAverage="0" equalAverage="0" bottom="0" percent="0" rank="0" text="" dxfId="396">
      <formula>0</formula>
    </cfRule>
    <cfRule type="duplicateValues" priority="399" aboveAverage="0" equalAverage="0" bottom="0" percent="0" rank="0" text="" dxfId="397">
      <formula>0</formula>
    </cfRule>
    <cfRule type="duplicateValues" priority="400" aboveAverage="0" equalAverage="0" bottom="0" percent="0" rank="0" text="" dxfId="398">
      <formula>0</formula>
    </cfRule>
    <cfRule type="duplicateValues" priority="401" aboveAverage="0" equalAverage="0" bottom="0" percent="0" rank="0" text="" dxfId="399">
      <formula>0</formula>
    </cfRule>
    <cfRule type="duplicateValues" priority="402" aboveAverage="0" equalAverage="0" bottom="0" percent="0" rank="0" text="" dxfId="400">
      <formula>0</formula>
    </cfRule>
  </conditionalFormatting>
  <conditionalFormatting sqref="G110:H110 E91:E101 E103:E108 E111:E113 G102:G105 H91:H97 H111:H113 H99:H109">
    <cfRule type="duplicateValues" priority="403" aboveAverage="0" equalAverage="0" bottom="0" percent="0" rank="0" text="" dxfId="401">
      <formula>0</formula>
    </cfRule>
    <cfRule type="duplicateValues" priority="404" aboveAverage="0" equalAverage="0" bottom="0" percent="0" rank="0" text="" dxfId="402">
      <formula>0</formula>
    </cfRule>
    <cfRule type="duplicateValues" priority="405" aboveAverage="0" equalAverage="0" bottom="0" percent="0" rank="0" text="" dxfId="403">
      <formula>0</formula>
    </cfRule>
    <cfRule type="duplicateValues" priority="406" aboveAverage="0" equalAverage="0" bottom="0" percent="0" rank="0" text="" dxfId="404">
      <formula>0</formula>
    </cfRule>
    <cfRule type="duplicateValues" priority="407" aboveAverage="0" equalAverage="0" bottom="0" percent="0" rank="0" text="" dxfId="405">
      <formula>0</formula>
    </cfRule>
    <cfRule type="duplicateValues" priority="408" aboveAverage="0" equalAverage="0" bottom="0" percent="0" rank="0" text="" dxfId="406">
      <formula>0</formula>
    </cfRule>
    <cfRule type="duplicateValues" priority="409" aboveAverage="0" equalAverage="0" bottom="0" percent="0" rank="0" text="" dxfId="407">
      <formula>0</formula>
    </cfRule>
    <cfRule type="duplicateValues" priority="410" aboveAverage="0" equalAverage="0" bottom="0" percent="0" rank="0" text="" dxfId="408">
      <formula>0</formula>
    </cfRule>
    <cfRule type="duplicateValues" priority="411" aboveAverage="0" equalAverage="0" bottom="0" percent="0" rank="0" text="" dxfId="409">
      <formula>0</formula>
    </cfRule>
    <cfRule type="duplicateValues" priority="412" aboveAverage="0" equalAverage="0" bottom="0" percent="0" rank="0" text="" dxfId="410">
      <formula>0</formula>
    </cfRule>
    <cfRule type="duplicateValues" priority="413" aboveAverage="0" equalAverage="0" bottom="0" percent="0" rank="0" text="" dxfId="411">
      <formula>0</formula>
    </cfRule>
    <cfRule type="duplicateValues" priority="414" aboveAverage="0" equalAverage="0" bottom="0" percent="0" rank="0" text="" dxfId="412">
      <formula>0</formula>
    </cfRule>
    <cfRule type="duplicateValues" priority="415" aboveAverage="0" equalAverage="0" bottom="0" percent="0" rank="0" text="" dxfId="413">
      <formula>0</formula>
    </cfRule>
    <cfRule type="duplicateValues" priority="416" aboveAverage="0" equalAverage="0" bottom="0" percent="0" rank="0" text="" dxfId="414">
      <formula>0</formula>
    </cfRule>
  </conditionalFormatting>
  <conditionalFormatting sqref="D119:E132 G119:H132 D133:H141 F120:F131 D113:D118">
    <cfRule type="duplicateValues" priority="417" aboveAverage="0" equalAverage="0" bottom="0" percent="0" rank="0" text="" dxfId="415">
      <formula>0</formula>
    </cfRule>
  </conditionalFormatting>
  <conditionalFormatting sqref="D120:H141 D113:D118 D119:E119 G119:H119">
    <cfRule type="duplicateValues" priority="418" aboveAverage="0" equalAverage="0" bottom="0" percent="0" rank="0" text="" dxfId="416">
      <formula>0</formula>
    </cfRule>
    <cfRule type="duplicateValues" priority="419" aboveAverage="0" equalAverage="0" bottom="0" percent="0" rank="0" text="" dxfId="417">
      <formula>0</formula>
    </cfRule>
    <cfRule type="duplicateValues" priority="420" aboveAverage="0" equalAverage="0" bottom="0" percent="0" rank="0" text="" dxfId="418">
      <formula>0</formula>
    </cfRule>
    <cfRule type="duplicateValues" priority="421" aboveAverage="0" equalAverage="0" bottom="0" percent="0" rank="0" text="" dxfId="419">
      <formula>0</formula>
    </cfRule>
    <cfRule type="duplicateValues" priority="422" aboveAverage="0" equalAverage="0" bottom="0" percent="0" rank="0" text="" dxfId="420">
      <formula>0</formula>
    </cfRule>
    <cfRule type="duplicateValues" priority="423" aboveAverage="0" equalAverage="0" bottom="0" percent="0" rank="0" text="" dxfId="421">
      <formula>0</formula>
    </cfRule>
    <cfRule type="duplicateValues" priority="424" aboveAverage="0" equalAverage="0" bottom="0" percent="0" rank="0" text="" dxfId="422">
      <formula>0</formula>
    </cfRule>
    <cfRule type="duplicateValues" priority="425" aboveAverage="0" equalAverage="0" bottom="0" percent="0" rank="0" text="" dxfId="423">
      <formula>0</formula>
    </cfRule>
    <cfRule type="duplicateValues" priority="426" aboveAverage="0" equalAverage="0" bottom="0" percent="0" rank="0" text="" dxfId="424">
      <formula>0</formula>
    </cfRule>
    <cfRule type="duplicateValues" priority="427" aboveAverage="0" equalAverage="0" bottom="0" percent="0" rank="0" text="" dxfId="425">
      <formula>0</formula>
    </cfRule>
    <cfRule type="duplicateValues" priority="428" aboveAverage="0" equalAverage="0" bottom="0" percent="0" rank="0" text="" dxfId="426">
      <formula>0</formula>
    </cfRule>
    <cfRule type="duplicateValues" priority="429" aboveAverage="0" equalAverage="0" bottom="0" percent="0" rank="0" text="" dxfId="427">
      <formula>0</formula>
    </cfRule>
  </conditionalFormatting>
  <conditionalFormatting sqref="D76:H76 D79:E90 D78 D77:E77 G77:H77 G79:H79 G81:H81 G86:H88 G90:H90 H89 H83:H85 G82 H80 G78 D91:D112 F90:F119">
    <cfRule type="duplicateValues" priority="430" aboveAverage="0" equalAverage="0" bottom="0" percent="0" rank="0" text="" dxfId="428">
      <formula>0</formula>
    </cfRule>
  </conditionalFormatting>
  <conditionalFormatting sqref="D76:H76 D78 D79:E89 D77:E77 G77:H77 G79:H79 G81:H81 G86:H88 H89 H83:H85 G82 H80 G78 D90:H90 D91:D112 F91:F119">
    <cfRule type="duplicateValues" priority="431" aboveAverage="0" equalAverage="0" bottom="0" percent="0" rank="0" text="" dxfId="429">
      <formula>0</formula>
    </cfRule>
    <cfRule type="duplicateValues" priority="432" aboveAverage="0" equalAverage="0" bottom="0" percent="0" rank="0" text="" dxfId="430">
      <formula>0</formula>
    </cfRule>
    <cfRule type="duplicateValues" priority="433" aboveAverage="0" equalAverage="0" bottom="0" percent="0" rank="0" text="" dxfId="431">
      <formula>0</formula>
    </cfRule>
    <cfRule type="duplicateValues" priority="434" aboveAverage="0" equalAverage="0" bottom="0" percent="0" rank="0" text="" dxfId="432">
      <formula>0</formula>
    </cfRule>
    <cfRule type="duplicateValues" priority="435" aboveAverage="0" equalAverage="0" bottom="0" percent="0" rank="0" text="" dxfId="433">
      <formula>0</formula>
    </cfRule>
    <cfRule type="duplicateValues" priority="436" aboveAverage="0" equalAverage="0" bottom="0" percent="0" rank="0" text="" dxfId="434">
      <formula>0</formula>
    </cfRule>
    <cfRule type="duplicateValues" priority="437" aboveAverage="0" equalAverage="0" bottom="0" percent="0" rank="0" text="" dxfId="435">
      <formula>0</formula>
    </cfRule>
    <cfRule type="duplicateValues" priority="438" aboveAverage="0" equalAverage="0" bottom="0" percent="0" rank="0" text="" dxfId="436">
      <formula>0</formula>
    </cfRule>
    <cfRule type="duplicateValues" priority="439" aboveAverage="0" equalAverage="0" bottom="0" percent="0" rank="0" text="" dxfId="437">
      <formula>0</formula>
    </cfRule>
    <cfRule type="duplicateValues" priority="440" aboveAverage="0" equalAverage="0" bottom="0" percent="0" rank="0" text="" dxfId="438">
      <formula>0</formula>
    </cfRule>
    <cfRule type="duplicateValues" priority="441" aboveAverage="0" equalAverage="0" bottom="0" percent="0" rank="0" text="" dxfId="439">
      <formula>0</formula>
    </cfRule>
    <cfRule type="duplicateValues" priority="442" aboveAverage="0" equalAverage="0" bottom="0" percent="0" rank="0" text="" dxfId="440">
      <formula>0</formula>
    </cfRule>
  </conditionalFormatting>
  <conditionalFormatting sqref="F181:F184">
    <cfRule type="duplicateValues" priority="443" aboveAverage="0" equalAverage="0" bottom="0" percent="0" rank="0" text="" dxfId="441">
      <formula>0</formula>
    </cfRule>
    <cfRule type="duplicateValues" priority="444" aboveAverage="0" equalAverage="0" bottom="0" percent="0" rank="0" text="" dxfId="442">
      <formula>0</formula>
    </cfRule>
    <cfRule type="duplicateValues" priority="445" aboveAverage="0" equalAverage="0" bottom="0" percent="0" rank="0" text="" dxfId="443">
      <formula>0</formula>
    </cfRule>
    <cfRule type="duplicateValues" priority="446" aboveAverage="0" equalAverage="0" bottom="0" percent="0" rank="0" text="" dxfId="444">
      <formula>0</formula>
    </cfRule>
    <cfRule type="duplicateValues" priority="447" aboveAverage="0" equalAverage="0" bottom="0" percent="0" rank="0" text="" dxfId="445">
      <formula>0</formula>
    </cfRule>
    <cfRule type="duplicateValues" priority="448" aboveAverage="0" equalAverage="0" bottom="0" percent="0" rank="0" text="" dxfId="446">
      <formula>0</formula>
    </cfRule>
    <cfRule type="duplicateValues" priority="449" aboveAverage="0" equalAverage="0" bottom="0" percent="0" rank="0" text="" dxfId="447">
      <formula>0</formula>
    </cfRule>
    <cfRule type="duplicateValues" priority="450" aboveAverage="0" equalAverage="0" bottom="0" percent="0" rank="0" text="" dxfId="448">
      <formula>0</formula>
    </cfRule>
    <cfRule type="duplicateValues" priority="451" aboveAverage="0" equalAverage="0" bottom="0" percent="0" rank="0" text="" dxfId="449">
      <formula>0</formula>
    </cfRule>
    <cfRule type="duplicateValues" priority="452" aboveAverage="0" equalAverage="0" bottom="0" percent="0" rank="0" text="" dxfId="450">
      <formula>0</formula>
    </cfRule>
    <cfRule type="duplicateValues" priority="453" aboveAverage="0" equalAverage="0" bottom="0" percent="0" rank="0" text="" dxfId="451">
      <formula>0</formula>
    </cfRule>
    <cfRule type="duplicateValues" priority="454" aboveAverage="0" equalAverage="0" bottom="0" percent="0" rank="0" text="" dxfId="452">
      <formula>0</formula>
    </cfRule>
    <cfRule type="duplicateValues" priority="455" aboveAverage="0" equalAverage="0" bottom="0" percent="0" rank="0" text="" dxfId="453">
      <formula>0</formula>
    </cfRule>
    <cfRule type="duplicateValues" priority="456" aboveAverage="0" equalAverage="0" bottom="0" percent="0" rank="0" text="" dxfId="454">
      <formula>0</formula>
    </cfRule>
  </conditionalFormatting>
  <conditionalFormatting sqref="F158:F160 F162:F164 G161 F166:F176 F178:F180">
    <cfRule type="duplicateValues" priority="457" aboveAverage="0" equalAverage="0" bottom="0" percent="0" rank="0" text="" dxfId="455">
      <formula>0</formula>
    </cfRule>
    <cfRule type="duplicateValues" priority="458" aboveAverage="0" equalAverage="0" bottom="0" percent="0" rank="0" text="" dxfId="456">
      <formula>0</formula>
    </cfRule>
    <cfRule type="duplicateValues" priority="459" aboveAverage="0" equalAverage="0" bottom="0" percent="0" rank="0" text="" dxfId="457">
      <formula>0</formula>
    </cfRule>
    <cfRule type="duplicateValues" priority="460" aboveAverage="0" equalAverage="0" bottom="0" percent="0" rank="0" text="" dxfId="458">
      <formula>0</formula>
    </cfRule>
    <cfRule type="duplicateValues" priority="461" aboveAverage="0" equalAverage="0" bottom="0" percent="0" rank="0" text="" dxfId="459">
      <formula>0</formula>
    </cfRule>
    <cfRule type="duplicateValues" priority="462" aboveAverage="0" equalAverage="0" bottom="0" percent="0" rank="0" text="" dxfId="460">
      <formula>0</formula>
    </cfRule>
    <cfRule type="duplicateValues" priority="463" aboveAverage="0" equalAverage="0" bottom="0" percent="0" rank="0" text="" dxfId="461">
      <formula>0</formula>
    </cfRule>
    <cfRule type="duplicateValues" priority="464" aboveAverage="0" equalAverage="0" bottom="0" percent="0" rank="0" text="" dxfId="462">
      <formula>0</formula>
    </cfRule>
    <cfRule type="duplicateValues" priority="465" aboveAverage="0" equalAverage="0" bottom="0" percent="0" rank="0" text="" dxfId="463">
      <formula>0</formula>
    </cfRule>
    <cfRule type="duplicateValues" priority="466" aboveAverage="0" equalAverage="0" bottom="0" percent="0" rank="0" text="" dxfId="464">
      <formula>0</formula>
    </cfRule>
    <cfRule type="duplicateValues" priority="467" aboveAverage="0" equalAverage="0" bottom="0" percent="0" rank="0" text="" dxfId="465">
      <formula>0</formula>
    </cfRule>
    <cfRule type="duplicateValues" priority="468" aboveAverage="0" equalAverage="0" bottom="0" percent="0" rank="0" text="" dxfId="466">
      <formula>0</formula>
    </cfRule>
    <cfRule type="duplicateValues" priority="469" aboveAverage="0" equalAverage="0" bottom="0" percent="0" rank="0" text="" dxfId="467">
      <formula>0</formula>
    </cfRule>
    <cfRule type="duplicateValues" priority="470" aboveAverage="0" equalAverage="0" bottom="0" percent="0" rank="0" text="" dxfId="468">
      <formula>0</formula>
    </cfRule>
  </conditionalFormatting>
  <conditionalFormatting sqref="G248:G252">
    <cfRule type="duplicateValues" priority="471" aboveAverage="0" equalAverage="0" bottom="0" percent="0" rank="0" text="" dxfId="469">
      <formula>0</formula>
    </cfRule>
    <cfRule type="duplicateValues" priority="472" aboveAverage="0" equalAverage="0" bottom="0" percent="0" rank="0" text="" dxfId="470">
      <formula>0</formula>
    </cfRule>
    <cfRule type="duplicateValues" priority="473" aboveAverage="0" equalAverage="0" bottom="0" percent="0" rank="0" text="" dxfId="471">
      <formula>0</formula>
    </cfRule>
    <cfRule type="duplicateValues" priority="474" aboveAverage="0" equalAverage="0" bottom="0" percent="0" rank="0" text="" dxfId="472">
      <formula>0</formula>
    </cfRule>
    <cfRule type="duplicateValues" priority="475" aboveAverage="0" equalAverage="0" bottom="0" percent="0" rank="0" text="" dxfId="473">
      <formula>0</formula>
    </cfRule>
    <cfRule type="duplicateValues" priority="476" aboveAverage="0" equalAverage="0" bottom="0" percent="0" rank="0" text="" dxfId="474">
      <formula>0</formula>
    </cfRule>
    <cfRule type="duplicateValues" priority="477" aboveAverage="0" equalAverage="0" bottom="0" percent="0" rank="0" text="" dxfId="475">
      <formula>0</formula>
    </cfRule>
    <cfRule type="duplicateValues" priority="478" aboveAverage="0" equalAverage="0" bottom="0" percent="0" rank="0" text="" dxfId="476">
      <formula>0</formula>
    </cfRule>
    <cfRule type="duplicateValues" priority="479" aboveAverage="0" equalAverage="0" bottom="0" percent="0" rank="0" text="" dxfId="477">
      <formula>0</formula>
    </cfRule>
    <cfRule type="duplicateValues" priority="480" aboveAverage="0" equalAverage="0" bottom="0" percent="0" rank="0" text="" dxfId="478">
      <formula>0</formula>
    </cfRule>
    <cfRule type="duplicateValues" priority="481" aboveAverage="0" equalAverage="0" bottom="0" percent="0" rank="0" text="" dxfId="479">
      <formula>0</formula>
    </cfRule>
    <cfRule type="duplicateValues" priority="482" aboveAverage="0" equalAverage="0" bottom="0" percent="0" rank="0" text="" dxfId="480">
      <formula>0</formula>
    </cfRule>
    <cfRule type="duplicateValues" priority="483" aboveAverage="0" equalAverage="0" bottom="0" percent="0" rank="0" text="" dxfId="481">
      <formula>0</formula>
    </cfRule>
    <cfRule type="duplicateValues" priority="484" aboveAverage="0" equalAverage="0" bottom="0" percent="0" rank="0" text="" dxfId="482">
      <formula>0</formula>
    </cfRule>
  </conditionalFormatting>
  <conditionalFormatting sqref="F226:F227 G225 F239 G233:G238 G240:G243 H245 G246:G247 H231 F229 G230 G228">
    <cfRule type="duplicateValues" priority="485" aboveAverage="0" equalAverage="0" bottom="0" percent="0" rank="0" text="" dxfId="483">
      <formula>0</formula>
    </cfRule>
    <cfRule type="duplicateValues" priority="486" aboveAverage="0" equalAverage="0" bottom="0" percent="0" rank="0" text="" dxfId="484">
      <formula>0</formula>
    </cfRule>
    <cfRule type="duplicateValues" priority="487" aboveAverage="0" equalAverage="0" bottom="0" percent="0" rank="0" text="" dxfId="485">
      <formula>0</formula>
    </cfRule>
    <cfRule type="duplicateValues" priority="488" aboveAverage="0" equalAverage="0" bottom="0" percent="0" rank="0" text="" dxfId="486">
      <formula>0</formula>
    </cfRule>
    <cfRule type="duplicateValues" priority="489" aboveAverage="0" equalAverage="0" bottom="0" percent="0" rank="0" text="" dxfId="487">
      <formula>0</formula>
    </cfRule>
    <cfRule type="duplicateValues" priority="490" aboveAverage="0" equalAverage="0" bottom="0" percent="0" rank="0" text="" dxfId="488">
      <formula>0</formula>
    </cfRule>
    <cfRule type="duplicateValues" priority="491" aboveAverage="0" equalAverage="0" bottom="0" percent="0" rank="0" text="" dxfId="489">
      <formula>0</formula>
    </cfRule>
    <cfRule type="duplicateValues" priority="492" aboveAverage="0" equalAverage="0" bottom="0" percent="0" rank="0" text="" dxfId="490">
      <formula>0</formula>
    </cfRule>
    <cfRule type="duplicateValues" priority="493" aboveAverage="0" equalAverage="0" bottom="0" percent="0" rank="0" text="" dxfId="491">
      <formula>0</formula>
    </cfRule>
    <cfRule type="duplicateValues" priority="494" aboveAverage="0" equalAverage="0" bottom="0" percent="0" rank="0" text="" dxfId="492">
      <formula>0</formula>
    </cfRule>
    <cfRule type="duplicateValues" priority="495" aboveAverage="0" equalAverage="0" bottom="0" percent="0" rank="0" text="" dxfId="493">
      <formula>0</formula>
    </cfRule>
    <cfRule type="duplicateValues" priority="496" aboveAverage="0" equalAverage="0" bottom="0" percent="0" rank="0" text="" dxfId="494">
      <formula>0</formula>
    </cfRule>
    <cfRule type="duplicateValues" priority="497" aboveAverage="0" equalAverage="0" bottom="0" percent="0" rank="0" text="" dxfId="495">
      <formula>0</formula>
    </cfRule>
    <cfRule type="duplicateValues" priority="498" aboveAverage="0" equalAverage="0" bottom="0" percent="0" rank="0" text="" dxfId="496">
      <formula>0</formula>
    </cfRule>
  </conditionalFormatting>
  <conditionalFormatting sqref="G245">
    <cfRule type="duplicateValues" priority="499" aboveAverage="0" equalAverage="0" bottom="0" percent="0" rank="0" text="" dxfId="497">
      <formula>0</formula>
    </cfRule>
    <cfRule type="duplicateValues" priority="500" aboveAverage="0" equalAverage="0" bottom="0" percent="0" rank="0" text="" dxfId="498">
      <formula>0</formula>
    </cfRule>
    <cfRule type="duplicateValues" priority="501" aboveAverage="0" equalAverage="0" bottom="0" percent="0" rank="0" text="" dxfId="499">
      <formula>0</formula>
    </cfRule>
    <cfRule type="duplicateValues" priority="502" aboveAverage="0" equalAverage="0" bottom="0" percent="0" rank="0" text="" dxfId="500">
      <formula>0</formula>
    </cfRule>
    <cfRule type="duplicateValues" priority="503" aboveAverage="0" equalAverage="0" bottom="0" percent="0" rank="0" text="" dxfId="501">
      <formula>0</formula>
    </cfRule>
    <cfRule type="duplicateValues" priority="504" aboveAverage="0" equalAverage="0" bottom="0" percent="0" rank="0" text="" dxfId="502">
      <formula>0</formula>
    </cfRule>
    <cfRule type="duplicateValues" priority="505" aboveAverage="0" equalAverage="0" bottom="0" percent="0" rank="0" text="" dxfId="503">
      <formula>0</formula>
    </cfRule>
    <cfRule type="duplicateValues" priority="506" aboveAverage="0" equalAverage="0" bottom="0" percent="0" rank="0" text="" dxfId="504">
      <formula>0</formula>
    </cfRule>
    <cfRule type="duplicateValues" priority="507" aboveAverage="0" equalAverage="0" bottom="0" percent="0" rank="0" text="" dxfId="505">
      <formula>0</formula>
    </cfRule>
    <cfRule type="duplicateValues" priority="508" aboveAverage="0" equalAverage="0" bottom="0" percent="0" rank="0" text="" dxfId="506">
      <formula>0</formula>
    </cfRule>
    <cfRule type="duplicateValues" priority="509" aboveAverage="0" equalAverage="0" bottom="0" percent="0" rank="0" text="" dxfId="507">
      <formula>0</formula>
    </cfRule>
    <cfRule type="duplicateValues" priority="510" aboveAverage="0" equalAverage="0" bottom="0" percent="0" rank="0" text="" dxfId="508">
      <formula>0</formula>
    </cfRule>
  </conditionalFormatting>
  <conditionalFormatting sqref="G226:G227 G231:G232 G239 G229">
    <cfRule type="duplicateValues" priority="511" aboveAverage="0" equalAverage="0" bottom="0" percent="0" rank="0" text="" dxfId="509">
      <formula>0</formula>
    </cfRule>
    <cfRule type="duplicateValues" priority="512" aboveAverage="0" equalAverage="0" bottom="0" percent="0" rank="0" text="" dxfId="510">
      <formula>0</formula>
    </cfRule>
    <cfRule type="duplicateValues" priority="513" aboveAverage="0" equalAverage="0" bottom="0" percent="0" rank="0" text="" dxfId="511">
      <formula>0</formula>
    </cfRule>
    <cfRule type="duplicateValues" priority="514" aboveAverage="0" equalAverage="0" bottom="0" percent="0" rank="0" text="" dxfId="512">
      <formula>0</formula>
    </cfRule>
    <cfRule type="duplicateValues" priority="515" aboveAverage="0" equalAverage="0" bottom="0" percent="0" rank="0" text="" dxfId="513">
      <formula>0</formula>
    </cfRule>
    <cfRule type="duplicateValues" priority="516" aboveAverage="0" equalAverage="0" bottom="0" percent="0" rank="0" text="" dxfId="514">
      <formula>0</formula>
    </cfRule>
    <cfRule type="duplicateValues" priority="517" aboveAverage="0" equalAverage="0" bottom="0" percent="0" rank="0" text="" dxfId="515">
      <formula>0</formula>
    </cfRule>
    <cfRule type="duplicateValues" priority="518" aboveAverage="0" equalAverage="0" bottom="0" percent="0" rank="0" text="" dxfId="516">
      <formula>0</formula>
    </cfRule>
    <cfRule type="duplicateValues" priority="519" aboveAverage="0" equalAverage="0" bottom="0" percent="0" rank="0" text="" dxfId="517">
      <formula>0</formula>
    </cfRule>
    <cfRule type="duplicateValues" priority="520" aboveAverage="0" equalAverage="0" bottom="0" percent="0" rank="0" text="" dxfId="518">
      <formula>0</formula>
    </cfRule>
    <cfRule type="duplicateValues" priority="521" aboveAverage="0" equalAverage="0" bottom="0" percent="0" rank="0" text="" dxfId="519">
      <formula>0</formula>
    </cfRule>
    <cfRule type="duplicateValues" priority="522" aboveAverage="0" equalAverage="0" bottom="0" percent="0" rank="0" text="" dxfId="520">
      <formula>0</formula>
    </cfRule>
  </conditionalFormatting>
  <conditionalFormatting sqref="H315:H319">
    <cfRule type="duplicateValues" priority="523" aboveAverage="0" equalAverage="0" bottom="0" percent="0" rank="0" text="" dxfId="521">
      <formula>0</formula>
    </cfRule>
    <cfRule type="duplicateValues" priority="524" aboveAverage="0" equalAverage="0" bottom="0" percent="0" rank="0" text="" dxfId="522">
      <formula>0</formula>
    </cfRule>
    <cfRule type="duplicateValues" priority="525" aboveAverage="0" equalAverage="0" bottom="0" percent="0" rank="0" text="" dxfId="523">
      <formula>0</formula>
    </cfRule>
    <cfRule type="duplicateValues" priority="526" aboveAverage="0" equalAverage="0" bottom="0" percent="0" rank="0" text="" dxfId="524">
      <formula>0</formula>
    </cfRule>
    <cfRule type="duplicateValues" priority="527" aboveAverage="0" equalAverage="0" bottom="0" percent="0" rank="0" text="" dxfId="525">
      <formula>0</formula>
    </cfRule>
    <cfRule type="duplicateValues" priority="528" aboveAverage="0" equalAverage="0" bottom="0" percent="0" rank="0" text="" dxfId="526">
      <formula>0</formula>
    </cfRule>
    <cfRule type="duplicateValues" priority="529" aboveAverage="0" equalAverage="0" bottom="0" percent="0" rank="0" text="" dxfId="527">
      <formula>0</formula>
    </cfRule>
    <cfRule type="duplicateValues" priority="530" aboveAverage="0" equalAverage="0" bottom="0" percent="0" rank="0" text="" dxfId="528">
      <formula>0</formula>
    </cfRule>
    <cfRule type="duplicateValues" priority="531" aboveAverage="0" equalAverage="0" bottom="0" percent="0" rank="0" text="" dxfId="529">
      <formula>0</formula>
    </cfRule>
    <cfRule type="duplicateValues" priority="532" aboveAverage="0" equalAverage="0" bottom="0" percent="0" rank="0" text="" dxfId="530">
      <formula>0</formula>
    </cfRule>
    <cfRule type="duplicateValues" priority="533" aboveAverage="0" equalAverage="0" bottom="0" percent="0" rank="0" text="" dxfId="531">
      <formula>0</formula>
    </cfRule>
    <cfRule type="duplicateValues" priority="534" aboveAverage="0" equalAverage="0" bottom="0" percent="0" rank="0" text="" dxfId="532">
      <formula>0</formula>
    </cfRule>
    <cfRule type="duplicateValues" priority="535" aboveAverage="0" equalAverage="0" bottom="0" percent="0" rank="0" text="" dxfId="533">
      <formula>0</formula>
    </cfRule>
    <cfRule type="duplicateValues" priority="536" aboveAverage="0" equalAverage="0" bottom="0" percent="0" rank="0" text="" dxfId="534">
      <formula>0</formula>
    </cfRule>
  </conditionalFormatting>
  <conditionalFormatting sqref="H300:H305 H307:H310 H292:H298 H312:H314">
    <cfRule type="duplicateValues" priority="537" aboveAverage="0" equalAverage="0" bottom="0" percent="0" rank="0" text="" dxfId="535">
      <formula>0</formula>
    </cfRule>
    <cfRule type="duplicateValues" priority="538" aboveAverage="0" equalAverage="0" bottom="0" percent="0" rank="0" text="" dxfId="536">
      <formula>0</formula>
    </cfRule>
    <cfRule type="duplicateValues" priority="539" aboveAverage="0" equalAverage="0" bottom="0" percent="0" rank="0" text="" dxfId="537">
      <formula>0</formula>
    </cfRule>
    <cfRule type="duplicateValues" priority="540" aboveAverage="0" equalAverage="0" bottom="0" percent="0" rank="0" text="" dxfId="538">
      <formula>0</formula>
    </cfRule>
    <cfRule type="duplicateValues" priority="541" aboveAverage="0" equalAverage="0" bottom="0" percent="0" rank="0" text="" dxfId="539">
      <formula>0</formula>
    </cfRule>
    <cfRule type="duplicateValues" priority="542" aboveAverage="0" equalAverage="0" bottom="0" percent="0" rank="0" text="" dxfId="540">
      <formula>0</formula>
    </cfRule>
    <cfRule type="duplicateValues" priority="543" aboveAverage="0" equalAverage="0" bottom="0" percent="0" rank="0" text="" dxfId="541">
      <formula>0</formula>
    </cfRule>
    <cfRule type="duplicateValues" priority="544" aboveAverage="0" equalAverage="0" bottom="0" percent="0" rank="0" text="" dxfId="542">
      <formula>0</formula>
    </cfRule>
    <cfRule type="duplicateValues" priority="545" aboveAverage="0" equalAverage="0" bottom="0" percent="0" rank="0" text="" dxfId="543">
      <formula>0</formula>
    </cfRule>
    <cfRule type="duplicateValues" priority="546" aboveAverage="0" equalAverage="0" bottom="0" percent="0" rank="0" text="" dxfId="544">
      <formula>0</formula>
    </cfRule>
    <cfRule type="duplicateValues" priority="547" aboveAverage="0" equalAverage="0" bottom="0" percent="0" rank="0" text="" dxfId="545">
      <formula>0</formula>
    </cfRule>
    <cfRule type="duplicateValues" priority="548" aboveAverage="0" equalAverage="0" bottom="0" percent="0" rank="0" text="" dxfId="546">
      <formula>0</formula>
    </cfRule>
    <cfRule type="duplicateValues" priority="549" aboveAverage="0" equalAverage="0" bottom="0" percent="0" rank="0" text="" dxfId="547">
      <formula>0</formula>
    </cfRule>
    <cfRule type="duplicateValues" priority="550" aboveAverage="0" equalAverage="0" bottom="0" percent="0" rank="0" text="" dxfId="548">
      <formula>0</formula>
    </cfRule>
  </conditionalFormatting>
  <conditionalFormatting sqref="G312">
    <cfRule type="duplicateValues" priority="551" aboveAverage="0" equalAverage="0" bottom="0" percent="0" rank="0" text="" dxfId="549">
      <formula>0</formula>
    </cfRule>
    <cfRule type="duplicateValues" priority="552" aboveAverage="0" equalAverage="0" bottom="0" percent="0" rank="0" text="" dxfId="550">
      <formula>0</formula>
    </cfRule>
    <cfRule type="duplicateValues" priority="553" aboveAverage="0" equalAverage="0" bottom="0" percent="0" rank="0" text="" dxfId="551">
      <formula>0</formula>
    </cfRule>
    <cfRule type="duplicateValues" priority="554" aboveAverage="0" equalAverage="0" bottom="0" percent="0" rank="0" text="" dxfId="552">
      <formula>0</formula>
    </cfRule>
    <cfRule type="duplicateValues" priority="555" aboveAverage="0" equalAverage="0" bottom="0" percent="0" rank="0" text="" dxfId="553">
      <formula>0</formula>
    </cfRule>
    <cfRule type="duplicateValues" priority="556" aboveAverage="0" equalAverage="0" bottom="0" percent="0" rank="0" text="" dxfId="554">
      <formula>0</formula>
    </cfRule>
    <cfRule type="duplicateValues" priority="557" aboveAverage="0" equalAverage="0" bottom="0" percent="0" rank="0" text="" dxfId="555">
      <formula>0</formula>
    </cfRule>
    <cfRule type="duplicateValues" priority="558" aboveAverage="0" equalAverage="0" bottom="0" percent="0" rank="0" text="" dxfId="556">
      <formula>0</formula>
    </cfRule>
    <cfRule type="duplicateValues" priority="559" aboveAverage="0" equalAverage="0" bottom="0" percent="0" rank="0" text="" dxfId="557">
      <formula>0</formula>
    </cfRule>
    <cfRule type="duplicateValues" priority="560" aboveAverage="0" equalAverage="0" bottom="0" percent="0" rank="0" text="" dxfId="558">
      <formula>0</formula>
    </cfRule>
    <cfRule type="duplicateValues" priority="561" aboveAverage="0" equalAverage="0" bottom="0" percent="0" rank="0" text="" dxfId="559">
      <formula>0</formula>
    </cfRule>
    <cfRule type="duplicateValues" priority="562" aboveAverage="0" equalAverage="0" bottom="0" percent="0" rank="0" text="" dxfId="560">
      <formula>0</formula>
    </cfRule>
  </conditionalFormatting>
  <conditionalFormatting sqref="G293:G294 G296 G298:G299">
    <cfRule type="duplicateValues" priority="563" aboveAverage="0" equalAverage="0" bottom="0" percent="0" rank="0" text="" dxfId="561">
      <formula>0</formula>
    </cfRule>
    <cfRule type="duplicateValues" priority="564" aboveAverage="0" equalAverage="0" bottom="0" percent="0" rank="0" text="" dxfId="562">
      <formula>0</formula>
    </cfRule>
    <cfRule type="duplicateValues" priority="565" aboveAverage="0" equalAverage="0" bottom="0" percent="0" rank="0" text="" dxfId="563">
      <formula>0</formula>
    </cfRule>
    <cfRule type="duplicateValues" priority="566" aboveAverage="0" equalAverage="0" bottom="0" percent="0" rank="0" text="" dxfId="564">
      <formula>0</formula>
    </cfRule>
    <cfRule type="duplicateValues" priority="567" aboveAverage="0" equalAverage="0" bottom="0" percent="0" rank="0" text="" dxfId="565">
      <formula>0</formula>
    </cfRule>
    <cfRule type="duplicateValues" priority="568" aboveAverage="0" equalAverage="0" bottom="0" percent="0" rank="0" text="" dxfId="566">
      <formula>0</formula>
    </cfRule>
    <cfRule type="duplicateValues" priority="569" aboveAverage="0" equalAverage="0" bottom="0" percent="0" rank="0" text="" dxfId="567">
      <formula>0</formula>
    </cfRule>
    <cfRule type="duplicateValues" priority="570" aboveAverage="0" equalAverage="0" bottom="0" percent="0" rank="0" text="" dxfId="568">
      <formula>0</formula>
    </cfRule>
    <cfRule type="duplicateValues" priority="571" aboveAverage="0" equalAverage="0" bottom="0" percent="0" rank="0" text="" dxfId="569">
      <formula>0</formula>
    </cfRule>
    <cfRule type="duplicateValues" priority="572" aboveAverage="0" equalAverage="0" bottom="0" percent="0" rank="0" text="" dxfId="570">
      <formula>0</formula>
    </cfRule>
    <cfRule type="duplicateValues" priority="573" aboveAverage="0" equalAverage="0" bottom="0" percent="0" rank="0" text="" dxfId="571">
      <formula>0</formula>
    </cfRule>
    <cfRule type="duplicateValues" priority="574" aboveAverage="0" equalAverage="0" bottom="0" percent="0" rank="0" text="" dxfId="572">
      <formula>0</formula>
    </cfRule>
  </conditionalFormatting>
  <conditionalFormatting sqref="F382:F385">
    <cfRule type="duplicateValues" priority="575" aboveAverage="0" equalAverage="0" bottom="0" percent="0" rank="0" text="" dxfId="573">
      <formula>0</formula>
    </cfRule>
    <cfRule type="duplicateValues" priority="576" aboveAverage="0" equalAverage="0" bottom="0" percent="0" rank="0" text="" dxfId="574">
      <formula>0</formula>
    </cfRule>
    <cfRule type="duplicateValues" priority="577" aboveAverage="0" equalAverage="0" bottom="0" percent="0" rank="0" text="" dxfId="575">
      <formula>0</formula>
    </cfRule>
    <cfRule type="duplicateValues" priority="578" aboveAverage="0" equalAverage="0" bottom="0" percent="0" rank="0" text="" dxfId="576">
      <formula>0</formula>
    </cfRule>
    <cfRule type="duplicateValues" priority="579" aboveAverage="0" equalAverage="0" bottom="0" percent="0" rank="0" text="" dxfId="577">
      <formula>0</formula>
    </cfRule>
    <cfRule type="duplicateValues" priority="580" aboveAverage="0" equalAverage="0" bottom="0" percent="0" rank="0" text="" dxfId="578">
      <formula>0</formula>
    </cfRule>
    <cfRule type="duplicateValues" priority="581" aboveAverage="0" equalAverage="0" bottom="0" percent="0" rank="0" text="" dxfId="579">
      <formula>0</formula>
    </cfRule>
    <cfRule type="duplicateValues" priority="582" aboveAverage="0" equalAverage="0" bottom="0" percent="0" rank="0" text="" dxfId="580">
      <formula>0</formula>
    </cfRule>
    <cfRule type="duplicateValues" priority="583" aboveAverage="0" equalAverage="0" bottom="0" percent="0" rank="0" text="" dxfId="581">
      <formula>0</formula>
    </cfRule>
    <cfRule type="duplicateValues" priority="584" aboveAverage="0" equalAverage="0" bottom="0" percent="0" rank="0" text="" dxfId="582">
      <formula>0</formula>
    </cfRule>
    <cfRule type="duplicateValues" priority="585" aboveAverage="0" equalAverage="0" bottom="0" percent="0" rank="0" text="" dxfId="583">
      <formula>0</formula>
    </cfRule>
    <cfRule type="duplicateValues" priority="586" aboveAverage="0" equalAverage="0" bottom="0" percent="0" rank="0" text="" dxfId="584">
      <formula>0</formula>
    </cfRule>
    <cfRule type="duplicateValues" priority="587" aboveAverage="0" equalAverage="0" bottom="0" percent="0" rank="0" text="" dxfId="585">
      <formula>0</formula>
    </cfRule>
    <cfRule type="duplicateValues" priority="588" aboveAverage="0" equalAverage="0" bottom="0" percent="0" rank="0" text="" dxfId="586">
      <formula>0</formula>
    </cfRule>
  </conditionalFormatting>
  <conditionalFormatting sqref="G362 F367:F368 F370:F372 E369 G373 F374:F377 E363 E365 G364 F359 E360:E361 F379:F381">
    <cfRule type="duplicateValues" priority="589" aboveAverage="0" equalAverage="0" bottom="0" percent="0" rank="0" text="" dxfId="587">
      <formula>0</formula>
    </cfRule>
    <cfRule type="duplicateValues" priority="590" aboveAverage="0" equalAverage="0" bottom="0" percent="0" rank="0" text="" dxfId="588">
      <formula>0</formula>
    </cfRule>
    <cfRule type="duplicateValues" priority="591" aboveAverage="0" equalAverage="0" bottom="0" percent="0" rank="0" text="" dxfId="589">
      <formula>0</formula>
    </cfRule>
    <cfRule type="duplicateValues" priority="592" aboveAverage="0" equalAverage="0" bottom="0" percent="0" rank="0" text="" dxfId="590">
      <formula>0</formula>
    </cfRule>
    <cfRule type="duplicateValues" priority="593" aboveAverage="0" equalAverage="0" bottom="0" percent="0" rank="0" text="" dxfId="591">
      <formula>0</formula>
    </cfRule>
    <cfRule type="duplicateValues" priority="594" aboveAverage="0" equalAverage="0" bottom="0" percent="0" rank="0" text="" dxfId="592">
      <formula>0</formula>
    </cfRule>
    <cfRule type="duplicateValues" priority="595" aboveAverage="0" equalAverage="0" bottom="0" percent="0" rank="0" text="" dxfId="593">
      <formula>0</formula>
    </cfRule>
    <cfRule type="duplicateValues" priority="596" aboveAverage="0" equalAverage="0" bottom="0" percent="0" rank="0" text="" dxfId="594">
      <formula>0</formula>
    </cfRule>
    <cfRule type="duplicateValues" priority="597" aboveAverage="0" equalAverage="0" bottom="0" percent="0" rank="0" text="" dxfId="595">
      <formula>0</formula>
    </cfRule>
    <cfRule type="duplicateValues" priority="598" aboveAverage="0" equalAverage="0" bottom="0" percent="0" rank="0" text="" dxfId="596">
      <formula>0</formula>
    </cfRule>
    <cfRule type="duplicateValues" priority="599" aboveAverage="0" equalAverage="0" bottom="0" percent="0" rank="0" text="" dxfId="597">
      <formula>0</formula>
    </cfRule>
    <cfRule type="duplicateValues" priority="600" aboveAverage="0" equalAverage="0" bottom="0" percent="0" rank="0" text="" dxfId="598">
      <formula>0</formula>
    </cfRule>
    <cfRule type="duplicateValues" priority="601" aboveAverage="0" equalAverage="0" bottom="0" percent="0" rank="0" text="" dxfId="599">
      <formula>0</formula>
    </cfRule>
    <cfRule type="duplicateValues" priority="602" aboveAverage="0" equalAverage="0" bottom="0" percent="0" rank="0" text="" dxfId="600">
      <formula>0</formula>
    </cfRule>
  </conditionalFormatting>
  <conditionalFormatting sqref="D436:E436 G436:H436 D411:H411 D425:H425 D427:H428 D426:E426 G426:H426 D430:H430 H429 D429:E429 D412:E417 D419:E424 E418 G414:H415 G413 G417:H418 G419 G423:H423 G424 H420:H422 H416 H412 D431:E431 G431:H431 D432:H435 D437:H445">
    <cfRule type="duplicateValues" priority="603" aboveAverage="0" equalAverage="0" bottom="0" percent="0" rank="0" text="" dxfId="601">
      <formula>0</formula>
    </cfRule>
    <cfRule type="duplicateValues" priority="604" aboveAverage="0" equalAverage="0" bottom="0" percent="0" rank="0" text="" dxfId="602">
      <formula>0</formula>
    </cfRule>
    <cfRule type="duplicateValues" priority="605" aboveAverage="0" equalAverage="0" bottom="0" percent="0" rank="0" text="" dxfId="603">
      <formula>0</formula>
    </cfRule>
    <cfRule type="duplicateValues" priority="606" aboveAverage="0" equalAverage="0" bottom="0" percent="0" rank="0" text="" dxfId="604">
      <formula>0</formula>
    </cfRule>
    <cfRule type="duplicateValues" priority="607" aboveAverage="0" equalAverage="0" bottom="0" percent="0" rank="0" text="" dxfId="605">
      <formula>0</formula>
    </cfRule>
    <cfRule type="duplicateValues" priority="608" aboveAverage="0" equalAverage="0" bottom="0" percent="0" rank="0" text="" dxfId="606">
      <formula>0</formula>
    </cfRule>
    <cfRule type="duplicateValues" priority="609" aboveAverage="0" equalAverage="0" bottom="0" percent="0" rank="0" text="" dxfId="607">
      <formula>0</formula>
    </cfRule>
    <cfRule type="duplicateValues" priority="610" aboveAverage="0" equalAverage="0" bottom="0" percent="0" rank="0" text="" dxfId="608">
      <formula>0</formula>
    </cfRule>
    <cfRule type="duplicateValues" priority="611" aboveAverage="0" equalAverage="0" bottom="0" percent="0" rank="0" text="" dxfId="609">
      <formula>0</formula>
    </cfRule>
  </conditionalFormatting>
  <conditionalFormatting sqref="G11 F13 E12 E15:E16 F21 H17:H20 H14 H10">
    <cfRule type="duplicateValues" priority="612" aboveAverage="0" equalAverage="0" bottom="0" percent="0" rank="0" text="" dxfId="610">
      <formula>0</formula>
    </cfRule>
    <cfRule type="duplicateValues" priority="613" aboveAverage="0" equalAverage="0" bottom="0" percent="0" rank="0" text="" dxfId="611">
      <formula>0</formula>
    </cfRule>
    <cfRule type="duplicateValues" priority="614" aboveAverage="0" equalAverage="0" bottom="0" percent="0" rank="0" text="" dxfId="612">
      <formula>0</formula>
    </cfRule>
    <cfRule type="duplicateValues" priority="615" aboveAverage="0" equalAverage="0" bottom="0" percent="0" rank="0" text="" dxfId="613">
      <formula>0</formula>
    </cfRule>
    <cfRule type="duplicateValues" priority="616" aboveAverage="0" equalAverage="0" bottom="0" percent="0" rank="0" text="" dxfId="614">
      <formula>0</formula>
    </cfRule>
    <cfRule type="duplicateValues" priority="617" aboveAverage="0" equalAverage="0" bottom="0" percent="0" rank="0" text="" dxfId="615">
      <formula>0</formula>
    </cfRule>
    <cfRule type="duplicateValues" priority="618" aboveAverage="0" equalAverage="0" bottom="0" percent="0" rank="0" text="" dxfId="616">
      <formula>0</formula>
    </cfRule>
    <cfRule type="duplicateValues" priority="619" aboveAverage="0" equalAverage="0" bottom="0" percent="0" rank="0" text="" dxfId="617">
      <formula>0</formula>
    </cfRule>
    <cfRule type="duplicateValues" priority="620" aboveAverage="0" equalAverage="0" bottom="0" percent="0" rank="0" text="" dxfId="618">
      <formula>0</formula>
    </cfRule>
    <cfRule type="duplicateValues" priority="621" aboveAverage="0" equalAverage="0" bottom="0" percent="0" rank="0" text="" dxfId="619">
      <formula>0</formula>
    </cfRule>
    <cfRule type="duplicateValues" priority="622" aboveAverage="0" equalAverage="0" bottom="0" percent="0" rank="0" text="" dxfId="620">
      <formula>0</formula>
    </cfRule>
    <cfRule type="duplicateValues" priority="623" aboveAverage="0" equalAverage="0" bottom="0" percent="0" rank="0" text="" dxfId="621">
      <formula>0</formula>
    </cfRule>
    <cfRule type="duplicateValues" priority="624" aboveAverage="0" equalAverage="0" bottom="0" percent="0" rank="0" text="" dxfId="622">
      <formula>0</formula>
    </cfRule>
    <cfRule type="duplicateValues" priority="625" aboveAverage="0" equalAverage="0" bottom="0" percent="0" rank="0" text="" dxfId="623">
      <formula>0</formula>
    </cfRule>
    <cfRule type="duplicateValues" priority="626" aboveAverage="0" equalAverage="0" bottom="0" percent="0" rank="0" text="" dxfId="624">
      <formula>0</formula>
    </cfRule>
    <cfRule type="duplicateValues" priority="627" aboveAverage="0" equalAverage="0" bottom="0" percent="0" rank="0" text="" dxfId="625">
      <formula>0</formula>
    </cfRule>
    <cfRule type="duplicateValues" priority="628" aboveAverage="0" equalAverage="0" bottom="0" percent="0" rank="0" text="" dxfId="626">
      <formula>0</formula>
    </cfRule>
    <cfRule type="duplicateValues" priority="629" aboveAverage="0" equalAverage="0" bottom="0" percent="0" rank="0" text="" dxfId="627">
      <formula>0</formula>
    </cfRule>
    <cfRule type="duplicateValues" priority="630" aboveAverage="0" equalAverage="0" bottom="0" percent="0" rank="0" text="" dxfId="628">
      <formula>0</formula>
    </cfRule>
    <cfRule type="duplicateValues" priority="631" aboveAverage="0" equalAverage="0" bottom="0" percent="0" rank="0" text="" dxfId="629">
      <formula>0</formula>
    </cfRule>
    <cfRule type="duplicateValues" priority="632" aboveAverage="0" equalAverage="0" bottom="0" percent="0" rank="0" text="" dxfId="630">
      <formula>0</formula>
    </cfRule>
  </conditionalFormatting>
  <conditionalFormatting sqref="F86:F88 G83:G85 H82 F81 G80 F79 H78 F77">
    <cfRule type="duplicateValues" priority="633" aboveAverage="0" equalAverage="0" bottom="0" percent="0" rank="0" text="" dxfId="631">
      <formula>0</formula>
    </cfRule>
    <cfRule type="duplicateValues" priority="634" aboveAverage="0" equalAverage="0" bottom="0" percent="0" rank="0" text="" dxfId="632">
      <formula>0</formula>
    </cfRule>
    <cfRule type="duplicateValues" priority="635" aboveAverage="0" equalAverage="0" bottom="0" percent="0" rank="0" text="" dxfId="633">
      <formula>0</formula>
    </cfRule>
    <cfRule type="duplicateValues" priority="636" aboveAverage="0" equalAverage="0" bottom="0" percent="0" rank="0" text="" dxfId="634">
      <formula>0</formula>
    </cfRule>
    <cfRule type="duplicateValues" priority="637" aboveAverage="0" equalAverage="0" bottom="0" percent="0" rank="0" text="" dxfId="635">
      <formula>0</formula>
    </cfRule>
    <cfRule type="duplicateValues" priority="638" aboveAverage="0" equalAverage="0" bottom="0" percent="0" rank="0" text="" dxfId="636">
      <formula>0</formula>
    </cfRule>
    <cfRule type="duplicateValues" priority="639" aboveAverage="0" equalAverage="0" bottom="0" percent="0" rank="0" text="" dxfId="637">
      <formula>0</formula>
    </cfRule>
    <cfRule type="duplicateValues" priority="640" aboveAverage="0" equalAverage="0" bottom="0" percent="0" rank="0" text="" dxfId="638">
      <formula>0</formula>
    </cfRule>
    <cfRule type="duplicateValues" priority="641" aboveAverage="0" equalAverage="0" bottom="0" percent="0" rank="0" text="" dxfId="639">
      <formula>0</formula>
    </cfRule>
    <cfRule type="duplicateValues" priority="642" aboveAverage="0" equalAverage="0" bottom="0" percent="0" rank="0" text="" dxfId="640">
      <formula>0</formula>
    </cfRule>
    <cfRule type="duplicateValues" priority="643" aboveAverage="0" equalAverage="0" bottom="0" percent="0" rank="0" text="" dxfId="641">
      <formula>0</formula>
    </cfRule>
    <cfRule type="duplicateValues" priority="644" aboveAverage="0" equalAverage="0" bottom="0" percent="0" rank="0" text="" dxfId="642">
      <formula>0</formula>
    </cfRule>
    <cfRule type="duplicateValues" priority="645" aboveAverage="0" equalAverage="0" bottom="0" percent="0" rank="0" text="" dxfId="643">
      <formula>0</formula>
    </cfRule>
    <cfRule type="duplicateValues" priority="646" aboveAverage="0" equalAverage="0" bottom="0" percent="0" rank="0" text="" dxfId="644">
      <formula>0</formula>
    </cfRule>
    <cfRule type="duplicateValues" priority="647" aboveAverage="0" equalAverage="0" bottom="0" percent="0" rank="0" text="" dxfId="645">
      <formula>0</formula>
    </cfRule>
    <cfRule type="duplicateValues" priority="648" aboveAverage="0" equalAverage="0" bottom="0" percent="0" rank="0" text="" dxfId="646">
      <formula>0</formula>
    </cfRule>
    <cfRule type="duplicateValues" priority="649" aboveAverage="0" equalAverage="0" bottom="0" percent="0" rank="0" text="" dxfId="647">
      <formula>0</formula>
    </cfRule>
    <cfRule type="duplicateValues" priority="650" aboveAverage="0" equalAverage="0" bottom="0" percent="0" rank="0" text="" dxfId="648">
      <formula>0</formula>
    </cfRule>
    <cfRule type="duplicateValues" priority="651" aboveAverage="0" equalAverage="0" bottom="0" percent="0" rank="0" text="" dxfId="649">
      <formula>0</formula>
    </cfRule>
    <cfRule type="duplicateValues" priority="652" aboveAverage="0" equalAverage="0" bottom="0" percent="0" rank="0" text="" dxfId="650">
      <formula>0</formula>
    </cfRule>
    <cfRule type="duplicateValues" priority="653" aboveAverage="0" equalAverage="0" bottom="0" percent="0" rank="0" text="" dxfId="651">
      <formula>0</formula>
    </cfRule>
  </conditionalFormatting>
  <conditionalFormatting sqref="G149:G152 F147 G146 F155 H153:H154 H148 H144:H145">
    <cfRule type="duplicateValues" priority="654" aboveAverage="0" equalAverage="0" bottom="0" percent="0" rank="0" text="" dxfId="652">
      <formula>0</formula>
    </cfRule>
    <cfRule type="duplicateValues" priority="655" aboveAverage="0" equalAverage="0" bottom="0" percent="0" rank="0" text="" dxfId="653">
      <formula>0</formula>
    </cfRule>
    <cfRule type="duplicateValues" priority="656" aboveAverage="0" equalAverage="0" bottom="0" percent="0" rank="0" text="" dxfId="654">
      <formula>0</formula>
    </cfRule>
    <cfRule type="duplicateValues" priority="657" aboveAverage="0" equalAverage="0" bottom="0" percent="0" rank="0" text="" dxfId="655">
      <formula>0</formula>
    </cfRule>
    <cfRule type="duplicateValues" priority="658" aboveAverage="0" equalAverage="0" bottom="0" percent="0" rank="0" text="" dxfId="656">
      <formula>0</formula>
    </cfRule>
    <cfRule type="duplicateValues" priority="659" aboveAverage="0" equalAverage="0" bottom="0" percent="0" rank="0" text="" dxfId="657">
      <formula>0</formula>
    </cfRule>
    <cfRule type="duplicateValues" priority="660" aboveAverage="0" equalAverage="0" bottom="0" percent="0" rank="0" text="" dxfId="658">
      <formula>0</formula>
    </cfRule>
    <cfRule type="duplicateValues" priority="661" aboveAverage="0" equalAverage="0" bottom="0" percent="0" rank="0" text="" dxfId="659">
      <formula>0</formula>
    </cfRule>
    <cfRule type="duplicateValues" priority="662" aboveAverage="0" equalAverage="0" bottom="0" percent="0" rank="0" text="" dxfId="660">
      <formula>0</formula>
    </cfRule>
    <cfRule type="duplicateValues" priority="663" aboveAverage="0" equalAverage="0" bottom="0" percent="0" rank="0" text="" dxfId="661">
      <formula>0</formula>
    </cfRule>
    <cfRule type="duplicateValues" priority="664" aboveAverage="0" equalAverage="0" bottom="0" percent="0" rank="0" text="" dxfId="662">
      <formula>0</formula>
    </cfRule>
    <cfRule type="duplicateValues" priority="665" aboveAverage="0" equalAverage="0" bottom="0" percent="0" rank="0" text="" dxfId="663">
      <formula>0</formula>
    </cfRule>
    <cfRule type="duplicateValues" priority="666" aboveAverage="0" equalAverage="0" bottom="0" percent="0" rank="0" text="" dxfId="664">
      <formula>0</formula>
    </cfRule>
    <cfRule type="duplicateValues" priority="667" aboveAverage="0" equalAverage="0" bottom="0" percent="0" rank="0" text="" dxfId="665">
      <formula>0</formula>
    </cfRule>
    <cfRule type="duplicateValues" priority="668" aboveAverage="0" equalAverage="0" bottom="0" percent="0" rank="0" text="" dxfId="666">
      <formula>0</formula>
    </cfRule>
    <cfRule type="duplicateValues" priority="669" aboveAverage="0" equalAverage="0" bottom="0" percent="0" rank="0" text="" dxfId="667">
      <formula>0</formula>
    </cfRule>
    <cfRule type="duplicateValues" priority="670" aboveAverage="0" equalAverage="0" bottom="0" percent="0" rank="0" text="" dxfId="668">
      <formula>0</formula>
    </cfRule>
    <cfRule type="duplicateValues" priority="671" aboveAverage="0" equalAverage="0" bottom="0" percent="0" rank="0" text="" dxfId="669">
      <formula>0</formula>
    </cfRule>
    <cfRule type="duplicateValues" priority="672" aboveAverage="0" equalAverage="0" bottom="0" percent="0" rank="0" text="" dxfId="670">
      <formula>0</formula>
    </cfRule>
    <cfRule type="duplicateValues" priority="673" aboveAverage="0" equalAverage="0" bottom="0" percent="0" rank="0" text="" dxfId="671">
      <formula>0</formula>
    </cfRule>
    <cfRule type="duplicateValues" priority="674" aboveAverage="0" equalAverage="0" bottom="0" percent="0" rank="0" text="" dxfId="672">
      <formula>0</formula>
    </cfRule>
  </conditionalFormatting>
  <conditionalFormatting sqref="F213:F214 H212 H218 G217 F216 F222 G219:G221 G215 G211">
    <cfRule type="duplicateValues" priority="675" aboveAverage="0" equalAverage="0" bottom="0" percent="0" rank="0" text="" dxfId="673">
      <formula>0</formula>
    </cfRule>
    <cfRule type="duplicateValues" priority="676" aboveAverage="0" equalAverage="0" bottom="0" percent="0" rank="0" text="" dxfId="674">
      <formula>0</formula>
    </cfRule>
    <cfRule type="duplicateValues" priority="677" aboveAverage="0" equalAverage="0" bottom="0" percent="0" rank="0" text="" dxfId="675">
      <formula>0</formula>
    </cfRule>
    <cfRule type="duplicateValues" priority="678" aboveAverage="0" equalAverage="0" bottom="0" percent="0" rank="0" text="" dxfId="676">
      <formula>0</formula>
    </cfRule>
    <cfRule type="duplicateValues" priority="679" aboveAverage="0" equalAverage="0" bottom="0" percent="0" rank="0" text="" dxfId="677">
      <formula>0</formula>
    </cfRule>
    <cfRule type="duplicateValues" priority="680" aboveAverage="0" equalAverage="0" bottom="0" percent="0" rank="0" text="" dxfId="678">
      <formula>0</formula>
    </cfRule>
    <cfRule type="duplicateValues" priority="681" aboveAverage="0" equalAverage="0" bottom="0" percent="0" rank="0" text="" dxfId="679">
      <formula>0</formula>
    </cfRule>
    <cfRule type="duplicateValues" priority="682" aboveAverage="0" equalAverage="0" bottom="0" percent="0" rank="0" text="" dxfId="680">
      <formula>0</formula>
    </cfRule>
    <cfRule type="duplicateValues" priority="683" aboveAverage="0" equalAverage="0" bottom="0" percent="0" rank="0" text="" dxfId="681">
      <formula>0</formula>
    </cfRule>
    <cfRule type="duplicateValues" priority="684" aboveAverage="0" equalAverage="0" bottom="0" percent="0" rank="0" text="" dxfId="682">
      <formula>0</formula>
    </cfRule>
    <cfRule type="duplicateValues" priority="685" aboveAverage="0" equalAverage="0" bottom="0" percent="0" rank="0" text="" dxfId="683">
      <formula>0</formula>
    </cfRule>
    <cfRule type="duplicateValues" priority="686" aboveAverage="0" equalAverage="0" bottom="0" percent="0" rank="0" text="" dxfId="684">
      <formula>0</formula>
    </cfRule>
    <cfRule type="duplicateValues" priority="687" aboveAverage="0" equalAverage="0" bottom="0" percent="0" rank="0" text="" dxfId="685">
      <formula>0</formula>
    </cfRule>
    <cfRule type="duplicateValues" priority="688" aboveAverage="0" equalAverage="0" bottom="0" percent="0" rank="0" text="" dxfId="686">
      <formula>0</formula>
    </cfRule>
    <cfRule type="duplicateValues" priority="689" aboveAverage="0" equalAverage="0" bottom="0" percent="0" rank="0" text="" dxfId="687">
      <formula>0</formula>
    </cfRule>
    <cfRule type="duplicateValues" priority="690" aboveAverage="0" equalAverage="0" bottom="0" percent="0" rank="0" text="" dxfId="688">
      <formula>0</formula>
    </cfRule>
    <cfRule type="duplicateValues" priority="691" aboveAverage="0" equalAverage="0" bottom="0" percent="0" rank="0" text="" dxfId="689">
      <formula>0</formula>
    </cfRule>
    <cfRule type="duplicateValues" priority="692" aboveAverage="0" equalAverage="0" bottom="0" percent="0" rank="0" text="" dxfId="690">
      <formula>0</formula>
    </cfRule>
    <cfRule type="duplicateValues" priority="693" aboveAverage="0" equalAverage="0" bottom="0" percent="0" rank="0" text="" dxfId="691">
      <formula>0</formula>
    </cfRule>
    <cfRule type="duplicateValues" priority="694" aboveAverage="0" equalAverage="0" bottom="0" percent="0" rank="0" text="" dxfId="692">
      <formula>0</formula>
    </cfRule>
    <cfRule type="duplicateValues" priority="695" aboveAverage="0" equalAverage="0" bottom="0" percent="0" rank="0" text="" dxfId="693">
      <formula>0</formula>
    </cfRule>
  </conditionalFormatting>
  <conditionalFormatting sqref="F280 G281 F284 F286 G285 G283 F289 H287:H288 H282 H278:H279">
    <cfRule type="duplicateValues" priority="696" aboveAverage="0" equalAverage="0" bottom="0" percent="0" rank="0" text="" dxfId="694">
      <formula>0</formula>
    </cfRule>
    <cfRule type="duplicateValues" priority="697" aboveAverage="0" equalAverage="0" bottom="0" percent="0" rank="0" text="" dxfId="695">
      <formula>0</formula>
    </cfRule>
    <cfRule type="duplicateValues" priority="698" aboveAverage="0" equalAverage="0" bottom="0" percent="0" rank="0" text="" dxfId="696">
      <formula>0</formula>
    </cfRule>
    <cfRule type="duplicateValues" priority="699" aboveAverage="0" equalAverage="0" bottom="0" percent="0" rank="0" text="" dxfId="697">
      <formula>0</formula>
    </cfRule>
    <cfRule type="duplicateValues" priority="700" aboveAverage="0" equalAverage="0" bottom="0" percent="0" rank="0" text="" dxfId="698">
      <formula>0</formula>
    </cfRule>
    <cfRule type="duplicateValues" priority="701" aboveAverage="0" equalAverage="0" bottom="0" percent="0" rank="0" text="" dxfId="699">
      <formula>0</formula>
    </cfRule>
    <cfRule type="duplicateValues" priority="702" aboveAverage="0" equalAverage="0" bottom="0" percent="0" rank="0" text="" dxfId="700">
      <formula>0</formula>
    </cfRule>
    <cfRule type="duplicateValues" priority="703" aboveAverage="0" equalAverage="0" bottom="0" percent="0" rank="0" text="" dxfId="701">
      <formula>0</formula>
    </cfRule>
    <cfRule type="duplicateValues" priority="704" aboveAverage="0" equalAverage="0" bottom="0" percent="0" rank="0" text="" dxfId="702">
      <formula>0</formula>
    </cfRule>
    <cfRule type="duplicateValues" priority="705" aboveAverage="0" equalAverage="0" bottom="0" percent="0" rank="0" text="" dxfId="703">
      <formula>0</formula>
    </cfRule>
    <cfRule type="duplicateValues" priority="706" aboveAverage="0" equalAverage="0" bottom="0" percent="0" rank="0" text="" dxfId="704">
      <formula>0</formula>
    </cfRule>
    <cfRule type="duplicateValues" priority="707" aboveAverage="0" equalAverage="0" bottom="0" percent="0" rank="0" text="" dxfId="705">
      <formula>0</formula>
    </cfRule>
    <cfRule type="duplicateValues" priority="708" aboveAverage="0" equalAverage="0" bottom="0" percent="0" rank="0" text="" dxfId="706">
      <formula>0</formula>
    </cfRule>
    <cfRule type="duplicateValues" priority="709" aboveAverage="0" equalAverage="0" bottom="0" percent="0" rank="0" text="" dxfId="707">
      <formula>0</formula>
    </cfRule>
    <cfRule type="duplicateValues" priority="710" aboveAverage="0" equalAverage="0" bottom="0" percent="0" rank="0" text="" dxfId="708">
      <formula>0</formula>
    </cfRule>
    <cfRule type="duplicateValues" priority="711" aboveAverage="0" equalAverage="0" bottom="0" percent="0" rank="0" text="" dxfId="709">
      <formula>0</formula>
    </cfRule>
    <cfRule type="duplicateValues" priority="712" aboveAverage="0" equalAverage="0" bottom="0" percent="0" rank="0" text="" dxfId="710">
      <formula>0</formula>
    </cfRule>
    <cfRule type="duplicateValues" priority="713" aboveAverage="0" equalAverage="0" bottom="0" percent="0" rank="0" text="" dxfId="711">
      <formula>0</formula>
    </cfRule>
    <cfRule type="duplicateValues" priority="714" aboveAverage="0" equalAverage="0" bottom="0" percent="0" rank="0" text="" dxfId="712">
      <formula>0</formula>
    </cfRule>
    <cfRule type="duplicateValues" priority="715" aboveAverage="0" equalAverage="0" bottom="0" percent="0" rank="0" text="" dxfId="713">
      <formula>0</formula>
    </cfRule>
    <cfRule type="duplicateValues" priority="716" aboveAverage="0" equalAverage="0" bottom="0" percent="0" rank="0" text="" dxfId="714">
      <formula>0</formula>
    </cfRule>
  </conditionalFormatting>
  <conditionalFormatting sqref="F347 G348 F353 G351:G352 F350 F356 H354:H355 H349 H345:H346">
    <cfRule type="duplicateValues" priority="717" aboveAverage="0" equalAverage="0" bottom="0" percent="0" rank="0" text="" dxfId="715">
      <formula>0</formula>
    </cfRule>
    <cfRule type="duplicateValues" priority="718" aboveAverage="0" equalAverage="0" bottom="0" percent="0" rank="0" text="" dxfId="716">
      <formula>0</formula>
    </cfRule>
    <cfRule type="duplicateValues" priority="719" aboveAverage="0" equalAverage="0" bottom="0" percent="0" rank="0" text="" dxfId="717">
      <formula>0</formula>
    </cfRule>
    <cfRule type="duplicateValues" priority="720" aboveAverage="0" equalAverage="0" bottom="0" percent="0" rank="0" text="" dxfId="718">
      <formula>0</formula>
    </cfRule>
    <cfRule type="duplicateValues" priority="721" aboveAverage="0" equalAverage="0" bottom="0" percent="0" rank="0" text="" dxfId="719">
      <formula>0</formula>
    </cfRule>
    <cfRule type="duplicateValues" priority="722" aboveAverage="0" equalAverage="0" bottom="0" percent="0" rank="0" text="" dxfId="720">
      <formula>0</formula>
    </cfRule>
    <cfRule type="duplicateValues" priority="723" aboveAverage="0" equalAverage="0" bottom="0" percent="0" rank="0" text="" dxfId="721">
      <formula>0</formula>
    </cfRule>
    <cfRule type="duplicateValues" priority="724" aboveAverage="0" equalAverage="0" bottom="0" percent="0" rank="0" text="" dxfId="722">
      <formula>0</formula>
    </cfRule>
    <cfRule type="duplicateValues" priority="725" aboveAverage="0" equalAverage="0" bottom="0" percent="0" rank="0" text="" dxfId="723">
      <formula>0</formula>
    </cfRule>
    <cfRule type="duplicateValues" priority="726" aboveAverage="0" equalAverage="0" bottom="0" percent="0" rank="0" text="" dxfId="724">
      <formula>0</formula>
    </cfRule>
    <cfRule type="duplicateValues" priority="727" aboveAverage="0" equalAverage="0" bottom="0" percent="0" rank="0" text="" dxfId="725">
      <formula>0</formula>
    </cfRule>
    <cfRule type="duplicateValues" priority="728" aboveAverage="0" equalAverage="0" bottom="0" percent="0" rank="0" text="" dxfId="726">
      <formula>0</formula>
    </cfRule>
    <cfRule type="duplicateValues" priority="729" aboveAverage="0" equalAverage="0" bottom="0" percent="0" rank="0" text="" dxfId="727">
      <formula>0</formula>
    </cfRule>
    <cfRule type="duplicateValues" priority="730" aboveAverage="0" equalAverage="0" bottom="0" percent="0" rank="0" text="" dxfId="728">
      <formula>0</formula>
    </cfRule>
    <cfRule type="duplicateValues" priority="731" aboveAverage="0" equalAverage="0" bottom="0" percent="0" rank="0" text="" dxfId="729">
      <formula>0</formula>
    </cfRule>
    <cfRule type="duplicateValues" priority="732" aboveAverage="0" equalAverage="0" bottom="0" percent="0" rank="0" text="" dxfId="730">
      <formula>0</formula>
    </cfRule>
    <cfRule type="duplicateValues" priority="733" aboveAverage="0" equalAverage="0" bottom="0" percent="0" rank="0" text="" dxfId="731">
      <formula>0</formula>
    </cfRule>
    <cfRule type="duplicateValues" priority="734" aboveAverage="0" equalAverage="0" bottom="0" percent="0" rank="0" text="" dxfId="732">
      <formula>0</formula>
    </cfRule>
    <cfRule type="duplicateValues" priority="735" aboveAverage="0" equalAverage="0" bottom="0" percent="0" rank="0" text="" dxfId="733">
      <formula>0</formula>
    </cfRule>
    <cfRule type="duplicateValues" priority="736" aboveAverage="0" equalAverage="0" bottom="0" percent="0" rank="0" text="" dxfId="734">
      <formula>0</formula>
    </cfRule>
    <cfRule type="duplicateValues" priority="737" aboveAverage="0" equalAverage="0" bottom="0" percent="0" rank="0" text="" dxfId="735">
      <formula>0</formula>
    </cfRule>
  </conditionalFormatting>
  <conditionalFormatting sqref="H419 F414:F415 H413 F417 G416 G412 F423 G420:G422 D418">
    <cfRule type="duplicateValues" priority="738" aboveAverage="0" equalAverage="0" bottom="0" percent="0" rank="0" text="" dxfId="736">
      <formula>0</formula>
    </cfRule>
    <cfRule type="duplicateValues" priority="739" aboveAverage="0" equalAverage="0" bottom="0" percent="0" rank="0" text="" dxfId="737">
      <formula>0</formula>
    </cfRule>
    <cfRule type="duplicateValues" priority="740" aboveAverage="0" equalAverage="0" bottom="0" percent="0" rank="0" text="" dxfId="738">
      <formula>0</formula>
    </cfRule>
    <cfRule type="duplicateValues" priority="741" aboveAverage="0" equalAverage="0" bottom="0" percent="0" rank="0" text="" dxfId="739">
      <formula>0</formula>
    </cfRule>
    <cfRule type="duplicateValues" priority="742" aboveAverage="0" equalAverage="0" bottom="0" percent="0" rank="0" text="" dxfId="740">
      <formula>0</formula>
    </cfRule>
    <cfRule type="duplicateValues" priority="743" aboveAverage="0" equalAverage="0" bottom="0" percent="0" rank="0" text="" dxfId="741">
      <formula>0</formula>
    </cfRule>
    <cfRule type="duplicateValues" priority="744" aboveAverage="0" equalAverage="0" bottom="0" percent="0" rank="0" text="" dxfId="742">
      <formula>0</formula>
    </cfRule>
    <cfRule type="duplicateValues" priority="745" aboveAverage="0" equalAverage="0" bottom="0" percent="0" rank="0" text="" dxfId="743">
      <formula>0</formula>
    </cfRule>
    <cfRule type="duplicateValues" priority="746" aboveAverage="0" equalAverage="0" bottom="0" percent="0" rank="0" text="" dxfId="744">
      <formula>0</formula>
    </cfRule>
    <cfRule type="duplicateValues" priority="747" aboveAverage="0" equalAverage="0" bottom="0" percent="0" rank="0" text="" dxfId="745">
      <formula>0</formula>
    </cfRule>
    <cfRule type="duplicateValues" priority="748" aboveAverage="0" equalAverage="0" bottom="0" percent="0" rank="0" text="" dxfId="746">
      <formula>0</formula>
    </cfRule>
    <cfRule type="duplicateValues" priority="749" aboveAverage="0" equalAverage="0" bottom="0" percent="0" rank="0" text="" dxfId="747">
      <formula>0</formula>
    </cfRule>
    <cfRule type="duplicateValues" priority="750" aboveAverage="0" equalAverage="0" bottom="0" percent="0" rank="0" text="" dxfId="748">
      <formula>0</formula>
    </cfRule>
    <cfRule type="duplicateValues" priority="751" aboveAverage="0" equalAverage="0" bottom="0" percent="0" rank="0" text="" dxfId="749">
      <formula>0</formula>
    </cfRule>
    <cfRule type="duplicateValues" priority="752" aboveAverage="0" equalAverage="0" bottom="0" percent="0" rank="0" text="" dxfId="750">
      <formula>0</formula>
    </cfRule>
    <cfRule type="duplicateValues" priority="753" aboveAverage="0" equalAverage="0" bottom="0" percent="0" rank="0" text="" dxfId="751">
      <formula>0</formula>
    </cfRule>
    <cfRule type="duplicateValues" priority="754" aboveAverage="0" equalAverage="0" bottom="0" percent="0" rank="0" text="" dxfId="752">
      <formula>0</formula>
    </cfRule>
    <cfRule type="duplicateValues" priority="755" aboveAverage="0" equalAverage="0" bottom="0" percent="0" rank="0" text="" dxfId="753">
      <formula>0</formula>
    </cfRule>
    <cfRule type="duplicateValues" priority="756" aboveAverage="0" equalAverage="0" bottom="0" percent="0" rank="0" text="" dxfId="754">
      <formula>0</formula>
    </cfRule>
    <cfRule type="duplicateValues" priority="757" aboveAverage="0" equalAverage="0" bottom="0" percent="0" rank="0" text="" dxfId="755">
      <formula>0</formula>
    </cfRule>
    <cfRule type="duplicateValues" priority="758" aboveAverage="0" equalAverage="0" bottom="0" percent="0" rank="0" text="" dxfId="756">
      <formula>0</formula>
    </cfRule>
  </conditionalFormatting>
  <conditionalFormatting sqref="D143:H143 D157:H157 D144:E156 G147:H147 H146 H149:H152 G155:H155 G153:G154 G148 G144 D158:E176 G158:H160 G162:H176 H161">
    <cfRule type="duplicateValues" priority="759" aboveAverage="0" equalAverage="0" bottom="0" percent="0" rank="0" text="" dxfId="757">
      <formula>0</formula>
    </cfRule>
    <cfRule type="duplicateValues" priority="760" aboveAverage="0" equalAverage="0" bottom="0" percent="0" rank="0" text="" dxfId="758">
      <formula>0</formula>
    </cfRule>
    <cfRule type="duplicateValues" priority="761" aboveAverage="0" equalAverage="0" bottom="0" percent="0" rank="0" text="" dxfId="759">
      <formula>0</formula>
    </cfRule>
    <cfRule type="duplicateValues" priority="762" aboveAverage="0" equalAverage="0" bottom="0" percent="0" rank="0" text="" dxfId="760">
      <formula>0</formula>
    </cfRule>
    <cfRule type="duplicateValues" priority="763" aboveAverage="0" equalAverage="0" bottom="0" percent="0" rank="0" text="" dxfId="761">
      <formula>0</formula>
    </cfRule>
    <cfRule type="duplicateValues" priority="764" aboveAverage="0" equalAverage="0" bottom="0" percent="0" rank="0" text="" dxfId="762">
      <formula>0</formula>
    </cfRule>
    <cfRule type="duplicateValues" priority="765" aboveAverage="0" equalAverage="0" bottom="0" percent="0" rank="0" text="" dxfId="763">
      <formula>0</formula>
    </cfRule>
    <cfRule type="duplicateValues" priority="766" aboveAverage="0" equalAverage="0" bottom="0" percent="0" rank="0" text="" dxfId="764">
      <formula>0</formula>
    </cfRule>
    <cfRule type="duplicateValues" priority="767" aboveAverage="0" equalAverage="0" bottom="0" percent="0" rank="0" text="" dxfId="765">
      <formula>0</formula>
    </cfRule>
    <cfRule type="duplicateValues" priority="768" aboveAverage="0" equalAverage="0" bottom="0" percent="0" rank="0" text="" dxfId="766">
      <formula>0</formula>
    </cfRule>
    <cfRule type="duplicateValues" priority="769" aboveAverage="0" equalAverage="0" bottom="0" percent="0" rank="0" text="" dxfId="767">
      <formula>0</formula>
    </cfRule>
    <cfRule type="duplicateValues" priority="770" aboveAverage="0" equalAverage="0" bottom="0" percent="0" rank="0" text="" dxfId="768">
      <formula>0</formula>
    </cfRule>
  </conditionalFormatting>
  <conditionalFormatting sqref="D9:H9 D23:F23 D28:F28 G32:G33 G29:G30 D24:E27 G24:G27 H23:H33 D10:E11 D13:E14 D12 D17:E22 D15:D16 G12:H13 H11 G15:H16 G21:H21 G17:G20 G14 G10 D36:H37 D29:E35 G34:H35 D38:E46 G38:H46">
    <cfRule type="duplicateValues" priority="771" aboveAverage="0" equalAverage="0" bottom="0" percent="0" rank="0" text="" dxfId="769">
      <formula>0</formula>
    </cfRule>
    <cfRule type="duplicateValues" priority="772" aboveAverage="0" equalAverage="0" bottom="0" percent="0" rank="0" text="" dxfId="770">
      <formula>0</formula>
    </cfRule>
    <cfRule type="duplicateValues" priority="773" aboveAverage="0" equalAverage="0" bottom="0" percent="0" rank="0" text="" dxfId="771">
      <formula>0</formula>
    </cfRule>
    <cfRule type="duplicateValues" priority="774" aboveAverage="0" equalAverage="0" bottom="0" percent="0" rank="0" text="" dxfId="772">
      <formula>0</formula>
    </cfRule>
    <cfRule type="duplicateValues" priority="775" aboveAverage="0" equalAverage="0" bottom="0" percent="0" rank="0" text="" dxfId="773">
      <formula>0</formula>
    </cfRule>
    <cfRule type="duplicateValues" priority="776" aboveAverage="0" equalAverage="0" bottom="0" percent="0" rank="0" text="" dxfId="774">
      <formula>0</formula>
    </cfRule>
    <cfRule type="duplicateValues" priority="777" aboveAverage="0" equalAverage="0" bottom="0" percent="0" rank="0" text="" dxfId="775">
      <formula>0</formula>
    </cfRule>
    <cfRule type="duplicateValues" priority="778" aboveAverage="0" equalAverage="0" bottom="0" percent="0" rank="0" text="" dxfId="776">
      <formula>0</formula>
    </cfRule>
    <cfRule type="duplicateValues" priority="779" aboveAverage="0" equalAverage="0" bottom="0" percent="0" rank="0" text="" dxfId="777">
      <formula>0</formula>
    </cfRule>
    <cfRule type="duplicateValues" priority="780" aboveAverage="0" equalAverage="0" bottom="0" percent="0" rank="0" text="" dxfId="778">
      <formula>0</formula>
    </cfRule>
    <cfRule type="duplicateValues" priority="781" aboveAverage="0" equalAverage="0" bottom="0" percent="0" rank="0" text="" dxfId="779">
      <formula>0</formula>
    </cfRule>
    <cfRule type="duplicateValues" priority="782" aboveAverage="0" equalAverage="0" bottom="0" percent="0" rank="0" text="" dxfId="780">
      <formula>0</formula>
    </cfRule>
    <cfRule type="duplicateValues" priority="783" aboveAverage="0" equalAverage="0" bottom="0" percent="0" rank="0" text="" dxfId="781">
      <formula>0</formula>
    </cfRule>
    <cfRule type="duplicateValues" priority="784" aboveAverage="0" equalAverage="0" bottom="0" percent="0" rank="0" text="" dxfId="782">
      <formula>0</formula>
    </cfRule>
  </conditionalFormatting>
  <conditionalFormatting sqref="H118">
    <cfRule type="duplicateValues" priority="785" aboveAverage="0" equalAverage="0" bottom="0" percent="0" rank="0" text="" dxfId="783">
      <formula>0</formula>
    </cfRule>
  </conditionalFormatting>
  <conditionalFormatting sqref="H118">
    <cfRule type="duplicateValues" priority="786" aboveAverage="0" equalAverage="0" bottom="0" percent="0" rank="0" text="" dxfId="784">
      <formula>0</formula>
    </cfRule>
    <cfRule type="duplicateValues" priority="787" aboveAverage="0" equalAverage="0" bottom="0" percent="0" rank="0" text="" dxfId="785">
      <formula>0</formula>
    </cfRule>
    <cfRule type="duplicateValues" priority="788" aboveAverage="0" equalAverage="0" bottom="0" percent="0" rank="0" text="" dxfId="786">
      <formula>0</formula>
    </cfRule>
    <cfRule type="duplicateValues" priority="789" aboveAverage="0" equalAverage="0" bottom="0" percent="0" rank="0" text="" dxfId="787">
      <formula>0</formula>
    </cfRule>
    <cfRule type="duplicateValues" priority="790" aboveAverage="0" equalAverage="0" bottom="0" percent="0" rank="0" text="" dxfId="788">
      <formula>0</formula>
    </cfRule>
    <cfRule type="duplicateValues" priority="791" aboveAverage="0" equalAverage="0" bottom="0" percent="0" rank="0" text="" dxfId="789">
      <formula>0</formula>
    </cfRule>
    <cfRule type="duplicateValues" priority="792" aboveAverage="0" equalAverage="0" bottom="0" percent="0" rank="0" text="" dxfId="790">
      <formula>0</formula>
    </cfRule>
    <cfRule type="duplicateValues" priority="793" aboveAverage="0" equalAverage="0" bottom="0" percent="0" rank="0" text="" dxfId="791">
      <formula>0</formula>
    </cfRule>
    <cfRule type="duplicateValues" priority="794" aboveAverage="0" equalAverage="0" bottom="0" percent="0" rank="0" text="" dxfId="792">
      <formula>0</formula>
    </cfRule>
    <cfRule type="duplicateValues" priority="795" aboveAverage="0" equalAverage="0" bottom="0" percent="0" rank="0" text="" dxfId="793">
      <formula>0</formula>
    </cfRule>
    <cfRule type="duplicateValues" priority="796" aboveAverage="0" equalAverage="0" bottom="0" percent="0" rank="0" text="" dxfId="794">
      <formula>0</formula>
    </cfRule>
    <cfRule type="duplicateValues" priority="797" aboveAverage="0" equalAverage="0" bottom="0" percent="0" rank="0" text="" dxfId="795">
      <formula>0</formula>
    </cfRule>
  </conditionalFormatting>
  <conditionalFormatting sqref="H98">
    <cfRule type="duplicateValues" priority="798" aboveAverage="0" equalAverage="0" bottom="0" percent="0" rank="0" text="" dxfId="796">
      <formula>0</formula>
    </cfRule>
  </conditionalFormatting>
  <conditionalFormatting sqref="H98">
    <cfRule type="duplicateValues" priority="799" aboveAverage="0" equalAverage="0" bottom="0" percent="0" rank="0" text="" dxfId="797">
      <formula>0</formula>
    </cfRule>
    <cfRule type="duplicateValues" priority="800" aboveAverage="0" equalAverage="0" bottom="0" percent="0" rank="0" text="" dxfId="798">
      <formula>0</formula>
    </cfRule>
    <cfRule type="duplicateValues" priority="801" aboveAverage="0" equalAverage="0" bottom="0" percent="0" rank="0" text="" dxfId="799">
      <formula>0</formula>
    </cfRule>
    <cfRule type="duplicateValues" priority="802" aboveAverage="0" equalAverage="0" bottom="0" percent="0" rank="0" text="" dxfId="800">
      <formula>0</formula>
    </cfRule>
    <cfRule type="duplicateValues" priority="803" aboveAverage="0" equalAverage="0" bottom="0" percent="0" rank="0" text="" dxfId="801">
      <formula>0</formula>
    </cfRule>
    <cfRule type="duplicateValues" priority="804" aboveAverage="0" equalAverage="0" bottom="0" percent="0" rank="0" text="" dxfId="802">
      <formula>0</formula>
    </cfRule>
    <cfRule type="duplicateValues" priority="805" aboveAverage="0" equalAverage="0" bottom="0" percent="0" rank="0" text="" dxfId="803">
      <formula>0</formula>
    </cfRule>
    <cfRule type="duplicateValues" priority="806" aboveAverage="0" equalAverage="0" bottom="0" percent="0" rank="0" text="" dxfId="804">
      <formula>0</formula>
    </cfRule>
    <cfRule type="duplicateValues" priority="807" aboveAverage="0" equalAverage="0" bottom="0" percent="0" rank="0" text="" dxfId="805">
      <formula>0</formula>
    </cfRule>
    <cfRule type="duplicateValues" priority="808" aboveAverage="0" equalAverage="0" bottom="0" percent="0" rank="0" text="" dxfId="806">
      <formula>0</formula>
    </cfRule>
    <cfRule type="duplicateValues" priority="809" aboveAverage="0" equalAverage="0" bottom="0" percent="0" rank="0" text="" dxfId="807">
      <formula>0</formula>
    </cfRule>
    <cfRule type="duplicateValues" priority="810" aboveAverage="0" equalAverage="0" bottom="0" percent="0" rank="0" text="" dxfId="808">
      <formula>0</formula>
    </cfRule>
  </conditionalFormatting>
  <conditionalFormatting sqref="F165">
    <cfRule type="duplicateValues" priority="811" aboveAverage="0" equalAverage="0" bottom="0" percent="0" rank="0" text="" dxfId="809">
      <formula>0</formula>
    </cfRule>
    <cfRule type="duplicateValues" priority="812" aboveAverage="0" equalAverage="0" bottom="0" percent="0" rank="0" text="" dxfId="810">
      <formula>0</formula>
    </cfRule>
    <cfRule type="duplicateValues" priority="813" aboveAverage="0" equalAverage="0" bottom="0" percent="0" rank="0" text="" dxfId="811">
      <formula>0</formula>
    </cfRule>
    <cfRule type="duplicateValues" priority="814" aboveAverage="0" equalAverage="0" bottom="0" percent="0" rank="0" text="" dxfId="812">
      <formula>0</formula>
    </cfRule>
    <cfRule type="duplicateValues" priority="815" aboveAverage="0" equalAverage="0" bottom="0" percent="0" rank="0" text="" dxfId="813">
      <formula>0</formula>
    </cfRule>
    <cfRule type="duplicateValues" priority="816" aboveAverage="0" equalAverage="0" bottom="0" percent="0" rank="0" text="" dxfId="814">
      <formula>0</formula>
    </cfRule>
    <cfRule type="duplicateValues" priority="817" aboveAverage="0" equalAverage="0" bottom="0" percent="0" rank="0" text="" dxfId="815">
      <formula>0</formula>
    </cfRule>
    <cfRule type="duplicateValues" priority="818" aboveAverage="0" equalAverage="0" bottom="0" percent="0" rank="0" text="" dxfId="816">
      <formula>0</formula>
    </cfRule>
    <cfRule type="duplicateValues" priority="819" aboveAverage="0" equalAverage="0" bottom="0" percent="0" rank="0" text="" dxfId="817">
      <formula>0</formula>
    </cfRule>
    <cfRule type="duplicateValues" priority="820" aboveAverage="0" equalAverage="0" bottom="0" percent="0" rank="0" text="" dxfId="818">
      <formula>0</formula>
    </cfRule>
    <cfRule type="duplicateValues" priority="821" aboveAverage="0" equalAverage="0" bottom="0" percent="0" rank="0" text="" dxfId="819">
      <formula>0</formula>
    </cfRule>
    <cfRule type="duplicateValues" priority="822" aboveAverage="0" equalAverage="0" bottom="0" percent="0" rank="0" text="" dxfId="820">
      <formula>0</formula>
    </cfRule>
  </conditionalFormatting>
  <conditionalFormatting sqref="F177">
    <cfRule type="duplicateValues" priority="823" aboveAverage="0" equalAverage="0" bottom="0" percent="0" rank="0" text="" dxfId="821">
      <formula>0</formula>
    </cfRule>
    <cfRule type="duplicateValues" priority="824" aboveAverage="0" equalAverage="0" bottom="0" percent="0" rank="0" text="" dxfId="822">
      <formula>0</formula>
    </cfRule>
    <cfRule type="duplicateValues" priority="825" aboveAverage="0" equalAverage="0" bottom="0" percent="0" rank="0" text="" dxfId="823">
      <formula>0</formula>
    </cfRule>
    <cfRule type="duplicateValues" priority="826" aboveAverage="0" equalAverage="0" bottom="0" percent="0" rank="0" text="" dxfId="824">
      <formula>0</formula>
    </cfRule>
    <cfRule type="duplicateValues" priority="827" aboveAverage="0" equalAverage="0" bottom="0" percent="0" rank="0" text="" dxfId="825">
      <formula>0</formula>
    </cfRule>
    <cfRule type="duplicateValues" priority="828" aboveAverage="0" equalAverage="0" bottom="0" percent="0" rank="0" text="" dxfId="826">
      <formula>0</formula>
    </cfRule>
    <cfRule type="duplicateValues" priority="829" aboveAverage="0" equalAverage="0" bottom="0" percent="0" rank="0" text="" dxfId="827">
      <formula>0</formula>
    </cfRule>
    <cfRule type="duplicateValues" priority="830" aboveAverage="0" equalAverage="0" bottom="0" percent="0" rank="0" text="" dxfId="828">
      <formula>0</formula>
    </cfRule>
    <cfRule type="duplicateValues" priority="831" aboveAverage="0" equalAverage="0" bottom="0" percent="0" rank="0" text="" dxfId="829">
      <formula>0</formula>
    </cfRule>
    <cfRule type="duplicateValues" priority="832" aboveAverage="0" equalAverage="0" bottom="0" percent="0" rank="0" text="" dxfId="830">
      <formula>0</formula>
    </cfRule>
    <cfRule type="duplicateValues" priority="833" aboveAverage="0" equalAverage="0" bottom="0" percent="0" rank="0" text="" dxfId="831">
      <formula>0</formula>
    </cfRule>
    <cfRule type="duplicateValues" priority="834" aboveAverage="0" equalAverage="0" bottom="0" percent="0" rank="0" text="" dxfId="832">
      <formula>0</formula>
    </cfRule>
  </conditionalFormatting>
  <conditionalFormatting sqref="F185">
    <cfRule type="duplicateValues" priority="835" aboveAverage="0" equalAverage="0" bottom="0" percent="0" rank="0" text="" dxfId="833">
      <formula>0</formula>
    </cfRule>
    <cfRule type="duplicateValues" priority="836" aboveAverage="0" equalAverage="0" bottom="0" percent="0" rank="0" text="" dxfId="834">
      <formula>0</formula>
    </cfRule>
    <cfRule type="duplicateValues" priority="837" aboveAverage="0" equalAverage="0" bottom="0" percent="0" rank="0" text="" dxfId="835">
      <formula>0</formula>
    </cfRule>
    <cfRule type="duplicateValues" priority="838" aboveAverage="0" equalAverage="0" bottom="0" percent="0" rank="0" text="" dxfId="836">
      <formula>0</formula>
    </cfRule>
    <cfRule type="duplicateValues" priority="839" aboveAverage="0" equalAverage="0" bottom="0" percent="0" rank="0" text="" dxfId="837">
      <formula>0</formula>
    </cfRule>
    <cfRule type="duplicateValues" priority="840" aboveAverage="0" equalAverage="0" bottom="0" percent="0" rank="0" text="" dxfId="838">
      <formula>0</formula>
    </cfRule>
    <cfRule type="duplicateValues" priority="841" aboveAverage="0" equalAverage="0" bottom="0" percent="0" rank="0" text="" dxfId="839">
      <formula>0</formula>
    </cfRule>
    <cfRule type="duplicateValues" priority="842" aboveAverage="0" equalAverage="0" bottom="0" percent="0" rank="0" text="" dxfId="840">
      <formula>0</formula>
    </cfRule>
    <cfRule type="duplicateValues" priority="843" aboveAverage="0" equalAverage="0" bottom="0" percent="0" rank="0" text="" dxfId="841">
      <formula>0</formula>
    </cfRule>
    <cfRule type="duplicateValues" priority="844" aboveAverage="0" equalAverage="0" bottom="0" percent="0" rank="0" text="" dxfId="842">
      <formula>0</formula>
    </cfRule>
    <cfRule type="duplicateValues" priority="845" aboveAverage="0" equalAverage="0" bottom="0" percent="0" rank="0" text="" dxfId="843">
      <formula>0</formula>
    </cfRule>
    <cfRule type="duplicateValues" priority="846" aboveAverage="0" equalAverage="0" bottom="0" percent="0" rank="0" text="" dxfId="844">
      <formula>0</formula>
    </cfRule>
  </conditionalFormatting>
  <conditionalFormatting sqref="H232">
    <cfRule type="duplicateValues" priority="847" aboveAverage="0" equalAverage="0" bottom="0" percent="0" rank="0" text="" dxfId="845">
      <formula>0</formula>
    </cfRule>
    <cfRule type="duplicateValues" priority="848" aboveAverage="0" equalAverage="0" bottom="0" percent="0" rank="0" text="" dxfId="846">
      <formula>0</formula>
    </cfRule>
    <cfRule type="duplicateValues" priority="849" aboveAverage="0" equalAverage="0" bottom="0" percent="0" rank="0" text="" dxfId="847">
      <formula>0</formula>
    </cfRule>
    <cfRule type="duplicateValues" priority="850" aboveAverage="0" equalAverage="0" bottom="0" percent="0" rank="0" text="" dxfId="848">
      <formula>0</formula>
    </cfRule>
    <cfRule type="duplicateValues" priority="851" aboveAverage="0" equalAverage="0" bottom="0" percent="0" rank="0" text="" dxfId="849">
      <formula>0</formula>
    </cfRule>
    <cfRule type="duplicateValues" priority="852" aboveAverage="0" equalAverage="0" bottom="0" percent="0" rank="0" text="" dxfId="850">
      <formula>0</formula>
    </cfRule>
    <cfRule type="duplicateValues" priority="853" aboveAverage="0" equalAverage="0" bottom="0" percent="0" rank="0" text="" dxfId="851">
      <formula>0</formula>
    </cfRule>
    <cfRule type="duplicateValues" priority="854" aboveAverage="0" equalAverage="0" bottom="0" percent="0" rank="0" text="" dxfId="852">
      <formula>0</formula>
    </cfRule>
    <cfRule type="duplicateValues" priority="855" aboveAverage="0" equalAverage="0" bottom="0" percent="0" rank="0" text="" dxfId="853">
      <formula>0</formula>
    </cfRule>
    <cfRule type="duplicateValues" priority="856" aboveAverage="0" equalAverage="0" bottom="0" percent="0" rank="0" text="" dxfId="854">
      <formula>0</formula>
    </cfRule>
    <cfRule type="duplicateValues" priority="857" aboveAverage="0" equalAverage="0" bottom="0" percent="0" rank="0" text="" dxfId="855">
      <formula>0</formula>
    </cfRule>
  </conditionalFormatting>
  <conditionalFormatting sqref="G244">
    <cfRule type="duplicateValues" priority="858" aboveAverage="0" equalAverage="0" bottom="0" percent="0" rank="0" text="" dxfId="856">
      <formula>0</formula>
    </cfRule>
    <cfRule type="duplicateValues" priority="859" aboveAverage="0" equalAverage="0" bottom="0" percent="0" rank="0" text="" dxfId="857">
      <formula>0</formula>
    </cfRule>
    <cfRule type="duplicateValues" priority="860" aboveAverage="0" equalAverage="0" bottom="0" percent="0" rank="0" text="" dxfId="858">
      <formula>0</formula>
    </cfRule>
    <cfRule type="duplicateValues" priority="861" aboveAverage="0" equalAverage="0" bottom="0" percent="0" rank="0" text="" dxfId="859">
      <formula>0</formula>
    </cfRule>
    <cfRule type="duplicateValues" priority="862" aboveAverage="0" equalAverage="0" bottom="0" percent="0" rank="0" text="" dxfId="860">
      <formula>0</formula>
    </cfRule>
    <cfRule type="duplicateValues" priority="863" aboveAverage="0" equalAverage="0" bottom="0" percent="0" rank="0" text="" dxfId="861">
      <formula>0</formula>
    </cfRule>
    <cfRule type="duplicateValues" priority="864" aboveAverage="0" equalAverage="0" bottom="0" percent="0" rank="0" text="" dxfId="862">
      <formula>0</formula>
    </cfRule>
    <cfRule type="duplicateValues" priority="865" aboveAverage="0" equalAverage="0" bottom="0" percent="0" rank="0" text="" dxfId="863">
      <formula>0</formula>
    </cfRule>
    <cfRule type="duplicateValues" priority="866" aboveAverage="0" equalAverage="0" bottom="0" percent="0" rank="0" text="" dxfId="864">
      <formula>0</formula>
    </cfRule>
    <cfRule type="duplicateValues" priority="867" aboveAverage="0" equalAverage="0" bottom="0" percent="0" rank="0" text="" dxfId="865">
      <formula>0</formula>
    </cfRule>
    <cfRule type="duplicateValues" priority="868" aboveAverage="0" equalAverage="0" bottom="0" percent="0" rank="0" text="" dxfId="866">
      <formula>0</formula>
    </cfRule>
    <cfRule type="duplicateValues" priority="869" aboveAverage="0" equalAverage="0" bottom="0" percent="0" rank="0" text="" dxfId="867">
      <formula>0</formula>
    </cfRule>
  </conditionalFormatting>
  <conditionalFormatting sqref="H306">
    <cfRule type="duplicateValues" priority="870" aboveAverage="0" equalAverage="0" bottom="0" percent="0" rank="0" text="" dxfId="868">
      <formula>0</formula>
    </cfRule>
    <cfRule type="duplicateValues" priority="871" aboveAverage="0" equalAverage="0" bottom="0" percent="0" rank="0" text="" dxfId="869">
      <formula>0</formula>
    </cfRule>
    <cfRule type="duplicateValues" priority="872" aboveAverage="0" equalAverage="0" bottom="0" percent="0" rank="0" text="" dxfId="870">
      <formula>0</formula>
    </cfRule>
    <cfRule type="duplicateValues" priority="873" aboveAverage="0" equalAverage="0" bottom="0" percent="0" rank="0" text="" dxfId="871">
      <formula>0</formula>
    </cfRule>
    <cfRule type="duplicateValues" priority="874" aboveAverage="0" equalAverage="0" bottom="0" percent="0" rank="0" text="" dxfId="872">
      <formula>0</formula>
    </cfRule>
    <cfRule type="duplicateValues" priority="875" aboveAverage="0" equalAverage="0" bottom="0" percent="0" rank="0" text="" dxfId="873">
      <formula>0</formula>
    </cfRule>
    <cfRule type="duplicateValues" priority="876" aboveAverage="0" equalAverage="0" bottom="0" percent="0" rank="0" text="" dxfId="874">
      <formula>0</formula>
    </cfRule>
    <cfRule type="duplicateValues" priority="877" aboveAverage="0" equalAverage="0" bottom="0" percent="0" rank="0" text="" dxfId="875">
      <formula>0</formula>
    </cfRule>
    <cfRule type="duplicateValues" priority="878" aboveAverage="0" equalAverage="0" bottom="0" percent="0" rank="0" text="" dxfId="876">
      <formula>0</formula>
    </cfRule>
    <cfRule type="duplicateValues" priority="879" aboveAverage="0" equalAverage="0" bottom="0" percent="0" rank="0" text="" dxfId="877">
      <formula>0</formula>
    </cfRule>
    <cfRule type="duplicateValues" priority="880" aboveAverage="0" equalAverage="0" bottom="0" percent="0" rank="0" text="" dxfId="878">
      <formula>0</formula>
    </cfRule>
    <cfRule type="duplicateValues" priority="881" aboveAverage="0" equalAverage="0" bottom="0" percent="0" rank="0" text="" dxfId="879">
      <formula>0</formula>
    </cfRule>
    <cfRule type="duplicateValues" priority="882" aboveAverage="0" equalAverage="0" bottom="0" percent="0" rank="0" text="" dxfId="880">
      <formula>0</formula>
    </cfRule>
    <cfRule type="duplicateValues" priority="883" aboveAverage="0" equalAverage="0" bottom="0" percent="0" rank="0" text="" dxfId="881">
      <formula>0</formula>
    </cfRule>
  </conditionalFormatting>
  <conditionalFormatting sqref="F378">
    <cfRule type="duplicateValues" priority="884" aboveAverage="0" equalAverage="0" bottom="0" percent="0" rank="0" text="" dxfId="882">
      <formula>0</formula>
    </cfRule>
    <cfRule type="duplicateValues" priority="885" aboveAverage="0" equalAverage="0" bottom="0" percent="0" rank="0" text="" dxfId="883">
      <formula>0</formula>
    </cfRule>
    <cfRule type="duplicateValues" priority="886" aboveAverage="0" equalAverage="0" bottom="0" percent="0" rank="0" text="" dxfId="884">
      <formula>0</formula>
    </cfRule>
    <cfRule type="duplicateValues" priority="887" aboveAverage="0" equalAverage="0" bottom="0" percent="0" rank="0" text="" dxfId="885">
      <formula>0</formula>
    </cfRule>
    <cfRule type="duplicateValues" priority="888" aboveAverage="0" equalAverage="0" bottom="0" percent="0" rank="0" text="" dxfId="886">
      <formula>0</formula>
    </cfRule>
    <cfRule type="duplicateValues" priority="889" aboveAverage="0" equalAverage="0" bottom="0" percent="0" rank="0" text="" dxfId="887">
      <formula>0</formula>
    </cfRule>
    <cfRule type="duplicateValues" priority="890" aboveAverage="0" equalAverage="0" bottom="0" percent="0" rank="0" text="" dxfId="888">
      <formula>0</formula>
    </cfRule>
    <cfRule type="duplicateValues" priority="891" aboveAverage="0" equalAverage="0" bottom="0" percent="0" rank="0" text="" dxfId="889">
      <formula>0</formula>
    </cfRule>
    <cfRule type="duplicateValues" priority="892" aboveAverage="0" equalAverage="0" bottom="0" percent="0" rank="0" text="" dxfId="890">
      <formula>0</formula>
    </cfRule>
    <cfRule type="duplicateValues" priority="893" aboveAverage="0" equalAverage="0" bottom="0" percent="0" rank="0" text="" dxfId="891">
      <formula>0</formula>
    </cfRule>
  </conditionalFormatting>
  <conditionalFormatting sqref="F453">
    <cfRule type="duplicateValues" priority="894" aboveAverage="0" equalAverage="0" bottom="0" percent="0" rank="0" text="" dxfId="892">
      <formula>0</formula>
    </cfRule>
    <cfRule type="duplicateValues" priority="895" aboveAverage="0" equalAverage="0" bottom="0" percent="0" rank="0" text="" dxfId="893">
      <formula>0</formula>
    </cfRule>
    <cfRule type="duplicateValues" priority="896" aboveAverage="0" equalAverage="0" bottom="0" percent="0" rank="0" text="" dxfId="894">
      <formula>0</formula>
    </cfRule>
    <cfRule type="duplicateValues" priority="897" aboveAverage="0" equalAverage="0" bottom="0" percent="0" rank="0" text="" dxfId="895">
      <formula>0</formula>
    </cfRule>
    <cfRule type="duplicateValues" priority="898" aboveAverage="0" equalAverage="0" bottom="0" percent="0" rank="0" text="" dxfId="896">
      <formula>0</formula>
    </cfRule>
    <cfRule type="duplicateValues" priority="899" aboveAverage="0" equalAverage="0" bottom="0" percent="0" rank="0" text="" dxfId="897">
      <formula>0</formula>
    </cfRule>
    <cfRule type="duplicateValues" priority="900" aboveAverage="0" equalAverage="0" bottom="0" percent="0" rank="0" text="" dxfId="898">
      <formula>0</formula>
    </cfRule>
    <cfRule type="duplicateValues" priority="901" aboveAverage="0" equalAverage="0" bottom="0" percent="0" rank="0" text="" dxfId="899">
      <formula>0</formula>
    </cfRule>
    <cfRule type="duplicateValues" priority="902" aboveAverage="0" equalAverage="0" bottom="0" percent="0" rank="0" text="" dxfId="900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8"/>
  <sheetViews>
    <sheetView showFormulas="false" showGridLines="true" showRowColHeaders="true" showZeros="true" rightToLeft="false" tabSelected="false" showOutlineSymbols="true" defaultGridColor="true" view="normal" topLeftCell="A456" colorId="64" zoomScale="100" zoomScaleNormal="100" zoomScalePageLayoutView="100" workbookViewId="0">
      <selection pane="topLeft" activeCell="B425" activeCellId="0" sqref="B425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51.29"/>
    <col collapsed="false" customWidth="true" hidden="false" outlineLevel="0" max="3" min="3" style="22" width="4.43"/>
    <col collapsed="false" customWidth="true" hidden="false" outlineLevel="0" max="4" min="4" style="22" width="23.01"/>
    <col collapsed="false" customWidth="true" hidden="false" outlineLevel="0" max="6" min="5" style="22" width="24.71"/>
    <col collapsed="false" customWidth="true" hidden="false" outlineLevel="0" max="8" min="7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45" hidden="false" customHeight="true" outlineLevel="0" collapsed="false">
      <c r="A8" s="77" t="n">
        <v>1</v>
      </c>
      <c r="B8" s="27" t="s">
        <v>92</v>
      </c>
      <c r="C8" s="28" t="n">
        <f aca="false">SUM(D8:H8)</f>
        <v>38</v>
      </c>
      <c r="D8" s="29" t="n">
        <f aca="false">COUNTA(D9:D74)</f>
        <v>2</v>
      </c>
      <c r="E8" s="29" t="n">
        <f aca="false">COUNTA(E9:E74)</f>
        <v>5</v>
      </c>
      <c r="F8" s="29" t="n">
        <f aca="false">COUNTA(F9:F74)</f>
        <v>8</v>
      </c>
      <c r="G8" s="29" t="n">
        <f aca="false">COUNTA(G9:G74)</f>
        <v>21</v>
      </c>
      <c r="H8" s="29" t="n">
        <f aca="false">COUNTA(H9:H74)</f>
        <v>2</v>
      </c>
    </row>
    <row r="9" customFormat="false" ht="15.6" hidden="false" customHeight="true" outlineLevel="1" collapsed="false">
      <c r="D9" s="51"/>
      <c r="E9" s="52"/>
      <c r="F9" s="52"/>
      <c r="G9" s="52"/>
      <c r="H9" s="53"/>
    </row>
    <row r="10" customFormat="false" ht="15.6" hidden="false" customHeight="true" outlineLevel="1" collapsed="false">
      <c r="D10" s="33"/>
      <c r="E10" s="29"/>
      <c r="G10" s="29"/>
      <c r="H10" s="34" t="s">
        <v>71</v>
      </c>
    </row>
    <row r="11" customFormat="false" ht="15.75" hidden="false" customHeight="false" outlineLevel="1" collapsed="false">
      <c r="D11" s="33"/>
      <c r="E11" s="34" t="s">
        <v>55</v>
      </c>
      <c r="G11" s="29"/>
      <c r="H11" s="35"/>
    </row>
    <row r="12" customFormat="false" ht="15.75" hidden="false" customHeight="false" outlineLevel="1" collapsed="false">
      <c r="D12" s="33"/>
      <c r="E12" s="29"/>
      <c r="F12" s="34" t="s">
        <v>56</v>
      </c>
      <c r="G12" s="29"/>
      <c r="H12" s="35"/>
    </row>
    <row r="13" customFormat="false" ht="15.75" hidden="false" customHeight="false" outlineLevel="1" collapsed="false">
      <c r="D13" s="34" t="s">
        <v>73</v>
      </c>
      <c r="E13" s="29"/>
      <c r="G13" s="29"/>
      <c r="H13" s="35"/>
    </row>
    <row r="14" customFormat="false" ht="15.75" hidden="false" customHeight="false" outlineLevel="1" collapsed="false">
      <c r="D14" s="33"/>
      <c r="E14" s="34" t="s">
        <v>74</v>
      </c>
      <c r="G14" s="29"/>
      <c r="H14" s="35"/>
    </row>
    <row r="15" customFormat="false" ht="15.75" hidden="false" customHeight="false" outlineLevel="1" collapsed="false">
      <c r="D15" s="33"/>
      <c r="E15" s="29"/>
      <c r="F15" s="34" t="s">
        <v>84</v>
      </c>
      <c r="G15" s="29"/>
      <c r="H15" s="35"/>
    </row>
    <row r="16" customFormat="false" ht="15.75" hidden="false" customHeight="false" outlineLevel="1" collapsed="false">
      <c r="D16" s="34" t="s">
        <v>76</v>
      </c>
      <c r="E16" s="29"/>
      <c r="G16" s="29"/>
      <c r="H16" s="35"/>
    </row>
    <row r="17" customFormat="false" ht="15.75" hidden="false" customHeight="false" outlineLevel="1" collapsed="false">
      <c r="D17" s="33"/>
      <c r="E17" s="29"/>
      <c r="F17" s="34" t="s">
        <v>57</v>
      </c>
      <c r="G17" s="29"/>
      <c r="H17" s="35"/>
    </row>
    <row r="18" customFormat="false" ht="15.75" hidden="false" customHeight="false" outlineLevel="1" collapsed="false">
      <c r="D18" s="33"/>
      <c r="E18" s="29"/>
      <c r="G18" s="34" t="s">
        <v>85</v>
      </c>
      <c r="H18" s="35"/>
    </row>
    <row r="19" customFormat="false" ht="15.75" hidden="false" customHeight="false" outlineLevel="1" collapsed="false">
      <c r="D19" s="33"/>
      <c r="E19" s="29"/>
      <c r="F19" s="34" t="s">
        <v>86</v>
      </c>
      <c r="G19" s="29"/>
      <c r="H19" s="35"/>
    </row>
    <row r="20" customFormat="false" ht="15.75" hidden="false" customHeight="false" outlineLevel="1" collapsed="false">
      <c r="D20" s="33"/>
      <c r="E20" s="29"/>
      <c r="F20" s="34" t="s">
        <v>58</v>
      </c>
      <c r="G20" s="29"/>
      <c r="H20" s="35"/>
    </row>
    <row r="21" customFormat="false" ht="15.75" hidden="false" customHeight="false" outlineLevel="1" collapsed="false">
      <c r="D21" s="33"/>
      <c r="E21" s="34" t="s">
        <v>87</v>
      </c>
      <c r="G21" s="29"/>
      <c r="H21" s="35"/>
    </row>
    <row r="22" customFormat="false" ht="15.75" hidden="false" customHeight="false" outlineLevel="1" collapsed="false">
      <c r="D22" s="33"/>
      <c r="E22" s="29"/>
      <c r="G22" s="29"/>
      <c r="H22" s="36" t="s">
        <v>37</v>
      </c>
    </row>
    <row r="23" customFormat="false" ht="15.75" hidden="false" customHeight="false" outlineLevel="1" collapsed="false">
      <c r="D23" s="33"/>
      <c r="E23" s="29"/>
      <c r="F23" s="37"/>
      <c r="G23" s="29"/>
      <c r="H23" s="35"/>
    </row>
    <row r="24" customFormat="false" ht="15.75" hidden="false" customHeight="false" outlineLevel="2" collapsed="false">
      <c r="D24" s="12"/>
      <c r="E24" s="8"/>
      <c r="F24" s="1"/>
      <c r="G24" s="39" t="s">
        <v>14</v>
      </c>
      <c r="H24" s="13"/>
    </row>
    <row r="25" customFormat="false" ht="15.75" hidden="false" customHeight="false" outlineLevel="2" collapsed="false">
      <c r="D25" s="12"/>
      <c r="E25" s="8"/>
      <c r="F25" s="1"/>
      <c r="G25" s="39" t="s">
        <v>12</v>
      </c>
      <c r="H25" s="13"/>
    </row>
    <row r="26" customFormat="false" ht="15.75" hidden="false" customHeight="false" outlineLevel="2" collapsed="false">
      <c r="D26" s="12"/>
      <c r="E26" s="8"/>
      <c r="F26" s="1"/>
      <c r="G26" s="39" t="s">
        <v>38</v>
      </c>
      <c r="H26" s="13"/>
    </row>
    <row r="27" customFormat="false" ht="15.75" hidden="false" customHeight="false" outlineLevel="2" collapsed="false">
      <c r="D27" s="12"/>
      <c r="E27" s="14"/>
      <c r="F27" s="1"/>
      <c r="G27" s="39" t="s">
        <v>40</v>
      </c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13"/>
      <c r="H28" s="13"/>
    </row>
    <row r="29" customFormat="false" ht="15.75" hidden="false" customHeight="false" outlineLevel="2" collapsed="false">
      <c r="D29" s="12"/>
      <c r="E29" s="8"/>
      <c r="F29" s="1"/>
      <c r="G29" s="39" t="s">
        <v>39</v>
      </c>
      <c r="H29" s="13"/>
    </row>
    <row r="30" customFormat="false" ht="15.75" hidden="false" customHeight="false" outlineLevel="2" collapsed="false">
      <c r="D30" s="12"/>
      <c r="E30" s="8"/>
      <c r="F30" s="1"/>
      <c r="G30" s="39" t="s">
        <v>41</v>
      </c>
      <c r="H30" s="13"/>
    </row>
    <row r="31" customFormat="false" ht="15.75" hidden="false" customHeight="false" outlineLevel="2" collapsed="false">
      <c r="D31" s="12"/>
      <c r="E31" s="8"/>
      <c r="F31" s="1"/>
      <c r="G31" s="13"/>
      <c r="H31" s="13"/>
    </row>
    <row r="32" customFormat="false" ht="15.75" hidden="false" customHeight="false" outlineLevel="2" collapsed="false">
      <c r="D32" s="12"/>
      <c r="E32" s="8"/>
      <c r="F32" s="1"/>
      <c r="G32" s="39" t="s">
        <v>24</v>
      </c>
      <c r="H32" s="13"/>
    </row>
    <row r="33" customFormat="false" ht="15.75" hidden="false" customHeight="false" outlineLevel="2" collapsed="false">
      <c r="D33" s="12"/>
      <c r="E33" s="8"/>
      <c r="F33" s="1"/>
      <c r="G33" s="39" t="s">
        <v>23</v>
      </c>
      <c r="H33" s="13"/>
    </row>
    <row r="34" customFormat="false" ht="15.75" hidden="false" customHeight="false" outlineLevel="2" collapsed="false">
      <c r="D34" s="12"/>
      <c r="E34" s="8"/>
      <c r="F34" s="1"/>
      <c r="G34" s="39" t="s">
        <v>8</v>
      </c>
      <c r="H34" s="13"/>
    </row>
    <row r="35" customFormat="false" ht="15.75" hidden="false" customHeight="false" outlineLevel="2" collapsed="false">
      <c r="D35" s="12"/>
      <c r="E35" s="39" t="s">
        <v>9</v>
      </c>
      <c r="F35" s="1"/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F38" s="1"/>
      <c r="G38" s="39" t="s">
        <v>27</v>
      </c>
      <c r="H38" s="13"/>
    </row>
    <row r="39" customFormat="false" ht="15.75" hidden="false" customHeight="false" outlineLevel="2" collapsed="false">
      <c r="D39" s="12"/>
      <c r="E39" s="8"/>
      <c r="F39" s="1"/>
      <c r="G39" s="39" t="s">
        <v>60</v>
      </c>
      <c r="H39" s="13"/>
    </row>
    <row r="40" customFormat="false" ht="15.75" hidden="false" customHeight="false" outlineLevel="2" collapsed="false">
      <c r="D40" s="12"/>
      <c r="E40" s="8"/>
      <c r="F40" s="1"/>
      <c r="G40" s="39" t="s">
        <v>61</v>
      </c>
      <c r="H40" s="13"/>
    </row>
    <row r="41" customFormat="false" ht="15.75" hidden="false" customHeight="false" outlineLevel="2" collapsed="false">
      <c r="D41" s="12"/>
      <c r="E41" s="8"/>
      <c r="F41" s="1"/>
      <c r="G41" s="39" t="s">
        <v>62</v>
      </c>
      <c r="H41" s="13"/>
    </row>
    <row r="42" customFormat="false" ht="15.6" hidden="false" customHeight="true" outlineLevel="2" collapsed="false">
      <c r="D42" s="12"/>
      <c r="E42" s="39" t="s">
        <v>63</v>
      </c>
      <c r="F42" s="1"/>
      <c r="G42" s="8"/>
      <c r="H42" s="13"/>
    </row>
    <row r="43" customFormat="false" ht="15.6" hidden="false" customHeight="true" outlineLevel="2" collapsed="false">
      <c r="D43" s="12"/>
      <c r="E43" s="8"/>
      <c r="F43" s="1"/>
      <c r="G43" s="8"/>
      <c r="H43" s="13"/>
    </row>
    <row r="44" customFormat="false" ht="15.75" hidden="false" customHeight="false" outlineLevel="2" collapsed="false">
      <c r="D44" s="12"/>
      <c r="E44" s="8"/>
      <c r="F44" s="1"/>
      <c r="G44" s="39" t="s">
        <v>64</v>
      </c>
      <c r="H44" s="13"/>
    </row>
    <row r="45" customFormat="false" ht="15.75" hidden="false" customHeight="false" outlineLevel="2" collapsed="false">
      <c r="D45" s="12"/>
      <c r="E45" s="8"/>
      <c r="F45" s="1"/>
      <c r="G45" s="39" t="s">
        <v>65</v>
      </c>
      <c r="H45" s="13"/>
    </row>
    <row r="46" customFormat="false" ht="15.75" hidden="false" customHeight="false" outlineLevel="2" collapsed="false">
      <c r="D46" s="12"/>
      <c r="E46" s="8"/>
      <c r="F46" s="1"/>
      <c r="G46" s="39" t="s">
        <v>66</v>
      </c>
      <c r="H46" s="13"/>
    </row>
    <row r="47" customFormat="false" ht="15.75" hidden="false" customHeight="false" outlineLevel="2" collapsed="false">
      <c r="D47" s="12"/>
      <c r="E47" s="8"/>
      <c r="F47" s="1"/>
      <c r="G47" s="39" t="s">
        <v>67</v>
      </c>
      <c r="H47" s="13"/>
    </row>
    <row r="48" customFormat="false" ht="15.75" hidden="false" customHeight="false" outlineLevel="2" collapsed="false">
      <c r="D48" s="12"/>
      <c r="E48" s="8"/>
      <c r="F48" s="1"/>
      <c r="G48" s="39" t="s">
        <v>68</v>
      </c>
      <c r="H48" s="13"/>
    </row>
    <row r="49" customFormat="false" ht="15.75" hidden="false" customHeight="false" outlineLevel="2" collapsed="false">
      <c r="D49" s="12"/>
      <c r="E49" s="8"/>
      <c r="F49" s="1"/>
      <c r="G49" s="39" t="s">
        <v>69</v>
      </c>
      <c r="H49" s="13"/>
    </row>
    <row r="50" customFormat="false" ht="15.75" hidden="false" customHeight="false" outlineLevel="2" collapsed="false">
      <c r="D50" s="12"/>
      <c r="E50" s="8"/>
      <c r="F50" s="1"/>
      <c r="G50" s="39" t="s">
        <v>70</v>
      </c>
      <c r="H50" s="13"/>
    </row>
    <row r="51" customFormat="false" ht="15.75" hidden="false" customHeight="false" outlineLevel="2" collapsed="false">
      <c r="D51" s="12"/>
      <c r="E51" s="8"/>
      <c r="F51" s="1"/>
      <c r="G51" s="8"/>
      <c r="H51" s="13"/>
    </row>
    <row r="52" customFormat="false" ht="15.75" hidden="false" customHeight="fals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33.75" hidden="false" customHeight="true" outlineLevel="0" collapsed="false">
      <c r="A75" s="77" t="n">
        <f aca="false">A8+1</f>
        <v>2</v>
      </c>
      <c r="B75" s="27" t="s">
        <v>93</v>
      </c>
      <c r="C75" s="28" t="n">
        <f aca="false">SUM(D75:H75)</f>
        <v>39</v>
      </c>
      <c r="D75" s="29" t="n">
        <f aca="false">COUNTA(D76:D141)</f>
        <v>0</v>
      </c>
      <c r="E75" s="29" t="n">
        <f aca="false">COUNTA(E76:E141)</f>
        <v>2</v>
      </c>
      <c r="F75" s="29" t="n">
        <f aca="false">COUNTA(F76:F141)</f>
        <v>4</v>
      </c>
      <c r="G75" s="29" t="n">
        <f aca="false">COUNTA(G76:G141)</f>
        <v>6</v>
      </c>
      <c r="H75" s="29" t="n">
        <f aca="false">COUNTA(H76:H141)</f>
        <v>27</v>
      </c>
    </row>
    <row r="76" customFormat="false" ht="15.6" hidden="false" customHeight="true" outlineLevel="1" collapsed="false">
      <c r="D76" s="51"/>
      <c r="E76" s="52"/>
      <c r="F76" s="52"/>
      <c r="G76" s="52"/>
      <c r="H76" s="53"/>
    </row>
    <row r="77" customFormat="false" ht="15.6" hidden="false" customHeight="true" outlineLevel="1" collapsed="false">
      <c r="D77" s="33"/>
      <c r="E77" s="29"/>
      <c r="G77" s="34" t="s">
        <v>71</v>
      </c>
      <c r="H77" s="35"/>
    </row>
    <row r="78" customFormat="false" ht="15.75" hidden="false" customHeight="false" outlineLevel="1" collapsed="false">
      <c r="D78" s="33"/>
      <c r="E78" s="29"/>
      <c r="F78" s="34" t="s">
        <v>55</v>
      </c>
      <c r="H78" s="35"/>
    </row>
    <row r="79" customFormat="false" ht="15.75" hidden="false" customHeight="false" outlineLevel="1" collapsed="false">
      <c r="D79" s="33"/>
      <c r="E79" s="29"/>
      <c r="G79" s="34" t="s">
        <v>56</v>
      </c>
      <c r="H79" s="35"/>
    </row>
    <row r="80" customFormat="false" ht="15.75" hidden="false" customHeight="false" outlineLevel="1" collapsed="false">
      <c r="D80" s="33"/>
      <c r="E80" s="29"/>
      <c r="G80" s="34" t="s">
        <v>73</v>
      </c>
      <c r="H80" s="35"/>
    </row>
    <row r="81" customFormat="false" ht="15.75" hidden="false" customHeight="false" outlineLevel="1" collapsed="false">
      <c r="D81" s="33"/>
      <c r="E81" s="29"/>
      <c r="G81" s="34" t="s">
        <v>74</v>
      </c>
      <c r="H81" s="35"/>
    </row>
    <row r="82" customFormat="false" ht="15.75" hidden="false" customHeight="false" outlineLevel="1" collapsed="false">
      <c r="D82" s="33"/>
      <c r="E82" s="29"/>
      <c r="F82" s="34" t="s">
        <v>84</v>
      </c>
      <c r="G82" s="29"/>
      <c r="H82" s="35"/>
    </row>
    <row r="83" customFormat="false" ht="15.75" hidden="false" customHeight="false" outlineLevel="1" collapsed="false">
      <c r="D83" s="33"/>
      <c r="E83" s="29"/>
      <c r="G83" s="34" t="s">
        <v>76</v>
      </c>
      <c r="H83" s="35"/>
    </row>
    <row r="84" customFormat="false" ht="15.75" hidden="false" customHeight="false" outlineLevel="1" collapsed="false">
      <c r="D84" s="33"/>
      <c r="E84" s="34" t="s">
        <v>57</v>
      </c>
      <c r="H84" s="35"/>
    </row>
    <row r="85" customFormat="false" ht="15.75" hidden="false" customHeight="false" outlineLevel="1" collapsed="false">
      <c r="D85" s="33"/>
      <c r="E85" s="29"/>
      <c r="G85" s="34" t="s">
        <v>85</v>
      </c>
      <c r="H85" s="35"/>
    </row>
    <row r="86" customFormat="false" ht="15.75" hidden="false" customHeight="false" outlineLevel="1" collapsed="false">
      <c r="D86" s="33"/>
      <c r="E86" s="29"/>
      <c r="F86" s="34" t="s">
        <v>86</v>
      </c>
      <c r="G86" s="29"/>
      <c r="H86" s="35"/>
    </row>
    <row r="87" customFormat="false" ht="15.75" hidden="false" customHeight="false" outlineLevel="1" collapsed="false">
      <c r="D87" s="33"/>
      <c r="E87" s="29"/>
      <c r="F87" s="34" t="s">
        <v>58</v>
      </c>
      <c r="G87" s="29"/>
      <c r="H87" s="35"/>
    </row>
    <row r="88" customFormat="false" ht="15.75" hidden="false" customHeight="false" outlineLevel="1" collapsed="false">
      <c r="D88" s="33"/>
      <c r="E88" s="34" t="s">
        <v>87</v>
      </c>
      <c r="G88" s="29"/>
      <c r="H88" s="35"/>
    </row>
    <row r="89" customFormat="false" ht="15.75" hidden="false" customHeight="false" outlineLevel="1" collapsed="false">
      <c r="D89" s="33"/>
      <c r="E89" s="29"/>
      <c r="G89" s="29"/>
      <c r="H89" s="36" t="s">
        <v>37</v>
      </c>
    </row>
    <row r="90" customFormat="false" ht="15.75" hidden="false" customHeight="false" outlineLevel="1" collapsed="false">
      <c r="D90" s="33"/>
      <c r="E90" s="29"/>
      <c r="F90" s="37"/>
      <c r="G90" s="29"/>
      <c r="H90" s="35"/>
    </row>
    <row r="91" customFormat="false" ht="15.75" hidden="false" customHeight="false" outlineLevel="2" collapsed="false">
      <c r="D91" s="12"/>
      <c r="E91" s="8"/>
      <c r="F91" s="8"/>
      <c r="G91" s="1"/>
      <c r="H91" s="39" t="s">
        <v>14</v>
      </c>
    </row>
    <row r="92" customFormat="false" ht="15.75" hidden="false" customHeight="false" outlineLevel="2" collapsed="false">
      <c r="D92" s="12"/>
      <c r="E92" s="8"/>
      <c r="F92" s="8"/>
      <c r="G92" s="1"/>
      <c r="H92" s="39" t="s">
        <v>12</v>
      </c>
    </row>
    <row r="93" customFormat="false" ht="15.75" hidden="false" customHeight="false" outlineLevel="2" collapsed="false">
      <c r="D93" s="12"/>
      <c r="E93" s="8"/>
      <c r="F93" s="8"/>
      <c r="G93" s="1"/>
      <c r="H93" s="39" t="s">
        <v>38</v>
      </c>
    </row>
    <row r="94" customFormat="false" ht="15.75" hidden="false" customHeight="false" outlineLevel="2" collapsed="false">
      <c r="D94" s="12"/>
      <c r="E94" s="14"/>
      <c r="F94" s="8"/>
      <c r="G94" s="1"/>
      <c r="H94" s="39" t="s">
        <v>40</v>
      </c>
    </row>
    <row r="95" customFormat="false" ht="15.75" hidden="false" customHeight="false" outlineLevel="2" collapsed="false">
      <c r="D95" s="12"/>
      <c r="E95" s="8"/>
      <c r="F95" s="8"/>
      <c r="G95" s="1"/>
      <c r="H95" s="39" t="s">
        <v>28</v>
      </c>
    </row>
    <row r="96" customFormat="false" ht="15.75" hidden="false" customHeight="false" outlineLevel="2" collapsed="false">
      <c r="D96" s="12"/>
      <c r="E96" s="8"/>
      <c r="F96" s="8"/>
      <c r="G96" s="1"/>
      <c r="H96" s="39" t="s">
        <v>39</v>
      </c>
    </row>
    <row r="97" customFormat="false" ht="15.75" hidden="false" customHeight="false" outlineLevel="2" collapsed="false">
      <c r="D97" s="12"/>
      <c r="E97" s="8"/>
      <c r="F97" s="8"/>
      <c r="G97" s="1"/>
      <c r="H97" s="39" t="s">
        <v>41</v>
      </c>
    </row>
    <row r="98" customFormat="false" ht="15.75" hidden="false" customHeight="false" outlineLevel="2" collapsed="false">
      <c r="D98" s="12"/>
      <c r="E98" s="8"/>
      <c r="F98" s="8"/>
      <c r="G98" s="1"/>
      <c r="H98" s="13"/>
    </row>
    <row r="99" customFormat="false" ht="15.75" hidden="false" customHeight="false" outlineLevel="2" collapsed="false">
      <c r="D99" s="12"/>
      <c r="E99" s="8"/>
      <c r="F99" s="8"/>
      <c r="G99" s="1"/>
      <c r="H99" s="39" t="s">
        <v>24</v>
      </c>
    </row>
    <row r="100" customFormat="false" ht="15.75" hidden="false" customHeight="false" outlineLevel="2" collapsed="false">
      <c r="D100" s="12"/>
      <c r="E100" s="8"/>
      <c r="F100" s="8"/>
      <c r="G100" s="1"/>
      <c r="H100" s="39" t="s">
        <v>23</v>
      </c>
    </row>
    <row r="101" customFormat="false" ht="15.75" hidden="false" customHeight="false" outlineLevel="2" collapsed="false">
      <c r="D101" s="12"/>
      <c r="E101" s="8"/>
      <c r="F101" s="8"/>
      <c r="G101" s="1"/>
      <c r="H101" s="39" t="s">
        <v>8</v>
      </c>
    </row>
    <row r="102" customFormat="false" ht="15.75" hidden="false" customHeight="false" outlineLevel="2" collapsed="false">
      <c r="D102" s="12"/>
      <c r="E102" s="1"/>
      <c r="F102" s="8"/>
      <c r="G102" s="8"/>
      <c r="H102" s="39" t="s">
        <v>9</v>
      </c>
    </row>
    <row r="103" customFormat="false" ht="15.75" hidden="false" customHeight="false" outlineLevel="2" collapsed="false">
      <c r="D103" s="12"/>
      <c r="E103" s="8"/>
      <c r="F103" s="8"/>
      <c r="G103" s="8"/>
      <c r="H103" s="39" t="s">
        <v>54</v>
      </c>
    </row>
    <row r="104" customFormat="false" ht="15.75" hidden="false" customHeight="false" outlineLevel="2" collapsed="false">
      <c r="D104" s="12"/>
      <c r="E104" s="8"/>
      <c r="F104" s="8"/>
      <c r="G104" s="8"/>
      <c r="H104" s="39" t="s">
        <v>18</v>
      </c>
    </row>
    <row r="105" customFormat="false" ht="15.75" hidden="false" customHeight="false" outlineLevel="2" collapsed="false">
      <c r="D105" s="12"/>
      <c r="E105" s="8"/>
      <c r="F105" s="8"/>
      <c r="G105" s="8"/>
      <c r="H105" s="39" t="s">
        <v>27</v>
      </c>
    </row>
    <row r="106" customFormat="false" ht="15.75" hidden="false" customHeight="false" outlineLevel="2" collapsed="false">
      <c r="D106" s="12"/>
      <c r="E106" s="8"/>
      <c r="F106" s="8"/>
      <c r="G106" s="1"/>
      <c r="H106" s="39" t="s">
        <v>60</v>
      </c>
    </row>
    <row r="107" customFormat="false" ht="15.75" hidden="false" customHeight="false" outlineLevel="2" collapsed="false">
      <c r="D107" s="12"/>
      <c r="E107" s="8"/>
      <c r="F107" s="8"/>
      <c r="G107" s="1"/>
      <c r="H107" s="39" t="s">
        <v>61</v>
      </c>
    </row>
    <row r="108" customFormat="false" ht="15.75" hidden="false" customHeight="false" outlineLevel="2" collapsed="false">
      <c r="D108" s="12"/>
      <c r="E108" s="8"/>
      <c r="F108" s="8"/>
      <c r="G108" s="1"/>
      <c r="H108" s="39" t="s">
        <v>62</v>
      </c>
    </row>
    <row r="109" customFormat="false" ht="15.6" hidden="false" customHeight="true" outlineLevel="2" collapsed="false">
      <c r="D109" s="12"/>
      <c r="E109" s="1"/>
      <c r="F109" s="8"/>
      <c r="G109" s="1"/>
      <c r="H109" s="39" t="s">
        <v>63</v>
      </c>
    </row>
    <row r="110" customFormat="false" ht="15.6" hidden="false" customHeight="true" outlineLevel="2" collapsed="false">
      <c r="D110" s="12"/>
      <c r="E110" s="1"/>
      <c r="F110" s="8"/>
      <c r="G110" s="8"/>
      <c r="H110" s="39" t="s">
        <v>99</v>
      </c>
    </row>
    <row r="111" customFormat="false" ht="15.75" hidden="false" customHeight="false" outlineLevel="2" collapsed="false">
      <c r="D111" s="12"/>
      <c r="E111" s="8"/>
      <c r="F111" s="8"/>
      <c r="G111" s="1"/>
      <c r="H111" s="39" t="s">
        <v>64</v>
      </c>
    </row>
    <row r="112" customFormat="false" ht="15.75" hidden="false" customHeight="false" outlineLevel="2" collapsed="false">
      <c r="D112" s="12"/>
      <c r="E112" s="8"/>
      <c r="F112" s="8"/>
      <c r="G112" s="1"/>
      <c r="H112" s="39" t="s">
        <v>65</v>
      </c>
    </row>
    <row r="113" customFormat="false" ht="15.75" hidden="false" customHeight="false" outlineLevel="2" collapsed="false">
      <c r="D113" s="12"/>
      <c r="E113" s="8"/>
      <c r="F113" s="8"/>
      <c r="G113" s="1"/>
      <c r="H113" s="39" t="s">
        <v>66</v>
      </c>
    </row>
    <row r="114" customFormat="false" ht="15.75" hidden="false" customHeight="false" outlineLevel="2" collapsed="false">
      <c r="D114" s="12"/>
      <c r="E114" s="8"/>
      <c r="F114" s="8"/>
      <c r="G114" s="1"/>
      <c r="H114" s="39" t="s">
        <v>67</v>
      </c>
    </row>
    <row r="115" customFormat="false" ht="15.75" hidden="false" customHeight="false" outlineLevel="2" collapsed="false">
      <c r="D115" s="12"/>
      <c r="E115" s="8"/>
      <c r="F115" s="8"/>
      <c r="G115" s="1"/>
      <c r="H115" s="39" t="s">
        <v>68</v>
      </c>
    </row>
    <row r="116" customFormat="false" ht="15.75" hidden="false" customHeight="false" outlineLevel="2" collapsed="false">
      <c r="D116" s="12"/>
      <c r="E116" s="8"/>
      <c r="F116" s="8"/>
      <c r="G116" s="1"/>
      <c r="H116" s="39" t="s">
        <v>69</v>
      </c>
    </row>
    <row r="117" customFormat="false" ht="15.75" hidden="false" customHeight="false" outlineLevel="2" collapsed="false">
      <c r="D117" s="12"/>
      <c r="E117" s="8"/>
      <c r="F117" s="8"/>
      <c r="G117" s="1"/>
      <c r="H117" s="39" t="s">
        <v>70</v>
      </c>
    </row>
    <row r="118" customFormat="false" ht="15.75" hidden="false" customHeight="false" outlineLevel="2" collapsed="false">
      <c r="D118" s="12"/>
      <c r="E118" s="8"/>
      <c r="F118" s="8"/>
      <c r="G118" s="1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14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12"/>
      <c r="G135" s="8"/>
      <c r="H135" s="13"/>
    </row>
    <row r="136" customFormat="false" ht="15.75" hidden="false" customHeight="false" outlineLevel="2" collapsed="false">
      <c r="D136" s="12"/>
      <c r="E136" s="8"/>
      <c r="F136" s="13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4.5" hidden="false" customHeight="true" outlineLevel="0" collapsed="false">
      <c r="A142" s="77" t="n">
        <f aca="false">A75+1</f>
        <v>3</v>
      </c>
      <c r="B142" s="27" t="s">
        <v>94</v>
      </c>
      <c r="C142" s="28" t="n">
        <f aca="false">SUM(D142:H142)</f>
        <v>39</v>
      </c>
      <c r="D142" s="29" t="n">
        <f aca="false">COUNTA(D143:D208)</f>
        <v>0</v>
      </c>
      <c r="E142" s="29" t="n">
        <f aca="false">COUNTA(E143:E208)</f>
        <v>0</v>
      </c>
      <c r="F142" s="29" t="n">
        <f aca="false">COUNTA(F143:F208)</f>
        <v>12</v>
      </c>
      <c r="G142" s="29" t="n">
        <f aca="false">COUNTA(G143:G208)</f>
        <v>24</v>
      </c>
      <c r="H142" s="29" t="n">
        <f aca="false">COUNTA(H143:H208)</f>
        <v>3</v>
      </c>
    </row>
    <row r="143" customFormat="false" ht="15.6" hidden="false" customHeight="true" outlineLevel="1" collapsed="false">
      <c r="D143" s="51"/>
      <c r="E143" s="52"/>
      <c r="F143" s="52"/>
      <c r="G143" s="52"/>
      <c r="H143" s="53"/>
    </row>
    <row r="144" customFormat="false" ht="15.6" hidden="false" customHeight="true" outlineLevel="1" collapsed="false">
      <c r="D144" s="33"/>
      <c r="E144" s="29"/>
      <c r="G144" s="34" t="s">
        <v>71</v>
      </c>
      <c r="H144" s="35"/>
    </row>
    <row r="145" customFormat="false" ht="15.75" hidden="false" customHeight="false" outlineLevel="1" collapsed="false">
      <c r="D145" s="33"/>
      <c r="E145" s="29"/>
      <c r="F145" s="74" t="s">
        <v>55</v>
      </c>
      <c r="G145" s="29"/>
      <c r="H145" s="35"/>
    </row>
    <row r="146" customFormat="false" ht="15.75" hidden="false" customHeight="false" outlineLevel="1" collapsed="false">
      <c r="D146" s="33"/>
      <c r="E146" s="29"/>
      <c r="F146" s="34" t="s">
        <v>56</v>
      </c>
      <c r="G146" s="29"/>
      <c r="H146" s="35"/>
    </row>
    <row r="147" customFormat="false" ht="15.75" hidden="false" customHeight="false" outlineLevel="1" collapsed="false">
      <c r="D147" s="33"/>
      <c r="E147" s="29"/>
      <c r="G147" s="34" t="s">
        <v>73</v>
      </c>
      <c r="H147" s="35"/>
    </row>
    <row r="148" customFormat="false" ht="15.75" hidden="false" customHeight="false" outlineLevel="1" collapsed="false">
      <c r="D148" s="33"/>
      <c r="E148" s="29"/>
      <c r="F148" s="74" t="s">
        <v>74</v>
      </c>
      <c r="G148" s="29"/>
      <c r="H148" s="35"/>
    </row>
    <row r="149" customFormat="false" ht="15.75" hidden="false" customHeight="false" outlineLevel="1" collapsed="false">
      <c r="D149" s="33"/>
      <c r="E149" s="29"/>
      <c r="F149" s="34" t="s">
        <v>84</v>
      </c>
      <c r="G149" s="29"/>
      <c r="H149" s="35"/>
    </row>
    <row r="150" customFormat="false" ht="15.75" hidden="false" customHeight="false" outlineLevel="1" collapsed="false">
      <c r="D150" s="33"/>
      <c r="E150" s="29"/>
      <c r="G150" s="34" t="s">
        <v>76</v>
      </c>
      <c r="H150" s="35"/>
    </row>
    <row r="151" customFormat="false" ht="15.75" hidden="false" customHeight="false" outlineLevel="1" collapsed="false">
      <c r="D151" s="33"/>
      <c r="E151" s="29"/>
      <c r="F151" s="34" t="s">
        <v>57</v>
      </c>
      <c r="G151" s="29"/>
      <c r="H151" s="35"/>
    </row>
    <row r="152" customFormat="false" ht="15.75" hidden="false" customHeight="false" outlineLevel="1" collapsed="false">
      <c r="D152" s="33"/>
      <c r="E152" s="29"/>
      <c r="G152" s="34" t="s">
        <v>85</v>
      </c>
      <c r="H152" s="35"/>
    </row>
    <row r="153" customFormat="false" ht="15.75" hidden="false" customHeight="false" outlineLevel="1" collapsed="false">
      <c r="D153" s="33"/>
      <c r="E153" s="29"/>
      <c r="F153" s="34" t="s">
        <v>86</v>
      </c>
      <c r="G153" s="29"/>
      <c r="H153" s="35"/>
    </row>
    <row r="154" customFormat="false" ht="15.75" hidden="false" customHeight="false" outlineLevel="1" collapsed="false">
      <c r="D154" s="33"/>
      <c r="E154" s="29"/>
      <c r="F154" s="34" t="s">
        <v>58</v>
      </c>
      <c r="G154" s="29"/>
      <c r="H154" s="35"/>
    </row>
    <row r="155" customFormat="false" ht="15.75" hidden="false" customHeight="false" outlineLevel="1" collapsed="false">
      <c r="D155" s="33"/>
      <c r="E155" s="29"/>
      <c r="F155" s="74" t="s">
        <v>87</v>
      </c>
      <c r="G155" s="29"/>
      <c r="H155" s="35"/>
    </row>
    <row r="156" customFormat="false" ht="15.75" hidden="false" customHeight="false" outlineLevel="1" collapsed="false">
      <c r="D156" s="33"/>
      <c r="E156" s="29"/>
      <c r="G156" s="29"/>
      <c r="H156" s="36" t="s">
        <v>37</v>
      </c>
    </row>
    <row r="157" customFormat="false" ht="15.75" hidden="false" customHeight="false" outlineLevel="1" collapsed="false">
      <c r="D157" s="33"/>
      <c r="E157" s="29"/>
      <c r="F157" s="37"/>
      <c r="G157" s="29"/>
      <c r="H157" s="35"/>
    </row>
    <row r="158" customFormat="false" ht="15.75" hidden="false" customHeight="false" outlineLevel="2" collapsed="false">
      <c r="D158" s="12"/>
      <c r="E158" s="8"/>
      <c r="F158" s="1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1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8"/>
      <c r="F163" s="1"/>
      <c r="G163" s="39" t="s">
        <v>39</v>
      </c>
      <c r="H163" s="1"/>
    </row>
    <row r="164" customFormat="false" ht="15.75" hidden="false" customHeight="false" outlineLevel="2" collapsed="false">
      <c r="D164" s="12"/>
      <c r="E164" s="8"/>
      <c r="F164" s="1"/>
      <c r="G164" s="8"/>
      <c r="H164" s="39" t="s">
        <v>41</v>
      </c>
    </row>
    <row r="165" customFormat="false" ht="15.75" hidden="false" customHeight="false" outlineLevel="2" collapsed="false">
      <c r="D165" s="12"/>
      <c r="E165" s="8"/>
      <c r="F165" s="1"/>
      <c r="G165" s="8"/>
      <c r="H165" s="13"/>
    </row>
    <row r="166" customFormat="false" ht="15.75" hidden="false" customHeight="false" outlineLevel="2" collapsed="false">
      <c r="D166" s="12"/>
      <c r="E166" s="8"/>
      <c r="F166" s="1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F167" s="1"/>
      <c r="G167" s="39" t="s">
        <v>23</v>
      </c>
      <c r="H167" s="13"/>
    </row>
    <row r="168" customFormat="false" ht="15.75" hidden="false" customHeight="false" outlineLevel="2" collapsed="false">
      <c r="D168" s="12"/>
      <c r="E168" s="8"/>
      <c r="F168" s="1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F169" s="1"/>
      <c r="G169" s="39" t="s">
        <v>9</v>
      </c>
      <c r="H169" s="13"/>
    </row>
    <row r="170" customFormat="false" ht="15.75" hidden="false" customHeight="false" outlineLevel="2" collapsed="false">
      <c r="D170" s="12"/>
      <c r="E170" s="8"/>
      <c r="F170" s="1"/>
      <c r="G170" s="39" t="s">
        <v>54</v>
      </c>
      <c r="H170" s="13"/>
    </row>
    <row r="171" customFormat="false" ht="15.75" hidden="false" customHeight="false" outlineLevel="2" collapsed="false">
      <c r="D171" s="12"/>
      <c r="E171" s="8"/>
      <c r="F171" s="1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1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F174" s="1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F175" s="1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F176" s="1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F177" s="1"/>
      <c r="G177" s="8"/>
      <c r="H177" s="13"/>
    </row>
    <row r="178" customFormat="false" ht="15.75" hidden="false" customHeight="false" outlineLevel="2" collapsed="false">
      <c r="D178" s="12"/>
      <c r="E178" s="8"/>
      <c r="F178" s="1"/>
      <c r="G178" s="8"/>
      <c r="H178" s="39" t="s">
        <v>64</v>
      </c>
    </row>
    <row r="179" customFormat="false" ht="15.75" hidden="false" customHeight="false" outlineLevel="2" collapsed="false">
      <c r="D179" s="12"/>
      <c r="E179" s="8"/>
      <c r="F179" s="1"/>
      <c r="G179" s="39" t="s">
        <v>65</v>
      </c>
      <c r="H179" s="13"/>
    </row>
    <row r="180" customFormat="false" ht="15.75" hidden="false" customHeight="false" outlineLevel="2" collapsed="false">
      <c r="D180" s="12"/>
      <c r="E180" s="8"/>
      <c r="F180" s="1"/>
      <c r="G180" s="39" t="s">
        <v>66</v>
      </c>
      <c r="H180" s="13"/>
    </row>
    <row r="181" customFormat="false" ht="15.75" hidden="false" customHeight="false" outlineLevel="2" collapsed="false">
      <c r="D181" s="12"/>
      <c r="E181" s="1"/>
      <c r="F181" s="1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F182" s="1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F183" s="1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F184" s="1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F185" s="1"/>
      <c r="G185" s="39" t="s">
        <v>42</v>
      </c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13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48.75" hidden="false" customHeight="true" outlineLevel="0" collapsed="false">
      <c r="A209" s="77" t="n">
        <f aca="false">A142+1</f>
        <v>4</v>
      </c>
      <c r="B209" s="27" t="s">
        <v>95</v>
      </c>
      <c r="C209" s="28" t="n">
        <f aca="false">SUM(D209:H209)</f>
        <v>41</v>
      </c>
      <c r="D209" s="29" t="n">
        <f aca="false">COUNTA(D210:D275)</f>
        <v>0</v>
      </c>
      <c r="E209" s="29" t="n">
        <f aca="false">COUNTA(E210:E275)</f>
        <v>3</v>
      </c>
      <c r="F209" s="29" t="n">
        <f aca="false">COUNTA(F210:F275)</f>
        <v>9</v>
      </c>
      <c r="G209" s="29" t="n">
        <f aca="false">COUNTA(G210:G275)</f>
        <v>25</v>
      </c>
      <c r="H209" s="29" t="n">
        <f aca="false">COUNTA(H210:H275)</f>
        <v>4</v>
      </c>
    </row>
    <row r="210" customFormat="false" ht="15.6" hidden="false" customHeight="true" outlineLevel="1" collapsed="false">
      <c r="D210" s="51"/>
      <c r="E210" s="52"/>
      <c r="F210" s="52"/>
      <c r="G210" s="52"/>
      <c r="H210" s="53"/>
    </row>
    <row r="211" customFormat="false" ht="15.6" hidden="false" customHeight="true" outlineLevel="1" collapsed="false">
      <c r="D211" s="33"/>
      <c r="E211" s="29"/>
      <c r="G211" s="34" t="s">
        <v>71</v>
      </c>
      <c r="H211" s="35"/>
    </row>
    <row r="212" customFormat="false" ht="15.75" hidden="false" customHeight="false" outlineLevel="1" collapsed="false">
      <c r="D212" s="33"/>
      <c r="E212" s="34" t="s">
        <v>55</v>
      </c>
      <c r="G212" s="29"/>
      <c r="H212" s="35"/>
    </row>
    <row r="213" customFormat="false" ht="15.75" hidden="false" customHeight="false" outlineLevel="1" collapsed="false">
      <c r="D213" s="33"/>
      <c r="E213" s="29"/>
      <c r="F213" s="34" t="s">
        <v>56</v>
      </c>
      <c r="G213" s="29"/>
      <c r="H213" s="35"/>
    </row>
    <row r="214" customFormat="false" ht="15.75" hidden="false" customHeight="false" outlineLevel="1" collapsed="false">
      <c r="D214" s="33"/>
      <c r="E214" s="29"/>
      <c r="G214" s="34" t="s">
        <v>73</v>
      </c>
      <c r="H214" s="35"/>
    </row>
    <row r="215" customFormat="false" ht="15.75" hidden="false" customHeight="false" outlineLevel="1" collapsed="false">
      <c r="D215" s="33"/>
      <c r="E215" s="34" t="s">
        <v>74</v>
      </c>
      <c r="G215" s="29"/>
      <c r="H215" s="35"/>
    </row>
    <row r="216" customFormat="false" ht="15.75" hidden="false" customHeight="false" outlineLevel="1" collapsed="false">
      <c r="D216" s="33"/>
      <c r="E216" s="29"/>
      <c r="G216" s="34" t="s">
        <v>84</v>
      </c>
      <c r="H216" s="35"/>
    </row>
    <row r="217" customFormat="false" ht="15.75" hidden="false" customHeight="false" outlineLevel="1" collapsed="false">
      <c r="D217" s="33"/>
      <c r="E217" s="29"/>
      <c r="G217" s="34" t="s">
        <v>76</v>
      </c>
      <c r="H217" s="35"/>
    </row>
    <row r="218" customFormat="false" ht="15.75" hidden="false" customHeight="false" outlineLevel="1" collapsed="false">
      <c r="D218" s="33"/>
      <c r="E218" s="29"/>
      <c r="F218" s="34" t="s">
        <v>57</v>
      </c>
      <c r="G218" s="29"/>
      <c r="H218" s="35"/>
    </row>
    <row r="219" customFormat="false" ht="15.75" hidden="false" customHeight="false" outlineLevel="1" collapsed="false">
      <c r="D219" s="33"/>
      <c r="G219" s="34" t="s">
        <v>85</v>
      </c>
      <c r="H219" s="35"/>
    </row>
    <row r="220" customFormat="false" ht="15.75" hidden="false" customHeight="false" outlineLevel="1" collapsed="false">
      <c r="D220" s="33"/>
      <c r="E220" s="29"/>
      <c r="F220" s="34" t="s">
        <v>86</v>
      </c>
      <c r="G220" s="29"/>
      <c r="H220" s="35"/>
    </row>
    <row r="221" customFormat="false" ht="15.75" hidden="false" customHeight="false" outlineLevel="1" collapsed="false">
      <c r="D221" s="33"/>
      <c r="E221" s="29"/>
      <c r="F221" s="34" t="s">
        <v>58</v>
      </c>
      <c r="G221" s="29"/>
      <c r="H221" s="35"/>
    </row>
    <row r="222" customFormat="false" ht="15.75" hidden="false" customHeight="false" outlineLevel="1" collapsed="false">
      <c r="D222" s="33"/>
      <c r="E222" s="34" t="s">
        <v>87</v>
      </c>
      <c r="G222" s="29"/>
    </row>
    <row r="223" customFormat="false" ht="15.75" hidden="false" customHeight="false" outlineLevel="1" collapsed="false">
      <c r="D223" s="33"/>
      <c r="E223" s="29"/>
      <c r="G223" s="29"/>
      <c r="H223" s="36" t="s">
        <v>37</v>
      </c>
    </row>
    <row r="224" customFormat="false" ht="15.75" hidden="false" customHeight="false" outlineLevel="1" collapsed="false">
      <c r="D224" s="33"/>
      <c r="E224" s="29"/>
      <c r="F224" s="37"/>
      <c r="G224" s="29"/>
      <c r="H224" s="35"/>
    </row>
    <row r="225" customFormat="false" ht="15.75" hidden="false" customHeight="false" outlineLevel="2" collapsed="false">
      <c r="D225" s="49"/>
      <c r="E225" s="29"/>
      <c r="G225" s="78" t="s">
        <v>14</v>
      </c>
      <c r="H225" s="50"/>
    </row>
    <row r="226" customFormat="false" ht="15.75" hidden="false" customHeight="false" outlineLevel="2" collapsed="false">
      <c r="D226" s="49"/>
      <c r="E226" s="29"/>
      <c r="F226" s="78" t="s">
        <v>12</v>
      </c>
      <c r="G226" s="29"/>
      <c r="H226" s="50"/>
    </row>
    <row r="227" customFormat="false" ht="15.75" hidden="false" customHeight="false" outlineLevel="2" collapsed="false">
      <c r="D227" s="49"/>
      <c r="E227" s="29"/>
      <c r="F227" s="78" t="s">
        <v>38</v>
      </c>
      <c r="G227" s="29"/>
      <c r="H227" s="50"/>
    </row>
    <row r="228" customFormat="false" ht="15.75" hidden="false" customHeight="false" outlineLevel="2" collapsed="false">
      <c r="D228" s="49"/>
      <c r="E228" s="79"/>
      <c r="G228" s="78" t="s">
        <v>40</v>
      </c>
      <c r="H228" s="50"/>
    </row>
    <row r="229" customFormat="false" ht="15.75" hidden="false" customHeight="false" outlineLevel="2" collapsed="false">
      <c r="D229" s="49"/>
      <c r="E229" s="29"/>
      <c r="F229" s="78" t="s">
        <v>28</v>
      </c>
      <c r="G229" s="29"/>
      <c r="H229" s="50"/>
    </row>
    <row r="230" customFormat="false" ht="15.75" hidden="false" customHeight="false" outlineLevel="2" collapsed="false">
      <c r="D230" s="49"/>
      <c r="E230" s="29"/>
      <c r="F230" s="78" t="s">
        <v>39</v>
      </c>
    </row>
    <row r="231" customFormat="false" ht="15.75" hidden="false" customHeight="false" outlineLevel="2" collapsed="false">
      <c r="D231" s="49"/>
      <c r="E231" s="29"/>
      <c r="G231" s="29"/>
      <c r="H231" s="78" t="s">
        <v>41</v>
      </c>
    </row>
    <row r="232" customFormat="false" ht="15.75" hidden="false" customHeight="false" outlineLevel="2" collapsed="false">
      <c r="D232" s="49"/>
      <c r="E232" s="29"/>
      <c r="G232" s="29"/>
      <c r="H232" s="78" t="s">
        <v>26</v>
      </c>
    </row>
    <row r="233" customFormat="false" ht="15.75" hidden="false" customHeight="false" outlineLevel="2" collapsed="false">
      <c r="D233" s="49"/>
      <c r="E233" s="29"/>
      <c r="G233" s="78" t="s">
        <v>24</v>
      </c>
      <c r="H233" s="50"/>
    </row>
    <row r="234" customFormat="false" ht="15.75" hidden="false" customHeight="false" outlineLevel="2" collapsed="false">
      <c r="D234" s="49"/>
      <c r="E234" s="29"/>
      <c r="G234" s="78" t="s">
        <v>23</v>
      </c>
      <c r="H234" s="50"/>
    </row>
    <row r="235" customFormat="false" ht="15.75" hidden="false" customHeight="false" outlineLevel="2" collapsed="false">
      <c r="D235" s="49"/>
      <c r="E235" s="29"/>
      <c r="G235" s="78" t="s">
        <v>8</v>
      </c>
      <c r="H235" s="50"/>
    </row>
    <row r="236" customFormat="false" ht="15.75" hidden="false" customHeight="false" outlineLevel="2" collapsed="false">
      <c r="D236" s="49"/>
      <c r="E236" s="29"/>
      <c r="G236" s="78" t="s">
        <v>9</v>
      </c>
      <c r="H236" s="50"/>
    </row>
    <row r="237" customFormat="false" ht="15.75" hidden="false" customHeight="false" outlineLevel="2" collapsed="false">
      <c r="D237" s="49"/>
      <c r="E237" s="29"/>
      <c r="G237" s="78" t="s">
        <v>54</v>
      </c>
      <c r="H237" s="50"/>
    </row>
    <row r="238" customFormat="false" ht="15.75" hidden="false" customHeight="false" outlineLevel="2" collapsed="false">
      <c r="D238" s="49"/>
      <c r="E238" s="29"/>
      <c r="G238" s="78" t="s">
        <v>18</v>
      </c>
      <c r="H238" s="50"/>
    </row>
    <row r="239" customFormat="false" ht="15.75" hidden="false" customHeight="false" outlineLevel="2" collapsed="false">
      <c r="D239" s="49"/>
      <c r="E239" s="29"/>
      <c r="F239" s="78" t="s">
        <v>27</v>
      </c>
      <c r="G239" s="29"/>
      <c r="H239" s="50"/>
    </row>
    <row r="240" customFormat="false" ht="15.75" hidden="false" customHeight="false" outlineLevel="2" collapsed="false">
      <c r="D240" s="49"/>
      <c r="E240" s="29"/>
      <c r="G240" s="78" t="s">
        <v>60</v>
      </c>
      <c r="H240" s="50"/>
    </row>
    <row r="241" customFormat="false" ht="15.75" hidden="false" customHeight="false" outlineLevel="2" collapsed="false">
      <c r="D241" s="49"/>
      <c r="E241" s="29"/>
      <c r="G241" s="78" t="s">
        <v>61</v>
      </c>
      <c r="H241" s="50"/>
    </row>
    <row r="242" customFormat="false" ht="15.75" hidden="false" customHeight="false" outlineLevel="2" collapsed="false">
      <c r="D242" s="49"/>
      <c r="E242" s="29"/>
      <c r="G242" s="78" t="s">
        <v>62</v>
      </c>
      <c r="H242" s="50"/>
    </row>
    <row r="243" customFormat="false" ht="15.6" hidden="false" customHeight="true" outlineLevel="2" collapsed="false">
      <c r="D243" s="49"/>
      <c r="E243" s="29"/>
      <c r="G243" s="78" t="s">
        <v>63</v>
      </c>
      <c r="H243" s="50"/>
    </row>
    <row r="244" customFormat="false" ht="15.6" hidden="false" customHeight="true" outlineLevel="2" collapsed="false">
      <c r="D244" s="49"/>
      <c r="E244" s="29"/>
      <c r="G244" s="78" t="s">
        <v>99</v>
      </c>
      <c r="H244" s="50"/>
    </row>
    <row r="245" customFormat="false" ht="15.75" hidden="false" customHeight="false" outlineLevel="2" collapsed="false">
      <c r="D245" s="49"/>
      <c r="E245" s="29"/>
      <c r="G245" s="29"/>
      <c r="H245" s="78" t="s">
        <v>64</v>
      </c>
    </row>
    <row r="246" customFormat="false" ht="15.75" hidden="false" customHeight="false" outlineLevel="2" collapsed="false">
      <c r="D246" s="49"/>
      <c r="E246" s="29"/>
      <c r="G246" s="78" t="s">
        <v>65</v>
      </c>
      <c r="H246" s="50"/>
    </row>
    <row r="247" customFormat="false" ht="15.75" hidden="false" customHeight="false" outlineLevel="2" collapsed="false">
      <c r="D247" s="49"/>
      <c r="E247" s="29"/>
      <c r="G247" s="78" t="s">
        <v>66</v>
      </c>
      <c r="H247" s="50"/>
    </row>
    <row r="248" customFormat="false" ht="15.75" hidden="false" customHeight="false" outlineLevel="2" collapsed="false">
      <c r="D248" s="49"/>
      <c r="G248" s="78" t="s">
        <v>67</v>
      </c>
      <c r="H248" s="50"/>
    </row>
    <row r="249" customFormat="false" ht="15.75" hidden="false" customHeight="false" outlineLevel="2" collapsed="false">
      <c r="D249" s="49"/>
      <c r="E249" s="29"/>
      <c r="G249" s="78" t="s">
        <v>68</v>
      </c>
      <c r="H249" s="50"/>
    </row>
    <row r="250" customFormat="false" ht="15.75" hidden="false" customHeight="false" outlineLevel="2" collapsed="false">
      <c r="D250" s="49"/>
      <c r="E250" s="29"/>
      <c r="G250" s="78" t="s">
        <v>69</v>
      </c>
      <c r="H250" s="50"/>
    </row>
    <row r="251" customFormat="false" ht="15.75" hidden="false" customHeight="false" outlineLevel="2" collapsed="false">
      <c r="D251" s="49"/>
      <c r="E251" s="29"/>
      <c r="G251" s="78" t="s">
        <v>70</v>
      </c>
      <c r="H251" s="50"/>
    </row>
    <row r="252" customFormat="false" ht="15.75" hidden="false" customHeight="false" outlineLevel="2" collapsed="false">
      <c r="D252" s="49"/>
      <c r="E252" s="29"/>
      <c r="G252" s="78" t="s">
        <v>42</v>
      </c>
      <c r="H252" s="50"/>
    </row>
    <row r="253" customFormat="false" ht="15.75" hidden="false" customHeight="false" outlineLevel="2" collapsed="false">
      <c r="D253" s="49"/>
      <c r="E253" s="29"/>
      <c r="F253" s="29"/>
      <c r="G253" s="29"/>
      <c r="H253" s="50"/>
    </row>
    <row r="254" customFormat="false" ht="15.75" hidden="false" customHeight="false" outlineLevel="2" collapsed="false">
      <c r="D254" s="49"/>
      <c r="E254" s="29"/>
      <c r="F254" s="29"/>
      <c r="G254" s="29"/>
      <c r="H254" s="50"/>
    </row>
    <row r="255" customFormat="false" ht="15.75" hidden="false" customHeight="false" outlineLevel="2" collapsed="false">
      <c r="D255" s="49"/>
      <c r="E255" s="29"/>
      <c r="F255" s="29"/>
      <c r="G255" s="29"/>
      <c r="H255" s="50"/>
    </row>
    <row r="256" customFormat="false" ht="15.75" hidden="false" customHeight="false" outlineLevel="2" collapsed="false">
      <c r="D256" s="49"/>
      <c r="E256" s="29"/>
      <c r="F256" s="79"/>
      <c r="G256" s="29"/>
      <c r="H256" s="50"/>
    </row>
    <row r="257" customFormat="false" ht="15.75" hidden="false" customHeight="false" outlineLevel="2" collapsed="false">
      <c r="D257" s="49"/>
      <c r="E257" s="29"/>
      <c r="F257" s="29"/>
      <c r="G257" s="79"/>
      <c r="H257" s="50"/>
    </row>
    <row r="258" customFormat="false" ht="15.75" hidden="false" customHeight="false" outlineLevel="2" collapsed="false">
      <c r="D258" s="49"/>
      <c r="E258" s="29"/>
      <c r="F258" s="29"/>
      <c r="G258" s="79"/>
      <c r="H258" s="50"/>
    </row>
    <row r="259" customFormat="false" ht="15.75" hidden="false" customHeight="false" outlineLevel="2" collapsed="false">
      <c r="D259" s="49"/>
      <c r="E259" s="29"/>
      <c r="F259" s="29"/>
      <c r="G259" s="29"/>
      <c r="H259" s="50"/>
    </row>
    <row r="260" customFormat="false" ht="15.75" hidden="false" customHeight="false" outlineLevel="2" collapsed="false">
      <c r="D260" s="49"/>
      <c r="E260" s="29"/>
      <c r="F260" s="29"/>
      <c r="G260" s="29"/>
      <c r="H260" s="50"/>
    </row>
    <row r="261" customFormat="false" ht="15.75" hidden="false" customHeight="false" outlineLevel="2" collapsed="false">
      <c r="D261" s="49"/>
      <c r="E261" s="79"/>
      <c r="F261" s="29"/>
      <c r="G261" s="29"/>
      <c r="H261" s="50"/>
    </row>
    <row r="262" customFormat="false" ht="15.75" hidden="false" customHeight="false" outlineLevel="2" collapsed="false">
      <c r="D262" s="49"/>
      <c r="E262" s="29"/>
      <c r="F262" s="29"/>
      <c r="G262" s="29"/>
      <c r="H262" s="50"/>
    </row>
    <row r="263" customFormat="false" ht="15.75" hidden="false" customHeight="false" outlineLevel="2" collapsed="false">
      <c r="D263" s="49"/>
      <c r="E263" s="29"/>
      <c r="F263" s="29"/>
      <c r="G263" s="29"/>
      <c r="H263" s="50"/>
    </row>
    <row r="264" customFormat="false" ht="15.75" hidden="false" customHeight="false" outlineLevel="2" collapsed="false">
      <c r="D264" s="49"/>
      <c r="E264" s="29"/>
      <c r="F264" s="29"/>
      <c r="G264" s="29"/>
      <c r="H264" s="50"/>
    </row>
    <row r="265" customFormat="false" ht="15.75" hidden="false" customHeight="false" outlineLevel="2" collapsed="false">
      <c r="D265" s="49"/>
      <c r="E265" s="29"/>
      <c r="F265" s="29"/>
      <c r="G265" s="29"/>
      <c r="H265" s="50"/>
    </row>
    <row r="266" customFormat="false" ht="15.75" hidden="false" customHeight="false" outlineLevel="2" collapsed="false">
      <c r="D266" s="49"/>
      <c r="E266" s="29"/>
      <c r="F266" s="29"/>
      <c r="G266" s="50"/>
      <c r="H266" s="50"/>
    </row>
    <row r="267" customFormat="false" ht="15.75" hidden="false" customHeight="false" outlineLevel="2" collapsed="false">
      <c r="D267" s="49"/>
      <c r="E267" s="29"/>
      <c r="F267" s="29"/>
      <c r="G267" s="29"/>
      <c r="H267" s="50"/>
    </row>
    <row r="268" customFormat="false" ht="15.75" hidden="false" customHeight="false" outlineLevel="2" collapsed="false">
      <c r="D268" s="49"/>
      <c r="E268" s="29"/>
      <c r="F268" s="29"/>
      <c r="G268" s="29"/>
      <c r="H268" s="50"/>
    </row>
    <row r="269" customFormat="false" ht="15.75" hidden="false" customHeight="false" outlineLevel="2" collapsed="false">
      <c r="D269" s="49"/>
      <c r="E269" s="29"/>
      <c r="F269" s="29"/>
      <c r="G269" s="29"/>
      <c r="H269" s="50"/>
    </row>
    <row r="270" customFormat="false" ht="15.75" hidden="false" customHeight="false" outlineLevel="2" collapsed="false">
      <c r="D270" s="49"/>
      <c r="E270" s="29"/>
      <c r="F270" s="29"/>
      <c r="G270" s="29"/>
      <c r="H270" s="50"/>
    </row>
    <row r="271" customFormat="false" ht="15.75" hidden="false" customHeight="false" outlineLevel="2" collapsed="false">
      <c r="D271" s="49"/>
      <c r="E271" s="29"/>
      <c r="F271" s="29"/>
      <c r="G271" s="29"/>
      <c r="H271" s="50"/>
    </row>
    <row r="272" customFormat="false" ht="15.75" hidden="false" customHeight="false" outlineLevel="2" collapsed="false">
      <c r="D272" s="49"/>
      <c r="E272" s="29"/>
      <c r="F272" s="29"/>
      <c r="G272" s="29"/>
      <c r="H272" s="50"/>
    </row>
    <row r="273" customFormat="false" ht="15.75" hidden="false" customHeight="false" outlineLevel="2" collapsed="false">
      <c r="D273" s="49"/>
      <c r="E273" s="29"/>
      <c r="F273" s="29"/>
      <c r="G273" s="29"/>
      <c r="H273" s="50"/>
    </row>
    <row r="274" customFormat="false" ht="15.75" hidden="false" customHeight="false" outlineLevel="2" collapsed="false">
      <c r="D274" s="49"/>
      <c r="E274" s="29"/>
      <c r="F274" s="29"/>
      <c r="G274" s="29"/>
      <c r="H274" s="50"/>
    </row>
    <row r="275" customFormat="false" ht="16.5" hidden="false" customHeight="false" outlineLevel="2" collapsed="false">
      <c r="D275" s="80"/>
      <c r="E275" s="81"/>
      <c r="F275" s="81"/>
      <c r="G275" s="81"/>
      <c r="H275" s="82"/>
    </row>
    <row r="276" customFormat="false" ht="42.75" hidden="false" customHeight="true" outlineLevel="0" collapsed="false">
      <c r="A276" s="77" t="n">
        <f aca="false">A209+1</f>
        <v>5</v>
      </c>
      <c r="B276" s="27" t="s">
        <v>96</v>
      </c>
      <c r="C276" s="28" t="n">
        <f aca="false">SUM(D276:H276)</f>
        <v>39</v>
      </c>
      <c r="D276" s="29" t="n">
        <f aca="false">COUNTA(D277:D342)</f>
        <v>0</v>
      </c>
      <c r="E276" s="29" t="n">
        <f aca="false">COUNTA(E277:E342)</f>
        <v>1</v>
      </c>
      <c r="F276" s="29" t="n">
        <f aca="false">COUNTA(F277:F342)</f>
        <v>1</v>
      </c>
      <c r="G276" s="29" t="n">
        <f aca="false">COUNTA(G277:G342)</f>
        <v>8</v>
      </c>
      <c r="H276" s="29" t="n">
        <f aca="false">COUNTA(H277:H342)</f>
        <v>29</v>
      </c>
    </row>
    <row r="277" customFormat="false" ht="15.6" hidden="false" customHeight="true" outlineLevel="1" collapsed="false">
      <c r="D277" s="51"/>
      <c r="E277" s="52"/>
      <c r="F277" s="52"/>
      <c r="G277" s="52"/>
      <c r="H277" s="53"/>
    </row>
    <row r="278" customFormat="false" ht="15.6" hidden="false" customHeight="true" outlineLevel="1" collapsed="false">
      <c r="D278" s="33"/>
      <c r="E278" s="29"/>
      <c r="G278" s="29"/>
      <c r="H278" s="34" t="s">
        <v>71</v>
      </c>
    </row>
    <row r="279" customFormat="false" ht="15.75" hidden="false" customHeight="false" outlineLevel="1" collapsed="false">
      <c r="D279" s="33"/>
      <c r="E279" s="29"/>
      <c r="G279" s="34" t="s">
        <v>55</v>
      </c>
      <c r="H279" s="35"/>
    </row>
    <row r="280" customFormat="false" ht="15.75" hidden="false" customHeight="false" outlineLevel="1" collapsed="false">
      <c r="D280" s="33"/>
      <c r="E280" s="29"/>
      <c r="G280" s="34" t="s">
        <v>56</v>
      </c>
      <c r="H280" s="35"/>
    </row>
    <row r="281" customFormat="false" ht="15.75" hidden="false" customHeight="false" outlineLevel="1" collapsed="false">
      <c r="D281" s="33"/>
      <c r="E281" s="29"/>
      <c r="G281" s="34" t="s">
        <v>73</v>
      </c>
      <c r="H281" s="35"/>
    </row>
    <row r="282" customFormat="false" ht="15.75" hidden="false" customHeight="false" outlineLevel="1" collapsed="false">
      <c r="D282" s="33"/>
      <c r="E282" s="29"/>
      <c r="G282" s="34" t="s">
        <v>74</v>
      </c>
      <c r="H282" s="35"/>
    </row>
    <row r="283" customFormat="false" ht="15.75" hidden="false" customHeight="false" outlineLevel="1" collapsed="false">
      <c r="D283" s="33"/>
      <c r="E283" s="29"/>
      <c r="G283" s="34" t="s">
        <v>84</v>
      </c>
      <c r="H283" s="35"/>
    </row>
    <row r="284" customFormat="false" ht="15.75" hidden="false" customHeight="false" outlineLevel="1" collapsed="false">
      <c r="D284" s="33"/>
      <c r="E284" s="29"/>
      <c r="G284" s="29"/>
      <c r="H284" s="34" t="s">
        <v>76</v>
      </c>
    </row>
    <row r="285" customFormat="false" ht="15.75" hidden="false" customHeight="false" outlineLevel="1" collapsed="false">
      <c r="D285" s="33"/>
      <c r="E285" s="34" t="s">
        <v>57</v>
      </c>
      <c r="G285" s="29"/>
      <c r="H285" s="35"/>
    </row>
    <row r="286" customFormat="false" ht="15.75" hidden="false" customHeight="false" outlineLevel="1" collapsed="false">
      <c r="D286" s="33"/>
      <c r="E286" s="29"/>
      <c r="G286" s="34" t="s">
        <v>85</v>
      </c>
      <c r="H286" s="35"/>
    </row>
    <row r="287" customFormat="false" ht="15.75" hidden="false" customHeight="false" outlineLevel="1" collapsed="false">
      <c r="D287" s="33"/>
      <c r="E287" s="29"/>
      <c r="G287" s="34" t="s">
        <v>86</v>
      </c>
      <c r="H287" s="35"/>
    </row>
    <row r="288" customFormat="false" ht="15.75" hidden="false" customHeight="false" outlineLevel="1" collapsed="false">
      <c r="D288" s="33"/>
      <c r="E288" s="29"/>
      <c r="F288" s="34" t="s">
        <v>58</v>
      </c>
      <c r="G288" s="29"/>
      <c r="H288" s="35"/>
    </row>
    <row r="289" customFormat="false" ht="15.75" hidden="false" customHeight="false" outlineLevel="1" collapsed="false">
      <c r="D289" s="33"/>
      <c r="E289" s="29"/>
      <c r="G289" s="34" t="s">
        <v>87</v>
      </c>
      <c r="H289" s="35"/>
    </row>
    <row r="290" customFormat="false" ht="15.75" hidden="false" customHeight="false" outlineLevel="1" collapsed="false">
      <c r="D290" s="33"/>
      <c r="E290" s="29"/>
      <c r="G290" s="29"/>
      <c r="H290" s="36" t="s">
        <v>37</v>
      </c>
    </row>
    <row r="291" customFormat="false" ht="15.75" hidden="false" customHeight="false" outlineLevel="1" collapsed="false">
      <c r="D291" s="33"/>
      <c r="E291" s="29"/>
      <c r="F291" s="37"/>
      <c r="G291" s="29"/>
      <c r="H291" s="35"/>
    </row>
    <row r="292" customFormat="false" ht="15.75" hidden="false" customHeight="false" outlineLevel="2" collapsed="false">
      <c r="D292" s="12"/>
      <c r="E292" s="8"/>
      <c r="F292" s="8"/>
      <c r="G292" s="1"/>
      <c r="H292" s="39" t="s">
        <v>14</v>
      </c>
    </row>
    <row r="293" customFormat="false" ht="15.75" hidden="false" customHeight="false" outlineLevel="2" collapsed="false">
      <c r="D293" s="12"/>
      <c r="E293" s="8"/>
      <c r="F293" s="8"/>
      <c r="G293" s="8"/>
      <c r="H293" s="39" t="s">
        <v>12</v>
      </c>
    </row>
    <row r="294" customFormat="false" ht="15.75" hidden="false" customHeight="false" outlineLevel="2" collapsed="false">
      <c r="D294" s="12"/>
      <c r="E294" s="8"/>
      <c r="F294" s="8"/>
      <c r="G294" s="8"/>
      <c r="H294" s="39" t="s">
        <v>38</v>
      </c>
    </row>
    <row r="295" customFormat="false" ht="15.75" hidden="false" customHeight="false" outlineLevel="2" collapsed="false">
      <c r="D295" s="12"/>
      <c r="E295" s="14"/>
      <c r="F295" s="8"/>
      <c r="G295" s="1"/>
      <c r="H295" s="39" t="s">
        <v>40</v>
      </c>
    </row>
    <row r="296" customFormat="false" ht="15.75" hidden="false" customHeight="false" outlineLevel="2" collapsed="false">
      <c r="D296" s="12"/>
      <c r="E296" s="8"/>
      <c r="F296" s="8"/>
      <c r="G296" s="8"/>
      <c r="H296" s="39" t="s">
        <v>28</v>
      </c>
    </row>
    <row r="297" customFormat="false" ht="15.75" hidden="false" customHeight="false" outlineLevel="2" collapsed="false">
      <c r="D297" s="12"/>
      <c r="E297" s="8"/>
      <c r="F297" s="8"/>
      <c r="G297" s="1"/>
      <c r="H297" s="39" t="s">
        <v>39</v>
      </c>
    </row>
    <row r="298" customFormat="false" ht="15.75" hidden="false" customHeight="false" outlineLevel="2" collapsed="false">
      <c r="D298" s="12"/>
      <c r="E298" s="8"/>
      <c r="F298" s="8"/>
      <c r="G298" s="8"/>
      <c r="H298" s="39" t="s">
        <v>41</v>
      </c>
    </row>
    <row r="299" customFormat="false" ht="15.75" hidden="false" customHeight="false" outlineLevel="2" collapsed="false">
      <c r="D299" s="12"/>
      <c r="E299" s="8"/>
      <c r="F299" s="8"/>
      <c r="G299" s="8"/>
      <c r="H299" s="1"/>
    </row>
    <row r="300" customFormat="false" ht="15.75" hidden="false" customHeight="false" outlineLevel="2" collapsed="false">
      <c r="D300" s="12"/>
      <c r="E300" s="8"/>
      <c r="F300" s="8"/>
      <c r="G300" s="1"/>
      <c r="H300" s="39" t="s">
        <v>24</v>
      </c>
    </row>
    <row r="301" customFormat="false" ht="15.75" hidden="false" customHeight="false" outlineLevel="2" collapsed="false">
      <c r="D301" s="12"/>
      <c r="E301" s="8"/>
      <c r="F301" s="8"/>
      <c r="G301" s="1"/>
      <c r="H301" s="39" t="s">
        <v>23</v>
      </c>
    </row>
    <row r="302" customFormat="false" ht="15.75" hidden="false" customHeight="false" outlineLevel="2" collapsed="false">
      <c r="D302" s="12"/>
      <c r="E302" s="8"/>
      <c r="F302" s="8"/>
      <c r="G302" s="1"/>
      <c r="H302" s="39" t="s">
        <v>8</v>
      </c>
    </row>
    <row r="303" customFormat="false" ht="15.75" hidden="false" customHeight="false" outlineLevel="2" collapsed="false">
      <c r="D303" s="12"/>
      <c r="E303" s="8"/>
      <c r="F303" s="8"/>
      <c r="G303" s="1"/>
      <c r="H303" s="39" t="s">
        <v>9</v>
      </c>
    </row>
    <row r="304" customFormat="false" ht="15.75" hidden="false" customHeight="false" outlineLevel="2" collapsed="false">
      <c r="D304" s="12"/>
      <c r="E304" s="8"/>
      <c r="F304" s="8"/>
      <c r="G304" s="1"/>
      <c r="H304" s="39" t="s">
        <v>54</v>
      </c>
    </row>
    <row r="305" customFormat="false" ht="15.75" hidden="false" customHeight="false" outlineLevel="2" collapsed="false">
      <c r="D305" s="12"/>
      <c r="E305" s="8"/>
      <c r="F305" s="8"/>
      <c r="G305" s="1"/>
      <c r="H305" s="39" t="s">
        <v>18</v>
      </c>
    </row>
    <row r="306" customFormat="false" ht="15.75" hidden="false" customHeight="false" outlineLevel="2" collapsed="false">
      <c r="D306" s="12"/>
      <c r="E306" s="8"/>
      <c r="F306" s="8"/>
      <c r="G306" s="1"/>
      <c r="H306" s="39" t="s">
        <v>27</v>
      </c>
    </row>
    <row r="307" customFormat="false" ht="15.75" hidden="false" customHeight="false" outlineLevel="2" collapsed="false">
      <c r="D307" s="12"/>
      <c r="E307" s="8"/>
      <c r="F307" s="8"/>
      <c r="G307" s="1"/>
      <c r="H307" s="39" t="s">
        <v>60</v>
      </c>
    </row>
    <row r="308" customFormat="false" ht="15.75" hidden="false" customHeight="false" outlineLevel="2" collapsed="false">
      <c r="D308" s="12"/>
      <c r="E308" s="8"/>
      <c r="F308" s="8"/>
      <c r="G308" s="1"/>
      <c r="H308" s="39" t="s">
        <v>61</v>
      </c>
    </row>
    <row r="309" customFormat="false" ht="15.75" hidden="false" customHeight="false" outlineLevel="2" collapsed="false">
      <c r="D309" s="12"/>
      <c r="E309" s="8"/>
      <c r="F309" s="8"/>
      <c r="G309" s="1"/>
      <c r="H309" s="39" t="s">
        <v>62</v>
      </c>
    </row>
    <row r="310" customFormat="false" ht="15.6" hidden="false" customHeight="true" outlineLevel="2" collapsed="false">
      <c r="D310" s="12"/>
      <c r="E310" s="8"/>
      <c r="F310" s="8"/>
      <c r="G310" s="1"/>
      <c r="H310" s="39" t="s">
        <v>63</v>
      </c>
    </row>
    <row r="311" customFormat="false" ht="15.6" hidden="false" customHeight="true" outlineLevel="2" collapsed="false">
      <c r="D311" s="12"/>
      <c r="E311" s="8"/>
      <c r="F311" s="8"/>
      <c r="G311" s="1"/>
      <c r="H311" s="1"/>
    </row>
    <row r="312" customFormat="false" ht="15.75" hidden="false" customHeight="false" outlineLevel="2" collapsed="false">
      <c r="D312" s="12"/>
      <c r="E312" s="8"/>
      <c r="F312" s="8"/>
      <c r="G312" s="8"/>
      <c r="H312" s="39" t="s">
        <v>64</v>
      </c>
    </row>
    <row r="313" customFormat="false" ht="15.75" hidden="false" customHeight="false" outlineLevel="2" collapsed="false">
      <c r="D313" s="12"/>
      <c r="E313" s="8"/>
      <c r="F313" s="8"/>
      <c r="G313" s="1"/>
      <c r="H313" s="39" t="s">
        <v>65</v>
      </c>
    </row>
    <row r="314" customFormat="false" ht="15.75" hidden="false" customHeight="false" outlineLevel="2" collapsed="false">
      <c r="D314" s="12"/>
      <c r="E314" s="8"/>
      <c r="F314" s="8"/>
      <c r="G314" s="1"/>
      <c r="H314" s="39" t="s">
        <v>66</v>
      </c>
    </row>
    <row r="315" customFormat="false" ht="15.75" hidden="false" customHeight="false" outlineLevel="2" collapsed="false">
      <c r="D315" s="12"/>
      <c r="E315" s="1"/>
      <c r="F315" s="8"/>
      <c r="G315" s="1"/>
      <c r="H315" s="39" t="s">
        <v>67</v>
      </c>
    </row>
    <row r="316" customFormat="false" ht="15.75" hidden="false" customHeight="false" outlineLevel="2" collapsed="false">
      <c r="D316" s="12"/>
      <c r="E316" s="8"/>
      <c r="F316" s="8"/>
      <c r="G316" s="1"/>
      <c r="H316" s="39" t="s">
        <v>68</v>
      </c>
    </row>
    <row r="317" customFormat="false" ht="15.75" hidden="false" customHeight="false" outlineLevel="2" collapsed="false">
      <c r="D317" s="12"/>
      <c r="E317" s="8"/>
      <c r="F317" s="8"/>
      <c r="G317" s="1"/>
      <c r="H317" s="39" t="s">
        <v>69</v>
      </c>
    </row>
    <row r="318" customFormat="false" ht="15.75" hidden="false" customHeight="false" outlineLevel="2" collapsed="false">
      <c r="D318" s="12"/>
      <c r="E318" s="8"/>
      <c r="F318" s="8"/>
      <c r="G318" s="1"/>
      <c r="H318" s="39" t="s">
        <v>70</v>
      </c>
    </row>
    <row r="319" customFormat="false" ht="15.75" hidden="false" customHeight="false" outlineLevel="2" collapsed="false">
      <c r="D319" s="12"/>
      <c r="E319" s="8"/>
      <c r="F319" s="8"/>
      <c r="G319" s="1"/>
      <c r="H319" s="39" t="s">
        <v>42</v>
      </c>
    </row>
    <row r="320" customFormat="false" ht="15.75" hidden="false" customHeight="false" outlineLevel="2" collapsed="false">
      <c r="D320" s="12"/>
      <c r="E320" s="8"/>
      <c r="F320" s="8"/>
      <c r="G320" s="8"/>
      <c r="H320" s="13"/>
    </row>
    <row r="321" customFormat="false" ht="15.75" hidden="false" customHeight="false" outlineLevel="2" collapsed="false">
      <c r="D321" s="12"/>
      <c r="E321" s="8"/>
      <c r="F321" s="8"/>
      <c r="G321" s="8"/>
      <c r="H321" s="13"/>
    </row>
    <row r="322" customFormat="false" ht="15.75" hidden="false" customHeight="false" outlineLevel="2" collapsed="false">
      <c r="D322" s="12"/>
      <c r="E322" s="8"/>
      <c r="F322" s="8"/>
      <c r="G322" s="8"/>
      <c r="H322" s="13"/>
    </row>
    <row r="323" customFormat="false" ht="15.75" hidden="false" customHeight="false" outlineLevel="2" collapsed="false">
      <c r="D323" s="12"/>
      <c r="E323" s="8"/>
      <c r="F323" s="14"/>
      <c r="G323" s="8"/>
      <c r="H323" s="13"/>
    </row>
    <row r="324" customFormat="false" ht="15.75" hidden="false" customHeight="false" outlineLevel="2" collapsed="false">
      <c r="D324" s="12"/>
      <c r="E324" s="8"/>
      <c r="F324" s="8"/>
      <c r="G324" s="14"/>
      <c r="H324" s="13"/>
    </row>
    <row r="325" customFormat="false" ht="15.75" hidden="false" customHeight="false" outlineLevel="2" collapsed="false">
      <c r="D325" s="12"/>
      <c r="E325" s="8"/>
      <c r="F325" s="8"/>
      <c r="G325" s="14"/>
      <c r="H325" s="13"/>
    </row>
    <row r="326" customFormat="false" ht="15.75" hidden="false" customHeight="false" outlineLevel="2" collapsed="false">
      <c r="D326" s="12"/>
      <c r="E326" s="8"/>
      <c r="F326" s="8"/>
      <c r="G326" s="8"/>
      <c r="H326" s="13"/>
    </row>
    <row r="327" customFormat="false" ht="15.75" hidden="false" customHeight="false" outlineLevel="2" collapsed="false">
      <c r="D327" s="12"/>
      <c r="E327" s="8"/>
      <c r="F327" s="8"/>
      <c r="G327" s="8"/>
      <c r="H327" s="13"/>
    </row>
    <row r="328" customFormat="false" ht="15.75" hidden="false" customHeight="false" outlineLevel="2" collapsed="false">
      <c r="D328" s="12"/>
      <c r="E328" s="14"/>
      <c r="F328" s="8"/>
      <c r="G328" s="8"/>
      <c r="H328" s="13"/>
    </row>
    <row r="329" customFormat="false" ht="15.75" hidden="false" customHeight="false" outlineLevel="2" collapsed="false">
      <c r="D329" s="12"/>
      <c r="E329" s="8"/>
      <c r="F329" s="8"/>
      <c r="G329" s="8"/>
      <c r="H329" s="13"/>
    </row>
    <row r="330" customFormat="false" ht="15.75" hidden="false" customHeight="false" outlineLevel="2" collapsed="false">
      <c r="D330" s="12"/>
      <c r="E330" s="8"/>
      <c r="F330" s="8"/>
      <c r="G330" s="8"/>
      <c r="H330" s="13"/>
    </row>
    <row r="331" customFormat="false" ht="15.75" hidden="false" customHeight="false" outlineLevel="2" collapsed="false">
      <c r="D331" s="12"/>
      <c r="E331" s="8"/>
      <c r="F331" s="8"/>
      <c r="G331" s="8"/>
      <c r="H331" s="13"/>
    </row>
    <row r="332" customFormat="false" ht="15.75" hidden="false" customHeight="false" outlineLevel="2" collapsed="false">
      <c r="D332" s="12"/>
      <c r="E332" s="8"/>
      <c r="F332" s="8"/>
      <c r="G332" s="8"/>
      <c r="H332" s="13"/>
    </row>
    <row r="333" customFormat="false" ht="15.75" hidden="false" customHeight="false" outlineLevel="2" collapsed="false">
      <c r="D333" s="12"/>
      <c r="E333" s="8"/>
      <c r="F333" s="8"/>
      <c r="G333" s="8"/>
      <c r="H333" s="13"/>
    </row>
    <row r="334" customFormat="false" ht="15.75" hidden="false" customHeight="false" outlineLevel="2" collapsed="false">
      <c r="D334" s="12"/>
      <c r="E334" s="8"/>
      <c r="F334" s="8"/>
      <c r="G334" s="8"/>
      <c r="H334" s="13"/>
    </row>
    <row r="335" customFormat="false" ht="15.75" hidden="false" customHeight="false" outlineLevel="2" collapsed="false">
      <c r="D335" s="12"/>
      <c r="E335" s="8"/>
      <c r="F335" s="8"/>
      <c r="G335" s="8"/>
      <c r="H335" s="13"/>
    </row>
    <row r="336" customFormat="false" ht="15.75" hidden="false" customHeight="false" outlineLevel="2" collapsed="false">
      <c r="D336" s="12"/>
      <c r="E336" s="8"/>
      <c r="F336" s="8"/>
      <c r="G336" s="8"/>
      <c r="H336" s="13"/>
    </row>
    <row r="337" customFormat="false" ht="15.75" hidden="false" customHeight="false" outlineLevel="2" collapsed="false">
      <c r="D337" s="12"/>
      <c r="E337" s="8"/>
      <c r="F337" s="8"/>
      <c r="G337" s="8"/>
      <c r="H337" s="13"/>
    </row>
    <row r="338" customFormat="false" ht="15.75" hidden="false" customHeight="false" outlineLevel="2" collapsed="false">
      <c r="D338" s="12"/>
      <c r="E338" s="8"/>
      <c r="F338" s="8"/>
      <c r="G338" s="8"/>
      <c r="H338" s="13"/>
    </row>
    <row r="339" customFormat="false" ht="15.75" hidden="false" customHeight="false" outlineLevel="2" collapsed="false">
      <c r="D339" s="12"/>
      <c r="E339" s="8"/>
      <c r="F339" s="8"/>
      <c r="G339" s="8"/>
      <c r="H339" s="13"/>
    </row>
    <row r="340" customFormat="false" ht="15.75" hidden="false" customHeight="false" outlineLevel="2" collapsed="false">
      <c r="D340" s="12"/>
      <c r="E340" s="8"/>
      <c r="F340" s="8"/>
      <c r="G340" s="8"/>
      <c r="H340" s="13"/>
    </row>
    <row r="341" customFormat="false" ht="15.75" hidden="false" customHeight="false" outlineLevel="2" collapsed="false">
      <c r="D341" s="12"/>
      <c r="E341" s="8"/>
      <c r="F341" s="8"/>
      <c r="G341" s="8"/>
      <c r="H341" s="13"/>
    </row>
    <row r="342" customFormat="false" ht="16.5" hidden="false" customHeight="false" outlineLevel="2" collapsed="false">
      <c r="D342" s="15"/>
      <c r="E342" s="16"/>
      <c r="F342" s="16"/>
      <c r="G342" s="16"/>
      <c r="H342" s="17"/>
    </row>
    <row r="343" customFormat="false" ht="33" hidden="false" customHeight="true" outlineLevel="0" collapsed="false">
      <c r="A343" s="77" t="n">
        <f aca="false">A276+1</f>
        <v>6</v>
      </c>
      <c r="B343" s="27" t="s">
        <v>97</v>
      </c>
      <c r="C343" s="28" t="n">
        <f aca="false">SUM(D343:H343)</f>
        <v>38</v>
      </c>
      <c r="D343" s="29" t="n">
        <f aca="false">COUNTA(D344:D409)</f>
        <v>0</v>
      </c>
      <c r="E343" s="29" t="n">
        <f aca="false">COUNTA(E344:E409)</f>
        <v>9</v>
      </c>
      <c r="F343" s="29" t="n">
        <f aca="false">COUNTA(F344:F409)</f>
        <v>19</v>
      </c>
      <c r="G343" s="29" t="n">
        <f aca="false">COUNTA(G344:G409)</f>
        <v>9</v>
      </c>
      <c r="H343" s="29" t="n">
        <f aca="false">COUNTA(H344:H409)</f>
        <v>1</v>
      </c>
    </row>
    <row r="344" customFormat="false" ht="15.6" hidden="false" customHeight="true" outlineLevel="1" collapsed="false">
      <c r="D344" s="51"/>
      <c r="E344" s="52"/>
      <c r="F344" s="52"/>
      <c r="G344" s="52"/>
      <c r="H344" s="53"/>
    </row>
    <row r="345" customFormat="false" ht="15.6" hidden="false" customHeight="true" outlineLevel="1" collapsed="false">
      <c r="D345" s="33"/>
      <c r="E345" s="29"/>
      <c r="G345" s="29"/>
      <c r="H345" s="34" t="s">
        <v>71</v>
      </c>
    </row>
    <row r="346" customFormat="false" ht="15.75" hidden="false" customHeight="false" outlineLevel="1" collapsed="false">
      <c r="D346" s="33"/>
      <c r="E346" s="34" t="s">
        <v>55</v>
      </c>
      <c r="G346" s="29"/>
      <c r="H346" s="35"/>
    </row>
    <row r="347" customFormat="false" ht="15.75" hidden="false" customHeight="false" outlineLevel="1" collapsed="false">
      <c r="D347" s="33"/>
      <c r="E347" s="29"/>
      <c r="G347" s="34" t="s">
        <v>56</v>
      </c>
      <c r="H347" s="35"/>
    </row>
    <row r="348" customFormat="false" ht="15.75" hidden="false" customHeight="false" outlineLevel="1" collapsed="false">
      <c r="D348" s="33"/>
      <c r="E348" s="29"/>
      <c r="G348" s="34" t="s">
        <v>73</v>
      </c>
      <c r="H348" s="35"/>
    </row>
    <row r="349" customFormat="false" ht="15.75" hidden="false" customHeight="false" outlineLevel="1" collapsed="false">
      <c r="D349" s="33"/>
      <c r="E349" s="34" t="s">
        <v>74</v>
      </c>
      <c r="G349" s="29"/>
      <c r="H349" s="35"/>
    </row>
    <row r="350" customFormat="false" ht="15.75" hidden="false" customHeight="false" outlineLevel="1" collapsed="false">
      <c r="D350" s="33"/>
      <c r="E350" s="34" t="s">
        <v>84</v>
      </c>
      <c r="G350" s="29"/>
      <c r="H350" s="35"/>
    </row>
    <row r="351" customFormat="false" ht="15.75" hidden="false" customHeight="false" outlineLevel="1" collapsed="false">
      <c r="D351" s="33"/>
      <c r="E351" s="29"/>
      <c r="G351" s="34" t="s">
        <v>76</v>
      </c>
      <c r="H351" s="35"/>
    </row>
    <row r="352" customFormat="false" ht="15.75" hidden="false" customHeight="false" outlineLevel="1" collapsed="false">
      <c r="D352" s="33"/>
      <c r="E352" s="29"/>
      <c r="G352" s="34" t="s">
        <v>57</v>
      </c>
      <c r="H352" s="35"/>
    </row>
    <row r="353" customFormat="false" ht="15.75" hidden="false" customHeight="false" outlineLevel="1" collapsed="false">
      <c r="D353" s="33"/>
      <c r="E353" s="29"/>
      <c r="G353" s="34" t="s">
        <v>85</v>
      </c>
      <c r="H353" s="35"/>
    </row>
    <row r="354" customFormat="false" ht="15.75" hidden="false" customHeight="false" outlineLevel="1" collapsed="false">
      <c r="D354" s="33"/>
      <c r="E354" s="29"/>
      <c r="G354" s="34" t="s">
        <v>86</v>
      </c>
      <c r="H354" s="35"/>
    </row>
    <row r="355" customFormat="false" ht="15.75" hidden="false" customHeight="false" outlineLevel="1" collapsed="false">
      <c r="D355" s="33"/>
      <c r="E355" s="29"/>
      <c r="F355" s="34" t="s">
        <v>58</v>
      </c>
      <c r="G355" s="29"/>
      <c r="H355" s="35"/>
    </row>
    <row r="356" customFormat="false" ht="15.75" hidden="false" customHeight="false" outlineLevel="1" collapsed="false">
      <c r="D356" s="33"/>
      <c r="E356" s="34" t="s">
        <v>87</v>
      </c>
      <c r="G356" s="29"/>
      <c r="H356" s="35"/>
    </row>
    <row r="357" customFormat="false" ht="15.75" hidden="false" customHeight="false" outlineLevel="1" collapsed="false">
      <c r="D357" s="33"/>
      <c r="E357" s="29"/>
      <c r="F357" s="36" t="s">
        <v>37</v>
      </c>
      <c r="G357" s="29"/>
      <c r="H357" s="35"/>
    </row>
    <row r="358" customFormat="false" ht="15.75" hidden="false" customHeight="false" outlineLevel="1" collapsed="false">
      <c r="D358" s="33"/>
      <c r="E358" s="29"/>
      <c r="F358" s="37"/>
      <c r="G358" s="29"/>
      <c r="H358" s="35"/>
    </row>
    <row r="359" customFormat="false" ht="15.75" hidden="false" customHeight="false" outlineLevel="2" collapsed="false">
      <c r="D359" s="12"/>
      <c r="E359" s="8"/>
      <c r="F359" s="39" t="s">
        <v>14</v>
      </c>
      <c r="G359" s="1"/>
      <c r="H359" s="13"/>
    </row>
    <row r="360" customFormat="false" ht="15.75" hidden="false" customHeight="false" outlineLevel="2" collapsed="false">
      <c r="D360" s="12"/>
      <c r="E360" s="39" t="s">
        <v>12</v>
      </c>
      <c r="F360" s="1"/>
      <c r="G360" s="1"/>
      <c r="H360" s="13"/>
    </row>
    <row r="361" customFormat="false" ht="15.75" hidden="false" customHeight="false" outlineLevel="2" collapsed="false">
      <c r="D361" s="12"/>
      <c r="E361" s="39" t="s">
        <v>38</v>
      </c>
      <c r="F361" s="1"/>
      <c r="G361" s="1"/>
      <c r="H361" s="13"/>
    </row>
    <row r="362" customFormat="false" ht="15.75" hidden="false" customHeight="false" outlineLevel="2" collapsed="false">
      <c r="D362" s="12"/>
      <c r="E362" s="14"/>
      <c r="F362" s="1"/>
      <c r="G362" s="39" t="s">
        <v>40</v>
      </c>
      <c r="H362" s="13"/>
    </row>
    <row r="363" customFormat="false" ht="15.75" hidden="false" customHeight="false" outlineLevel="2" collapsed="false">
      <c r="D363" s="12"/>
      <c r="E363" s="39" t="s">
        <v>28</v>
      </c>
      <c r="F363" s="1"/>
      <c r="G363" s="1"/>
      <c r="H363" s="13"/>
    </row>
    <row r="364" customFormat="false" ht="15.75" hidden="false" customHeight="false" outlineLevel="2" collapsed="false">
      <c r="D364" s="12"/>
      <c r="E364" s="1"/>
      <c r="F364" s="1"/>
      <c r="G364" s="39" t="s">
        <v>39</v>
      </c>
      <c r="H364" s="13"/>
    </row>
    <row r="365" customFormat="false" ht="15.75" hidden="false" customHeight="false" outlineLevel="2" collapsed="false">
      <c r="D365" s="12"/>
      <c r="E365" s="39" t="s">
        <v>41</v>
      </c>
      <c r="F365" s="1"/>
      <c r="G365" s="1"/>
      <c r="H365" s="13"/>
    </row>
    <row r="366" customFormat="false" ht="15.75" hidden="false" customHeight="false" outlineLevel="2" collapsed="false">
      <c r="D366" s="12"/>
      <c r="E366" s="8"/>
      <c r="F366" s="1"/>
      <c r="G366" s="1"/>
      <c r="H366" s="13"/>
    </row>
    <row r="367" customFormat="false" ht="15.75" hidden="false" customHeight="false" outlineLevel="2" collapsed="false">
      <c r="D367" s="12"/>
      <c r="E367" s="8"/>
      <c r="F367" s="39" t="s">
        <v>24</v>
      </c>
      <c r="G367" s="1"/>
      <c r="H367" s="13"/>
    </row>
    <row r="368" customFormat="false" ht="15.75" hidden="false" customHeight="false" outlineLevel="2" collapsed="false">
      <c r="D368" s="12"/>
      <c r="E368" s="8"/>
      <c r="F368" s="39" t="s">
        <v>23</v>
      </c>
      <c r="G368" s="1"/>
      <c r="H368" s="13"/>
    </row>
    <row r="369" customFormat="false" ht="15.75" hidden="false" customHeight="false" outlineLevel="2" collapsed="false">
      <c r="D369" s="12"/>
      <c r="E369" s="39" t="s">
        <v>8</v>
      </c>
      <c r="F369" s="1"/>
      <c r="G369" s="1"/>
      <c r="H369" s="13"/>
    </row>
    <row r="370" customFormat="false" ht="15.75" hidden="false" customHeight="false" outlineLevel="2" collapsed="false">
      <c r="D370" s="12"/>
      <c r="E370" s="8"/>
      <c r="F370" s="39" t="s">
        <v>9</v>
      </c>
      <c r="G370" s="1"/>
      <c r="H370" s="13"/>
    </row>
    <row r="371" customFormat="false" ht="15.75" hidden="false" customHeight="false" outlineLevel="2" collapsed="false">
      <c r="D371" s="12"/>
      <c r="E371" s="8"/>
      <c r="F371" s="39" t="s">
        <v>54</v>
      </c>
      <c r="G371" s="1"/>
      <c r="H371" s="13"/>
    </row>
    <row r="372" customFormat="false" ht="15.75" hidden="false" customHeight="false" outlineLevel="2" collapsed="false">
      <c r="D372" s="12"/>
      <c r="E372" s="8"/>
      <c r="F372" s="39" t="s">
        <v>18</v>
      </c>
      <c r="G372" s="1"/>
      <c r="H372" s="13"/>
    </row>
    <row r="373" customFormat="false" ht="15.75" hidden="false" customHeight="false" outlineLevel="2" collapsed="false">
      <c r="D373" s="12"/>
      <c r="E373" s="8"/>
      <c r="F373" s="1"/>
      <c r="G373" s="39" t="s">
        <v>27</v>
      </c>
      <c r="H373" s="13"/>
    </row>
    <row r="374" customFormat="false" ht="15.75" hidden="false" customHeight="false" outlineLevel="2" collapsed="false">
      <c r="D374" s="12"/>
      <c r="E374" s="8"/>
      <c r="F374" s="39" t="s">
        <v>60</v>
      </c>
      <c r="G374" s="1"/>
      <c r="H374" s="13"/>
    </row>
    <row r="375" customFormat="false" ht="15.75" hidden="false" customHeight="false" outlineLevel="2" collapsed="false">
      <c r="D375" s="12"/>
      <c r="E375" s="8"/>
      <c r="F375" s="39" t="s">
        <v>61</v>
      </c>
      <c r="G375" s="1"/>
      <c r="H375" s="13"/>
    </row>
    <row r="376" customFormat="false" ht="15.75" hidden="false" customHeight="false" outlineLevel="2" collapsed="false">
      <c r="D376" s="12"/>
      <c r="E376" s="8"/>
      <c r="F376" s="39" t="s">
        <v>62</v>
      </c>
      <c r="G376" s="1"/>
      <c r="H376" s="13"/>
    </row>
    <row r="377" customFormat="false" ht="15.6" hidden="false" customHeight="true" outlineLevel="2" collapsed="false">
      <c r="D377" s="12"/>
      <c r="E377" s="8"/>
      <c r="F377" s="39" t="s">
        <v>63</v>
      </c>
      <c r="G377" s="1"/>
      <c r="H377" s="13"/>
    </row>
    <row r="378" customFormat="false" ht="15.6" hidden="false" customHeight="true" outlineLevel="2" collapsed="false">
      <c r="D378" s="12"/>
      <c r="E378" s="8"/>
      <c r="F378" s="8"/>
      <c r="G378" s="1"/>
      <c r="H378" s="13"/>
    </row>
    <row r="379" customFormat="false" ht="15.75" hidden="false" customHeight="false" outlineLevel="2" collapsed="false">
      <c r="D379" s="12"/>
      <c r="E379" s="8"/>
      <c r="F379" s="39" t="s">
        <v>64</v>
      </c>
      <c r="G379" s="1"/>
      <c r="H379" s="13"/>
    </row>
    <row r="380" customFormat="false" ht="15.75" hidden="false" customHeight="false" outlineLevel="2" collapsed="false">
      <c r="D380" s="12"/>
      <c r="E380" s="8"/>
      <c r="F380" s="39" t="s">
        <v>65</v>
      </c>
      <c r="G380" s="1"/>
      <c r="H380" s="13"/>
    </row>
    <row r="381" customFormat="false" ht="15.75" hidden="false" customHeight="false" outlineLevel="2" collapsed="false">
      <c r="D381" s="12"/>
      <c r="E381" s="8"/>
      <c r="F381" s="39" t="s">
        <v>66</v>
      </c>
      <c r="G381" s="1"/>
      <c r="H381" s="13"/>
    </row>
    <row r="382" customFormat="false" ht="15.75" hidden="false" customHeight="false" outlineLevel="2" collapsed="false">
      <c r="D382" s="12"/>
      <c r="E382" s="8"/>
      <c r="F382" s="39" t="s">
        <v>67</v>
      </c>
      <c r="G382" s="1"/>
      <c r="H382" s="13"/>
    </row>
    <row r="383" customFormat="false" ht="15.75" hidden="false" customHeight="false" outlineLevel="2" collapsed="false">
      <c r="D383" s="12"/>
      <c r="E383" s="8"/>
      <c r="F383" s="39" t="s">
        <v>68</v>
      </c>
      <c r="G383" s="1"/>
      <c r="H383" s="13"/>
    </row>
    <row r="384" customFormat="false" ht="15.75" hidden="false" customHeight="false" outlineLevel="2" collapsed="false">
      <c r="D384" s="12"/>
      <c r="E384" s="8"/>
      <c r="F384" s="39" t="s">
        <v>69</v>
      </c>
      <c r="G384" s="1"/>
      <c r="H384" s="13"/>
    </row>
    <row r="385" customFormat="false" ht="15.75" hidden="false" customHeight="false" outlineLevel="2" collapsed="false">
      <c r="D385" s="12"/>
      <c r="E385" s="8"/>
      <c r="F385" s="39" t="s">
        <v>70</v>
      </c>
      <c r="G385" s="1"/>
      <c r="H385" s="13"/>
    </row>
    <row r="386" customFormat="false" ht="15.75" hidden="false" customHeight="false" outlineLevel="2" collapsed="false">
      <c r="D386" s="12"/>
      <c r="E386" s="8"/>
      <c r="F386" s="8"/>
      <c r="G386" s="1"/>
      <c r="H386" s="13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13"/>
      <c r="F389" s="14"/>
      <c r="G389" s="8"/>
      <c r="H389" s="13"/>
    </row>
    <row r="390" customFormat="false" ht="15.75" hidden="false" customHeight="false" outlineLevel="2" collapsed="false">
      <c r="D390" s="12"/>
      <c r="E390" s="8"/>
      <c r="F390" s="8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8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31.5" hidden="false" customHeight="true" outlineLevel="0" collapsed="false">
      <c r="A410" s="77" t="n">
        <f aca="false">A343+1</f>
        <v>7</v>
      </c>
      <c r="B410" s="27" t="s">
        <v>98</v>
      </c>
      <c r="C410" s="28" t="n">
        <f aca="false">SUM(D410:H410)</f>
        <v>38</v>
      </c>
      <c r="D410" s="29" t="n">
        <f aca="false">COUNTA(D411:D476)</f>
        <v>1</v>
      </c>
      <c r="E410" s="29" t="n">
        <f aca="false">COUNTA(E411:E476)</f>
        <v>2</v>
      </c>
      <c r="F410" s="29" t="n">
        <f aca="false">COUNTA(F411:F476)</f>
        <v>30</v>
      </c>
      <c r="G410" s="29" t="n">
        <f aca="false">COUNTA(G411:G476)</f>
        <v>3</v>
      </c>
      <c r="H410" s="29" t="n">
        <f aca="false">COUNTA(H411:H476)</f>
        <v>2</v>
      </c>
    </row>
    <row r="411" customFormat="false" ht="15.6" hidden="false" customHeight="true" outlineLevel="1" collapsed="false">
      <c r="D411" s="51"/>
      <c r="E411" s="52"/>
      <c r="F411" s="52"/>
      <c r="G411" s="52"/>
      <c r="H411" s="53"/>
    </row>
    <row r="412" customFormat="false" ht="15.6" hidden="false" customHeight="true" outlineLevel="1" collapsed="false">
      <c r="D412" s="33"/>
      <c r="E412" s="29"/>
      <c r="G412" s="29"/>
      <c r="H412" s="34" t="s">
        <v>71</v>
      </c>
    </row>
    <row r="413" customFormat="false" ht="15.75" hidden="false" customHeight="false" outlineLevel="1" collapsed="false">
      <c r="D413" s="33"/>
      <c r="E413" s="29"/>
      <c r="F413" s="34" t="s">
        <v>55</v>
      </c>
      <c r="G413" s="29"/>
      <c r="H413" s="35"/>
    </row>
    <row r="414" customFormat="false" ht="15.75" hidden="false" customHeight="false" outlineLevel="1" collapsed="false">
      <c r="D414" s="33"/>
      <c r="E414" s="29"/>
      <c r="F414" s="34" t="s">
        <v>56</v>
      </c>
      <c r="G414" s="29"/>
      <c r="H414" s="35"/>
    </row>
    <row r="415" customFormat="false" ht="15.75" hidden="false" customHeight="false" outlineLevel="1" collapsed="false">
      <c r="D415" s="33"/>
      <c r="E415" s="34" t="s">
        <v>73</v>
      </c>
      <c r="G415" s="29"/>
      <c r="H415" s="35"/>
    </row>
    <row r="416" customFormat="false" ht="15.75" hidden="false" customHeight="false" outlineLevel="1" collapsed="false">
      <c r="D416" s="33"/>
      <c r="E416" s="29"/>
      <c r="F416" s="34" t="s">
        <v>74</v>
      </c>
      <c r="G416" s="29"/>
      <c r="H416" s="35"/>
    </row>
    <row r="417" customFormat="false" ht="15.75" hidden="false" customHeight="false" outlineLevel="1" collapsed="false">
      <c r="D417" s="33"/>
      <c r="E417" s="29"/>
      <c r="F417" s="34" t="s">
        <v>84</v>
      </c>
      <c r="G417" s="29"/>
      <c r="H417" s="35"/>
    </row>
    <row r="418" customFormat="false" ht="15.75" hidden="false" customHeight="false" outlineLevel="1" collapsed="false">
      <c r="D418" s="34" t="s">
        <v>76</v>
      </c>
      <c r="E418" s="29"/>
      <c r="G418" s="29"/>
      <c r="H418" s="35"/>
    </row>
    <row r="419" customFormat="false" ht="15.75" hidden="false" customHeight="false" outlineLevel="1" collapsed="false">
      <c r="D419" s="33"/>
      <c r="E419" s="29"/>
      <c r="F419" s="34" t="s">
        <v>57</v>
      </c>
      <c r="G419" s="29"/>
      <c r="H419" s="35"/>
    </row>
    <row r="420" customFormat="false" ht="15.75" hidden="false" customHeight="false" outlineLevel="1" collapsed="false">
      <c r="D420" s="33"/>
      <c r="E420" s="29"/>
      <c r="G420" s="34" t="s">
        <v>85</v>
      </c>
      <c r="H420" s="35"/>
    </row>
    <row r="421" customFormat="false" ht="15.75" hidden="false" customHeight="false" outlineLevel="1" collapsed="false">
      <c r="D421" s="33"/>
      <c r="E421" s="29"/>
      <c r="F421" s="34" t="s">
        <v>86</v>
      </c>
      <c r="G421" s="29"/>
      <c r="H421" s="35"/>
    </row>
    <row r="422" customFormat="false" ht="15.75" hidden="false" customHeight="false" outlineLevel="1" collapsed="false">
      <c r="D422" s="33"/>
      <c r="E422" s="29"/>
      <c r="F422" s="34" t="s">
        <v>58</v>
      </c>
      <c r="G422" s="29"/>
      <c r="H422" s="35"/>
    </row>
    <row r="423" customFormat="false" ht="15.75" hidden="false" customHeight="false" outlineLevel="1" collapsed="false">
      <c r="D423" s="33"/>
      <c r="E423" s="29"/>
      <c r="F423" s="34" t="s">
        <v>87</v>
      </c>
      <c r="G423" s="29"/>
      <c r="H423" s="35"/>
    </row>
    <row r="424" customFormat="false" ht="15.75" hidden="false" customHeight="false" outlineLevel="1" collapsed="false">
      <c r="D424" s="33"/>
      <c r="E424" s="29"/>
      <c r="G424" s="36" t="s">
        <v>37</v>
      </c>
    </row>
    <row r="425" customFormat="false" ht="15.75" hidden="false" customHeight="false" outlineLevel="1" collapsed="false">
      <c r="D425" s="33"/>
      <c r="E425" s="29"/>
      <c r="F425" s="37"/>
      <c r="G425" s="29"/>
      <c r="H425" s="35"/>
    </row>
    <row r="426" customFormat="false" ht="15.75" hidden="false" customHeight="false" outlineLevel="2" collapsed="false">
      <c r="D426" s="12"/>
      <c r="E426" s="8"/>
      <c r="F426" s="1"/>
      <c r="G426" s="39" t="s">
        <v>14</v>
      </c>
      <c r="H426" s="13"/>
    </row>
    <row r="427" customFormat="false" ht="15.75" hidden="false" customHeight="false" outlineLevel="2" collapsed="false">
      <c r="D427" s="12"/>
      <c r="E427" s="8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E428" s="8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E429" s="39" t="s">
        <v>40</v>
      </c>
      <c r="F429" s="1"/>
      <c r="G429" s="1"/>
      <c r="H429" s="13"/>
    </row>
    <row r="430" customFormat="false" ht="15.75" hidden="false" customHeight="false" outlineLevel="2" collapsed="false">
      <c r="D430" s="12"/>
      <c r="E430" s="8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E431" s="8"/>
      <c r="F431" s="1"/>
      <c r="G431" s="8"/>
      <c r="H431" s="39" t="s">
        <v>39</v>
      </c>
    </row>
    <row r="432" customFormat="false" ht="15.75" hidden="false" customHeight="false" outlineLevel="2" collapsed="false">
      <c r="D432" s="12"/>
      <c r="E432" s="8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E433" s="8"/>
      <c r="F433" s="8"/>
      <c r="G433" s="8"/>
      <c r="H433" s="13"/>
    </row>
    <row r="434" customFormat="false" ht="15.75" hidden="false" customHeight="false" outlineLevel="2" collapsed="false">
      <c r="D434" s="12"/>
      <c r="E434" s="8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E435" s="8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E436" s="8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E437" s="8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E438" s="8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E439" s="8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E440" s="8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E441" s="8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E442" s="8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E443" s="8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E444" s="8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E445" s="8"/>
      <c r="F445" s="8"/>
      <c r="G445" s="8"/>
      <c r="H445" s="13"/>
    </row>
    <row r="446" customFormat="false" ht="15.75" hidden="false" customHeight="false" outlineLevel="2" collapsed="false">
      <c r="D446" s="12"/>
      <c r="E446" s="8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E447" s="8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E448" s="8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E449" s="1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E450" s="8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E451" s="8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E452" s="8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E453" s="8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14"/>
      <c r="G455" s="8"/>
      <c r="H455" s="13"/>
    </row>
    <row r="456" customFormat="false" ht="15.75" hidden="false" customHeight="false" outlineLevel="2" collapsed="false">
      <c r="D456" s="12"/>
      <c r="E456" s="8"/>
      <c r="F456" s="8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15" hidden="false" customHeight="true" outlineLevel="0" collapsed="false">
      <c r="C477" s="54" t="n">
        <f aca="false">SUM(D477:H477)</f>
        <v>272</v>
      </c>
      <c r="D477" s="55" t="n">
        <f aca="false">D410+D343+D276+D209+D142+D75+D8</f>
        <v>3</v>
      </c>
      <c r="E477" s="55" t="n">
        <f aca="false">E410+E343+E276+E209+E142+E75+E8</f>
        <v>22</v>
      </c>
      <c r="F477" s="55" t="n">
        <f aca="false">F410+F343+F276+F209+F142+F75+F8</f>
        <v>83</v>
      </c>
      <c r="G477" s="55" t="n">
        <f aca="false">G410+G343+G276+G209+G142+G75+G8</f>
        <v>96</v>
      </c>
      <c r="H477" s="55" t="n">
        <f aca="false">H410+H343+H276+H209+H142+H75+H8</f>
        <v>68</v>
      </c>
    </row>
    <row r="478" customFormat="false" ht="15.75" hidden="false" customHeight="false" outlineLevel="0" collapsed="false">
      <c r="C478" s="56"/>
      <c r="D478" s="21" t="n">
        <f aca="false">D477/$C$477</f>
        <v>0.0110294117647059</v>
      </c>
      <c r="E478" s="21" t="n">
        <f aca="false">E477/$C$477</f>
        <v>0.0808823529411765</v>
      </c>
      <c r="F478" s="21" t="n">
        <f aca="false">F477/$C$477</f>
        <v>0.305147058823529</v>
      </c>
      <c r="G478" s="21" t="n">
        <f aca="false">G477/$C$477</f>
        <v>0.352941176470588</v>
      </c>
      <c r="H478" s="21" t="n">
        <f aca="false">H477/$C$477</f>
        <v>0.25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</conditionalFormatting>
  <conditionalFormatting sqref="F257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</conditionalFormatting>
  <conditionalFormatting sqref="G266"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</conditionalFormatting>
  <conditionalFormatting sqref="E78"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</conditionalFormatting>
  <conditionalFormatting sqref="F224"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</conditionalFormatting>
  <conditionalFormatting sqref="D344:H344 D358:H358 D356 D357:E357 D345:E345 D347:E348 D351:E355 D349:D350 D346 H347:H348 G350:H350 H351:H353 G356:H356 H357 G355 G349 G345:G346"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</conditionalFormatting>
  <conditionalFormatting sqref="D9:H9 D23:F23 H23 D10:E10 E13 D11:D12 D17:E20 D22:E22 D21 D14:D15 G12:H13 H11 G15:H16 G21:H21 G19:G20 G17 G14 G10"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</conditionalFormatting>
  <conditionalFormatting sqref="G23"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</conditionalFormatting>
  <conditionalFormatting sqref="G248:G252"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</conditionalFormatting>
  <conditionalFormatting sqref="F226:F227 G225 F239 G233:G238 G240:G244 H245 G246:G247 H231:H232 F229:F230 G228"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</conditionalFormatting>
  <conditionalFormatting sqref="G245"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</conditionalFormatting>
  <conditionalFormatting sqref="G226:G227 G231:G232 G239 G229"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</conditionalFormatting>
  <conditionalFormatting sqref="G151 G149 G146:G147 F155 H153:H154 H148 H144:H145"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</conditionalFormatting>
  <conditionalFormatting sqref="E21 D13 G11 E12 E15:E16 H17:H20 H14"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</conditionalFormatting>
  <conditionalFormatting sqref="G81 G77 F86:F87 E88 H82 G79 H78"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</conditionalFormatting>
  <conditionalFormatting sqref="D76:H76 D79:E83 D85:E87 D89:E90 D88 D84 D78 D77:E77 H77 G86:H88 H83:H85 G82 H79:H81 F90:H90">
    <cfRule type="duplicateValues" priority="250" aboveAverage="0" equalAverage="0" bottom="0" percent="0" rank="0" text="" dxfId="248">
      <formula>0</formula>
    </cfRule>
  </conditionalFormatting>
  <conditionalFormatting sqref="D76:H76 D78 D79:E83 D85:E87 D89:E89 D88 D84 D77:E77 H77 G86:H88 H83:H85 G82 H79:H81 D90:H90"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</conditionalFormatting>
  <conditionalFormatting sqref="D143:H143 D157:H157 D144:E156 H146:H147 H149:H152 G155:H155 G153:G154 G148"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</conditionalFormatting>
  <conditionalFormatting sqref="E222 F213 H212 H218 G220:G221 G214:G216"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</conditionalFormatting>
  <conditionalFormatting sqref="D210:H210 G213:H213 G212 G218 H214:H217 H211 D211:E211 D213:E214 D216:E218 D220:E221 D219 D223:E244 D222 D215 D212 H225:H229 H233:H244 G222 G224:H224 H219:H221">
    <cfRule type="duplicateValues" priority="296" aboveAverage="0" equalAverage="0" bottom="0" percent="0" rank="0" text="" dxfId="294">
      <formula>0</formula>
    </cfRule>
    <cfRule type="duplicateValues" priority="297" aboveAverage="0" equalAverage="0" bottom="0" percent="0" rank="0" text="" dxfId="295">
      <formula>0</formula>
    </cfRule>
    <cfRule type="duplicateValues" priority="298" aboveAverage="0" equalAverage="0" bottom="0" percent="0" rank="0" text="" dxfId="296">
      <formula>0</formula>
    </cfRule>
    <cfRule type="duplicateValues" priority="299" aboveAverage="0" equalAverage="0" bottom="0" percent="0" rank="0" text="" dxfId="297">
      <formula>0</formula>
    </cfRule>
    <cfRule type="duplicateValues" priority="300" aboveAverage="0" equalAverage="0" bottom="0" percent="0" rank="0" text="" dxfId="298">
      <formula>0</formula>
    </cfRule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  <cfRule type="duplicateValues" priority="306" aboveAverage="0" equalAverage="0" bottom="0" percent="0" rank="0" text="" dxfId="304">
      <formula>0</formula>
    </cfRule>
  </conditionalFormatting>
  <conditionalFormatting sqref="D277:H277 D291:H291 D278:E284 D286:E290 D285 H280:H281 G284 H285:H286 H283 H289 G290 G288 G278"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  <cfRule type="duplicateValues" priority="310" aboveAverage="0" equalAverage="0" bottom="0" percent="0" rank="0" text="" dxfId="308">
      <formula>0</formula>
    </cfRule>
    <cfRule type="duplicateValues" priority="311" aboveAverage="0" equalAverage="0" bottom="0" percent="0" rank="0" text="" dxfId="309">
      <formula>0</formula>
    </cfRule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</conditionalFormatting>
  <conditionalFormatting sqref="G289 H284 G280 G285:G286 H287:H288 H282 H279"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  <cfRule type="duplicateValues" priority="331" aboveAverage="0" equalAverage="0" bottom="0" percent="0" rank="0" text="" dxfId="329">
      <formula>0</formula>
    </cfRule>
    <cfRule type="duplicateValues" priority="332" aboveAverage="0" equalAverage="0" bottom="0" percent="0" rank="0" text="" dxfId="330">
      <formula>0</formula>
    </cfRule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  <cfRule type="duplicateValues" priority="335" aboveAverage="0" equalAverage="0" bottom="0" percent="0" rank="0" text="" dxfId="333">
      <formula>0</formula>
    </cfRule>
    <cfRule type="duplicateValues" priority="336" aboveAverage="0" equalAverage="0" bottom="0" percent="0" rank="0" text="" dxfId="334">
      <formula>0</formula>
    </cfRule>
    <cfRule type="duplicateValues" priority="337" aboveAverage="0" equalAverage="0" bottom="0" percent="0" rank="0" text="" dxfId="335">
      <formula>0</formula>
    </cfRule>
    <cfRule type="duplicateValues" priority="338" aboveAverage="0" equalAverage="0" bottom="0" percent="0" rank="0" text="" dxfId="336">
      <formula>0</formula>
    </cfRule>
  </conditionalFormatting>
  <conditionalFormatting sqref="E356 G353 E350 G347 H354:H355 H349 H346">
    <cfRule type="duplicateValues" priority="339" aboveAverage="0" equalAverage="0" bottom="0" percent="0" rank="0" text="" dxfId="337">
      <formula>0</formula>
    </cfRule>
    <cfRule type="duplicateValues" priority="340" aboveAverage="0" equalAverage="0" bottom="0" percent="0" rank="0" text="" dxfId="338">
      <formula>0</formula>
    </cfRule>
    <cfRule type="duplicateValues" priority="341" aboveAverage="0" equalAverage="0" bottom="0" percent="0" rank="0" text="" dxfId="339">
      <formula>0</formula>
    </cfRule>
    <cfRule type="duplicateValues" priority="342" aboveAverage="0" equalAverage="0" bottom="0" percent="0" rank="0" text="" dxfId="340">
      <formula>0</formula>
    </cfRule>
    <cfRule type="duplicateValues" priority="343" aboveAverage="0" equalAverage="0" bottom="0" percent="0" rank="0" text="" dxfId="341">
      <formula>0</formula>
    </cfRule>
    <cfRule type="duplicateValues" priority="344" aboveAverage="0" equalAverage="0" bottom="0" percent="0" rank="0" text="" dxfId="342">
      <formula>0</formula>
    </cfRule>
    <cfRule type="duplicateValues" priority="345" aboveAverage="0" equalAverage="0" bottom="0" percent="0" rank="0" text="" dxfId="343">
      <formula>0</formula>
    </cfRule>
    <cfRule type="duplicateValues" priority="346" aboveAverage="0" equalAverage="0" bottom="0" percent="0" rank="0" text="" dxfId="344">
      <formula>0</formula>
    </cfRule>
    <cfRule type="duplicateValues" priority="347" aboveAverage="0" equalAverage="0" bottom="0" percent="0" rank="0" text="" dxfId="345">
      <formula>0</formula>
    </cfRule>
    <cfRule type="duplicateValues" priority="348" aboveAverage="0" equalAverage="0" bottom="0" percent="0" rank="0" text="" dxfId="346">
      <formula>0</formula>
    </cfRule>
    <cfRule type="duplicateValues" priority="349" aboveAverage="0" equalAverage="0" bottom="0" percent="0" rank="0" text="" dxfId="347">
      <formula>0</formula>
    </cfRule>
    <cfRule type="duplicateValues" priority="350" aboveAverage="0" equalAverage="0" bottom="0" percent="0" rank="0" text="" dxfId="348">
      <formula>0</formula>
    </cfRule>
    <cfRule type="duplicateValues" priority="351" aboveAverage="0" equalAverage="0" bottom="0" percent="0" rank="0" text="" dxfId="349">
      <formula>0</formula>
    </cfRule>
    <cfRule type="duplicateValues" priority="352" aboveAverage="0" equalAverage="0" bottom="0" percent="0" rank="0" text="" dxfId="350">
      <formula>0</formula>
    </cfRule>
    <cfRule type="duplicateValues" priority="353" aboveAverage="0" equalAverage="0" bottom="0" percent="0" rank="0" text="" dxfId="351">
      <formula>0</formula>
    </cfRule>
    <cfRule type="duplicateValues" priority="354" aboveAverage="0" equalAverage="0" bottom="0" percent="0" rank="0" text="" dxfId="352">
      <formula>0</formula>
    </cfRule>
    <cfRule type="duplicateValues" priority="355" aboveAverage="0" equalAverage="0" bottom="0" percent="0" rank="0" text="" dxfId="353">
      <formula>0</formula>
    </cfRule>
    <cfRule type="duplicateValues" priority="356" aboveAverage="0" equalAverage="0" bottom="0" percent="0" rank="0" text="" dxfId="354">
      <formula>0</formula>
    </cfRule>
    <cfRule type="duplicateValues" priority="357" aboveAverage="0" equalAverage="0" bottom="0" percent="0" rank="0" text="" dxfId="355">
      <formula>0</formula>
    </cfRule>
    <cfRule type="duplicateValues" priority="358" aboveAverage="0" equalAverage="0" bottom="0" percent="0" rank="0" text="" dxfId="356">
      <formula>0</formula>
    </cfRule>
    <cfRule type="duplicateValues" priority="359" aboveAverage="0" equalAverage="0" bottom="0" percent="0" rank="0" text="" dxfId="357">
      <formula>0</formula>
    </cfRule>
  </conditionalFormatting>
  <conditionalFormatting sqref="D411:H411 D425:H425 D412:E414 D416:E417 D415 D419:E424 E418 G414:H415 G413 G417:H418 G419 G423:H423 H420:H422 H416">
    <cfRule type="duplicateValues" priority="360" aboveAverage="0" equalAverage="0" bottom="0" percent="0" rank="0" text="" dxfId="358">
      <formula>0</formula>
    </cfRule>
    <cfRule type="duplicateValues" priority="361" aboveAverage="0" equalAverage="0" bottom="0" percent="0" rank="0" text="" dxfId="359">
      <formula>0</formula>
    </cfRule>
    <cfRule type="duplicateValues" priority="362" aboveAverage="0" equalAverage="0" bottom="0" percent="0" rank="0" text="" dxfId="360">
      <formula>0</formula>
    </cfRule>
    <cfRule type="duplicateValues" priority="363" aboveAverage="0" equalAverage="0" bottom="0" percent="0" rank="0" text="" dxfId="361">
      <formula>0</formula>
    </cfRule>
    <cfRule type="duplicateValues" priority="364" aboveAverage="0" equalAverage="0" bottom="0" percent="0" rank="0" text="" dxfId="362">
      <formula>0</formula>
    </cfRule>
    <cfRule type="duplicateValues" priority="365" aboveAverage="0" equalAverage="0" bottom="0" percent="0" rank="0" text="" dxfId="363">
      <formula>0</formula>
    </cfRule>
    <cfRule type="duplicateValues" priority="366" aboveAverage="0" equalAverage="0" bottom="0" percent="0" rank="0" text="" dxfId="364">
      <formula>0</formula>
    </cfRule>
    <cfRule type="duplicateValues" priority="367" aboveAverage="0" equalAverage="0" bottom="0" percent="0" rank="0" text="" dxfId="365">
      <formula>0</formula>
    </cfRule>
    <cfRule type="duplicateValues" priority="368" aboveAverage="0" equalAverage="0" bottom="0" percent="0" rank="0" text="" dxfId="366">
      <formula>0</formula>
    </cfRule>
  </conditionalFormatting>
  <conditionalFormatting sqref="H419 F414 E415 H413 F417 G416 G412 F423 G421:G422">
    <cfRule type="duplicateValues" priority="369" aboveAverage="0" equalAverage="0" bottom="0" percent="0" rank="0" text="" dxfId="367">
      <formula>0</formula>
    </cfRule>
    <cfRule type="duplicateValues" priority="370" aboveAverage="0" equalAverage="0" bottom="0" percent="0" rank="0" text="" dxfId="368">
      <formula>0</formula>
    </cfRule>
    <cfRule type="duplicateValues" priority="371" aboveAverage="0" equalAverage="0" bottom="0" percent="0" rank="0" text="" dxfId="369">
      <formula>0</formula>
    </cfRule>
    <cfRule type="duplicateValues" priority="372" aboveAverage="0" equalAverage="0" bottom="0" percent="0" rank="0" text="" dxfId="370">
      <formula>0</formula>
    </cfRule>
    <cfRule type="duplicateValues" priority="373" aboveAverage="0" equalAverage="0" bottom="0" percent="0" rank="0" text="" dxfId="371">
      <formula>0</formula>
    </cfRule>
    <cfRule type="duplicateValues" priority="374" aboveAverage="0" equalAverage="0" bottom="0" percent="0" rank="0" text="" dxfId="372">
      <formula>0</formula>
    </cfRule>
    <cfRule type="duplicateValues" priority="375" aboveAverage="0" equalAverage="0" bottom="0" percent="0" rank="0" text="" dxfId="373">
      <formula>0</formula>
    </cfRule>
    <cfRule type="duplicateValues" priority="376" aboveAverage="0" equalAverage="0" bottom="0" percent="0" rank="0" text="" dxfId="374">
      <formula>0</formula>
    </cfRule>
    <cfRule type="duplicateValues" priority="377" aboveAverage="0" equalAverage="0" bottom="0" percent="0" rank="0" text="" dxfId="375">
      <formula>0</formula>
    </cfRule>
    <cfRule type="duplicateValues" priority="378" aboveAverage="0" equalAverage="0" bottom="0" percent="0" rank="0" text="" dxfId="376">
      <formula>0</formula>
    </cfRule>
    <cfRule type="duplicateValues" priority="379" aboveAverage="0" equalAverage="0" bottom="0" percent="0" rank="0" text="" dxfId="377">
      <formula>0</formula>
    </cfRule>
    <cfRule type="duplicateValues" priority="380" aboveAverage="0" equalAverage="0" bottom="0" percent="0" rank="0" text="" dxfId="378">
      <formula>0</formula>
    </cfRule>
    <cfRule type="duplicateValues" priority="381" aboveAverage="0" equalAverage="0" bottom="0" percent="0" rank="0" text="" dxfId="379">
      <formula>0</formula>
    </cfRule>
    <cfRule type="duplicateValues" priority="382" aboveAverage="0" equalAverage="0" bottom="0" percent="0" rank="0" text="" dxfId="380">
      <formula>0</formula>
    </cfRule>
    <cfRule type="duplicateValues" priority="383" aboveAverage="0" equalAverage="0" bottom="0" percent="0" rank="0" text="" dxfId="381">
      <formula>0</formula>
    </cfRule>
    <cfRule type="duplicateValues" priority="384" aboveAverage="0" equalAverage="0" bottom="0" percent="0" rank="0" text="" dxfId="382">
      <formula>0</formula>
    </cfRule>
    <cfRule type="duplicateValues" priority="385" aboveAverage="0" equalAverage="0" bottom="0" percent="0" rank="0" text="" dxfId="383">
      <formula>0</formula>
    </cfRule>
    <cfRule type="duplicateValues" priority="386" aboveAverage="0" equalAverage="0" bottom="0" percent="0" rank="0" text="" dxfId="384">
      <formula>0</formula>
    </cfRule>
    <cfRule type="duplicateValues" priority="387" aboveAverage="0" equalAverage="0" bottom="0" percent="0" rank="0" text="" dxfId="385">
      <formula>0</formula>
    </cfRule>
    <cfRule type="duplicateValues" priority="388" aboveAverage="0" equalAverage="0" bottom="0" percent="0" rank="0" text="" dxfId="386">
      <formula>0</formula>
    </cfRule>
    <cfRule type="duplicateValues" priority="389" aboveAverage="0" equalAverage="0" bottom="0" percent="0" rank="0" text="" dxfId="387">
      <formula>0</formula>
    </cfRule>
  </conditionalFormatting>
  <conditionalFormatting sqref="D47:E52 D53:H74 G47:H52">
    <cfRule type="duplicateValues" priority="390" aboveAverage="0" equalAverage="0" bottom="0" percent="0" rank="0" text="" dxfId="388">
      <formula>0</formula>
    </cfRule>
    <cfRule type="duplicateValues" priority="391" aboveAverage="0" equalAverage="0" bottom="0" percent="0" rank="0" text="" dxfId="389">
      <formula>0</formula>
    </cfRule>
    <cfRule type="duplicateValues" priority="392" aboveAverage="0" equalAverage="0" bottom="0" percent="0" rank="0" text="" dxfId="390">
      <formula>0</formula>
    </cfRule>
    <cfRule type="duplicateValues" priority="393" aboveAverage="0" equalAverage="0" bottom="0" percent="0" rank="0" text="" dxfId="391">
      <formula>0</formula>
    </cfRule>
    <cfRule type="duplicateValues" priority="394" aboveAverage="0" equalAverage="0" bottom="0" percent="0" rank="0" text="" dxfId="392">
      <formula>0</formula>
    </cfRule>
    <cfRule type="duplicateValues" priority="395" aboveAverage="0" equalAverage="0" bottom="0" percent="0" rank="0" text="" dxfId="393">
      <formula>0</formula>
    </cfRule>
    <cfRule type="duplicateValues" priority="396" aboveAverage="0" equalAverage="0" bottom="0" percent="0" rank="0" text="" dxfId="394">
      <formula>0</formula>
    </cfRule>
    <cfRule type="duplicateValues" priority="397" aboveAverage="0" equalAverage="0" bottom="0" percent="0" rank="0" text="" dxfId="395">
      <formula>0</formula>
    </cfRule>
    <cfRule type="duplicateValues" priority="398" aboveAverage="0" equalAverage="0" bottom="0" percent="0" rank="0" text="" dxfId="396">
      <formula>0</formula>
    </cfRule>
    <cfRule type="duplicateValues" priority="399" aboveAverage="0" equalAverage="0" bottom="0" percent="0" rank="0" text="" dxfId="397">
      <formula>0</formula>
    </cfRule>
    <cfRule type="duplicateValues" priority="400" aboveAverage="0" equalAverage="0" bottom="0" percent="0" rank="0" text="" dxfId="398">
      <formula>0</formula>
    </cfRule>
    <cfRule type="duplicateValues" priority="401" aboveAverage="0" equalAverage="0" bottom="0" percent="0" rank="0" text="" dxfId="399">
      <formula>0</formula>
    </cfRule>
    <cfRule type="duplicateValues" priority="402" aboveAverage="0" equalAverage="0" bottom="0" percent="0" rank="0" text="" dxfId="400">
      <formula>0</formula>
    </cfRule>
    <cfRule type="duplicateValues" priority="403" aboveAverage="0" equalAverage="0" bottom="0" percent="0" rank="0" text="" dxfId="401">
      <formula>0</formula>
    </cfRule>
  </conditionalFormatting>
  <conditionalFormatting sqref="F52">
    <cfRule type="duplicateValues" priority="404" aboveAverage="0" equalAverage="0" bottom="0" percent="0" rank="0" text="" dxfId="402">
      <formula>0</formula>
    </cfRule>
    <cfRule type="duplicateValues" priority="405" aboveAverage="0" equalAverage="0" bottom="0" percent="0" rank="0" text="" dxfId="403">
      <formula>0</formula>
    </cfRule>
    <cfRule type="duplicateValues" priority="406" aboveAverage="0" equalAverage="0" bottom="0" percent="0" rank="0" text="" dxfId="404">
      <formula>0</formula>
    </cfRule>
    <cfRule type="duplicateValues" priority="407" aboveAverage="0" equalAverage="0" bottom="0" percent="0" rank="0" text="" dxfId="405">
      <formula>0</formula>
    </cfRule>
    <cfRule type="duplicateValues" priority="408" aboveAverage="0" equalAverage="0" bottom="0" percent="0" rank="0" text="" dxfId="406">
      <formula>0</formula>
    </cfRule>
    <cfRule type="duplicateValues" priority="409" aboveAverage="0" equalAverage="0" bottom="0" percent="0" rank="0" text="" dxfId="407">
      <formula>0</formula>
    </cfRule>
    <cfRule type="duplicateValues" priority="410" aboveAverage="0" equalAverage="0" bottom="0" percent="0" rank="0" text="" dxfId="408">
      <formula>0</formula>
    </cfRule>
    <cfRule type="duplicateValues" priority="411" aboveAverage="0" equalAverage="0" bottom="0" percent="0" rank="0" text="" dxfId="409">
      <formula>0</formula>
    </cfRule>
    <cfRule type="duplicateValues" priority="412" aboveAverage="0" equalAverage="0" bottom="0" percent="0" rank="0" text="" dxfId="410">
      <formula>0</formula>
    </cfRule>
    <cfRule type="duplicateValues" priority="413" aboveAverage="0" equalAverage="0" bottom="0" percent="0" rank="0" text="" dxfId="411">
      <formula>0</formula>
    </cfRule>
    <cfRule type="duplicateValues" priority="414" aboveAverage="0" equalAverage="0" bottom="0" percent="0" rank="0" text="" dxfId="412">
      <formula>0</formula>
    </cfRule>
    <cfRule type="duplicateValues" priority="415" aboveAverage="0" equalAverage="0" bottom="0" percent="0" rank="0" text="" dxfId="413">
      <formula>0</formula>
    </cfRule>
    <cfRule type="duplicateValues" priority="416" aboveAverage="0" equalAverage="0" bottom="0" percent="0" rank="0" text="" dxfId="414">
      <formula>0</formula>
    </cfRule>
    <cfRule type="duplicateValues" priority="417" aboveAverage="0" equalAverage="0" bottom="0" percent="0" rank="0" text="" dxfId="415">
      <formula>0</formula>
    </cfRule>
    <cfRule type="duplicateValues" priority="418" aboveAverage="0" equalAverage="0" bottom="0" percent="0" rank="0" text="" dxfId="416">
      <formula>0</formula>
    </cfRule>
    <cfRule type="duplicateValues" priority="419" aboveAverage="0" equalAverage="0" bottom="0" percent="0" rank="0" text="" dxfId="417">
      <formula>0</formula>
    </cfRule>
    <cfRule type="duplicateValues" priority="420" aboveAverage="0" equalAverage="0" bottom="0" percent="0" rank="0" text="" dxfId="418">
      <formula>0</formula>
    </cfRule>
    <cfRule type="duplicateValues" priority="421" aboveAverage="0" equalAverage="0" bottom="0" percent="0" rank="0" text="" dxfId="419">
      <formula>0</formula>
    </cfRule>
    <cfRule type="duplicateValues" priority="422" aboveAverage="0" equalAverage="0" bottom="0" percent="0" rank="0" text="" dxfId="420">
      <formula>0</formula>
    </cfRule>
    <cfRule type="duplicateValues" priority="423" aboveAverage="0" equalAverage="0" bottom="0" percent="0" rank="0" text="" dxfId="421">
      <formula>0</formula>
    </cfRule>
    <cfRule type="duplicateValues" priority="424" aboveAverage="0" equalAverage="0" bottom="0" percent="0" rank="0" text="" dxfId="422">
      <formula>0</formula>
    </cfRule>
  </conditionalFormatting>
  <conditionalFormatting sqref="G31 G28">
    <cfRule type="duplicateValues" priority="425" aboveAverage="0" equalAverage="0" bottom="0" percent="0" rank="0" text="" dxfId="423">
      <formula>0</formula>
    </cfRule>
    <cfRule type="duplicateValues" priority="426" aboveAverage="0" equalAverage="0" bottom="0" percent="0" rank="0" text="" dxfId="424">
      <formula>0</formula>
    </cfRule>
    <cfRule type="duplicateValues" priority="427" aboveAverage="0" equalAverage="0" bottom="0" percent="0" rank="0" text="" dxfId="425">
      <formula>0</formula>
    </cfRule>
    <cfRule type="duplicateValues" priority="428" aboveAverage="0" equalAverage="0" bottom="0" percent="0" rank="0" text="" dxfId="426">
      <formula>0</formula>
    </cfRule>
    <cfRule type="duplicateValues" priority="429" aboveAverage="0" equalAverage="0" bottom="0" percent="0" rank="0" text="" dxfId="427">
      <formula>0</formula>
    </cfRule>
    <cfRule type="duplicateValues" priority="430" aboveAverage="0" equalAverage="0" bottom="0" percent="0" rank="0" text="" dxfId="428">
      <formula>0</formula>
    </cfRule>
    <cfRule type="duplicateValues" priority="431" aboveAverage="0" equalAverage="0" bottom="0" percent="0" rank="0" text="" dxfId="429">
      <formula>0</formula>
    </cfRule>
    <cfRule type="duplicateValues" priority="432" aboveAverage="0" equalAverage="0" bottom="0" percent="0" rank="0" text="" dxfId="430">
      <formula>0</formula>
    </cfRule>
    <cfRule type="duplicateValues" priority="433" aboveAverage="0" equalAverage="0" bottom="0" percent="0" rank="0" text="" dxfId="431">
      <formula>0</formula>
    </cfRule>
    <cfRule type="duplicateValues" priority="434" aboveAverage="0" equalAverage="0" bottom="0" percent="0" rank="0" text="" dxfId="432">
      <formula>0</formula>
    </cfRule>
    <cfRule type="duplicateValues" priority="435" aboveAverage="0" equalAverage="0" bottom="0" percent="0" rank="0" text="" dxfId="433">
      <formula>0</formula>
    </cfRule>
    <cfRule type="duplicateValues" priority="436" aboveAverage="0" equalAverage="0" bottom="0" percent="0" rank="0" text="" dxfId="434">
      <formula>0</formula>
    </cfRule>
    <cfRule type="duplicateValues" priority="437" aboveAverage="0" equalAverage="0" bottom="0" percent="0" rank="0" text="" dxfId="435">
      <formula>0</formula>
    </cfRule>
    <cfRule type="duplicateValues" priority="438" aboveAverage="0" equalAverage="0" bottom="0" percent="0" rank="0" text="" dxfId="436">
      <formula>0</formula>
    </cfRule>
  </conditionalFormatting>
  <conditionalFormatting sqref="D28:F28 G32:G33 G29:G30 D24:E27 G24:G27 H24:H33 D36:H37 D29:E35 G34:H35 D38:E46 G38:H46">
    <cfRule type="duplicateValues" priority="439" aboveAverage="0" equalAverage="0" bottom="0" percent="0" rank="0" text="" dxfId="437">
      <formula>0</formula>
    </cfRule>
    <cfRule type="duplicateValues" priority="440" aboveAverage="0" equalAverage="0" bottom="0" percent="0" rank="0" text="" dxfId="438">
      <formula>0</formula>
    </cfRule>
    <cfRule type="duplicateValues" priority="441" aboveAverage="0" equalAverage="0" bottom="0" percent="0" rank="0" text="" dxfId="439">
      <formula>0</formula>
    </cfRule>
    <cfRule type="duplicateValues" priority="442" aboveAverage="0" equalAverage="0" bottom="0" percent="0" rank="0" text="" dxfId="440">
      <formula>0</formula>
    </cfRule>
    <cfRule type="duplicateValues" priority="443" aboveAverage="0" equalAverage="0" bottom="0" percent="0" rank="0" text="" dxfId="441">
      <formula>0</formula>
    </cfRule>
    <cfRule type="duplicateValues" priority="444" aboveAverage="0" equalAverage="0" bottom="0" percent="0" rank="0" text="" dxfId="442">
      <formula>0</formula>
    </cfRule>
    <cfRule type="duplicateValues" priority="445" aboveAverage="0" equalAverage="0" bottom="0" percent="0" rank="0" text="" dxfId="443">
      <formula>0</formula>
    </cfRule>
    <cfRule type="duplicateValues" priority="446" aboveAverage="0" equalAverage="0" bottom="0" percent="0" rank="0" text="" dxfId="444">
      <formula>0</formula>
    </cfRule>
    <cfRule type="duplicateValues" priority="447" aboveAverage="0" equalAverage="0" bottom="0" percent="0" rank="0" text="" dxfId="445">
      <formula>0</formula>
    </cfRule>
    <cfRule type="duplicateValues" priority="448" aboveAverage="0" equalAverage="0" bottom="0" percent="0" rank="0" text="" dxfId="446">
      <formula>0</formula>
    </cfRule>
    <cfRule type="duplicateValues" priority="449" aboveAverage="0" equalAverage="0" bottom="0" percent="0" rank="0" text="" dxfId="447">
      <formula>0</formula>
    </cfRule>
    <cfRule type="duplicateValues" priority="450" aboveAverage="0" equalAverage="0" bottom="0" percent="0" rank="0" text="" dxfId="448">
      <formula>0</formula>
    </cfRule>
    <cfRule type="duplicateValues" priority="451" aboveAverage="0" equalAverage="0" bottom="0" percent="0" rank="0" text="" dxfId="449">
      <formula>0</formula>
    </cfRule>
    <cfRule type="duplicateValues" priority="452" aboveAverage="0" equalAverage="0" bottom="0" percent="0" rank="0" text="" dxfId="450">
      <formula>0</formula>
    </cfRule>
  </conditionalFormatting>
  <conditionalFormatting sqref="F132">
    <cfRule type="duplicateValues" priority="453" aboveAverage="0" equalAverage="0" bottom="0" percent="0" rank="0" text="" dxfId="451">
      <formula>0</formula>
    </cfRule>
  </conditionalFormatting>
  <conditionalFormatting sqref="H114:H117 E114:E118">
    <cfRule type="duplicateValues" priority="454" aboveAverage="0" equalAverage="0" bottom="0" percent="0" rank="0" text="" dxfId="452">
      <formula>0</formula>
    </cfRule>
    <cfRule type="duplicateValues" priority="455" aboveAverage="0" equalAverage="0" bottom="0" percent="0" rank="0" text="" dxfId="453">
      <formula>0</formula>
    </cfRule>
    <cfRule type="duplicateValues" priority="456" aboveAverage="0" equalAverage="0" bottom="0" percent="0" rank="0" text="" dxfId="454">
      <formula>0</formula>
    </cfRule>
    <cfRule type="duplicateValues" priority="457" aboveAverage="0" equalAverage="0" bottom="0" percent="0" rank="0" text="" dxfId="455">
      <formula>0</formula>
    </cfRule>
    <cfRule type="duplicateValues" priority="458" aboveAverage="0" equalAverage="0" bottom="0" percent="0" rank="0" text="" dxfId="456">
      <formula>0</formula>
    </cfRule>
    <cfRule type="duplicateValues" priority="459" aboveAverage="0" equalAverage="0" bottom="0" percent="0" rank="0" text="" dxfId="457">
      <formula>0</formula>
    </cfRule>
    <cfRule type="duplicateValues" priority="460" aboveAverage="0" equalAverage="0" bottom="0" percent="0" rank="0" text="" dxfId="458">
      <formula>0</formula>
    </cfRule>
    <cfRule type="duplicateValues" priority="461" aboveAverage="0" equalAverage="0" bottom="0" percent="0" rank="0" text="" dxfId="459">
      <formula>0</formula>
    </cfRule>
    <cfRule type="duplicateValues" priority="462" aboveAverage="0" equalAverage="0" bottom="0" percent="0" rank="0" text="" dxfId="460">
      <formula>0</formula>
    </cfRule>
    <cfRule type="duplicateValues" priority="463" aboveAverage="0" equalAverage="0" bottom="0" percent="0" rank="0" text="" dxfId="461">
      <formula>0</formula>
    </cfRule>
    <cfRule type="duplicateValues" priority="464" aboveAverage="0" equalAverage="0" bottom="0" percent="0" rank="0" text="" dxfId="462">
      <formula>0</formula>
    </cfRule>
    <cfRule type="duplicateValues" priority="465" aboveAverage="0" equalAverage="0" bottom="0" percent="0" rank="0" text="" dxfId="463">
      <formula>0</formula>
    </cfRule>
    <cfRule type="duplicateValues" priority="466" aboveAverage="0" equalAverage="0" bottom="0" percent="0" rank="0" text="" dxfId="464">
      <formula>0</formula>
    </cfRule>
    <cfRule type="duplicateValues" priority="467" aboveAverage="0" equalAverage="0" bottom="0" percent="0" rank="0" text="" dxfId="465">
      <formula>0</formula>
    </cfRule>
  </conditionalFormatting>
  <conditionalFormatting sqref="G110:H110 E91:E101 E103:E108 E111:E113 G102:G105 H91:H97 H111:H113 H99:H109">
    <cfRule type="duplicateValues" priority="468" aboveAverage="0" equalAverage="0" bottom="0" percent="0" rank="0" text="" dxfId="466">
      <formula>0</formula>
    </cfRule>
    <cfRule type="duplicateValues" priority="469" aboveAverage="0" equalAverage="0" bottom="0" percent="0" rank="0" text="" dxfId="467">
      <formula>0</formula>
    </cfRule>
    <cfRule type="duplicateValues" priority="470" aboveAverage="0" equalAverage="0" bottom="0" percent="0" rank="0" text="" dxfId="468">
      <formula>0</formula>
    </cfRule>
    <cfRule type="duplicateValues" priority="471" aboveAverage="0" equalAverage="0" bottom="0" percent="0" rank="0" text="" dxfId="469">
      <formula>0</formula>
    </cfRule>
    <cfRule type="duplicateValues" priority="472" aboveAverage="0" equalAverage="0" bottom="0" percent="0" rank="0" text="" dxfId="470">
      <formula>0</formula>
    </cfRule>
    <cfRule type="duplicateValues" priority="473" aboveAverage="0" equalAverage="0" bottom="0" percent="0" rank="0" text="" dxfId="471">
      <formula>0</formula>
    </cfRule>
    <cfRule type="duplicateValues" priority="474" aboveAverage="0" equalAverage="0" bottom="0" percent="0" rank="0" text="" dxfId="472">
      <formula>0</formula>
    </cfRule>
    <cfRule type="duplicateValues" priority="475" aboveAverage="0" equalAverage="0" bottom="0" percent="0" rank="0" text="" dxfId="473">
      <formula>0</formula>
    </cfRule>
    <cfRule type="duplicateValues" priority="476" aboveAverage="0" equalAverage="0" bottom="0" percent="0" rank="0" text="" dxfId="474">
      <formula>0</formula>
    </cfRule>
    <cfRule type="duplicateValues" priority="477" aboveAverage="0" equalAverage="0" bottom="0" percent="0" rank="0" text="" dxfId="475">
      <formula>0</formula>
    </cfRule>
    <cfRule type="duplicateValues" priority="478" aboveAverage="0" equalAverage="0" bottom="0" percent="0" rank="0" text="" dxfId="476">
      <formula>0</formula>
    </cfRule>
    <cfRule type="duplicateValues" priority="479" aboveAverage="0" equalAverage="0" bottom="0" percent="0" rank="0" text="" dxfId="477">
      <formula>0</formula>
    </cfRule>
    <cfRule type="duplicateValues" priority="480" aboveAverage="0" equalAverage="0" bottom="0" percent="0" rank="0" text="" dxfId="478">
      <formula>0</formula>
    </cfRule>
    <cfRule type="duplicateValues" priority="481" aboveAverage="0" equalAverage="0" bottom="0" percent="0" rank="0" text="" dxfId="479">
      <formula>0</formula>
    </cfRule>
  </conditionalFormatting>
  <conditionalFormatting sqref="D119:E132 G119:H132 D133:H141 F120:F131 D113:D118">
    <cfRule type="duplicateValues" priority="482" aboveAverage="0" equalAverage="0" bottom="0" percent="0" rank="0" text="" dxfId="480">
      <formula>0</formula>
    </cfRule>
  </conditionalFormatting>
  <conditionalFormatting sqref="D120:H141 D113:D118 D119:E119 G119:H119">
    <cfRule type="duplicateValues" priority="483" aboveAverage="0" equalAverage="0" bottom="0" percent="0" rank="0" text="" dxfId="481">
      <formula>0</formula>
    </cfRule>
    <cfRule type="duplicateValues" priority="484" aboveAverage="0" equalAverage="0" bottom="0" percent="0" rank="0" text="" dxfId="482">
      <formula>0</formula>
    </cfRule>
    <cfRule type="duplicateValues" priority="485" aboveAverage="0" equalAverage="0" bottom="0" percent="0" rank="0" text="" dxfId="483">
      <formula>0</formula>
    </cfRule>
    <cfRule type="duplicateValues" priority="486" aboveAverage="0" equalAverage="0" bottom="0" percent="0" rank="0" text="" dxfId="484">
      <formula>0</formula>
    </cfRule>
    <cfRule type="duplicateValues" priority="487" aboveAverage="0" equalAverage="0" bottom="0" percent="0" rank="0" text="" dxfId="485">
      <formula>0</formula>
    </cfRule>
    <cfRule type="duplicateValues" priority="488" aboveAverage="0" equalAverage="0" bottom="0" percent="0" rank="0" text="" dxfId="486">
      <formula>0</formula>
    </cfRule>
    <cfRule type="duplicateValues" priority="489" aboveAverage="0" equalAverage="0" bottom="0" percent="0" rank="0" text="" dxfId="487">
      <formula>0</formula>
    </cfRule>
    <cfRule type="duplicateValues" priority="490" aboveAverage="0" equalAverage="0" bottom="0" percent="0" rank="0" text="" dxfId="488">
      <formula>0</formula>
    </cfRule>
    <cfRule type="duplicateValues" priority="491" aboveAverage="0" equalAverage="0" bottom="0" percent="0" rank="0" text="" dxfId="489">
      <formula>0</formula>
    </cfRule>
    <cfRule type="duplicateValues" priority="492" aboveAverage="0" equalAverage="0" bottom="0" percent="0" rank="0" text="" dxfId="490">
      <formula>0</formula>
    </cfRule>
    <cfRule type="duplicateValues" priority="493" aboveAverage="0" equalAverage="0" bottom="0" percent="0" rank="0" text="" dxfId="491">
      <formula>0</formula>
    </cfRule>
    <cfRule type="duplicateValues" priority="494" aboveAverage="0" equalAverage="0" bottom="0" percent="0" rank="0" text="" dxfId="492">
      <formula>0</formula>
    </cfRule>
  </conditionalFormatting>
  <conditionalFormatting sqref="D91:D112 F91:F119">
    <cfRule type="duplicateValues" priority="495" aboveAverage="0" equalAverage="0" bottom="0" percent="0" rank="0" text="" dxfId="493">
      <formula>0</formula>
    </cfRule>
  </conditionalFormatting>
  <conditionalFormatting sqref="D91:D112 F91:F119">
    <cfRule type="duplicateValues" priority="496" aboveAverage="0" equalAverage="0" bottom="0" percent="0" rank="0" text="" dxfId="494">
      <formula>0</formula>
    </cfRule>
    <cfRule type="duplicateValues" priority="497" aboveAverage="0" equalAverage="0" bottom="0" percent="0" rank="0" text="" dxfId="495">
      <formula>0</formula>
    </cfRule>
    <cfRule type="duplicateValues" priority="498" aboveAverage="0" equalAverage="0" bottom="0" percent="0" rank="0" text="" dxfId="496">
      <formula>0</formula>
    </cfRule>
    <cfRule type="duplicateValues" priority="499" aboveAverage="0" equalAverage="0" bottom="0" percent="0" rank="0" text="" dxfId="497">
      <formula>0</formula>
    </cfRule>
    <cfRule type="duplicateValues" priority="500" aboveAverage="0" equalAverage="0" bottom="0" percent="0" rank="0" text="" dxfId="498">
      <formula>0</formula>
    </cfRule>
    <cfRule type="duplicateValues" priority="501" aboveAverage="0" equalAverage="0" bottom="0" percent="0" rank="0" text="" dxfId="499">
      <formula>0</formula>
    </cfRule>
    <cfRule type="duplicateValues" priority="502" aboveAverage="0" equalAverage="0" bottom="0" percent="0" rank="0" text="" dxfId="500">
      <formula>0</formula>
    </cfRule>
    <cfRule type="duplicateValues" priority="503" aboveAverage="0" equalAverage="0" bottom="0" percent="0" rank="0" text="" dxfId="501">
      <formula>0</formula>
    </cfRule>
    <cfRule type="duplicateValues" priority="504" aboveAverage="0" equalAverage="0" bottom="0" percent="0" rank="0" text="" dxfId="502">
      <formula>0</formula>
    </cfRule>
    <cfRule type="duplicateValues" priority="505" aboveAverage="0" equalAverage="0" bottom="0" percent="0" rank="0" text="" dxfId="503">
      <formula>0</formula>
    </cfRule>
    <cfRule type="duplicateValues" priority="506" aboveAverage="0" equalAverage="0" bottom="0" percent="0" rank="0" text="" dxfId="504">
      <formula>0</formula>
    </cfRule>
    <cfRule type="duplicateValues" priority="507" aboveAverage="0" equalAverage="0" bottom="0" percent="0" rank="0" text="" dxfId="505">
      <formula>0</formula>
    </cfRule>
  </conditionalFormatting>
  <conditionalFormatting sqref="H118">
    <cfRule type="duplicateValues" priority="508" aboveAverage="0" equalAverage="0" bottom="0" percent="0" rank="0" text="" dxfId="506">
      <formula>0</formula>
    </cfRule>
  </conditionalFormatting>
  <conditionalFormatting sqref="H118">
    <cfRule type="duplicateValues" priority="509" aboveAverage="0" equalAverage="0" bottom="0" percent="0" rank="0" text="" dxfId="507">
      <formula>0</formula>
    </cfRule>
    <cfRule type="duplicateValues" priority="510" aboveAverage="0" equalAverage="0" bottom="0" percent="0" rank="0" text="" dxfId="508">
      <formula>0</formula>
    </cfRule>
    <cfRule type="duplicateValues" priority="511" aboveAverage="0" equalAverage="0" bottom="0" percent="0" rank="0" text="" dxfId="509">
      <formula>0</formula>
    </cfRule>
    <cfRule type="duplicateValues" priority="512" aboveAverage="0" equalAverage="0" bottom="0" percent="0" rank="0" text="" dxfId="510">
      <formula>0</formula>
    </cfRule>
    <cfRule type="duplicateValues" priority="513" aboveAverage="0" equalAverage="0" bottom="0" percent="0" rank="0" text="" dxfId="511">
      <formula>0</formula>
    </cfRule>
    <cfRule type="duplicateValues" priority="514" aboveAverage="0" equalAverage="0" bottom="0" percent="0" rank="0" text="" dxfId="512">
      <formula>0</formula>
    </cfRule>
    <cfRule type="duplicateValues" priority="515" aboveAverage="0" equalAverage="0" bottom="0" percent="0" rank="0" text="" dxfId="513">
      <formula>0</formula>
    </cfRule>
    <cfRule type="duplicateValues" priority="516" aboveAverage="0" equalAverage="0" bottom="0" percent="0" rank="0" text="" dxfId="514">
      <formula>0</formula>
    </cfRule>
    <cfRule type="duplicateValues" priority="517" aboveAverage="0" equalAverage="0" bottom="0" percent="0" rank="0" text="" dxfId="515">
      <formula>0</formula>
    </cfRule>
    <cfRule type="duplicateValues" priority="518" aboveAverage="0" equalAverage="0" bottom="0" percent="0" rank="0" text="" dxfId="516">
      <formula>0</formula>
    </cfRule>
    <cfRule type="duplicateValues" priority="519" aboveAverage="0" equalAverage="0" bottom="0" percent="0" rank="0" text="" dxfId="517">
      <formula>0</formula>
    </cfRule>
    <cfRule type="duplicateValues" priority="520" aboveAverage="0" equalAverage="0" bottom="0" percent="0" rank="0" text="" dxfId="518">
      <formula>0</formula>
    </cfRule>
  </conditionalFormatting>
  <conditionalFormatting sqref="H98">
    <cfRule type="duplicateValues" priority="521" aboveAverage="0" equalAverage="0" bottom="0" percent="0" rank="0" text="" dxfId="519">
      <formula>0</formula>
    </cfRule>
  </conditionalFormatting>
  <conditionalFormatting sqref="H98">
    <cfRule type="duplicateValues" priority="522" aboveAverage="0" equalAverage="0" bottom="0" percent="0" rank="0" text="" dxfId="520">
      <formula>0</formula>
    </cfRule>
    <cfRule type="duplicateValues" priority="523" aboveAverage="0" equalAverage="0" bottom="0" percent="0" rank="0" text="" dxfId="521">
      <formula>0</formula>
    </cfRule>
    <cfRule type="duplicateValues" priority="524" aboveAverage="0" equalAverage="0" bottom="0" percent="0" rank="0" text="" dxfId="522">
      <formula>0</formula>
    </cfRule>
    <cfRule type="duplicateValues" priority="525" aboveAverage="0" equalAverage="0" bottom="0" percent="0" rank="0" text="" dxfId="523">
      <formula>0</formula>
    </cfRule>
    <cfRule type="duplicateValues" priority="526" aboveAverage="0" equalAverage="0" bottom="0" percent="0" rank="0" text="" dxfId="524">
      <formula>0</formula>
    </cfRule>
    <cfRule type="duplicateValues" priority="527" aboveAverage="0" equalAverage="0" bottom="0" percent="0" rank="0" text="" dxfId="525">
      <formula>0</formula>
    </cfRule>
    <cfRule type="duplicateValues" priority="528" aboveAverage="0" equalAverage="0" bottom="0" percent="0" rank="0" text="" dxfId="526">
      <formula>0</formula>
    </cfRule>
    <cfRule type="duplicateValues" priority="529" aboveAverage="0" equalAverage="0" bottom="0" percent="0" rank="0" text="" dxfId="527">
      <formula>0</formula>
    </cfRule>
    <cfRule type="duplicateValues" priority="530" aboveAverage="0" equalAverage="0" bottom="0" percent="0" rank="0" text="" dxfId="528">
      <formula>0</formula>
    </cfRule>
    <cfRule type="duplicateValues" priority="531" aboveAverage="0" equalAverage="0" bottom="0" percent="0" rank="0" text="" dxfId="529">
      <formula>0</formula>
    </cfRule>
    <cfRule type="duplicateValues" priority="532" aboveAverage="0" equalAverage="0" bottom="0" percent="0" rank="0" text="" dxfId="530">
      <formula>0</formula>
    </cfRule>
    <cfRule type="duplicateValues" priority="533" aboveAverage="0" equalAverage="0" bottom="0" percent="0" rank="0" text="" dxfId="531">
      <formula>0</formula>
    </cfRule>
  </conditionalFormatting>
  <conditionalFormatting sqref="D190:E190 G190:H190 D186:H189 D200:H208 D199:F199 H199 D191:H198 D178:E185 H179:H185">
    <cfRule type="duplicateValues" priority="534" aboveAverage="0" equalAverage="0" bottom="0" percent="0" rank="0" text="" dxfId="532">
      <formula>0</formula>
    </cfRule>
    <cfRule type="duplicateValues" priority="535" aboveAverage="0" equalAverage="0" bottom="0" percent="0" rank="0" text="" dxfId="533">
      <formula>0</formula>
    </cfRule>
    <cfRule type="duplicateValues" priority="536" aboveAverage="0" equalAverage="0" bottom="0" percent="0" rank="0" text="" dxfId="534">
      <formula>0</formula>
    </cfRule>
    <cfRule type="duplicateValues" priority="537" aboveAverage="0" equalAverage="0" bottom="0" percent="0" rank="0" text="" dxfId="535">
      <formula>0</formula>
    </cfRule>
    <cfRule type="duplicateValues" priority="538" aboveAverage="0" equalAverage="0" bottom="0" percent="0" rank="0" text="" dxfId="536">
      <formula>0</formula>
    </cfRule>
    <cfRule type="duplicateValues" priority="539" aboveAverage="0" equalAverage="0" bottom="0" percent="0" rank="0" text="" dxfId="537">
      <formula>0</formula>
    </cfRule>
    <cfRule type="duplicateValues" priority="540" aboveAverage="0" equalAverage="0" bottom="0" percent="0" rank="0" text="" dxfId="538">
      <formula>0</formula>
    </cfRule>
    <cfRule type="duplicateValues" priority="541" aboveAverage="0" equalAverage="0" bottom="0" percent="0" rank="0" text="" dxfId="539">
      <formula>0</formula>
    </cfRule>
    <cfRule type="duplicateValues" priority="542" aboveAverage="0" equalAverage="0" bottom="0" percent="0" rank="0" text="" dxfId="540">
      <formula>0</formula>
    </cfRule>
    <cfRule type="duplicateValues" priority="543" aboveAverage="0" equalAverage="0" bottom="0" percent="0" rank="0" text="" dxfId="541">
      <formula>0</formula>
    </cfRule>
    <cfRule type="duplicateValues" priority="544" aboveAverage="0" equalAverage="0" bottom="0" percent="0" rank="0" text="" dxfId="542">
      <formula>0</formula>
    </cfRule>
  </conditionalFormatting>
  <conditionalFormatting sqref="F190">
    <cfRule type="duplicateValues" priority="545" aboveAverage="0" equalAverage="0" bottom="0" percent="0" rank="0" text="" dxfId="543">
      <formula>0</formula>
    </cfRule>
    <cfRule type="duplicateValues" priority="546" aboveAverage="0" equalAverage="0" bottom="0" percent="0" rank="0" text="" dxfId="544">
      <formula>0</formula>
    </cfRule>
    <cfRule type="duplicateValues" priority="547" aboveAverage="0" equalAverage="0" bottom="0" percent="0" rank="0" text="" dxfId="545">
      <formula>0</formula>
    </cfRule>
    <cfRule type="duplicateValues" priority="548" aboveAverage="0" equalAverage="0" bottom="0" percent="0" rank="0" text="" dxfId="546">
      <formula>0</formula>
    </cfRule>
    <cfRule type="duplicateValues" priority="549" aboveAverage="0" equalAverage="0" bottom="0" percent="0" rank="0" text="" dxfId="547">
      <formula>0</formula>
    </cfRule>
    <cfRule type="duplicateValues" priority="550" aboveAverage="0" equalAverage="0" bottom="0" percent="0" rank="0" text="" dxfId="548">
      <formula>0</formula>
    </cfRule>
    <cfRule type="duplicateValues" priority="551" aboveAverage="0" equalAverage="0" bottom="0" percent="0" rank="0" text="" dxfId="549">
      <formula>0</formula>
    </cfRule>
    <cfRule type="duplicateValues" priority="552" aboveAverage="0" equalAverage="0" bottom="0" percent="0" rank="0" text="" dxfId="550">
      <formula>0</formula>
    </cfRule>
    <cfRule type="duplicateValues" priority="553" aboveAverage="0" equalAverage="0" bottom="0" percent="0" rank="0" text="" dxfId="551">
      <formula>0</formula>
    </cfRule>
    <cfRule type="duplicateValues" priority="554" aboveAverage="0" equalAverage="0" bottom="0" percent="0" rank="0" text="" dxfId="552">
      <formula>0</formula>
    </cfRule>
    <cfRule type="duplicateValues" priority="555" aboveAverage="0" equalAverage="0" bottom="0" percent="0" rank="0" text="" dxfId="553">
      <formula>0</formula>
    </cfRule>
    <cfRule type="duplicateValues" priority="556" aboveAverage="0" equalAverage="0" bottom="0" percent="0" rank="0" text="" dxfId="554">
      <formula>0</formula>
    </cfRule>
    <cfRule type="duplicateValues" priority="557" aboveAverage="0" equalAverage="0" bottom="0" percent="0" rank="0" text="" dxfId="555">
      <formula>0</formula>
    </cfRule>
    <cfRule type="duplicateValues" priority="558" aboveAverage="0" equalAverage="0" bottom="0" percent="0" rank="0" text="" dxfId="556">
      <formula>0</formula>
    </cfRule>
    <cfRule type="duplicateValues" priority="559" aboveAverage="0" equalAverage="0" bottom="0" percent="0" rank="0" text="" dxfId="557">
      <formula>0</formula>
    </cfRule>
    <cfRule type="duplicateValues" priority="560" aboveAverage="0" equalAverage="0" bottom="0" percent="0" rank="0" text="" dxfId="558">
      <formula>0</formula>
    </cfRule>
    <cfRule type="duplicateValues" priority="561" aboveAverage="0" equalAverage="0" bottom="0" percent="0" rank="0" text="" dxfId="559">
      <formula>0</formula>
    </cfRule>
    <cfRule type="duplicateValues" priority="562" aboveAverage="0" equalAverage="0" bottom="0" percent="0" rank="0" text="" dxfId="560">
      <formula>0</formula>
    </cfRule>
    <cfRule type="duplicateValues" priority="563" aboveAverage="0" equalAverage="0" bottom="0" percent="0" rank="0" text="" dxfId="561">
      <formula>0</formula>
    </cfRule>
    <cfRule type="duplicateValues" priority="564" aboveAverage="0" equalAverage="0" bottom="0" percent="0" rank="0" text="" dxfId="562">
      <formula>0</formula>
    </cfRule>
    <cfRule type="duplicateValues" priority="565" aboveAverage="0" equalAverage="0" bottom="0" percent="0" rank="0" text="" dxfId="563">
      <formula>0</formula>
    </cfRule>
  </conditionalFormatting>
  <conditionalFormatting sqref="G199">
    <cfRule type="duplicateValues" priority="566" aboveAverage="0" equalAverage="0" bottom="0" percent="0" rank="0" text="" dxfId="564">
      <formula>0</formula>
    </cfRule>
    <cfRule type="duplicateValues" priority="567" aboveAverage="0" equalAverage="0" bottom="0" percent="0" rank="0" text="" dxfId="565">
      <formula>0</formula>
    </cfRule>
    <cfRule type="duplicateValues" priority="568" aboveAverage="0" equalAverage="0" bottom="0" percent="0" rank="0" text="" dxfId="566">
      <formula>0</formula>
    </cfRule>
    <cfRule type="duplicateValues" priority="569" aboveAverage="0" equalAverage="0" bottom="0" percent="0" rank="0" text="" dxfId="567">
      <formula>0</formula>
    </cfRule>
    <cfRule type="duplicateValues" priority="570" aboveAverage="0" equalAverage="0" bottom="0" percent="0" rank="0" text="" dxfId="568">
      <formula>0</formula>
    </cfRule>
    <cfRule type="duplicateValues" priority="571" aboveAverage="0" equalAverage="0" bottom="0" percent="0" rank="0" text="" dxfId="569">
      <formula>0</formula>
    </cfRule>
    <cfRule type="duplicateValues" priority="572" aboveAverage="0" equalAverage="0" bottom="0" percent="0" rank="0" text="" dxfId="570">
      <formula>0</formula>
    </cfRule>
    <cfRule type="duplicateValues" priority="573" aboveAverage="0" equalAverage="0" bottom="0" percent="0" rank="0" text="" dxfId="571">
      <formula>0</formula>
    </cfRule>
    <cfRule type="duplicateValues" priority="574" aboveAverage="0" equalAverage="0" bottom="0" percent="0" rank="0" text="" dxfId="572">
      <formula>0</formula>
    </cfRule>
    <cfRule type="duplicateValues" priority="575" aboveAverage="0" equalAverage="0" bottom="0" percent="0" rank="0" text="" dxfId="573">
      <formula>0</formula>
    </cfRule>
    <cfRule type="duplicateValues" priority="576" aboveAverage="0" equalAverage="0" bottom="0" percent="0" rank="0" text="" dxfId="574">
      <formula>0</formula>
    </cfRule>
    <cfRule type="duplicateValues" priority="577" aboveAverage="0" equalAverage="0" bottom="0" percent="0" rank="0" text="" dxfId="575">
      <formula>0</formula>
    </cfRule>
    <cfRule type="duplicateValues" priority="578" aboveAverage="0" equalAverage="0" bottom="0" percent="0" rank="0" text="" dxfId="576">
      <formula>0</formula>
    </cfRule>
    <cfRule type="duplicateValues" priority="579" aboveAverage="0" equalAverage="0" bottom="0" percent="0" rank="0" text="" dxfId="577">
      <formula>0</formula>
    </cfRule>
    <cfRule type="duplicateValues" priority="580" aboveAverage="0" equalAverage="0" bottom="0" percent="0" rank="0" text="" dxfId="578">
      <formula>0</formula>
    </cfRule>
    <cfRule type="duplicateValues" priority="581" aboveAverage="0" equalAverage="0" bottom="0" percent="0" rank="0" text="" dxfId="579">
      <formula>0</formula>
    </cfRule>
    <cfRule type="duplicateValues" priority="582" aboveAverage="0" equalAverage="0" bottom="0" percent="0" rank="0" text="" dxfId="580">
      <formula>0</formula>
    </cfRule>
    <cfRule type="duplicateValues" priority="583" aboveAverage="0" equalAverage="0" bottom="0" percent="0" rank="0" text="" dxfId="581">
      <formula>0</formula>
    </cfRule>
    <cfRule type="duplicateValues" priority="584" aboveAverage="0" equalAverage="0" bottom="0" percent="0" rank="0" text="" dxfId="582">
      <formula>0</formula>
    </cfRule>
    <cfRule type="duplicateValues" priority="585" aboveAverage="0" equalAverage="0" bottom="0" percent="0" rank="0" text="" dxfId="583">
      <formula>0</formula>
    </cfRule>
    <cfRule type="duplicateValues" priority="586" aboveAverage="0" equalAverage="0" bottom="0" percent="0" rank="0" text="" dxfId="584">
      <formula>0</formula>
    </cfRule>
  </conditionalFormatting>
  <conditionalFormatting sqref="D158:E177 H158:H162 H166:H177">
    <cfRule type="duplicateValues" priority="587" aboveAverage="0" equalAverage="0" bottom="0" percent="0" rank="0" text="" dxfId="585">
      <formula>0</formula>
    </cfRule>
    <cfRule type="duplicateValues" priority="588" aboveAverage="0" equalAverage="0" bottom="0" percent="0" rank="0" text="" dxfId="586">
      <formula>0</formula>
    </cfRule>
    <cfRule type="duplicateValues" priority="589" aboveAverage="0" equalAverage="0" bottom="0" percent="0" rank="0" text="" dxfId="587">
      <formula>0</formula>
    </cfRule>
    <cfRule type="duplicateValues" priority="590" aboveAverage="0" equalAverage="0" bottom="0" percent="0" rank="0" text="" dxfId="588">
      <formula>0</formula>
    </cfRule>
    <cfRule type="duplicateValues" priority="591" aboveAverage="0" equalAverage="0" bottom="0" percent="0" rank="0" text="" dxfId="589">
      <formula>0</formula>
    </cfRule>
    <cfRule type="duplicateValues" priority="592" aboveAverage="0" equalAverage="0" bottom="0" percent="0" rank="0" text="" dxfId="590">
      <formula>0</formula>
    </cfRule>
    <cfRule type="duplicateValues" priority="593" aboveAverage="0" equalAverage="0" bottom="0" percent="0" rank="0" text="" dxfId="591">
      <formula>0</formula>
    </cfRule>
    <cfRule type="duplicateValues" priority="594" aboveAverage="0" equalAverage="0" bottom="0" percent="0" rank="0" text="" dxfId="592">
      <formula>0</formula>
    </cfRule>
    <cfRule type="duplicateValues" priority="595" aboveAverage="0" equalAverage="0" bottom="0" percent="0" rank="0" text="" dxfId="593">
      <formula>0</formula>
    </cfRule>
    <cfRule type="duplicateValues" priority="596" aboveAverage="0" equalAverage="0" bottom="0" percent="0" rank="0" text="" dxfId="594">
      <formula>0</formula>
    </cfRule>
    <cfRule type="duplicateValues" priority="597" aboveAverage="0" equalAverage="0" bottom="0" percent="0" rank="0" text="" dxfId="595">
      <formula>0</formula>
    </cfRule>
  </conditionalFormatting>
  <conditionalFormatting sqref="G181:G185">
    <cfRule type="duplicateValues" priority="598" aboveAverage="0" equalAverage="0" bottom="0" percent="0" rank="0" text="" dxfId="596">
      <formula>0</formula>
    </cfRule>
    <cfRule type="duplicateValues" priority="599" aboveAverage="0" equalAverage="0" bottom="0" percent="0" rank="0" text="" dxfId="597">
      <formula>0</formula>
    </cfRule>
    <cfRule type="duplicateValues" priority="600" aboveAverage="0" equalAverage="0" bottom="0" percent="0" rank="0" text="" dxfId="598">
      <formula>0</formula>
    </cfRule>
    <cfRule type="duplicateValues" priority="601" aboveAverage="0" equalAverage="0" bottom="0" percent="0" rank="0" text="" dxfId="599">
      <formula>0</formula>
    </cfRule>
    <cfRule type="duplicateValues" priority="602" aboveAverage="0" equalAverage="0" bottom="0" percent="0" rank="0" text="" dxfId="600">
      <formula>0</formula>
    </cfRule>
    <cfRule type="duplicateValues" priority="603" aboveAverage="0" equalAverage="0" bottom="0" percent="0" rank="0" text="" dxfId="601">
      <formula>0</formula>
    </cfRule>
    <cfRule type="duplicateValues" priority="604" aboveAverage="0" equalAverage="0" bottom="0" percent="0" rank="0" text="" dxfId="602">
      <formula>0</formula>
    </cfRule>
    <cfRule type="duplicateValues" priority="605" aboveAverage="0" equalAverage="0" bottom="0" percent="0" rank="0" text="" dxfId="603">
      <formula>0</formula>
    </cfRule>
    <cfRule type="duplicateValues" priority="606" aboveAverage="0" equalAverage="0" bottom="0" percent="0" rank="0" text="" dxfId="604">
      <formula>0</formula>
    </cfRule>
    <cfRule type="duplicateValues" priority="607" aboveAverage="0" equalAverage="0" bottom="0" percent="0" rank="0" text="" dxfId="605">
      <formula>0</formula>
    </cfRule>
    <cfRule type="duplicateValues" priority="608" aboveAverage="0" equalAverage="0" bottom="0" percent="0" rank="0" text="" dxfId="606">
      <formula>0</formula>
    </cfRule>
    <cfRule type="duplicateValues" priority="609" aboveAverage="0" equalAverage="0" bottom="0" percent="0" rank="0" text="" dxfId="607">
      <formula>0</formula>
    </cfRule>
    <cfRule type="duplicateValues" priority="610" aboveAverage="0" equalAverage="0" bottom="0" percent="0" rank="0" text="" dxfId="608">
      <formula>0</formula>
    </cfRule>
    <cfRule type="duplicateValues" priority="611" aboveAverage="0" equalAverage="0" bottom="0" percent="0" rank="0" text="" dxfId="609">
      <formula>0</formula>
    </cfRule>
  </conditionalFormatting>
  <conditionalFormatting sqref="F159:F160 G158 F172 G166:G171 G173:G176 H178 G179:G180 H164 F162 G163 G161">
    <cfRule type="duplicateValues" priority="612" aboveAverage="0" equalAverage="0" bottom="0" percent="0" rank="0" text="" dxfId="610">
      <formula>0</formula>
    </cfRule>
    <cfRule type="duplicateValues" priority="613" aboveAverage="0" equalAverage="0" bottom="0" percent="0" rank="0" text="" dxfId="611">
      <formula>0</formula>
    </cfRule>
    <cfRule type="duplicateValues" priority="614" aboveAverage="0" equalAverage="0" bottom="0" percent="0" rank="0" text="" dxfId="612">
      <formula>0</formula>
    </cfRule>
    <cfRule type="duplicateValues" priority="615" aboveAverage="0" equalAverage="0" bottom="0" percent="0" rank="0" text="" dxfId="613">
      <formula>0</formula>
    </cfRule>
    <cfRule type="duplicateValues" priority="616" aboveAverage="0" equalAverage="0" bottom="0" percent="0" rank="0" text="" dxfId="614">
      <formula>0</formula>
    </cfRule>
    <cfRule type="duplicateValues" priority="617" aboveAverage="0" equalAverage="0" bottom="0" percent="0" rank="0" text="" dxfId="615">
      <formula>0</formula>
    </cfRule>
    <cfRule type="duplicateValues" priority="618" aboveAverage="0" equalAverage="0" bottom="0" percent="0" rank="0" text="" dxfId="616">
      <formula>0</formula>
    </cfRule>
    <cfRule type="duplicateValues" priority="619" aboveAverage="0" equalAverage="0" bottom="0" percent="0" rank="0" text="" dxfId="617">
      <formula>0</formula>
    </cfRule>
    <cfRule type="duplicateValues" priority="620" aboveAverage="0" equalAverage="0" bottom="0" percent="0" rank="0" text="" dxfId="618">
      <formula>0</formula>
    </cfRule>
    <cfRule type="duplicateValues" priority="621" aboveAverage="0" equalAverage="0" bottom="0" percent="0" rank="0" text="" dxfId="619">
      <formula>0</formula>
    </cfRule>
    <cfRule type="duplicateValues" priority="622" aboveAverage="0" equalAverage="0" bottom="0" percent="0" rank="0" text="" dxfId="620">
      <formula>0</formula>
    </cfRule>
    <cfRule type="duplicateValues" priority="623" aboveAverage="0" equalAverage="0" bottom="0" percent="0" rank="0" text="" dxfId="621">
      <formula>0</formula>
    </cfRule>
    <cfRule type="duplicateValues" priority="624" aboveAverage="0" equalAverage="0" bottom="0" percent="0" rank="0" text="" dxfId="622">
      <formula>0</formula>
    </cfRule>
    <cfRule type="duplicateValues" priority="625" aboveAverage="0" equalAverage="0" bottom="0" percent="0" rank="0" text="" dxfId="623">
      <formula>0</formula>
    </cfRule>
  </conditionalFormatting>
  <conditionalFormatting sqref="G178">
    <cfRule type="duplicateValues" priority="626" aboveAverage="0" equalAverage="0" bottom="0" percent="0" rank="0" text="" dxfId="624">
      <formula>0</formula>
    </cfRule>
    <cfRule type="duplicateValues" priority="627" aboveAverage="0" equalAverage="0" bottom="0" percent="0" rank="0" text="" dxfId="625">
      <formula>0</formula>
    </cfRule>
    <cfRule type="duplicateValues" priority="628" aboveAverage="0" equalAverage="0" bottom="0" percent="0" rank="0" text="" dxfId="626">
      <formula>0</formula>
    </cfRule>
    <cfRule type="duplicateValues" priority="629" aboveAverage="0" equalAverage="0" bottom="0" percent="0" rank="0" text="" dxfId="627">
      <formula>0</formula>
    </cfRule>
    <cfRule type="duplicateValues" priority="630" aboveAverage="0" equalAverage="0" bottom="0" percent="0" rank="0" text="" dxfId="628">
      <formula>0</formula>
    </cfRule>
    <cfRule type="duplicateValues" priority="631" aboveAverage="0" equalAverage="0" bottom="0" percent="0" rank="0" text="" dxfId="629">
      <formula>0</formula>
    </cfRule>
    <cfRule type="duplicateValues" priority="632" aboveAverage="0" equalAverage="0" bottom="0" percent="0" rank="0" text="" dxfId="630">
      <formula>0</formula>
    </cfRule>
    <cfRule type="duplicateValues" priority="633" aboveAverage="0" equalAverage="0" bottom="0" percent="0" rank="0" text="" dxfId="631">
      <formula>0</formula>
    </cfRule>
    <cfRule type="duplicateValues" priority="634" aboveAverage="0" equalAverage="0" bottom="0" percent="0" rank="0" text="" dxfId="632">
      <formula>0</formula>
    </cfRule>
    <cfRule type="duplicateValues" priority="635" aboveAverage="0" equalAverage="0" bottom="0" percent="0" rank="0" text="" dxfId="633">
      <formula>0</formula>
    </cfRule>
    <cfRule type="duplicateValues" priority="636" aboveAverage="0" equalAverage="0" bottom="0" percent="0" rank="0" text="" dxfId="634">
      <formula>0</formula>
    </cfRule>
    <cfRule type="duplicateValues" priority="637" aboveAverage="0" equalAverage="0" bottom="0" percent="0" rank="0" text="" dxfId="635">
      <formula>0</formula>
    </cfRule>
  </conditionalFormatting>
  <conditionalFormatting sqref="G159:G160 G164:G165 G172 G162">
    <cfRule type="duplicateValues" priority="638" aboveAverage="0" equalAverage="0" bottom="0" percent="0" rank="0" text="" dxfId="636">
      <formula>0</formula>
    </cfRule>
    <cfRule type="duplicateValues" priority="639" aboveAverage="0" equalAverage="0" bottom="0" percent="0" rank="0" text="" dxfId="637">
      <formula>0</formula>
    </cfRule>
    <cfRule type="duplicateValues" priority="640" aboveAverage="0" equalAverage="0" bottom="0" percent="0" rank="0" text="" dxfId="638">
      <formula>0</formula>
    </cfRule>
    <cfRule type="duplicateValues" priority="641" aboveAverage="0" equalAverage="0" bottom="0" percent="0" rank="0" text="" dxfId="639">
      <formula>0</formula>
    </cfRule>
    <cfRule type="duplicateValues" priority="642" aboveAverage="0" equalAverage="0" bottom="0" percent="0" rank="0" text="" dxfId="640">
      <formula>0</formula>
    </cfRule>
    <cfRule type="duplicateValues" priority="643" aboveAverage="0" equalAverage="0" bottom="0" percent="0" rank="0" text="" dxfId="641">
      <formula>0</formula>
    </cfRule>
    <cfRule type="duplicateValues" priority="644" aboveAverage="0" equalAverage="0" bottom="0" percent="0" rank="0" text="" dxfId="642">
      <formula>0</formula>
    </cfRule>
    <cfRule type="duplicateValues" priority="645" aboveAverage="0" equalAverage="0" bottom="0" percent="0" rank="0" text="" dxfId="643">
      <formula>0</formula>
    </cfRule>
    <cfRule type="duplicateValues" priority="646" aboveAverage="0" equalAverage="0" bottom="0" percent="0" rank="0" text="" dxfId="644">
      <formula>0</formula>
    </cfRule>
    <cfRule type="duplicateValues" priority="647" aboveAverage="0" equalAverage="0" bottom="0" percent="0" rank="0" text="" dxfId="645">
      <formula>0</formula>
    </cfRule>
    <cfRule type="duplicateValues" priority="648" aboveAverage="0" equalAverage="0" bottom="0" percent="0" rank="0" text="" dxfId="646">
      <formula>0</formula>
    </cfRule>
    <cfRule type="duplicateValues" priority="649" aboveAverage="0" equalAverage="0" bottom="0" percent="0" rank="0" text="" dxfId="647">
      <formula>0</formula>
    </cfRule>
  </conditionalFormatting>
  <conditionalFormatting sqref="H165">
    <cfRule type="duplicateValues" priority="650" aboveAverage="0" equalAverage="0" bottom="0" percent="0" rank="0" text="" dxfId="648">
      <formula>0</formula>
    </cfRule>
    <cfRule type="duplicateValues" priority="651" aboveAverage="0" equalAverage="0" bottom="0" percent="0" rank="0" text="" dxfId="649">
      <formula>0</formula>
    </cfRule>
    <cfRule type="duplicateValues" priority="652" aboveAverage="0" equalAverage="0" bottom="0" percent="0" rank="0" text="" dxfId="650">
      <formula>0</formula>
    </cfRule>
    <cfRule type="duplicateValues" priority="653" aboveAverage="0" equalAverage="0" bottom="0" percent="0" rank="0" text="" dxfId="651">
      <formula>0</formula>
    </cfRule>
    <cfRule type="duplicateValues" priority="654" aboveAverage="0" equalAverage="0" bottom="0" percent="0" rank="0" text="" dxfId="652">
      <formula>0</formula>
    </cfRule>
    <cfRule type="duplicateValues" priority="655" aboveAverage="0" equalAverage="0" bottom="0" percent="0" rank="0" text="" dxfId="653">
      <formula>0</formula>
    </cfRule>
    <cfRule type="duplicateValues" priority="656" aboveAverage="0" equalAverage="0" bottom="0" percent="0" rank="0" text="" dxfId="654">
      <formula>0</formula>
    </cfRule>
    <cfRule type="duplicateValues" priority="657" aboveAverage="0" equalAverage="0" bottom="0" percent="0" rank="0" text="" dxfId="655">
      <formula>0</formula>
    </cfRule>
    <cfRule type="duplicateValues" priority="658" aboveAverage="0" equalAverage="0" bottom="0" percent="0" rank="0" text="" dxfId="656">
      <formula>0</formula>
    </cfRule>
    <cfRule type="duplicateValues" priority="659" aboveAverage="0" equalAverage="0" bottom="0" percent="0" rank="0" text="" dxfId="657">
      <formula>0</formula>
    </cfRule>
    <cfRule type="duplicateValues" priority="660" aboveAverage="0" equalAverage="0" bottom="0" percent="0" rank="0" text="" dxfId="658">
      <formula>0</formula>
    </cfRule>
  </conditionalFormatting>
  <conditionalFormatting sqref="G177">
    <cfRule type="duplicateValues" priority="661" aboveAverage="0" equalAverage="0" bottom="0" percent="0" rank="0" text="" dxfId="659">
      <formula>0</formula>
    </cfRule>
    <cfRule type="duplicateValues" priority="662" aboveAverage="0" equalAverage="0" bottom="0" percent="0" rank="0" text="" dxfId="660">
      <formula>0</formula>
    </cfRule>
    <cfRule type="duplicateValues" priority="663" aboveAverage="0" equalAverage="0" bottom="0" percent="0" rank="0" text="" dxfId="661">
      <formula>0</formula>
    </cfRule>
    <cfRule type="duplicateValues" priority="664" aboveAverage="0" equalAverage="0" bottom="0" percent="0" rank="0" text="" dxfId="662">
      <formula>0</formula>
    </cfRule>
    <cfRule type="duplicateValues" priority="665" aboveAverage="0" equalAverage="0" bottom="0" percent="0" rank="0" text="" dxfId="663">
      <formula>0</formula>
    </cfRule>
    <cfRule type="duplicateValues" priority="666" aboveAverage="0" equalAverage="0" bottom="0" percent="0" rank="0" text="" dxfId="664">
      <formula>0</formula>
    </cfRule>
    <cfRule type="duplicateValues" priority="667" aboveAverage="0" equalAverage="0" bottom="0" percent="0" rank="0" text="" dxfId="665">
      <formula>0</formula>
    </cfRule>
    <cfRule type="duplicateValues" priority="668" aboveAverage="0" equalAverage="0" bottom="0" percent="0" rank="0" text="" dxfId="666">
      <formula>0</formula>
    </cfRule>
    <cfRule type="duplicateValues" priority="669" aboveAverage="0" equalAverage="0" bottom="0" percent="0" rank="0" text="" dxfId="667">
      <formula>0</formula>
    </cfRule>
    <cfRule type="duplicateValues" priority="670" aboveAverage="0" equalAverage="0" bottom="0" percent="0" rank="0" text="" dxfId="668">
      <formula>0</formula>
    </cfRule>
    <cfRule type="duplicateValues" priority="671" aboveAverage="0" equalAverage="0" bottom="0" percent="0" rank="0" text="" dxfId="669">
      <formula>0</formula>
    </cfRule>
    <cfRule type="duplicateValues" priority="672" aboveAverage="0" equalAverage="0" bottom="0" percent="0" rank="0" text="" dxfId="670">
      <formula>0</formula>
    </cfRule>
  </conditionalFormatting>
  <conditionalFormatting sqref="D320:H335 D337:H342 D336:G336 D312:E319">
    <cfRule type="duplicateValues" priority="673" aboveAverage="0" equalAverage="0" bottom="0" percent="0" rank="0" text="" dxfId="671">
      <formula>0</formula>
    </cfRule>
    <cfRule type="duplicateValues" priority="674" aboveAverage="0" equalAverage="0" bottom="0" percent="0" rank="0" text="" dxfId="672">
      <formula>0</formula>
    </cfRule>
    <cfRule type="duplicateValues" priority="675" aboveAverage="0" equalAverage="0" bottom="0" percent="0" rank="0" text="" dxfId="673">
      <formula>0</formula>
    </cfRule>
    <cfRule type="duplicateValues" priority="676" aboveAverage="0" equalAverage="0" bottom="0" percent="0" rank="0" text="" dxfId="674">
      <formula>0</formula>
    </cfRule>
    <cfRule type="duplicateValues" priority="677" aboveAverage="0" equalAverage="0" bottom="0" percent="0" rank="0" text="" dxfId="675">
      <formula>0</formula>
    </cfRule>
    <cfRule type="duplicateValues" priority="678" aboveAverage="0" equalAverage="0" bottom="0" percent="0" rank="0" text="" dxfId="676">
      <formula>0</formula>
    </cfRule>
    <cfRule type="duplicateValues" priority="679" aboveAverage="0" equalAverage="0" bottom="0" percent="0" rank="0" text="" dxfId="677">
      <formula>0</formula>
    </cfRule>
    <cfRule type="duplicateValues" priority="680" aboveAverage="0" equalAverage="0" bottom="0" percent="0" rank="0" text="" dxfId="678">
      <formula>0</formula>
    </cfRule>
    <cfRule type="duplicateValues" priority="681" aboveAverage="0" equalAverage="0" bottom="0" percent="0" rank="0" text="" dxfId="679">
      <formula>0</formula>
    </cfRule>
    <cfRule type="duplicateValues" priority="682" aboveAverage="0" equalAverage="0" bottom="0" percent="0" rank="0" text="" dxfId="680">
      <formula>0</formula>
    </cfRule>
    <cfRule type="duplicateValues" priority="683" aboveAverage="0" equalAverage="0" bottom="0" percent="0" rank="0" text="" dxfId="681">
      <formula>0</formula>
    </cfRule>
  </conditionalFormatting>
  <conditionalFormatting sqref="H336">
    <cfRule type="duplicateValues" priority="684" aboveAverage="0" equalAverage="0" bottom="0" percent="0" rank="0" text="" dxfId="682">
      <formula>0</formula>
    </cfRule>
    <cfRule type="duplicateValues" priority="685" aboveAverage="0" equalAverage="0" bottom="0" percent="0" rank="0" text="" dxfId="683">
      <formula>0</formula>
    </cfRule>
    <cfRule type="duplicateValues" priority="686" aboveAverage="0" equalAverage="0" bottom="0" percent="0" rank="0" text="" dxfId="684">
      <formula>0</formula>
    </cfRule>
    <cfRule type="duplicateValues" priority="687" aboveAverage="0" equalAverage="0" bottom="0" percent="0" rank="0" text="" dxfId="685">
      <formula>0</formula>
    </cfRule>
    <cfRule type="duplicateValues" priority="688" aboveAverage="0" equalAverage="0" bottom="0" percent="0" rank="0" text="" dxfId="686">
      <formula>0</formula>
    </cfRule>
    <cfRule type="duplicateValues" priority="689" aboveAverage="0" equalAverage="0" bottom="0" percent="0" rank="0" text="" dxfId="687">
      <formula>0</formula>
    </cfRule>
    <cfRule type="duplicateValues" priority="690" aboveAverage="0" equalAverage="0" bottom="0" percent="0" rank="0" text="" dxfId="688">
      <formula>0</formula>
    </cfRule>
    <cfRule type="duplicateValues" priority="691" aboveAverage="0" equalAverage="0" bottom="0" percent="0" rank="0" text="" dxfId="689">
      <formula>0</formula>
    </cfRule>
    <cfRule type="duplicateValues" priority="692" aboveAverage="0" equalAverage="0" bottom="0" percent="0" rank="0" text="" dxfId="690">
      <formula>0</formula>
    </cfRule>
    <cfRule type="duplicateValues" priority="693" aboveAverage="0" equalAverage="0" bottom="0" percent="0" rank="0" text="" dxfId="691">
      <formula>0</formula>
    </cfRule>
    <cfRule type="duplicateValues" priority="694" aboveAverage="0" equalAverage="0" bottom="0" percent="0" rank="0" text="" dxfId="692">
      <formula>0</formula>
    </cfRule>
    <cfRule type="duplicateValues" priority="695" aboveAverage="0" equalAverage="0" bottom="0" percent="0" rank="0" text="" dxfId="693">
      <formula>0</formula>
    </cfRule>
    <cfRule type="duplicateValues" priority="696" aboveAverage="0" equalAverage="0" bottom="0" percent="0" rank="0" text="" dxfId="694">
      <formula>0</formula>
    </cfRule>
    <cfRule type="duplicateValues" priority="697" aboveAverage="0" equalAverage="0" bottom="0" percent="0" rank="0" text="" dxfId="695">
      <formula>0</formula>
    </cfRule>
    <cfRule type="duplicateValues" priority="698" aboveAverage="0" equalAverage="0" bottom="0" percent="0" rank="0" text="" dxfId="696">
      <formula>0</formula>
    </cfRule>
    <cfRule type="duplicateValues" priority="699" aboveAverage="0" equalAverage="0" bottom="0" percent="0" rank="0" text="" dxfId="697">
      <formula>0</formula>
    </cfRule>
    <cfRule type="duplicateValues" priority="700" aboveAverage="0" equalAverage="0" bottom="0" percent="0" rank="0" text="" dxfId="698">
      <formula>0</formula>
    </cfRule>
    <cfRule type="duplicateValues" priority="701" aboveAverage="0" equalAverage="0" bottom="0" percent="0" rank="0" text="" dxfId="699">
      <formula>0</formula>
    </cfRule>
    <cfRule type="duplicateValues" priority="702" aboveAverage="0" equalAverage="0" bottom="0" percent="0" rank="0" text="" dxfId="700">
      <formula>0</formula>
    </cfRule>
    <cfRule type="duplicateValues" priority="703" aboveAverage="0" equalAverage="0" bottom="0" percent="0" rank="0" text="" dxfId="701">
      <formula>0</formula>
    </cfRule>
    <cfRule type="duplicateValues" priority="704" aboveAverage="0" equalAverage="0" bottom="0" percent="0" rank="0" text="" dxfId="702">
      <formula>0</formula>
    </cfRule>
  </conditionalFormatting>
  <conditionalFormatting sqref="D292:E311 F292:F319">
    <cfRule type="duplicateValues" priority="705" aboveAverage="0" equalAverage="0" bottom="0" percent="0" rank="0" text="" dxfId="703">
      <formula>0</formula>
    </cfRule>
    <cfRule type="duplicateValues" priority="706" aboveAverage="0" equalAverage="0" bottom="0" percent="0" rank="0" text="" dxfId="704">
      <formula>0</formula>
    </cfRule>
    <cfRule type="duplicateValues" priority="707" aboveAverage="0" equalAverage="0" bottom="0" percent="0" rank="0" text="" dxfId="705">
      <formula>0</formula>
    </cfRule>
    <cfRule type="duplicateValues" priority="708" aboveAverage="0" equalAverage="0" bottom="0" percent="0" rank="0" text="" dxfId="706">
      <formula>0</formula>
    </cfRule>
    <cfRule type="duplicateValues" priority="709" aboveAverage="0" equalAverage="0" bottom="0" percent="0" rank="0" text="" dxfId="707">
      <formula>0</formula>
    </cfRule>
    <cfRule type="duplicateValues" priority="710" aboveAverage="0" equalAverage="0" bottom="0" percent="0" rank="0" text="" dxfId="708">
      <formula>0</formula>
    </cfRule>
    <cfRule type="duplicateValues" priority="711" aboveAverage="0" equalAverage="0" bottom="0" percent="0" rank="0" text="" dxfId="709">
      <formula>0</formula>
    </cfRule>
    <cfRule type="duplicateValues" priority="712" aboveAverage="0" equalAverage="0" bottom="0" percent="0" rank="0" text="" dxfId="710">
      <formula>0</formula>
    </cfRule>
    <cfRule type="duplicateValues" priority="713" aboveAverage="0" equalAverage="0" bottom="0" percent="0" rank="0" text="" dxfId="711">
      <formula>0</formula>
    </cfRule>
    <cfRule type="duplicateValues" priority="714" aboveAverage="0" equalAverage="0" bottom="0" percent="0" rank="0" text="" dxfId="712">
      <formula>0</formula>
    </cfRule>
    <cfRule type="duplicateValues" priority="715" aboveAverage="0" equalAverage="0" bottom="0" percent="0" rank="0" text="" dxfId="713">
      <formula>0</formula>
    </cfRule>
  </conditionalFormatting>
  <conditionalFormatting sqref="H315:H319">
    <cfRule type="duplicateValues" priority="716" aboveAverage="0" equalAverage="0" bottom="0" percent="0" rank="0" text="" dxfId="714">
      <formula>0</formula>
    </cfRule>
    <cfRule type="duplicateValues" priority="717" aboveAverage="0" equalAverage="0" bottom="0" percent="0" rank="0" text="" dxfId="715">
      <formula>0</formula>
    </cfRule>
    <cfRule type="duplicateValues" priority="718" aboveAverage="0" equalAverage="0" bottom="0" percent="0" rank="0" text="" dxfId="716">
      <formula>0</formula>
    </cfRule>
    <cfRule type="duplicateValues" priority="719" aboveAverage="0" equalAverage="0" bottom="0" percent="0" rank="0" text="" dxfId="717">
      <formula>0</formula>
    </cfRule>
    <cfRule type="duplicateValues" priority="720" aboveAverage="0" equalAverage="0" bottom="0" percent="0" rank="0" text="" dxfId="718">
      <formula>0</formula>
    </cfRule>
    <cfRule type="duplicateValues" priority="721" aboveAverage="0" equalAverage="0" bottom="0" percent="0" rank="0" text="" dxfId="719">
      <formula>0</formula>
    </cfRule>
    <cfRule type="duplicateValues" priority="722" aboveAverage="0" equalAverage="0" bottom="0" percent="0" rank="0" text="" dxfId="720">
      <formula>0</formula>
    </cfRule>
    <cfRule type="duplicateValues" priority="723" aboveAverage="0" equalAverage="0" bottom="0" percent="0" rank="0" text="" dxfId="721">
      <formula>0</formula>
    </cfRule>
    <cfRule type="duplicateValues" priority="724" aboveAverage="0" equalAverage="0" bottom="0" percent="0" rank="0" text="" dxfId="722">
      <formula>0</formula>
    </cfRule>
    <cfRule type="duplicateValues" priority="725" aboveAverage="0" equalAverage="0" bottom="0" percent="0" rank="0" text="" dxfId="723">
      <formula>0</formula>
    </cfRule>
    <cfRule type="duplicateValues" priority="726" aboveAverage="0" equalAverage="0" bottom="0" percent="0" rank="0" text="" dxfId="724">
      <formula>0</formula>
    </cfRule>
    <cfRule type="duplicateValues" priority="727" aboveAverage="0" equalAverage="0" bottom="0" percent="0" rank="0" text="" dxfId="725">
      <formula>0</formula>
    </cfRule>
    <cfRule type="duplicateValues" priority="728" aboveAverage="0" equalAverage="0" bottom="0" percent="0" rank="0" text="" dxfId="726">
      <formula>0</formula>
    </cfRule>
    <cfRule type="duplicateValues" priority="729" aboveAverage="0" equalAverage="0" bottom="0" percent="0" rank="0" text="" dxfId="727">
      <formula>0</formula>
    </cfRule>
  </conditionalFormatting>
  <conditionalFormatting sqref="H300:H305 H307:H310 H292:H298 H312:H314">
    <cfRule type="duplicateValues" priority="730" aboveAverage="0" equalAverage="0" bottom="0" percent="0" rank="0" text="" dxfId="728">
      <formula>0</formula>
    </cfRule>
    <cfRule type="duplicateValues" priority="731" aboveAverage="0" equalAverage="0" bottom="0" percent="0" rank="0" text="" dxfId="729">
      <formula>0</formula>
    </cfRule>
    <cfRule type="duplicateValues" priority="732" aboveAverage="0" equalAverage="0" bottom="0" percent="0" rank="0" text="" dxfId="730">
      <formula>0</formula>
    </cfRule>
    <cfRule type="duplicateValues" priority="733" aboveAverage="0" equalAverage="0" bottom="0" percent="0" rank="0" text="" dxfId="731">
      <formula>0</formula>
    </cfRule>
    <cfRule type="duplicateValues" priority="734" aboveAverage="0" equalAverage="0" bottom="0" percent="0" rank="0" text="" dxfId="732">
      <formula>0</formula>
    </cfRule>
    <cfRule type="duplicateValues" priority="735" aboveAverage="0" equalAverage="0" bottom="0" percent="0" rank="0" text="" dxfId="733">
      <formula>0</formula>
    </cfRule>
    <cfRule type="duplicateValues" priority="736" aboveAverage="0" equalAverage="0" bottom="0" percent="0" rank="0" text="" dxfId="734">
      <formula>0</formula>
    </cfRule>
    <cfRule type="duplicateValues" priority="737" aboveAverage="0" equalAverage="0" bottom="0" percent="0" rank="0" text="" dxfId="735">
      <formula>0</formula>
    </cfRule>
    <cfRule type="duplicateValues" priority="738" aboveAverage="0" equalAverage="0" bottom="0" percent="0" rank="0" text="" dxfId="736">
      <formula>0</formula>
    </cfRule>
    <cfRule type="duplicateValues" priority="739" aboveAverage="0" equalAverage="0" bottom="0" percent="0" rank="0" text="" dxfId="737">
      <formula>0</formula>
    </cfRule>
    <cfRule type="duplicateValues" priority="740" aboveAverage="0" equalAverage="0" bottom="0" percent="0" rank="0" text="" dxfId="738">
      <formula>0</formula>
    </cfRule>
    <cfRule type="duplicateValues" priority="741" aboveAverage="0" equalAverage="0" bottom="0" percent="0" rank="0" text="" dxfId="739">
      <formula>0</formula>
    </cfRule>
    <cfRule type="duplicateValues" priority="742" aboveAverage="0" equalAverage="0" bottom="0" percent="0" rank="0" text="" dxfId="740">
      <formula>0</formula>
    </cfRule>
    <cfRule type="duplicateValues" priority="743" aboveAverage="0" equalAverage="0" bottom="0" percent="0" rank="0" text="" dxfId="741">
      <formula>0</formula>
    </cfRule>
  </conditionalFormatting>
  <conditionalFormatting sqref="G312">
    <cfRule type="duplicateValues" priority="744" aboveAverage="0" equalAverage="0" bottom="0" percent="0" rank="0" text="" dxfId="742">
      <formula>0</formula>
    </cfRule>
    <cfRule type="duplicateValues" priority="745" aboveAverage="0" equalAverage="0" bottom="0" percent="0" rank="0" text="" dxfId="743">
      <formula>0</formula>
    </cfRule>
    <cfRule type="duplicateValues" priority="746" aboveAverage="0" equalAverage="0" bottom="0" percent="0" rank="0" text="" dxfId="744">
      <formula>0</formula>
    </cfRule>
    <cfRule type="duplicateValues" priority="747" aboveAverage="0" equalAverage="0" bottom="0" percent="0" rank="0" text="" dxfId="745">
      <formula>0</formula>
    </cfRule>
    <cfRule type="duplicateValues" priority="748" aboveAverage="0" equalAverage="0" bottom="0" percent="0" rank="0" text="" dxfId="746">
      <formula>0</formula>
    </cfRule>
    <cfRule type="duplicateValues" priority="749" aboveAverage="0" equalAverage="0" bottom="0" percent="0" rank="0" text="" dxfId="747">
      <formula>0</formula>
    </cfRule>
    <cfRule type="duplicateValues" priority="750" aboveAverage="0" equalAverage="0" bottom="0" percent="0" rank="0" text="" dxfId="748">
      <formula>0</formula>
    </cfRule>
    <cfRule type="duplicateValues" priority="751" aboveAverage="0" equalAverage="0" bottom="0" percent="0" rank="0" text="" dxfId="749">
      <formula>0</formula>
    </cfRule>
    <cfRule type="duplicateValues" priority="752" aboveAverage="0" equalAverage="0" bottom="0" percent="0" rank="0" text="" dxfId="750">
      <formula>0</formula>
    </cfRule>
    <cfRule type="duplicateValues" priority="753" aboveAverage="0" equalAverage="0" bottom="0" percent="0" rank="0" text="" dxfId="751">
      <formula>0</formula>
    </cfRule>
    <cfRule type="duplicateValues" priority="754" aboveAverage="0" equalAverage="0" bottom="0" percent="0" rank="0" text="" dxfId="752">
      <formula>0</formula>
    </cfRule>
    <cfRule type="duplicateValues" priority="755" aboveAverage="0" equalAverage="0" bottom="0" percent="0" rank="0" text="" dxfId="753">
      <formula>0</formula>
    </cfRule>
  </conditionalFormatting>
  <conditionalFormatting sqref="G293:G294 G296 G298:G299">
    <cfRule type="duplicateValues" priority="756" aboveAverage="0" equalAverage="0" bottom="0" percent="0" rank="0" text="" dxfId="754">
      <formula>0</formula>
    </cfRule>
    <cfRule type="duplicateValues" priority="757" aboveAverage="0" equalAverage="0" bottom="0" percent="0" rank="0" text="" dxfId="755">
      <formula>0</formula>
    </cfRule>
    <cfRule type="duplicateValues" priority="758" aboveAverage="0" equalAverage="0" bottom="0" percent="0" rank="0" text="" dxfId="756">
      <formula>0</formula>
    </cfRule>
    <cfRule type="duplicateValues" priority="759" aboveAverage="0" equalAverage="0" bottom="0" percent="0" rank="0" text="" dxfId="757">
      <formula>0</formula>
    </cfRule>
    <cfRule type="duplicateValues" priority="760" aboveAverage="0" equalAverage="0" bottom="0" percent="0" rank="0" text="" dxfId="758">
      <formula>0</formula>
    </cfRule>
    <cfRule type="duplicateValues" priority="761" aboveAverage="0" equalAverage="0" bottom="0" percent="0" rank="0" text="" dxfId="759">
      <formula>0</formula>
    </cfRule>
    <cfRule type="duplicateValues" priority="762" aboveAverage="0" equalAverage="0" bottom="0" percent="0" rank="0" text="" dxfId="760">
      <formula>0</formula>
    </cfRule>
    <cfRule type="duplicateValues" priority="763" aboveAverage="0" equalAverage="0" bottom="0" percent="0" rank="0" text="" dxfId="761">
      <formula>0</formula>
    </cfRule>
    <cfRule type="duplicateValues" priority="764" aboveAverage="0" equalAverage="0" bottom="0" percent="0" rank="0" text="" dxfId="762">
      <formula>0</formula>
    </cfRule>
    <cfRule type="duplicateValues" priority="765" aboveAverage="0" equalAverage="0" bottom="0" percent="0" rank="0" text="" dxfId="763">
      <formula>0</formula>
    </cfRule>
    <cfRule type="duplicateValues" priority="766" aboveAverage="0" equalAverage="0" bottom="0" percent="0" rank="0" text="" dxfId="764">
      <formula>0</formula>
    </cfRule>
    <cfRule type="duplicateValues" priority="767" aboveAverage="0" equalAverage="0" bottom="0" percent="0" rank="0" text="" dxfId="765">
      <formula>0</formula>
    </cfRule>
  </conditionalFormatting>
  <conditionalFormatting sqref="H306">
    <cfRule type="duplicateValues" priority="768" aboveAverage="0" equalAverage="0" bottom="0" percent="0" rank="0" text="" dxfId="766">
      <formula>0</formula>
    </cfRule>
    <cfRule type="duplicateValues" priority="769" aboveAverage="0" equalAverage="0" bottom="0" percent="0" rank="0" text="" dxfId="767">
      <formula>0</formula>
    </cfRule>
    <cfRule type="duplicateValues" priority="770" aboveAverage="0" equalAverage="0" bottom="0" percent="0" rank="0" text="" dxfId="768">
      <formula>0</formula>
    </cfRule>
    <cfRule type="duplicateValues" priority="771" aboveAverage="0" equalAverage="0" bottom="0" percent="0" rank="0" text="" dxfId="769">
      <formula>0</formula>
    </cfRule>
    <cfRule type="duplicateValues" priority="772" aboveAverage="0" equalAverage="0" bottom="0" percent="0" rank="0" text="" dxfId="770">
      <formula>0</formula>
    </cfRule>
    <cfRule type="duplicateValues" priority="773" aboveAverage="0" equalAverage="0" bottom="0" percent="0" rank="0" text="" dxfId="771">
      <formula>0</formula>
    </cfRule>
    <cfRule type="duplicateValues" priority="774" aboveAverage="0" equalAverage="0" bottom="0" percent="0" rank="0" text="" dxfId="772">
      <formula>0</formula>
    </cfRule>
    <cfRule type="duplicateValues" priority="775" aboveAverage="0" equalAverage="0" bottom="0" percent="0" rank="0" text="" dxfId="773">
      <formula>0</formula>
    </cfRule>
    <cfRule type="duplicateValues" priority="776" aboveAverage="0" equalAverage="0" bottom="0" percent="0" rank="0" text="" dxfId="774">
      <formula>0</formula>
    </cfRule>
    <cfRule type="duplicateValues" priority="777" aboveAverage="0" equalAverage="0" bottom="0" percent="0" rank="0" text="" dxfId="775">
      <formula>0</formula>
    </cfRule>
    <cfRule type="duplicateValues" priority="778" aboveAverage="0" equalAverage="0" bottom="0" percent="0" rank="0" text="" dxfId="776">
      <formula>0</formula>
    </cfRule>
    <cfRule type="duplicateValues" priority="779" aboveAverage="0" equalAverage="0" bottom="0" percent="0" rank="0" text="" dxfId="777">
      <formula>0</formula>
    </cfRule>
    <cfRule type="duplicateValues" priority="780" aboveAverage="0" equalAverage="0" bottom="0" percent="0" rank="0" text="" dxfId="778">
      <formula>0</formula>
    </cfRule>
    <cfRule type="duplicateValues" priority="781" aboveAverage="0" equalAverage="0" bottom="0" percent="0" rank="0" text="" dxfId="779">
      <formula>0</formula>
    </cfRule>
  </conditionalFormatting>
  <conditionalFormatting sqref="D387:H388 D396:H409 D395:E395 G395:H395 D390:H394 D389 F389:H389 D378:E386 H378:H386 F386">
    <cfRule type="duplicateValues" priority="782" aboveAverage="0" equalAverage="0" bottom="0" percent="0" rank="0" text="" dxfId="780">
      <formula>0</formula>
    </cfRule>
    <cfRule type="duplicateValues" priority="783" aboveAverage="0" equalAverage="0" bottom="0" percent="0" rank="0" text="" dxfId="781">
      <formula>0</formula>
    </cfRule>
    <cfRule type="duplicateValues" priority="784" aboveAverage="0" equalAverage="0" bottom="0" percent="0" rank="0" text="" dxfId="782">
      <formula>0</formula>
    </cfRule>
    <cfRule type="duplicateValues" priority="785" aboveAverage="0" equalAverage="0" bottom="0" percent="0" rank="0" text="" dxfId="783">
      <formula>0</formula>
    </cfRule>
    <cfRule type="duplicateValues" priority="786" aboveAverage="0" equalAverage="0" bottom="0" percent="0" rank="0" text="" dxfId="784">
      <formula>0</formula>
    </cfRule>
    <cfRule type="duplicateValues" priority="787" aboveAverage="0" equalAverage="0" bottom="0" percent="0" rank="0" text="" dxfId="785">
      <formula>0</formula>
    </cfRule>
    <cfRule type="duplicateValues" priority="788" aboveAverage="0" equalAverage="0" bottom="0" percent="0" rank="0" text="" dxfId="786">
      <formula>0</formula>
    </cfRule>
    <cfRule type="duplicateValues" priority="789" aboveAverage="0" equalAverage="0" bottom="0" percent="0" rank="0" text="" dxfId="787">
      <formula>0</formula>
    </cfRule>
    <cfRule type="duplicateValues" priority="790" aboveAverage="0" equalAverage="0" bottom="0" percent="0" rank="0" text="" dxfId="788">
      <formula>0</formula>
    </cfRule>
    <cfRule type="duplicateValues" priority="791" aboveAverage="0" equalAverage="0" bottom="0" percent="0" rank="0" text="" dxfId="789">
      <formula>0</formula>
    </cfRule>
  </conditionalFormatting>
  <conditionalFormatting sqref="F395">
    <cfRule type="duplicateValues" priority="792" aboveAverage="0" equalAverage="0" bottom="0" percent="0" rank="0" text="" dxfId="790">
      <formula>0</formula>
    </cfRule>
    <cfRule type="duplicateValues" priority="793" aboveAverage="0" equalAverage="0" bottom="0" percent="0" rank="0" text="" dxfId="791">
      <formula>0</formula>
    </cfRule>
    <cfRule type="duplicateValues" priority="794" aboveAverage="0" equalAverage="0" bottom="0" percent="0" rank="0" text="" dxfId="792">
      <formula>0</formula>
    </cfRule>
    <cfRule type="duplicateValues" priority="795" aboveAverage="0" equalAverage="0" bottom="0" percent="0" rank="0" text="" dxfId="793">
      <formula>0</formula>
    </cfRule>
    <cfRule type="duplicateValues" priority="796" aboveAverage="0" equalAverage="0" bottom="0" percent="0" rank="0" text="" dxfId="794">
      <formula>0</formula>
    </cfRule>
    <cfRule type="duplicateValues" priority="797" aboveAverage="0" equalAverage="0" bottom="0" percent="0" rank="0" text="" dxfId="795">
      <formula>0</formula>
    </cfRule>
    <cfRule type="duplicateValues" priority="798" aboveAverage="0" equalAverage="0" bottom="0" percent="0" rank="0" text="" dxfId="796">
      <formula>0</formula>
    </cfRule>
    <cfRule type="duplicateValues" priority="799" aboveAverage="0" equalAverage="0" bottom="0" percent="0" rank="0" text="" dxfId="797">
      <formula>0</formula>
    </cfRule>
    <cfRule type="duplicateValues" priority="800" aboveAverage="0" equalAverage="0" bottom="0" percent="0" rank="0" text="" dxfId="798">
      <formula>0</formula>
    </cfRule>
    <cfRule type="duplicateValues" priority="801" aboveAverage="0" equalAverage="0" bottom="0" percent="0" rank="0" text="" dxfId="799">
      <formula>0</formula>
    </cfRule>
    <cfRule type="duplicateValues" priority="802" aboveAverage="0" equalAverage="0" bottom="0" percent="0" rank="0" text="" dxfId="800">
      <formula>0</formula>
    </cfRule>
    <cfRule type="duplicateValues" priority="803" aboveAverage="0" equalAverage="0" bottom="0" percent="0" rank="0" text="" dxfId="801">
      <formula>0</formula>
    </cfRule>
    <cfRule type="duplicateValues" priority="804" aboveAverage="0" equalAverage="0" bottom="0" percent="0" rank="0" text="" dxfId="802">
      <formula>0</formula>
    </cfRule>
    <cfRule type="duplicateValues" priority="805" aboveAverage="0" equalAverage="0" bottom="0" percent="0" rank="0" text="" dxfId="803">
      <formula>0</formula>
    </cfRule>
    <cfRule type="duplicateValues" priority="806" aboveAverage="0" equalAverage="0" bottom="0" percent="0" rank="0" text="" dxfId="804">
      <formula>0</formula>
    </cfRule>
    <cfRule type="duplicateValues" priority="807" aboveAverage="0" equalAverage="0" bottom="0" percent="0" rank="0" text="" dxfId="805">
      <formula>0</formula>
    </cfRule>
    <cfRule type="duplicateValues" priority="808" aboveAverage="0" equalAverage="0" bottom="0" percent="0" rank="0" text="" dxfId="806">
      <formula>0</formula>
    </cfRule>
    <cfRule type="duplicateValues" priority="809" aboveAverage="0" equalAverage="0" bottom="0" percent="0" rank="0" text="" dxfId="807">
      <formula>0</formula>
    </cfRule>
    <cfRule type="duplicateValues" priority="810" aboveAverage="0" equalAverage="0" bottom="0" percent="0" rank="0" text="" dxfId="808">
      <formula>0</formula>
    </cfRule>
    <cfRule type="duplicateValues" priority="811" aboveAverage="0" equalAverage="0" bottom="0" percent="0" rank="0" text="" dxfId="809">
      <formula>0</formula>
    </cfRule>
    <cfRule type="duplicateValues" priority="812" aboveAverage="0" equalAverage="0" bottom="0" percent="0" rank="0" text="" dxfId="810">
      <formula>0</formula>
    </cfRule>
  </conditionalFormatting>
  <conditionalFormatting sqref="E389">
    <cfRule type="duplicateValues" priority="813" aboveAverage="0" equalAverage="0" bottom="0" percent="0" rank="0" text="" dxfId="811">
      <formula>0</formula>
    </cfRule>
    <cfRule type="duplicateValues" priority="814" aboveAverage="0" equalAverage="0" bottom="0" percent="0" rank="0" text="" dxfId="812">
      <formula>0</formula>
    </cfRule>
    <cfRule type="duplicateValues" priority="815" aboveAverage="0" equalAverage="0" bottom="0" percent="0" rank="0" text="" dxfId="813">
      <formula>0</formula>
    </cfRule>
    <cfRule type="duplicateValues" priority="816" aboveAverage="0" equalAverage="0" bottom="0" percent="0" rank="0" text="" dxfId="814">
      <formula>0</formula>
    </cfRule>
    <cfRule type="duplicateValues" priority="817" aboveAverage="0" equalAverage="0" bottom="0" percent="0" rank="0" text="" dxfId="815">
      <formula>0</formula>
    </cfRule>
    <cfRule type="duplicateValues" priority="818" aboveAverage="0" equalAverage="0" bottom="0" percent="0" rank="0" text="" dxfId="816">
      <formula>0</formula>
    </cfRule>
    <cfRule type="duplicateValues" priority="819" aboveAverage="0" equalAverage="0" bottom="0" percent="0" rank="0" text="" dxfId="817">
      <formula>0</formula>
    </cfRule>
    <cfRule type="duplicateValues" priority="820" aboveAverage="0" equalAverage="0" bottom="0" percent="0" rank="0" text="" dxfId="818">
      <formula>0</formula>
    </cfRule>
    <cfRule type="duplicateValues" priority="821" aboveAverage="0" equalAverage="0" bottom="0" percent="0" rank="0" text="" dxfId="819">
      <formula>0</formula>
    </cfRule>
    <cfRule type="duplicateValues" priority="822" aboveAverage="0" equalAverage="0" bottom="0" percent="0" rank="0" text="" dxfId="820">
      <formula>0</formula>
    </cfRule>
    <cfRule type="duplicateValues" priority="823" aboveAverage="0" equalAverage="0" bottom="0" percent="0" rank="0" text="" dxfId="821">
      <formula>0</formula>
    </cfRule>
    <cfRule type="duplicateValues" priority="824" aboveAverage="0" equalAverage="0" bottom="0" percent="0" rank="0" text="" dxfId="822">
      <formula>0</formula>
    </cfRule>
    <cfRule type="duplicateValues" priority="825" aboveAverage="0" equalAverage="0" bottom="0" percent="0" rank="0" text="" dxfId="823">
      <formula>0</formula>
    </cfRule>
    <cfRule type="duplicateValues" priority="826" aboveAverage="0" equalAverage="0" bottom="0" percent="0" rank="0" text="" dxfId="824">
      <formula>0</formula>
    </cfRule>
    <cfRule type="duplicateValues" priority="827" aboveAverage="0" equalAverage="0" bottom="0" percent="0" rank="0" text="" dxfId="825">
      <formula>0</formula>
    </cfRule>
    <cfRule type="duplicateValues" priority="828" aboveAverage="0" equalAverage="0" bottom="0" percent="0" rank="0" text="" dxfId="826">
      <formula>0</formula>
    </cfRule>
    <cfRule type="duplicateValues" priority="829" aboveAverage="0" equalAverage="0" bottom="0" percent="0" rank="0" text="" dxfId="827">
      <formula>0</formula>
    </cfRule>
    <cfRule type="duplicateValues" priority="830" aboveAverage="0" equalAverage="0" bottom="0" percent="0" rank="0" text="" dxfId="828">
      <formula>0</formula>
    </cfRule>
    <cfRule type="duplicateValues" priority="831" aboveAverage="0" equalAverage="0" bottom="0" percent="0" rank="0" text="" dxfId="829">
      <formula>0</formula>
    </cfRule>
    <cfRule type="duplicateValues" priority="832" aboveAverage="0" equalAverage="0" bottom="0" percent="0" rank="0" text="" dxfId="830">
      <formula>0</formula>
    </cfRule>
    <cfRule type="duplicateValues" priority="833" aboveAverage="0" equalAverage="0" bottom="0" percent="0" rank="0" text="" dxfId="831">
      <formula>0</formula>
    </cfRule>
  </conditionalFormatting>
  <conditionalFormatting sqref="D359:E359 D362:E362 D360:D361 D366:E368 D370:E377 D369 D363:D365 H359:H377">
    <cfRule type="duplicateValues" priority="834" aboveAverage="0" equalAverage="0" bottom="0" percent="0" rank="0" text="" dxfId="832">
      <formula>0</formula>
    </cfRule>
    <cfRule type="duplicateValues" priority="835" aboveAverage="0" equalAverage="0" bottom="0" percent="0" rank="0" text="" dxfId="833">
      <formula>0</formula>
    </cfRule>
    <cfRule type="duplicateValues" priority="836" aboveAverage="0" equalAverage="0" bottom="0" percent="0" rank="0" text="" dxfId="834">
      <formula>0</formula>
    </cfRule>
    <cfRule type="duplicateValues" priority="837" aboveAverage="0" equalAverage="0" bottom="0" percent="0" rank="0" text="" dxfId="835">
      <formula>0</formula>
    </cfRule>
    <cfRule type="duplicateValues" priority="838" aboveAverage="0" equalAverage="0" bottom="0" percent="0" rank="0" text="" dxfId="836">
      <formula>0</formula>
    </cfRule>
    <cfRule type="duplicateValues" priority="839" aboveAverage="0" equalAverage="0" bottom="0" percent="0" rank="0" text="" dxfId="837">
      <formula>0</formula>
    </cfRule>
    <cfRule type="duplicateValues" priority="840" aboveAverage="0" equalAverage="0" bottom="0" percent="0" rank="0" text="" dxfId="838">
      <formula>0</formula>
    </cfRule>
    <cfRule type="duplicateValues" priority="841" aboveAverage="0" equalAverage="0" bottom="0" percent="0" rank="0" text="" dxfId="839">
      <formula>0</formula>
    </cfRule>
    <cfRule type="duplicateValues" priority="842" aboveAverage="0" equalAverage="0" bottom="0" percent="0" rank="0" text="" dxfId="840">
      <formula>0</formula>
    </cfRule>
    <cfRule type="duplicateValues" priority="843" aboveAverage="0" equalAverage="0" bottom="0" percent="0" rank="0" text="" dxfId="841">
      <formula>0</formula>
    </cfRule>
  </conditionalFormatting>
  <conditionalFormatting sqref="F382:F385">
    <cfRule type="duplicateValues" priority="844" aboveAverage="0" equalAverage="0" bottom="0" percent="0" rank="0" text="" dxfId="842">
      <formula>0</formula>
    </cfRule>
    <cfRule type="duplicateValues" priority="845" aboveAverage="0" equalAverage="0" bottom="0" percent="0" rank="0" text="" dxfId="843">
      <formula>0</formula>
    </cfRule>
    <cfRule type="duplicateValues" priority="846" aboveAverage="0" equalAverage="0" bottom="0" percent="0" rank="0" text="" dxfId="844">
      <formula>0</formula>
    </cfRule>
    <cfRule type="duplicateValues" priority="847" aboveAverage="0" equalAverage="0" bottom="0" percent="0" rank="0" text="" dxfId="845">
      <formula>0</formula>
    </cfRule>
    <cfRule type="duplicateValues" priority="848" aboveAverage="0" equalAverage="0" bottom="0" percent="0" rank="0" text="" dxfId="846">
      <formula>0</formula>
    </cfRule>
    <cfRule type="duplicateValues" priority="849" aboveAverage="0" equalAverage="0" bottom="0" percent="0" rank="0" text="" dxfId="847">
      <formula>0</formula>
    </cfRule>
    <cfRule type="duplicateValues" priority="850" aboveAverage="0" equalAverage="0" bottom="0" percent="0" rank="0" text="" dxfId="848">
      <formula>0</formula>
    </cfRule>
    <cfRule type="duplicateValues" priority="851" aboveAverage="0" equalAverage="0" bottom="0" percent="0" rank="0" text="" dxfId="849">
      <formula>0</formula>
    </cfRule>
    <cfRule type="duplicateValues" priority="852" aboveAverage="0" equalAverage="0" bottom="0" percent="0" rank="0" text="" dxfId="850">
      <formula>0</formula>
    </cfRule>
    <cfRule type="duplicateValues" priority="853" aboveAverage="0" equalAverage="0" bottom="0" percent="0" rank="0" text="" dxfId="851">
      <formula>0</formula>
    </cfRule>
    <cfRule type="duplicateValues" priority="854" aboveAverage="0" equalAverage="0" bottom="0" percent="0" rank="0" text="" dxfId="852">
      <formula>0</formula>
    </cfRule>
    <cfRule type="duplicateValues" priority="855" aboveAverage="0" equalAverage="0" bottom="0" percent="0" rank="0" text="" dxfId="853">
      <formula>0</formula>
    </cfRule>
    <cfRule type="duplicateValues" priority="856" aboveAverage="0" equalAverage="0" bottom="0" percent="0" rank="0" text="" dxfId="854">
      <formula>0</formula>
    </cfRule>
    <cfRule type="duplicateValues" priority="857" aboveAverage="0" equalAverage="0" bottom="0" percent="0" rank="0" text="" dxfId="855">
      <formula>0</formula>
    </cfRule>
  </conditionalFormatting>
  <conditionalFormatting sqref="G362 F367:F368 F370:F372 E369 G373 F374:F377 E363 E365 G364 F359 E360:E361 F379:F381">
    <cfRule type="duplicateValues" priority="858" aboveAverage="0" equalAverage="0" bottom="0" percent="0" rank="0" text="" dxfId="856">
      <formula>0</formula>
    </cfRule>
    <cfRule type="duplicateValues" priority="859" aboveAverage="0" equalAverage="0" bottom="0" percent="0" rank="0" text="" dxfId="857">
      <formula>0</formula>
    </cfRule>
    <cfRule type="duplicateValues" priority="860" aboveAverage="0" equalAverage="0" bottom="0" percent="0" rank="0" text="" dxfId="858">
      <formula>0</formula>
    </cfRule>
    <cfRule type="duplicateValues" priority="861" aboveAverage="0" equalAverage="0" bottom="0" percent="0" rank="0" text="" dxfId="859">
      <formula>0</formula>
    </cfRule>
    <cfRule type="duplicateValues" priority="862" aboveAverage="0" equalAverage="0" bottom="0" percent="0" rank="0" text="" dxfId="860">
      <formula>0</formula>
    </cfRule>
    <cfRule type="duplicateValues" priority="863" aboveAverage="0" equalAverage="0" bottom="0" percent="0" rank="0" text="" dxfId="861">
      <formula>0</formula>
    </cfRule>
    <cfRule type="duplicateValues" priority="864" aboveAverage="0" equalAverage="0" bottom="0" percent="0" rank="0" text="" dxfId="862">
      <formula>0</formula>
    </cfRule>
    <cfRule type="duplicateValues" priority="865" aboveAverage="0" equalAverage="0" bottom="0" percent="0" rank="0" text="" dxfId="863">
      <formula>0</formula>
    </cfRule>
    <cfRule type="duplicateValues" priority="866" aboveAverage="0" equalAverage="0" bottom="0" percent="0" rank="0" text="" dxfId="864">
      <formula>0</formula>
    </cfRule>
    <cfRule type="duplicateValues" priority="867" aboveAverage="0" equalAverage="0" bottom="0" percent="0" rank="0" text="" dxfId="865">
      <formula>0</formula>
    </cfRule>
    <cfRule type="duplicateValues" priority="868" aboveAverage="0" equalAverage="0" bottom="0" percent="0" rank="0" text="" dxfId="866">
      <formula>0</formula>
    </cfRule>
    <cfRule type="duplicateValues" priority="869" aboveAverage="0" equalAverage="0" bottom="0" percent="0" rank="0" text="" dxfId="867">
      <formula>0</formula>
    </cfRule>
    <cfRule type="duplicateValues" priority="870" aboveAverage="0" equalAverage="0" bottom="0" percent="0" rank="0" text="" dxfId="868">
      <formula>0</formula>
    </cfRule>
    <cfRule type="duplicateValues" priority="871" aboveAverage="0" equalAverage="0" bottom="0" percent="0" rank="0" text="" dxfId="869">
      <formula>0</formula>
    </cfRule>
  </conditionalFormatting>
  <conditionalFormatting sqref="F378">
    <cfRule type="duplicateValues" priority="872" aboveAverage="0" equalAverage="0" bottom="0" percent="0" rank="0" text="" dxfId="870">
      <formula>0</formula>
    </cfRule>
    <cfRule type="duplicateValues" priority="873" aboveAverage="0" equalAverage="0" bottom="0" percent="0" rank="0" text="" dxfId="871">
      <formula>0</formula>
    </cfRule>
    <cfRule type="duplicateValues" priority="874" aboveAverage="0" equalAverage="0" bottom="0" percent="0" rank="0" text="" dxfId="872">
      <formula>0</formula>
    </cfRule>
    <cfRule type="duplicateValues" priority="875" aboveAverage="0" equalAverage="0" bottom="0" percent="0" rank="0" text="" dxfId="873">
      <formula>0</formula>
    </cfRule>
    <cfRule type="duplicateValues" priority="876" aboveAverage="0" equalAverage="0" bottom="0" percent="0" rank="0" text="" dxfId="874">
      <formula>0</formula>
    </cfRule>
    <cfRule type="duplicateValues" priority="877" aboveAverage="0" equalAverage="0" bottom="0" percent="0" rank="0" text="" dxfId="875">
      <formula>0</formula>
    </cfRule>
    <cfRule type="duplicateValues" priority="878" aboveAverage="0" equalAverage="0" bottom="0" percent="0" rank="0" text="" dxfId="876">
      <formula>0</formula>
    </cfRule>
    <cfRule type="duplicateValues" priority="879" aboveAverage="0" equalAverage="0" bottom="0" percent="0" rank="0" text="" dxfId="877">
      <formula>0</formula>
    </cfRule>
    <cfRule type="duplicateValues" priority="880" aboveAverage="0" equalAverage="0" bottom="0" percent="0" rank="0" text="" dxfId="878">
      <formula>0</formula>
    </cfRule>
    <cfRule type="duplicateValues" priority="881" aboveAverage="0" equalAverage="0" bottom="0" percent="0" rank="0" text="" dxfId="879">
      <formula>0</formula>
    </cfRule>
  </conditionalFormatting>
  <conditionalFormatting sqref="D469:E469 G469:H469 D446:H452 D470:H476 D454:H468 D453:E453 G453:H453">
    <cfRule type="duplicateValues" priority="882" aboveAverage="0" equalAverage="0" bottom="0" percent="0" rank="0" text="" dxfId="880">
      <formula>0</formula>
    </cfRule>
    <cfRule type="duplicateValues" priority="883" aboveAverage="0" equalAverage="0" bottom="0" percent="0" rank="0" text="" dxfId="881">
      <formula>0</formula>
    </cfRule>
    <cfRule type="duplicateValues" priority="884" aboveAverage="0" equalAverage="0" bottom="0" percent="0" rank="0" text="" dxfId="882">
      <formula>0</formula>
    </cfRule>
    <cfRule type="duplicateValues" priority="885" aboveAverage="0" equalAverage="0" bottom="0" percent="0" rank="0" text="" dxfId="883">
      <formula>0</formula>
    </cfRule>
    <cfRule type="duplicateValues" priority="886" aboveAverage="0" equalAverage="0" bottom="0" percent="0" rank="0" text="" dxfId="884">
      <formula>0</formula>
    </cfRule>
    <cfRule type="duplicateValues" priority="887" aboveAverage="0" equalAverage="0" bottom="0" percent="0" rank="0" text="" dxfId="885">
      <formula>0</formula>
    </cfRule>
    <cfRule type="duplicateValues" priority="888" aboveAverage="0" equalAverage="0" bottom="0" percent="0" rank="0" text="" dxfId="886">
      <formula>0</formula>
    </cfRule>
    <cfRule type="duplicateValues" priority="889" aboveAverage="0" equalAverage="0" bottom="0" percent="0" rank="0" text="" dxfId="887">
      <formula>0</formula>
    </cfRule>
    <cfRule type="duplicateValues" priority="890" aboveAverage="0" equalAverage="0" bottom="0" percent="0" rank="0" text="" dxfId="888">
      <formula>0</formula>
    </cfRule>
  </conditionalFormatting>
  <conditionalFormatting sqref="F469">
    <cfRule type="duplicateValues" priority="891" aboveAverage="0" equalAverage="0" bottom="0" percent="0" rank="0" text="" dxfId="889">
      <formula>0</formula>
    </cfRule>
    <cfRule type="duplicateValues" priority="892" aboveAverage="0" equalAverage="0" bottom="0" percent="0" rank="0" text="" dxfId="890">
      <formula>0</formula>
    </cfRule>
    <cfRule type="duplicateValues" priority="893" aboveAverage="0" equalAverage="0" bottom="0" percent="0" rank="0" text="" dxfId="891">
      <formula>0</formula>
    </cfRule>
    <cfRule type="duplicateValues" priority="894" aboveAverage="0" equalAverage="0" bottom="0" percent="0" rank="0" text="" dxfId="892">
      <formula>0</formula>
    </cfRule>
    <cfRule type="duplicateValues" priority="895" aboveAverage="0" equalAverage="0" bottom="0" percent="0" rank="0" text="" dxfId="893">
      <formula>0</formula>
    </cfRule>
    <cfRule type="duplicateValues" priority="896" aboveAverage="0" equalAverage="0" bottom="0" percent="0" rank="0" text="" dxfId="894">
      <formula>0</formula>
    </cfRule>
    <cfRule type="duplicateValues" priority="897" aboveAverage="0" equalAverage="0" bottom="0" percent="0" rank="0" text="" dxfId="895">
      <formula>0</formula>
    </cfRule>
    <cfRule type="duplicateValues" priority="898" aboveAverage="0" equalAverage="0" bottom="0" percent="0" rank="0" text="" dxfId="896">
      <formula>0</formula>
    </cfRule>
    <cfRule type="duplicateValues" priority="899" aboveAverage="0" equalAverage="0" bottom="0" percent="0" rank="0" text="" dxfId="897">
      <formula>0</formula>
    </cfRule>
    <cfRule type="duplicateValues" priority="900" aboveAverage="0" equalAverage="0" bottom="0" percent="0" rank="0" text="" dxfId="898">
      <formula>0</formula>
    </cfRule>
    <cfRule type="duplicateValues" priority="901" aboveAverage="0" equalAverage="0" bottom="0" percent="0" rank="0" text="" dxfId="899">
      <formula>0</formula>
    </cfRule>
    <cfRule type="duplicateValues" priority="902" aboveAverage="0" equalAverage="0" bottom="0" percent="0" rank="0" text="" dxfId="900">
      <formula>0</formula>
    </cfRule>
    <cfRule type="duplicateValues" priority="903" aboveAverage="0" equalAverage="0" bottom="0" percent="0" rank="0" text="" dxfId="901">
      <formula>0</formula>
    </cfRule>
    <cfRule type="duplicateValues" priority="904" aboveAverage="0" equalAverage="0" bottom="0" percent="0" rank="0" text="" dxfId="902">
      <formula>0</formula>
    </cfRule>
    <cfRule type="duplicateValues" priority="905" aboveAverage="0" equalAverage="0" bottom="0" percent="0" rank="0" text="" dxfId="903">
      <formula>0</formula>
    </cfRule>
    <cfRule type="duplicateValues" priority="906" aboveAverage="0" equalAverage="0" bottom="0" percent="0" rank="0" text="" dxfId="904">
      <formula>0</formula>
    </cfRule>
    <cfRule type="duplicateValues" priority="907" aboveAverage="0" equalAverage="0" bottom="0" percent="0" rank="0" text="" dxfId="905">
      <formula>0</formula>
    </cfRule>
    <cfRule type="duplicateValues" priority="908" aboveAverage="0" equalAverage="0" bottom="0" percent="0" rank="0" text="" dxfId="906">
      <formula>0</formula>
    </cfRule>
    <cfRule type="duplicateValues" priority="909" aboveAverage="0" equalAverage="0" bottom="0" percent="0" rank="0" text="" dxfId="907">
      <formula>0</formula>
    </cfRule>
    <cfRule type="duplicateValues" priority="910" aboveAverage="0" equalAverage="0" bottom="0" percent="0" rank="0" text="" dxfId="908">
      <formula>0</formula>
    </cfRule>
    <cfRule type="duplicateValues" priority="911" aboveAverage="0" equalAverage="0" bottom="0" percent="0" rank="0" text="" dxfId="909">
      <formula>0</formula>
    </cfRule>
  </conditionalFormatting>
  <conditionalFormatting sqref="F436">
    <cfRule type="duplicateValues" priority="912" aboveAverage="0" equalAverage="0" bottom="0" percent="0" rank="0" text="" dxfId="910">
      <formula>0</formula>
    </cfRule>
    <cfRule type="duplicateValues" priority="913" aboveAverage="0" equalAverage="0" bottom="0" percent="0" rank="0" text="" dxfId="911">
      <formula>0</formula>
    </cfRule>
    <cfRule type="duplicateValues" priority="914" aboveAverage="0" equalAverage="0" bottom="0" percent="0" rank="0" text="" dxfId="912">
      <formula>0</formula>
    </cfRule>
    <cfRule type="duplicateValues" priority="915" aboveAverage="0" equalAverage="0" bottom="0" percent="0" rank="0" text="" dxfId="913">
      <formula>0</formula>
    </cfRule>
    <cfRule type="duplicateValues" priority="916" aboveAverage="0" equalAverage="0" bottom="0" percent="0" rank="0" text="" dxfId="914">
      <formula>0</formula>
    </cfRule>
    <cfRule type="duplicateValues" priority="917" aboveAverage="0" equalAverage="0" bottom="0" percent="0" rank="0" text="" dxfId="915">
      <formula>0</formula>
    </cfRule>
    <cfRule type="duplicateValues" priority="918" aboveAverage="0" equalAverage="0" bottom="0" percent="0" rank="0" text="" dxfId="916">
      <formula>0</formula>
    </cfRule>
    <cfRule type="duplicateValues" priority="919" aboveAverage="0" equalAverage="0" bottom="0" percent="0" rank="0" text="" dxfId="917">
      <formula>0</formula>
    </cfRule>
    <cfRule type="duplicateValues" priority="920" aboveAverage="0" equalAverage="0" bottom="0" percent="0" rank="0" text="" dxfId="918">
      <formula>0</formula>
    </cfRule>
    <cfRule type="duplicateValues" priority="921" aboveAverage="0" equalAverage="0" bottom="0" percent="0" rank="0" text="" dxfId="919">
      <formula>0</formula>
    </cfRule>
    <cfRule type="duplicateValues" priority="922" aboveAverage="0" equalAverage="0" bottom="0" percent="0" rank="0" text="" dxfId="920">
      <formula>0</formula>
    </cfRule>
    <cfRule type="duplicateValues" priority="923" aboveAverage="0" equalAverage="0" bottom="0" percent="0" rank="0" text="" dxfId="921">
      <formula>0</formula>
    </cfRule>
    <cfRule type="duplicateValues" priority="924" aboveAverage="0" equalAverage="0" bottom="0" percent="0" rank="0" text="" dxfId="922">
      <formula>0</formula>
    </cfRule>
    <cfRule type="duplicateValues" priority="925" aboveAverage="0" equalAverage="0" bottom="0" percent="0" rank="0" text="" dxfId="923">
      <formula>0</formula>
    </cfRule>
    <cfRule type="duplicateValues" priority="926" aboveAverage="0" equalAverage="0" bottom="0" percent="0" rank="0" text="" dxfId="924">
      <formula>0</formula>
    </cfRule>
    <cfRule type="duplicateValues" priority="927" aboveAverage="0" equalAverage="0" bottom="0" percent="0" rank="0" text="" dxfId="925">
      <formula>0</formula>
    </cfRule>
    <cfRule type="duplicateValues" priority="928" aboveAverage="0" equalAverage="0" bottom="0" percent="0" rank="0" text="" dxfId="926">
      <formula>0</formula>
    </cfRule>
    <cfRule type="duplicateValues" priority="929" aboveAverage="0" equalAverage="0" bottom="0" percent="0" rank="0" text="" dxfId="927">
      <formula>0</formula>
    </cfRule>
    <cfRule type="duplicateValues" priority="930" aboveAverage="0" equalAverage="0" bottom="0" percent="0" rank="0" text="" dxfId="928">
      <formula>0</formula>
    </cfRule>
    <cfRule type="duplicateValues" priority="931" aboveAverage="0" equalAverage="0" bottom="0" percent="0" rank="0" text="" dxfId="929">
      <formula>0</formula>
    </cfRule>
    <cfRule type="duplicateValues" priority="932" aboveAverage="0" equalAverage="0" bottom="0" percent="0" rank="0" text="" dxfId="930">
      <formula>0</formula>
    </cfRule>
  </conditionalFormatting>
  <conditionalFormatting sqref="D436:E436 G436:H436 D427:H428 D426:E426 G426:H426 D430:H430 H429 D429:E429 D431:E431 G431:H431 D432:H435 D437:H445">
    <cfRule type="duplicateValues" priority="933" aboveAverage="0" equalAverage="0" bottom="0" percent="0" rank="0" text="" dxfId="931">
      <formula>0</formula>
    </cfRule>
    <cfRule type="duplicateValues" priority="934" aboveAverage="0" equalAverage="0" bottom="0" percent="0" rank="0" text="" dxfId="932">
      <formula>0</formula>
    </cfRule>
    <cfRule type="duplicateValues" priority="935" aboveAverage="0" equalAverage="0" bottom="0" percent="0" rank="0" text="" dxfId="933">
      <formula>0</formula>
    </cfRule>
    <cfRule type="duplicateValues" priority="936" aboveAverage="0" equalAverage="0" bottom="0" percent="0" rank="0" text="" dxfId="934">
      <formula>0</formula>
    </cfRule>
    <cfRule type="duplicateValues" priority="937" aboveAverage="0" equalAverage="0" bottom="0" percent="0" rank="0" text="" dxfId="935">
      <formula>0</formula>
    </cfRule>
    <cfRule type="duplicateValues" priority="938" aboveAverage="0" equalAverage="0" bottom="0" percent="0" rank="0" text="" dxfId="936">
      <formula>0</formula>
    </cfRule>
    <cfRule type="duplicateValues" priority="939" aboveAverage="0" equalAverage="0" bottom="0" percent="0" rank="0" text="" dxfId="937">
      <formula>0</formula>
    </cfRule>
    <cfRule type="duplicateValues" priority="940" aboveAverage="0" equalAverage="0" bottom="0" percent="0" rank="0" text="" dxfId="938">
      <formula>0</formula>
    </cfRule>
    <cfRule type="duplicateValues" priority="941" aboveAverage="0" equalAverage="0" bottom="0" percent="0" rank="0" text="" dxfId="939">
      <formula>0</formula>
    </cfRule>
  </conditionalFormatting>
  <conditionalFormatting sqref="F453">
    <cfRule type="duplicateValues" priority="942" aboveAverage="0" equalAverage="0" bottom="0" percent="0" rank="0" text="" dxfId="940">
      <formula>0</formula>
    </cfRule>
    <cfRule type="duplicateValues" priority="943" aboveAverage="0" equalAverage="0" bottom="0" percent="0" rank="0" text="" dxfId="941">
      <formula>0</formula>
    </cfRule>
    <cfRule type="duplicateValues" priority="944" aboveAverage="0" equalAverage="0" bottom="0" percent="0" rank="0" text="" dxfId="942">
      <formula>0</formula>
    </cfRule>
    <cfRule type="duplicateValues" priority="945" aboveAverage="0" equalAverage="0" bottom="0" percent="0" rank="0" text="" dxfId="943">
      <formula>0</formula>
    </cfRule>
    <cfRule type="duplicateValues" priority="946" aboveAverage="0" equalAverage="0" bottom="0" percent="0" rank="0" text="" dxfId="944">
      <formula>0</formula>
    </cfRule>
    <cfRule type="duplicateValues" priority="947" aboveAverage="0" equalAverage="0" bottom="0" percent="0" rank="0" text="" dxfId="945">
      <formula>0</formula>
    </cfRule>
    <cfRule type="duplicateValues" priority="948" aboveAverage="0" equalAverage="0" bottom="0" percent="0" rank="0" text="" dxfId="946">
      <formula>0</formula>
    </cfRule>
    <cfRule type="duplicateValues" priority="949" aboveAverage="0" equalAverage="0" bottom="0" percent="0" rank="0" text="" dxfId="947">
      <formula>0</formula>
    </cfRule>
    <cfRule type="duplicateValues" priority="950" aboveAverage="0" equalAverage="0" bottom="0" percent="0" rank="0" text="" dxfId="948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25" activeCellId="0" sqref="B425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51.29"/>
    <col collapsed="false" customWidth="true" hidden="false" outlineLevel="0" max="3" min="3" style="22" width="4.43"/>
    <col collapsed="false" customWidth="true" hidden="false" outlineLevel="0" max="4" min="4" style="22" width="23.01"/>
    <col collapsed="false" customWidth="true" hidden="false" outlineLevel="0" max="6" min="5" style="22" width="24.71"/>
    <col collapsed="false" customWidth="true" hidden="false" outlineLevel="0" max="8" min="7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45" hidden="false" customHeight="true" outlineLevel="0" collapsed="false">
      <c r="A8" s="77" t="n">
        <v>1</v>
      </c>
      <c r="B8" s="27" t="s">
        <v>92</v>
      </c>
      <c r="C8" s="28" t="n">
        <f aca="false">SUM(D8:H8)</f>
        <v>31</v>
      </c>
      <c r="D8" s="29" t="n">
        <f aca="false">COUNTA(D9:D74)</f>
        <v>0</v>
      </c>
      <c r="E8" s="29" t="n">
        <f aca="false">COUNTA(E9:E74)</f>
        <v>3</v>
      </c>
      <c r="F8" s="29" t="n">
        <f aca="false">COUNTA(F9:F74)</f>
        <v>5</v>
      </c>
      <c r="G8" s="29" t="n">
        <f aca="false">COUNTA(G9:G74)</f>
        <v>21</v>
      </c>
      <c r="H8" s="29" t="n">
        <f aca="false">COUNTA(H9:H74)</f>
        <v>2</v>
      </c>
    </row>
    <row r="9" customFormat="false" ht="15.6" hidden="false" customHeight="true" outlineLevel="1" collapsed="false">
      <c r="D9" s="51"/>
      <c r="E9" s="52"/>
      <c r="F9" s="52"/>
      <c r="G9" s="52"/>
      <c r="H9" s="53"/>
    </row>
    <row r="10" customFormat="false" ht="15.6" hidden="false" customHeight="true" outlineLevel="1" collapsed="false">
      <c r="D10" s="33"/>
      <c r="E10" s="34" t="s">
        <v>55</v>
      </c>
      <c r="G10" s="29"/>
      <c r="H10" s="35"/>
    </row>
    <row r="11" customFormat="false" ht="15.75" hidden="false" customHeight="false" outlineLevel="1" collapsed="false">
      <c r="D11" s="33"/>
      <c r="E11" s="29"/>
      <c r="F11" s="34" t="s">
        <v>56</v>
      </c>
      <c r="G11" s="29"/>
      <c r="H11" s="35"/>
    </row>
    <row r="12" customFormat="false" ht="15.75" hidden="false" customHeight="false" outlineLevel="1" collapsed="false">
      <c r="D12" s="33"/>
      <c r="E12" s="29"/>
      <c r="G12" s="34" t="s">
        <v>57</v>
      </c>
      <c r="H12" s="35"/>
    </row>
    <row r="13" customFormat="false" ht="15.75" hidden="false" customHeight="false" outlineLevel="1" collapsed="false">
      <c r="D13" s="33"/>
      <c r="E13" s="29"/>
      <c r="F13" s="34" t="s">
        <v>58</v>
      </c>
      <c r="G13" s="29"/>
      <c r="H13" s="35"/>
    </row>
    <row r="14" customFormat="false" ht="15.75" hidden="false" customHeight="false" outlineLevel="1" collapsed="false">
      <c r="D14" s="33"/>
      <c r="E14" s="29"/>
      <c r="G14" s="29"/>
      <c r="H14" s="34" t="s">
        <v>59</v>
      </c>
    </row>
    <row r="15" customFormat="false" ht="15.75" hidden="false" customHeight="false" outlineLevel="1" collapsed="false">
      <c r="D15" s="33"/>
      <c r="E15" s="29"/>
      <c r="G15" s="29"/>
      <c r="H15" s="36" t="s">
        <v>37</v>
      </c>
    </row>
    <row r="16" customFormat="false" ht="15.75" hidden="false" customHeight="false" outlineLevel="1" collapsed="false">
      <c r="D16" s="33"/>
      <c r="E16" s="29"/>
      <c r="F16" s="37"/>
      <c r="G16" s="29"/>
      <c r="H16" s="35"/>
    </row>
    <row r="17" customFormat="false" ht="15.75" hidden="false" customHeight="false" outlineLevel="1" collapsed="false">
      <c r="D17" s="33"/>
      <c r="E17" s="29"/>
      <c r="F17" s="37"/>
      <c r="G17" s="29"/>
      <c r="H17" s="35"/>
    </row>
    <row r="18" customFormat="false" ht="15.75" hidden="false" customHeight="false" outlineLevel="1" collapsed="false">
      <c r="D18" s="33"/>
      <c r="E18" s="29"/>
      <c r="F18" s="37"/>
      <c r="G18" s="29"/>
      <c r="H18" s="35"/>
    </row>
    <row r="19" customFormat="false" ht="15.75" hidden="false" customHeight="false" outlineLevel="1" collapsed="false">
      <c r="D19" s="33"/>
      <c r="E19" s="29"/>
      <c r="F19" s="37"/>
      <c r="G19" s="29"/>
      <c r="H19" s="35"/>
    </row>
    <row r="20" customFormat="false" ht="15.75" hidden="false" customHeight="false" outlineLevel="1" collapsed="false">
      <c r="D20" s="33"/>
      <c r="E20" s="29"/>
      <c r="F20" s="37"/>
      <c r="G20" s="29"/>
      <c r="H20" s="35"/>
    </row>
    <row r="21" customFormat="false" ht="15.75" hidden="false" customHeight="false" outlineLevel="1" collapsed="false">
      <c r="D21" s="33"/>
      <c r="E21" s="29"/>
      <c r="F21" s="37"/>
      <c r="G21" s="29"/>
      <c r="H21" s="35"/>
    </row>
    <row r="22" customFormat="false" ht="15.75" hidden="false" customHeight="false" outlineLevel="1" collapsed="false">
      <c r="D22" s="33"/>
      <c r="E22" s="29"/>
      <c r="F22" s="37"/>
      <c r="G22" s="29"/>
      <c r="H22" s="35"/>
    </row>
    <row r="23" customFormat="false" ht="15.75" hidden="false" customHeight="false" outlineLevel="1" collapsed="false">
      <c r="D23" s="33"/>
      <c r="E23" s="29"/>
      <c r="F23" s="37"/>
      <c r="G23" s="29"/>
      <c r="H23" s="35"/>
    </row>
    <row r="24" customFormat="false" ht="15.75" hidden="false" customHeight="false" outlineLevel="2" collapsed="false">
      <c r="D24" s="12"/>
      <c r="E24" s="8"/>
      <c r="F24" s="1"/>
      <c r="G24" s="39" t="s">
        <v>14</v>
      </c>
      <c r="H24" s="13"/>
    </row>
    <row r="25" customFormat="false" ht="15.75" hidden="false" customHeight="false" outlineLevel="2" collapsed="false">
      <c r="D25" s="12"/>
      <c r="E25" s="8"/>
      <c r="F25" s="1"/>
      <c r="G25" s="39" t="s">
        <v>12</v>
      </c>
      <c r="H25" s="13"/>
    </row>
    <row r="26" customFormat="false" ht="15.75" hidden="false" customHeight="false" outlineLevel="2" collapsed="false">
      <c r="D26" s="12"/>
      <c r="E26" s="8"/>
      <c r="F26" s="1"/>
      <c r="G26" s="39" t="s">
        <v>38</v>
      </c>
      <c r="H26" s="13"/>
    </row>
    <row r="27" customFormat="false" ht="15.75" hidden="false" customHeight="false" outlineLevel="2" collapsed="false">
      <c r="D27" s="12"/>
      <c r="E27" s="14"/>
      <c r="F27" s="1"/>
      <c r="G27" s="39" t="s">
        <v>40</v>
      </c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13"/>
      <c r="H28" s="13"/>
    </row>
    <row r="29" customFormat="false" ht="15.75" hidden="false" customHeight="false" outlineLevel="2" collapsed="false">
      <c r="D29" s="12"/>
      <c r="E29" s="8"/>
      <c r="F29" s="1"/>
      <c r="G29" s="39" t="s">
        <v>39</v>
      </c>
      <c r="H29" s="13"/>
    </row>
    <row r="30" customFormat="false" ht="15.75" hidden="false" customHeight="false" outlineLevel="2" collapsed="false">
      <c r="D30" s="12"/>
      <c r="E30" s="8"/>
      <c r="F30" s="1"/>
      <c r="G30" s="39" t="s">
        <v>41</v>
      </c>
      <c r="H30" s="13"/>
    </row>
    <row r="31" customFormat="false" ht="15.75" hidden="false" customHeight="false" outlineLevel="2" collapsed="false">
      <c r="D31" s="12"/>
      <c r="E31" s="8"/>
      <c r="F31" s="1"/>
      <c r="G31" s="13"/>
      <c r="H31" s="13"/>
    </row>
    <row r="32" customFormat="false" ht="15.75" hidden="false" customHeight="false" outlineLevel="2" collapsed="false">
      <c r="D32" s="12"/>
      <c r="E32" s="8"/>
      <c r="F32" s="1"/>
      <c r="G32" s="39" t="s">
        <v>24</v>
      </c>
      <c r="H32" s="13"/>
    </row>
    <row r="33" customFormat="false" ht="15.75" hidden="false" customHeight="false" outlineLevel="2" collapsed="false">
      <c r="D33" s="12"/>
      <c r="E33" s="8"/>
      <c r="F33" s="1"/>
      <c r="G33" s="39" t="s">
        <v>23</v>
      </c>
      <c r="H33" s="13"/>
    </row>
    <row r="34" customFormat="false" ht="15.75" hidden="false" customHeight="false" outlineLevel="2" collapsed="false">
      <c r="D34" s="12"/>
      <c r="E34" s="8"/>
      <c r="F34" s="1"/>
      <c r="G34" s="39" t="s">
        <v>8</v>
      </c>
      <c r="H34" s="13"/>
    </row>
    <row r="35" customFormat="false" ht="15.75" hidden="false" customHeight="false" outlineLevel="2" collapsed="false">
      <c r="D35" s="12"/>
      <c r="E35" s="39" t="s">
        <v>9</v>
      </c>
      <c r="F35" s="1"/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F38" s="1"/>
      <c r="G38" s="39" t="s">
        <v>27</v>
      </c>
      <c r="H38" s="13"/>
    </row>
    <row r="39" customFormat="false" ht="15.75" hidden="false" customHeight="false" outlineLevel="2" collapsed="false">
      <c r="D39" s="12"/>
      <c r="E39" s="8"/>
      <c r="F39" s="1"/>
      <c r="G39" s="39" t="s">
        <v>60</v>
      </c>
      <c r="H39" s="13"/>
    </row>
    <row r="40" customFormat="false" ht="15.75" hidden="false" customHeight="false" outlineLevel="2" collapsed="false">
      <c r="D40" s="12"/>
      <c r="E40" s="8"/>
      <c r="F40" s="1"/>
      <c r="G40" s="39" t="s">
        <v>61</v>
      </c>
      <c r="H40" s="13"/>
    </row>
    <row r="41" customFormat="false" ht="15.75" hidden="false" customHeight="false" outlineLevel="2" collapsed="false">
      <c r="D41" s="12"/>
      <c r="E41" s="8"/>
      <c r="F41" s="1"/>
      <c r="G41" s="39" t="s">
        <v>62</v>
      </c>
      <c r="H41" s="13"/>
    </row>
    <row r="42" customFormat="false" ht="15.6" hidden="false" customHeight="true" outlineLevel="2" collapsed="false">
      <c r="D42" s="12"/>
      <c r="E42" s="39" t="s">
        <v>63</v>
      </c>
      <c r="F42" s="1"/>
      <c r="G42" s="8"/>
      <c r="H42" s="13"/>
    </row>
    <row r="43" customFormat="false" ht="15.6" hidden="false" customHeight="true" outlineLevel="2" collapsed="false">
      <c r="D43" s="12"/>
      <c r="E43" s="8"/>
      <c r="F43" s="1"/>
      <c r="G43" s="8"/>
      <c r="H43" s="13"/>
    </row>
    <row r="44" customFormat="false" ht="15.75" hidden="false" customHeight="false" outlineLevel="2" collapsed="false">
      <c r="D44" s="12"/>
      <c r="E44" s="8"/>
      <c r="F44" s="1"/>
      <c r="G44" s="39" t="s">
        <v>64</v>
      </c>
      <c r="H44" s="13"/>
    </row>
    <row r="45" customFormat="false" ht="15.75" hidden="false" customHeight="false" outlineLevel="2" collapsed="false">
      <c r="D45" s="12"/>
      <c r="E45" s="8"/>
      <c r="F45" s="1"/>
      <c r="G45" s="39" t="s">
        <v>65</v>
      </c>
      <c r="H45" s="13"/>
    </row>
    <row r="46" customFormat="false" ht="15.75" hidden="false" customHeight="false" outlineLevel="2" collapsed="false">
      <c r="D46" s="12"/>
      <c r="E46" s="8"/>
      <c r="F46" s="1"/>
      <c r="G46" s="39" t="s">
        <v>66</v>
      </c>
      <c r="H46" s="13"/>
    </row>
    <row r="47" customFormat="false" ht="15.75" hidden="false" customHeight="false" outlineLevel="2" collapsed="false">
      <c r="D47" s="12"/>
      <c r="E47" s="8"/>
      <c r="F47" s="1"/>
      <c r="G47" s="39" t="s">
        <v>67</v>
      </c>
      <c r="H47" s="13"/>
    </row>
    <row r="48" customFormat="false" ht="15.75" hidden="false" customHeight="false" outlineLevel="2" collapsed="false">
      <c r="D48" s="12"/>
      <c r="E48" s="8"/>
      <c r="F48" s="1"/>
      <c r="G48" s="39" t="s">
        <v>68</v>
      </c>
      <c r="H48" s="13"/>
    </row>
    <row r="49" customFormat="false" ht="15.75" hidden="false" customHeight="false" outlineLevel="2" collapsed="false">
      <c r="D49" s="12"/>
      <c r="E49" s="8"/>
      <c r="F49" s="1"/>
      <c r="G49" s="39" t="s">
        <v>69</v>
      </c>
      <c r="H49" s="13"/>
    </row>
    <row r="50" customFormat="false" ht="15.75" hidden="false" customHeight="false" outlineLevel="2" collapsed="false">
      <c r="D50" s="12"/>
      <c r="E50" s="8"/>
      <c r="F50" s="1"/>
      <c r="G50" s="39" t="s">
        <v>70</v>
      </c>
      <c r="H50" s="13"/>
    </row>
    <row r="51" customFormat="false" ht="15.75" hidden="false" customHeight="false" outlineLevel="2" collapsed="false">
      <c r="D51" s="12"/>
      <c r="E51" s="8"/>
      <c r="F51" s="1"/>
      <c r="G51" s="8"/>
      <c r="H51" s="13"/>
    </row>
    <row r="52" customFormat="false" ht="15.75" hidden="false" customHeight="fals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33.75" hidden="false" customHeight="true" outlineLevel="0" collapsed="false">
      <c r="A75" s="77" t="n">
        <f aca="false">A8+1</f>
        <v>2</v>
      </c>
      <c r="B75" s="27" t="s">
        <v>93</v>
      </c>
      <c r="C75" s="28" t="n">
        <f aca="false">SUM(D75:H75)</f>
        <v>32</v>
      </c>
      <c r="D75" s="29" t="n">
        <f aca="false">COUNTA(D76:D141)</f>
        <v>0</v>
      </c>
      <c r="E75" s="29" t="n">
        <f aca="false">COUNTA(E76:E141)</f>
        <v>0</v>
      </c>
      <c r="F75" s="29" t="n">
        <f aca="false">COUNTA(F76:F141)</f>
        <v>4</v>
      </c>
      <c r="G75" s="29" t="n">
        <f aca="false">COUNTA(G76:G141)</f>
        <v>1</v>
      </c>
      <c r="H75" s="29" t="n">
        <f aca="false">COUNTA(H76:H141)</f>
        <v>27</v>
      </c>
    </row>
    <row r="76" customFormat="false" ht="15.6" hidden="false" customHeight="true" outlineLevel="1" collapsed="false">
      <c r="D76" s="51"/>
      <c r="E76" s="52"/>
      <c r="F76" s="52"/>
      <c r="G76" s="52"/>
      <c r="H76" s="53"/>
    </row>
    <row r="77" customFormat="false" ht="15.6" hidden="false" customHeight="true" outlineLevel="1" collapsed="false">
      <c r="D77" s="33"/>
      <c r="E77" s="29"/>
      <c r="F77" s="34" t="s">
        <v>55</v>
      </c>
      <c r="G77" s="29"/>
      <c r="H77" s="35"/>
    </row>
    <row r="78" customFormat="false" ht="15.75" hidden="false" customHeight="false" outlineLevel="1" collapsed="false">
      <c r="D78" s="33"/>
      <c r="E78" s="29"/>
      <c r="G78" s="34" t="s">
        <v>56</v>
      </c>
      <c r="H78" s="35"/>
    </row>
    <row r="79" customFormat="false" ht="15.75" hidden="false" customHeight="false" outlineLevel="1" collapsed="false">
      <c r="D79" s="33"/>
      <c r="E79" s="29"/>
      <c r="F79" s="34" t="s">
        <v>57</v>
      </c>
      <c r="G79" s="29"/>
      <c r="H79" s="35"/>
    </row>
    <row r="80" customFormat="false" ht="15.75" hidden="false" customHeight="false" outlineLevel="1" collapsed="false">
      <c r="D80" s="33"/>
      <c r="E80" s="29"/>
      <c r="F80" s="34" t="s">
        <v>58</v>
      </c>
      <c r="G80" s="29"/>
      <c r="H80" s="35"/>
    </row>
    <row r="81" customFormat="false" ht="15.75" hidden="false" customHeight="false" outlineLevel="1" collapsed="false">
      <c r="D81" s="33"/>
      <c r="E81" s="29"/>
      <c r="F81" s="34" t="s">
        <v>59</v>
      </c>
      <c r="G81" s="29"/>
      <c r="H81" s="35"/>
    </row>
    <row r="82" customFormat="false" ht="15.75" hidden="false" customHeight="false" outlineLevel="1" collapsed="false">
      <c r="D82" s="33"/>
      <c r="E82" s="29"/>
      <c r="G82" s="29"/>
      <c r="H82" s="36" t="s">
        <v>37</v>
      </c>
    </row>
    <row r="83" customFormat="false" ht="15.75" hidden="false" customHeight="false" outlineLevel="1" collapsed="false">
      <c r="D83" s="33"/>
      <c r="E83" s="29"/>
      <c r="F83" s="37"/>
      <c r="G83" s="29"/>
      <c r="H83" s="35"/>
    </row>
    <row r="84" customFormat="false" ht="15.75" hidden="false" customHeight="false" outlineLevel="1" collapsed="false">
      <c r="D84" s="33"/>
      <c r="E84" s="29"/>
      <c r="F84" s="37"/>
      <c r="G84" s="29"/>
      <c r="H84" s="35"/>
    </row>
    <row r="85" customFormat="false" ht="15.75" hidden="false" customHeight="false" outlineLevel="1" collapsed="false">
      <c r="D85" s="33"/>
      <c r="E85" s="29"/>
      <c r="F85" s="37"/>
      <c r="G85" s="29"/>
      <c r="H85" s="35"/>
    </row>
    <row r="86" customFormat="false" ht="15.75" hidden="false" customHeight="false" outlineLevel="1" collapsed="false">
      <c r="D86" s="33"/>
      <c r="E86" s="29"/>
      <c r="F86" s="37"/>
      <c r="G86" s="29"/>
      <c r="H86" s="35"/>
    </row>
    <row r="87" customFormat="false" ht="15.75" hidden="false" customHeight="false" outlineLevel="1" collapsed="false">
      <c r="D87" s="33"/>
      <c r="E87" s="29"/>
      <c r="F87" s="37"/>
      <c r="G87" s="29"/>
      <c r="H87" s="35"/>
    </row>
    <row r="88" customFormat="false" ht="15.75" hidden="false" customHeight="false" outlineLevel="1" collapsed="false">
      <c r="D88" s="33"/>
      <c r="E88" s="29"/>
      <c r="F88" s="37"/>
      <c r="G88" s="29"/>
      <c r="H88" s="35"/>
    </row>
    <row r="89" customFormat="false" ht="15.75" hidden="false" customHeight="false" outlineLevel="1" collapsed="false">
      <c r="D89" s="33"/>
      <c r="E89" s="29"/>
      <c r="F89" s="37"/>
      <c r="G89" s="29"/>
      <c r="H89" s="35"/>
    </row>
    <row r="90" customFormat="false" ht="15.75" hidden="false" customHeight="false" outlineLevel="1" collapsed="false">
      <c r="D90" s="33"/>
      <c r="E90" s="29"/>
      <c r="F90" s="37"/>
      <c r="G90" s="29"/>
      <c r="H90" s="35"/>
    </row>
    <row r="91" customFormat="false" ht="15.75" hidden="false" customHeight="false" outlineLevel="2" collapsed="false">
      <c r="D91" s="12"/>
      <c r="E91" s="8"/>
      <c r="F91" s="8"/>
      <c r="G91" s="1"/>
      <c r="H91" s="39" t="s">
        <v>14</v>
      </c>
    </row>
    <row r="92" customFormat="false" ht="15.75" hidden="false" customHeight="false" outlineLevel="2" collapsed="false">
      <c r="D92" s="12"/>
      <c r="E92" s="8"/>
      <c r="F92" s="8"/>
      <c r="G92" s="1"/>
      <c r="H92" s="39" t="s">
        <v>12</v>
      </c>
    </row>
    <row r="93" customFormat="false" ht="15.75" hidden="false" customHeight="false" outlineLevel="2" collapsed="false">
      <c r="D93" s="12"/>
      <c r="E93" s="8"/>
      <c r="F93" s="8"/>
      <c r="G93" s="1"/>
      <c r="H93" s="39" t="s">
        <v>38</v>
      </c>
    </row>
    <row r="94" customFormat="false" ht="15.75" hidden="false" customHeight="false" outlineLevel="2" collapsed="false">
      <c r="D94" s="12"/>
      <c r="E94" s="14"/>
      <c r="F94" s="8"/>
      <c r="G94" s="1"/>
      <c r="H94" s="39" t="s">
        <v>40</v>
      </c>
    </row>
    <row r="95" customFormat="false" ht="15.75" hidden="false" customHeight="false" outlineLevel="2" collapsed="false">
      <c r="D95" s="12"/>
      <c r="E95" s="8"/>
      <c r="F95" s="8"/>
      <c r="G95" s="1"/>
      <c r="H95" s="39" t="s">
        <v>28</v>
      </c>
    </row>
    <row r="96" customFormat="false" ht="15.75" hidden="false" customHeight="false" outlineLevel="2" collapsed="false">
      <c r="D96" s="12"/>
      <c r="E96" s="8"/>
      <c r="F96" s="8"/>
      <c r="G96" s="1"/>
      <c r="H96" s="39" t="s">
        <v>39</v>
      </c>
    </row>
    <row r="97" customFormat="false" ht="15.75" hidden="false" customHeight="false" outlineLevel="2" collapsed="false">
      <c r="D97" s="12"/>
      <c r="E97" s="8"/>
      <c r="F97" s="8"/>
      <c r="G97" s="1"/>
      <c r="H97" s="39" t="s">
        <v>41</v>
      </c>
    </row>
    <row r="98" customFormat="false" ht="15.75" hidden="false" customHeight="false" outlineLevel="2" collapsed="false">
      <c r="D98" s="12"/>
      <c r="E98" s="8"/>
      <c r="F98" s="8"/>
      <c r="G98" s="1"/>
      <c r="H98" s="13"/>
    </row>
    <row r="99" customFormat="false" ht="15.75" hidden="false" customHeight="false" outlineLevel="2" collapsed="false">
      <c r="D99" s="12"/>
      <c r="E99" s="8"/>
      <c r="F99" s="8"/>
      <c r="G99" s="1"/>
      <c r="H99" s="39" t="s">
        <v>24</v>
      </c>
    </row>
    <row r="100" customFormat="false" ht="15.75" hidden="false" customHeight="false" outlineLevel="2" collapsed="false">
      <c r="D100" s="12"/>
      <c r="E100" s="8"/>
      <c r="F100" s="8"/>
      <c r="G100" s="1"/>
      <c r="H100" s="39" t="s">
        <v>23</v>
      </c>
    </row>
    <row r="101" customFormat="false" ht="15.75" hidden="false" customHeight="false" outlineLevel="2" collapsed="false">
      <c r="D101" s="12"/>
      <c r="E101" s="8"/>
      <c r="F101" s="8"/>
      <c r="G101" s="1"/>
      <c r="H101" s="39" t="s">
        <v>8</v>
      </c>
    </row>
    <row r="102" customFormat="false" ht="15.75" hidden="false" customHeight="false" outlineLevel="2" collapsed="false">
      <c r="D102" s="12"/>
      <c r="E102" s="1"/>
      <c r="F102" s="8"/>
      <c r="G102" s="8"/>
      <c r="H102" s="39" t="s">
        <v>9</v>
      </c>
    </row>
    <row r="103" customFormat="false" ht="15.75" hidden="false" customHeight="false" outlineLevel="2" collapsed="false">
      <c r="D103" s="12"/>
      <c r="E103" s="8"/>
      <c r="F103" s="8"/>
      <c r="G103" s="8"/>
      <c r="H103" s="39" t="s">
        <v>54</v>
      </c>
    </row>
    <row r="104" customFormat="false" ht="15.75" hidden="false" customHeight="false" outlineLevel="2" collapsed="false">
      <c r="D104" s="12"/>
      <c r="E104" s="8"/>
      <c r="F104" s="8"/>
      <c r="G104" s="8"/>
      <c r="H104" s="39" t="s">
        <v>18</v>
      </c>
    </row>
    <row r="105" customFormat="false" ht="15.75" hidden="false" customHeight="false" outlineLevel="2" collapsed="false">
      <c r="D105" s="12"/>
      <c r="E105" s="8"/>
      <c r="F105" s="8"/>
      <c r="G105" s="8"/>
      <c r="H105" s="39" t="s">
        <v>27</v>
      </c>
    </row>
    <row r="106" customFormat="false" ht="15.75" hidden="false" customHeight="false" outlineLevel="2" collapsed="false">
      <c r="D106" s="12"/>
      <c r="E106" s="8"/>
      <c r="F106" s="8"/>
      <c r="G106" s="1"/>
      <c r="H106" s="39" t="s">
        <v>60</v>
      </c>
    </row>
    <row r="107" customFormat="false" ht="15.75" hidden="false" customHeight="false" outlineLevel="2" collapsed="false">
      <c r="D107" s="12"/>
      <c r="E107" s="8"/>
      <c r="F107" s="8"/>
      <c r="G107" s="1"/>
      <c r="H107" s="39" t="s">
        <v>61</v>
      </c>
    </row>
    <row r="108" customFormat="false" ht="15.75" hidden="false" customHeight="false" outlineLevel="2" collapsed="false">
      <c r="D108" s="12"/>
      <c r="E108" s="8"/>
      <c r="F108" s="8"/>
      <c r="G108" s="1"/>
      <c r="H108" s="39" t="s">
        <v>62</v>
      </c>
    </row>
    <row r="109" customFormat="false" ht="15.6" hidden="false" customHeight="true" outlineLevel="2" collapsed="false">
      <c r="D109" s="12"/>
      <c r="E109" s="1"/>
      <c r="F109" s="8"/>
      <c r="G109" s="1"/>
      <c r="H109" s="39" t="s">
        <v>63</v>
      </c>
    </row>
    <row r="110" customFormat="false" ht="15.6" hidden="false" customHeight="true" outlineLevel="2" collapsed="false">
      <c r="D110" s="12"/>
      <c r="E110" s="1"/>
      <c r="F110" s="8"/>
      <c r="G110" s="8"/>
      <c r="H110" s="39" t="s">
        <v>99</v>
      </c>
    </row>
    <row r="111" customFormat="false" ht="15.75" hidden="false" customHeight="false" outlineLevel="2" collapsed="false">
      <c r="D111" s="12"/>
      <c r="E111" s="8"/>
      <c r="F111" s="8"/>
      <c r="G111" s="1"/>
      <c r="H111" s="39" t="s">
        <v>64</v>
      </c>
    </row>
    <row r="112" customFormat="false" ht="15.75" hidden="false" customHeight="false" outlineLevel="2" collapsed="false">
      <c r="D112" s="12"/>
      <c r="E112" s="8"/>
      <c r="F112" s="8"/>
      <c r="G112" s="1"/>
      <c r="H112" s="39" t="s">
        <v>65</v>
      </c>
    </row>
    <row r="113" customFormat="false" ht="15.75" hidden="false" customHeight="false" outlineLevel="2" collapsed="false">
      <c r="D113" s="12"/>
      <c r="E113" s="8"/>
      <c r="F113" s="8"/>
      <c r="G113" s="1"/>
      <c r="H113" s="39" t="s">
        <v>66</v>
      </c>
    </row>
    <row r="114" customFormat="false" ht="15.75" hidden="false" customHeight="false" outlineLevel="2" collapsed="false">
      <c r="D114" s="12"/>
      <c r="E114" s="8"/>
      <c r="F114" s="8"/>
      <c r="G114" s="1"/>
      <c r="H114" s="39" t="s">
        <v>67</v>
      </c>
    </row>
    <row r="115" customFormat="false" ht="15.75" hidden="false" customHeight="false" outlineLevel="2" collapsed="false">
      <c r="D115" s="12"/>
      <c r="E115" s="8"/>
      <c r="F115" s="8"/>
      <c r="G115" s="1"/>
      <c r="H115" s="39" t="s">
        <v>68</v>
      </c>
    </row>
    <row r="116" customFormat="false" ht="15.75" hidden="false" customHeight="false" outlineLevel="2" collapsed="false">
      <c r="D116" s="12"/>
      <c r="E116" s="8"/>
      <c r="F116" s="8"/>
      <c r="G116" s="1"/>
      <c r="H116" s="39" t="s">
        <v>69</v>
      </c>
    </row>
    <row r="117" customFormat="false" ht="15.75" hidden="false" customHeight="false" outlineLevel="2" collapsed="false">
      <c r="D117" s="12"/>
      <c r="E117" s="8"/>
      <c r="F117" s="8"/>
      <c r="G117" s="1"/>
      <c r="H117" s="39" t="s">
        <v>70</v>
      </c>
    </row>
    <row r="118" customFormat="false" ht="15.75" hidden="false" customHeight="false" outlineLevel="2" collapsed="false">
      <c r="D118" s="12"/>
      <c r="E118" s="8"/>
      <c r="F118" s="8"/>
      <c r="G118" s="1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14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12"/>
      <c r="G135" s="8"/>
      <c r="H135" s="13"/>
    </row>
    <row r="136" customFormat="false" ht="15.75" hidden="false" customHeight="false" outlineLevel="2" collapsed="false">
      <c r="D136" s="12"/>
      <c r="E136" s="8"/>
      <c r="F136" s="13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4.5" hidden="false" customHeight="true" outlineLevel="0" collapsed="false">
      <c r="A142" s="77" t="n">
        <f aca="false">A75+1</f>
        <v>3</v>
      </c>
      <c r="B142" s="27" t="s">
        <v>94</v>
      </c>
      <c r="C142" s="28" t="n">
        <f aca="false">SUM(D142:H142)</f>
        <v>32</v>
      </c>
      <c r="D142" s="29" t="n">
        <f aca="false">COUNTA(D143:D208)</f>
        <v>0</v>
      </c>
      <c r="E142" s="29" t="n">
        <f aca="false">COUNTA(E143:E208)</f>
        <v>0</v>
      </c>
      <c r="F142" s="29" t="n">
        <f aca="false">COUNTA(F143:F208)</f>
        <v>8</v>
      </c>
      <c r="G142" s="29" t="n">
        <f aca="false">COUNTA(G143:G208)</f>
        <v>21</v>
      </c>
      <c r="H142" s="29" t="n">
        <f aca="false">COUNTA(H143:H208)</f>
        <v>3</v>
      </c>
    </row>
    <row r="143" customFormat="false" ht="15.6" hidden="false" customHeight="true" outlineLevel="1" collapsed="false">
      <c r="D143" s="51"/>
      <c r="E143" s="52"/>
      <c r="F143" s="52"/>
      <c r="G143" s="52"/>
      <c r="H143" s="53"/>
    </row>
    <row r="144" customFormat="false" ht="15.6" hidden="false" customHeight="true" outlineLevel="1" collapsed="false">
      <c r="D144" s="33"/>
      <c r="E144" s="29"/>
      <c r="F144" s="34" t="s">
        <v>55</v>
      </c>
      <c r="G144" s="29"/>
      <c r="H144" s="35"/>
    </row>
    <row r="145" customFormat="false" ht="15.75" hidden="false" customHeight="false" outlineLevel="1" collapsed="false">
      <c r="D145" s="33"/>
      <c r="E145" s="29"/>
      <c r="G145" s="34" t="s">
        <v>56</v>
      </c>
      <c r="H145" s="35"/>
    </row>
    <row r="146" customFormat="false" ht="15.75" hidden="false" customHeight="false" outlineLevel="1" collapsed="false">
      <c r="D146" s="33"/>
      <c r="E146" s="29"/>
      <c r="F146" s="34" t="s">
        <v>57</v>
      </c>
      <c r="G146" s="29"/>
      <c r="H146" s="35"/>
    </row>
    <row r="147" customFormat="false" ht="15.75" hidden="false" customHeight="false" outlineLevel="1" collapsed="false">
      <c r="D147" s="33"/>
      <c r="E147" s="29"/>
      <c r="F147" s="34" t="s">
        <v>58</v>
      </c>
      <c r="G147" s="29"/>
      <c r="H147" s="35"/>
    </row>
    <row r="148" customFormat="false" ht="15.75" hidden="false" customHeight="false" outlineLevel="1" collapsed="false">
      <c r="D148" s="33"/>
      <c r="E148" s="29"/>
      <c r="F148" s="34" t="s">
        <v>59</v>
      </c>
      <c r="G148" s="29"/>
      <c r="H148" s="35"/>
    </row>
    <row r="149" customFormat="false" ht="15.75" hidden="false" customHeight="false" outlineLevel="1" collapsed="false">
      <c r="D149" s="33"/>
      <c r="E149" s="29"/>
      <c r="G149" s="29"/>
      <c r="H149" s="36" t="s">
        <v>37</v>
      </c>
    </row>
    <row r="150" customFormat="false" ht="15.75" hidden="false" customHeight="false" outlineLevel="1" collapsed="false">
      <c r="D150" s="33"/>
      <c r="E150" s="29"/>
      <c r="F150" s="37"/>
      <c r="G150" s="29"/>
      <c r="H150" s="35"/>
    </row>
    <row r="151" customFormat="false" ht="15.75" hidden="false" customHeight="false" outlineLevel="1" collapsed="false">
      <c r="D151" s="33"/>
      <c r="E151" s="29"/>
      <c r="F151" s="37"/>
      <c r="G151" s="29"/>
      <c r="H151" s="35"/>
    </row>
    <row r="152" customFormat="false" ht="15.75" hidden="false" customHeight="false" outlineLevel="1" collapsed="false">
      <c r="D152" s="33"/>
      <c r="E152" s="29"/>
      <c r="F152" s="37"/>
      <c r="G152" s="29"/>
      <c r="H152" s="35"/>
    </row>
    <row r="153" customFormat="false" ht="15.75" hidden="false" customHeight="false" outlineLevel="1" collapsed="false">
      <c r="D153" s="33"/>
      <c r="E153" s="29"/>
      <c r="F153" s="37"/>
      <c r="G153" s="29"/>
      <c r="H153" s="35"/>
    </row>
    <row r="154" customFormat="false" ht="15.75" hidden="false" customHeight="false" outlineLevel="1" collapsed="false">
      <c r="D154" s="33"/>
      <c r="E154" s="29"/>
      <c r="F154" s="37"/>
      <c r="G154" s="29"/>
      <c r="H154" s="35"/>
    </row>
    <row r="155" customFormat="false" ht="15.75" hidden="false" customHeight="false" outlineLevel="1" collapsed="false">
      <c r="D155" s="33"/>
      <c r="E155" s="29"/>
      <c r="F155" s="37"/>
      <c r="G155" s="29"/>
      <c r="H155" s="35"/>
    </row>
    <row r="156" customFormat="false" ht="15.75" hidden="false" customHeight="false" outlineLevel="1" collapsed="false">
      <c r="D156" s="33"/>
      <c r="E156" s="29"/>
      <c r="F156" s="37"/>
      <c r="G156" s="29"/>
      <c r="H156" s="35"/>
    </row>
    <row r="157" customFormat="false" ht="15.75" hidden="false" customHeight="false" outlineLevel="1" collapsed="false">
      <c r="D157" s="33"/>
      <c r="E157" s="29"/>
      <c r="F157" s="37"/>
      <c r="G157" s="29"/>
      <c r="H157" s="35"/>
    </row>
    <row r="158" customFormat="false" ht="15.75" hidden="false" customHeight="false" outlineLevel="2" collapsed="false">
      <c r="D158" s="12"/>
      <c r="E158" s="8"/>
      <c r="F158" s="1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1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8"/>
      <c r="F163" s="1"/>
      <c r="G163" s="39" t="s">
        <v>39</v>
      </c>
      <c r="H163" s="1"/>
    </row>
    <row r="164" customFormat="false" ht="15.75" hidden="false" customHeight="false" outlineLevel="2" collapsed="false">
      <c r="D164" s="12"/>
      <c r="E164" s="8"/>
      <c r="F164" s="1"/>
      <c r="G164" s="8"/>
      <c r="H164" s="39" t="s">
        <v>41</v>
      </c>
    </row>
    <row r="165" customFormat="false" ht="15.75" hidden="false" customHeight="false" outlineLevel="2" collapsed="false">
      <c r="D165" s="12"/>
      <c r="E165" s="8"/>
      <c r="F165" s="1"/>
      <c r="G165" s="8"/>
      <c r="H165" s="13"/>
    </row>
    <row r="166" customFormat="false" ht="15.75" hidden="false" customHeight="false" outlineLevel="2" collapsed="false">
      <c r="D166" s="12"/>
      <c r="E166" s="8"/>
      <c r="F166" s="1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F167" s="1"/>
      <c r="G167" s="39" t="s">
        <v>23</v>
      </c>
      <c r="H167" s="13"/>
    </row>
    <row r="168" customFormat="false" ht="15.75" hidden="false" customHeight="false" outlineLevel="2" collapsed="false">
      <c r="D168" s="12"/>
      <c r="E168" s="8"/>
      <c r="F168" s="1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F169" s="1"/>
      <c r="G169" s="39" t="s">
        <v>9</v>
      </c>
      <c r="H169" s="13"/>
    </row>
    <row r="170" customFormat="false" ht="15.75" hidden="false" customHeight="false" outlineLevel="2" collapsed="false">
      <c r="D170" s="12"/>
      <c r="E170" s="8"/>
      <c r="F170" s="1"/>
      <c r="G170" s="39" t="s">
        <v>54</v>
      </c>
      <c r="H170" s="13"/>
    </row>
    <row r="171" customFormat="false" ht="15.75" hidden="false" customHeight="false" outlineLevel="2" collapsed="false">
      <c r="D171" s="12"/>
      <c r="E171" s="8"/>
      <c r="F171" s="1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1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F174" s="1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F175" s="1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F176" s="1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F177" s="1"/>
      <c r="G177" s="8"/>
      <c r="H177" s="13"/>
    </row>
    <row r="178" customFormat="false" ht="15.75" hidden="false" customHeight="false" outlineLevel="2" collapsed="false">
      <c r="D178" s="12"/>
      <c r="E178" s="8"/>
      <c r="F178" s="1"/>
      <c r="G178" s="8"/>
      <c r="H178" s="39" t="s">
        <v>64</v>
      </c>
    </row>
    <row r="179" customFormat="false" ht="15.75" hidden="false" customHeight="false" outlineLevel="2" collapsed="false">
      <c r="D179" s="12"/>
      <c r="E179" s="8"/>
      <c r="F179" s="1"/>
      <c r="G179" s="39" t="s">
        <v>65</v>
      </c>
      <c r="H179" s="13"/>
    </row>
    <row r="180" customFormat="false" ht="15.75" hidden="false" customHeight="false" outlineLevel="2" collapsed="false">
      <c r="D180" s="12"/>
      <c r="E180" s="8"/>
      <c r="F180" s="1"/>
      <c r="G180" s="39" t="s">
        <v>66</v>
      </c>
      <c r="H180" s="13"/>
    </row>
    <row r="181" customFormat="false" ht="15.75" hidden="false" customHeight="false" outlineLevel="2" collapsed="false">
      <c r="D181" s="12"/>
      <c r="E181" s="1"/>
      <c r="F181" s="1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F182" s="1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F183" s="1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F184" s="1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F185" s="1"/>
      <c r="G185" s="39" t="s">
        <v>42</v>
      </c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13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48.75" hidden="false" customHeight="true" outlineLevel="0" collapsed="false">
      <c r="A209" s="77" t="n">
        <f aca="false">A142+1</f>
        <v>4</v>
      </c>
      <c r="B209" s="27" t="s">
        <v>95</v>
      </c>
      <c r="C209" s="28" t="n">
        <f aca="false">SUM(D209:H209)</f>
        <v>34</v>
      </c>
      <c r="D209" s="29" t="n">
        <f aca="false">COUNTA(D210:D275)</f>
        <v>0</v>
      </c>
      <c r="E209" s="29" t="n">
        <f aca="false">COUNTA(E210:E275)</f>
        <v>1</v>
      </c>
      <c r="F209" s="29" t="n">
        <f aca="false">COUNTA(F210:F275)</f>
        <v>9</v>
      </c>
      <c r="G209" s="29" t="n">
        <f aca="false">COUNTA(G210:G275)</f>
        <v>21</v>
      </c>
      <c r="H209" s="29" t="n">
        <f aca="false">COUNTA(H210:H275)</f>
        <v>3</v>
      </c>
    </row>
    <row r="210" customFormat="false" ht="15.6" hidden="false" customHeight="true" outlineLevel="1" collapsed="false">
      <c r="D210" s="51"/>
      <c r="E210" s="52"/>
      <c r="F210" s="52"/>
      <c r="G210" s="52"/>
      <c r="H210" s="53"/>
    </row>
    <row r="211" customFormat="false" ht="15.6" hidden="false" customHeight="true" outlineLevel="1" collapsed="false">
      <c r="D211" s="33"/>
      <c r="E211" s="34" t="s">
        <v>55</v>
      </c>
      <c r="G211" s="29"/>
      <c r="H211" s="35"/>
    </row>
    <row r="212" customFormat="false" ht="15.75" hidden="false" customHeight="false" outlineLevel="1" collapsed="false">
      <c r="D212" s="33"/>
      <c r="E212" s="29"/>
      <c r="F212" s="34" t="s">
        <v>56</v>
      </c>
      <c r="G212" s="29"/>
      <c r="H212" s="35"/>
    </row>
    <row r="213" customFormat="false" ht="15.75" hidden="false" customHeight="false" outlineLevel="1" collapsed="false">
      <c r="D213" s="33"/>
      <c r="E213" s="29"/>
      <c r="F213" s="34" t="s">
        <v>57</v>
      </c>
      <c r="G213" s="29"/>
      <c r="H213" s="35"/>
    </row>
    <row r="214" customFormat="false" ht="15.75" hidden="false" customHeight="false" outlineLevel="1" collapsed="false">
      <c r="D214" s="33"/>
      <c r="E214" s="29"/>
      <c r="F214" s="34" t="s">
        <v>58</v>
      </c>
      <c r="G214" s="29"/>
      <c r="H214" s="35"/>
    </row>
    <row r="215" customFormat="false" ht="15.75" hidden="false" customHeight="false" outlineLevel="1" collapsed="false">
      <c r="D215" s="33"/>
      <c r="E215" s="29"/>
      <c r="F215" s="34" t="s">
        <v>59</v>
      </c>
      <c r="G215" s="29"/>
      <c r="H215" s="35"/>
    </row>
    <row r="216" customFormat="false" ht="15.75" hidden="false" customHeight="false" outlineLevel="1" collapsed="false">
      <c r="D216" s="33"/>
      <c r="E216" s="29"/>
      <c r="G216" s="36" t="s">
        <v>37</v>
      </c>
      <c r="H216" s="35"/>
    </row>
    <row r="217" customFormat="false" ht="15.75" hidden="false" customHeight="false" outlineLevel="1" collapsed="false">
      <c r="D217" s="33"/>
      <c r="E217" s="29"/>
      <c r="F217" s="37"/>
      <c r="G217" s="29"/>
      <c r="H217" s="35"/>
    </row>
    <row r="218" customFormat="false" ht="15.75" hidden="false" customHeight="false" outlineLevel="1" collapsed="false">
      <c r="D218" s="33"/>
      <c r="E218" s="29"/>
      <c r="F218" s="37"/>
      <c r="G218" s="29"/>
      <c r="H218" s="35"/>
    </row>
    <row r="219" customFormat="false" ht="15.75" hidden="false" customHeight="false" outlineLevel="1" collapsed="false">
      <c r="D219" s="33"/>
      <c r="E219" s="29"/>
      <c r="F219" s="37"/>
      <c r="G219" s="29"/>
      <c r="H219" s="35"/>
    </row>
    <row r="220" customFormat="false" ht="15.75" hidden="false" customHeight="false" outlineLevel="1" collapsed="false">
      <c r="D220" s="33"/>
      <c r="E220" s="29"/>
      <c r="F220" s="37"/>
      <c r="G220" s="29"/>
      <c r="H220" s="35"/>
    </row>
    <row r="221" customFormat="false" ht="15.75" hidden="false" customHeight="false" outlineLevel="1" collapsed="false">
      <c r="D221" s="33"/>
      <c r="E221" s="29"/>
      <c r="F221" s="37"/>
      <c r="G221" s="29"/>
      <c r="H221" s="35"/>
    </row>
    <row r="222" customFormat="false" ht="15.75" hidden="false" customHeight="false" outlineLevel="1" collapsed="false">
      <c r="D222" s="33"/>
      <c r="E222" s="29"/>
      <c r="F222" s="37"/>
      <c r="G222" s="29"/>
      <c r="H222" s="35"/>
    </row>
    <row r="223" customFormat="false" ht="15.75" hidden="false" customHeight="false" outlineLevel="1" collapsed="false">
      <c r="D223" s="33"/>
      <c r="E223" s="29"/>
      <c r="F223" s="37"/>
      <c r="G223" s="29"/>
      <c r="H223" s="35"/>
    </row>
    <row r="224" customFormat="false" ht="15.75" hidden="false" customHeight="false" outlineLevel="1" collapsed="false">
      <c r="D224" s="33"/>
      <c r="E224" s="29"/>
      <c r="F224" s="37"/>
      <c r="G224" s="29"/>
      <c r="H224" s="35"/>
    </row>
    <row r="225" customFormat="false" ht="15.75" hidden="false" customHeight="false" outlineLevel="2" collapsed="false">
      <c r="D225" s="49"/>
      <c r="E225" s="29"/>
      <c r="G225" s="78" t="s">
        <v>14</v>
      </c>
      <c r="H225" s="50"/>
    </row>
    <row r="226" customFormat="false" ht="15.75" hidden="false" customHeight="false" outlineLevel="2" collapsed="false">
      <c r="D226" s="49"/>
      <c r="E226" s="29"/>
      <c r="F226" s="78" t="s">
        <v>12</v>
      </c>
      <c r="G226" s="29"/>
      <c r="H226" s="50"/>
    </row>
    <row r="227" customFormat="false" ht="15.75" hidden="false" customHeight="false" outlineLevel="2" collapsed="false">
      <c r="D227" s="49"/>
      <c r="E227" s="29"/>
      <c r="F227" s="78" t="s">
        <v>38</v>
      </c>
      <c r="G227" s="29"/>
      <c r="H227" s="50"/>
    </row>
    <row r="228" customFormat="false" ht="15.75" hidden="false" customHeight="false" outlineLevel="2" collapsed="false">
      <c r="D228" s="49"/>
      <c r="E228" s="79"/>
      <c r="G228" s="78" t="s">
        <v>40</v>
      </c>
      <c r="H228" s="50"/>
    </row>
    <row r="229" customFormat="false" ht="15.75" hidden="false" customHeight="false" outlineLevel="2" collapsed="false">
      <c r="D229" s="49"/>
      <c r="E229" s="29"/>
      <c r="F229" s="78" t="s">
        <v>28</v>
      </c>
      <c r="G229" s="29"/>
      <c r="H229" s="50"/>
    </row>
    <row r="230" customFormat="false" ht="15.75" hidden="false" customHeight="false" outlineLevel="2" collapsed="false">
      <c r="D230" s="49"/>
      <c r="E230" s="29"/>
      <c r="F230" s="78" t="s">
        <v>39</v>
      </c>
    </row>
    <row r="231" customFormat="false" ht="15.75" hidden="false" customHeight="false" outlineLevel="2" collapsed="false">
      <c r="D231" s="49"/>
      <c r="E231" s="29"/>
      <c r="G231" s="29"/>
      <c r="H231" s="78" t="s">
        <v>41</v>
      </c>
    </row>
    <row r="232" customFormat="false" ht="15.75" hidden="false" customHeight="false" outlineLevel="2" collapsed="false">
      <c r="D232" s="49"/>
      <c r="E232" s="29"/>
      <c r="G232" s="29"/>
      <c r="H232" s="78" t="s">
        <v>26</v>
      </c>
    </row>
    <row r="233" customFormat="false" ht="15.75" hidden="false" customHeight="false" outlineLevel="2" collapsed="false">
      <c r="D233" s="49"/>
      <c r="E233" s="29"/>
      <c r="G233" s="78" t="s">
        <v>24</v>
      </c>
      <c r="H233" s="50"/>
    </row>
    <row r="234" customFormat="false" ht="15.75" hidden="false" customHeight="false" outlineLevel="2" collapsed="false">
      <c r="D234" s="49"/>
      <c r="E234" s="29"/>
      <c r="G234" s="78" t="s">
        <v>23</v>
      </c>
      <c r="H234" s="50"/>
    </row>
    <row r="235" customFormat="false" ht="15.75" hidden="false" customHeight="false" outlineLevel="2" collapsed="false">
      <c r="D235" s="49"/>
      <c r="E235" s="29"/>
      <c r="G235" s="78" t="s">
        <v>8</v>
      </c>
      <c r="H235" s="50"/>
    </row>
    <row r="236" customFormat="false" ht="15.75" hidden="false" customHeight="false" outlineLevel="2" collapsed="false">
      <c r="D236" s="49"/>
      <c r="E236" s="29"/>
      <c r="G236" s="78" t="s">
        <v>9</v>
      </c>
      <c r="H236" s="50"/>
    </row>
    <row r="237" customFormat="false" ht="15.75" hidden="false" customHeight="false" outlineLevel="2" collapsed="false">
      <c r="D237" s="49"/>
      <c r="E237" s="29"/>
      <c r="G237" s="78" t="s">
        <v>54</v>
      </c>
      <c r="H237" s="50"/>
    </row>
    <row r="238" customFormat="false" ht="15.75" hidden="false" customHeight="false" outlineLevel="2" collapsed="false">
      <c r="D238" s="49"/>
      <c r="E238" s="29"/>
      <c r="G238" s="78" t="s">
        <v>18</v>
      </c>
      <c r="H238" s="50"/>
    </row>
    <row r="239" customFormat="false" ht="15.75" hidden="false" customHeight="false" outlineLevel="2" collapsed="false">
      <c r="D239" s="49"/>
      <c r="E239" s="29"/>
      <c r="F239" s="78" t="s">
        <v>27</v>
      </c>
      <c r="G239" s="29"/>
      <c r="H239" s="50"/>
    </row>
    <row r="240" customFormat="false" ht="15.75" hidden="false" customHeight="false" outlineLevel="2" collapsed="false">
      <c r="D240" s="49"/>
      <c r="E240" s="29"/>
      <c r="G240" s="78" t="s">
        <v>60</v>
      </c>
      <c r="H240" s="50"/>
    </row>
    <row r="241" customFormat="false" ht="15.75" hidden="false" customHeight="false" outlineLevel="2" collapsed="false">
      <c r="D241" s="49"/>
      <c r="E241" s="29"/>
      <c r="G241" s="78" t="s">
        <v>61</v>
      </c>
      <c r="H241" s="50"/>
    </row>
    <row r="242" customFormat="false" ht="15.75" hidden="false" customHeight="false" outlineLevel="2" collapsed="false">
      <c r="D242" s="49"/>
      <c r="E242" s="29"/>
      <c r="G242" s="78" t="s">
        <v>62</v>
      </c>
      <c r="H242" s="50"/>
    </row>
    <row r="243" customFormat="false" ht="15.6" hidden="false" customHeight="true" outlineLevel="2" collapsed="false">
      <c r="D243" s="49"/>
      <c r="E243" s="29"/>
      <c r="G243" s="78" t="s">
        <v>63</v>
      </c>
      <c r="H243" s="50"/>
    </row>
    <row r="244" customFormat="false" ht="15.6" hidden="false" customHeight="true" outlineLevel="2" collapsed="false">
      <c r="D244" s="49"/>
      <c r="E244" s="29"/>
      <c r="G244" s="78" t="s">
        <v>99</v>
      </c>
      <c r="H244" s="50"/>
    </row>
    <row r="245" customFormat="false" ht="15.75" hidden="false" customHeight="false" outlineLevel="2" collapsed="false">
      <c r="D245" s="49"/>
      <c r="E245" s="29"/>
      <c r="G245" s="29"/>
      <c r="H245" s="78" t="s">
        <v>64</v>
      </c>
    </row>
    <row r="246" customFormat="false" ht="15.75" hidden="false" customHeight="false" outlineLevel="2" collapsed="false">
      <c r="D246" s="49"/>
      <c r="E246" s="29"/>
      <c r="G246" s="78" t="s">
        <v>65</v>
      </c>
      <c r="H246" s="50"/>
    </row>
    <row r="247" customFormat="false" ht="15.75" hidden="false" customHeight="false" outlineLevel="2" collapsed="false">
      <c r="D247" s="49"/>
      <c r="E247" s="29"/>
      <c r="G247" s="78" t="s">
        <v>66</v>
      </c>
      <c r="H247" s="50"/>
    </row>
    <row r="248" customFormat="false" ht="15.75" hidden="false" customHeight="false" outlineLevel="2" collapsed="false">
      <c r="D248" s="49"/>
      <c r="G248" s="78" t="s">
        <v>67</v>
      </c>
      <c r="H248" s="50"/>
    </row>
    <row r="249" customFormat="false" ht="15.75" hidden="false" customHeight="false" outlineLevel="2" collapsed="false">
      <c r="D249" s="49"/>
      <c r="E249" s="29"/>
      <c r="G249" s="78" t="s">
        <v>68</v>
      </c>
      <c r="H249" s="50"/>
    </row>
    <row r="250" customFormat="false" ht="15.75" hidden="false" customHeight="false" outlineLevel="2" collapsed="false">
      <c r="D250" s="49"/>
      <c r="E250" s="29"/>
      <c r="G250" s="78" t="s">
        <v>69</v>
      </c>
      <c r="H250" s="50"/>
    </row>
    <row r="251" customFormat="false" ht="15.75" hidden="false" customHeight="false" outlineLevel="2" collapsed="false">
      <c r="D251" s="49"/>
      <c r="E251" s="29"/>
      <c r="G251" s="78" t="s">
        <v>70</v>
      </c>
      <c r="H251" s="50"/>
    </row>
    <row r="252" customFormat="false" ht="15.75" hidden="false" customHeight="false" outlineLevel="2" collapsed="false">
      <c r="D252" s="49"/>
      <c r="E252" s="29"/>
      <c r="G252" s="78" t="s">
        <v>42</v>
      </c>
      <c r="H252" s="50"/>
    </row>
    <row r="253" customFormat="false" ht="15.75" hidden="false" customHeight="false" outlineLevel="2" collapsed="false">
      <c r="D253" s="49"/>
      <c r="E253" s="29"/>
      <c r="F253" s="29"/>
      <c r="G253" s="29"/>
      <c r="H253" s="50"/>
    </row>
    <row r="254" customFormat="false" ht="15.75" hidden="false" customHeight="false" outlineLevel="2" collapsed="false">
      <c r="D254" s="49"/>
      <c r="E254" s="29"/>
      <c r="F254" s="29"/>
      <c r="G254" s="29"/>
      <c r="H254" s="50"/>
    </row>
    <row r="255" customFormat="false" ht="15.75" hidden="false" customHeight="false" outlineLevel="2" collapsed="false">
      <c r="D255" s="49"/>
      <c r="E255" s="29"/>
      <c r="F255" s="29"/>
      <c r="G255" s="29"/>
      <c r="H255" s="50"/>
    </row>
    <row r="256" customFormat="false" ht="15.75" hidden="false" customHeight="false" outlineLevel="2" collapsed="false">
      <c r="D256" s="49"/>
      <c r="E256" s="29"/>
      <c r="F256" s="79"/>
      <c r="G256" s="29"/>
      <c r="H256" s="50"/>
    </row>
    <row r="257" customFormat="false" ht="15.75" hidden="false" customHeight="false" outlineLevel="2" collapsed="false">
      <c r="D257" s="49"/>
      <c r="E257" s="29"/>
      <c r="F257" s="29"/>
      <c r="G257" s="79"/>
      <c r="H257" s="50"/>
    </row>
    <row r="258" customFormat="false" ht="15.75" hidden="false" customHeight="false" outlineLevel="2" collapsed="false">
      <c r="D258" s="49"/>
      <c r="E258" s="29"/>
      <c r="F258" s="29"/>
      <c r="G258" s="79"/>
      <c r="H258" s="50"/>
    </row>
    <row r="259" customFormat="false" ht="15.75" hidden="false" customHeight="false" outlineLevel="2" collapsed="false">
      <c r="D259" s="49"/>
      <c r="E259" s="29"/>
      <c r="F259" s="29"/>
      <c r="G259" s="29"/>
      <c r="H259" s="50"/>
    </row>
    <row r="260" customFormat="false" ht="15.75" hidden="false" customHeight="false" outlineLevel="2" collapsed="false">
      <c r="D260" s="49"/>
      <c r="E260" s="29"/>
      <c r="F260" s="29"/>
      <c r="G260" s="29"/>
      <c r="H260" s="50"/>
    </row>
    <row r="261" customFormat="false" ht="15.75" hidden="false" customHeight="false" outlineLevel="2" collapsed="false">
      <c r="D261" s="49"/>
      <c r="E261" s="79"/>
      <c r="F261" s="29"/>
      <c r="G261" s="29"/>
      <c r="H261" s="50"/>
    </row>
    <row r="262" customFormat="false" ht="15.75" hidden="false" customHeight="false" outlineLevel="2" collapsed="false">
      <c r="D262" s="49"/>
      <c r="E262" s="29"/>
      <c r="F262" s="29"/>
      <c r="G262" s="29"/>
      <c r="H262" s="50"/>
    </row>
    <row r="263" customFormat="false" ht="15.75" hidden="false" customHeight="false" outlineLevel="2" collapsed="false">
      <c r="D263" s="49"/>
      <c r="E263" s="29"/>
      <c r="F263" s="29"/>
      <c r="G263" s="29"/>
      <c r="H263" s="50"/>
    </row>
    <row r="264" customFormat="false" ht="15.75" hidden="false" customHeight="false" outlineLevel="2" collapsed="false">
      <c r="D264" s="49"/>
      <c r="E264" s="29"/>
      <c r="F264" s="29"/>
      <c r="G264" s="29"/>
      <c r="H264" s="50"/>
    </row>
    <row r="265" customFormat="false" ht="15.75" hidden="false" customHeight="false" outlineLevel="2" collapsed="false">
      <c r="D265" s="49"/>
      <c r="E265" s="29"/>
      <c r="F265" s="29"/>
      <c r="G265" s="29"/>
      <c r="H265" s="50"/>
    </row>
    <row r="266" customFormat="false" ht="15.75" hidden="false" customHeight="false" outlineLevel="2" collapsed="false">
      <c r="D266" s="49"/>
      <c r="E266" s="29"/>
      <c r="F266" s="29"/>
      <c r="G266" s="50"/>
      <c r="H266" s="50"/>
    </row>
    <row r="267" customFormat="false" ht="15.75" hidden="false" customHeight="false" outlineLevel="2" collapsed="false">
      <c r="D267" s="49"/>
      <c r="E267" s="29"/>
      <c r="F267" s="29"/>
      <c r="G267" s="29"/>
      <c r="H267" s="50"/>
    </row>
    <row r="268" customFormat="false" ht="15.75" hidden="false" customHeight="false" outlineLevel="2" collapsed="false">
      <c r="D268" s="49"/>
      <c r="E268" s="29"/>
      <c r="F268" s="29"/>
      <c r="G268" s="29"/>
      <c r="H268" s="50"/>
    </row>
    <row r="269" customFormat="false" ht="15.75" hidden="false" customHeight="false" outlineLevel="2" collapsed="false">
      <c r="D269" s="49"/>
      <c r="E269" s="29"/>
      <c r="F269" s="29"/>
      <c r="G269" s="29"/>
      <c r="H269" s="50"/>
    </row>
    <row r="270" customFormat="false" ht="15.75" hidden="false" customHeight="false" outlineLevel="2" collapsed="false">
      <c r="D270" s="49"/>
      <c r="E270" s="29"/>
      <c r="F270" s="29"/>
      <c r="G270" s="29"/>
      <c r="H270" s="50"/>
    </row>
    <row r="271" customFormat="false" ht="15.75" hidden="false" customHeight="false" outlineLevel="2" collapsed="false">
      <c r="D271" s="49"/>
      <c r="E271" s="29"/>
      <c r="F271" s="29"/>
      <c r="G271" s="29"/>
      <c r="H271" s="50"/>
    </row>
    <row r="272" customFormat="false" ht="15.75" hidden="false" customHeight="false" outlineLevel="2" collapsed="false">
      <c r="D272" s="49"/>
      <c r="E272" s="29"/>
      <c r="F272" s="29"/>
      <c r="G272" s="29"/>
      <c r="H272" s="50"/>
    </row>
    <row r="273" customFormat="false" ht="15.75" hidden="false" customHeight="false" outlineLevel="2" collapsed="false">
      <c r="D273" s="49"/>
      <c r="E273" s="29"/>
      <c r="F273" s="29"/>
      <c r="G273" s="29"/>
      <c r="H273" s="50"/>
    </row>
    <row r="274" customFormat="false" ht="15.75" hidden="false" customHeight="false" outlineLevel="2" collapsed="false">
      <c r="D274" s="49"/>
      <c r="E274" s="29"/>
      <c r="F274" s="29"/>
      <c r="G274" s="29"/>
      <c r="H274" s="50"/>
    </row>
    <row r="275" customFormat="false" ht="16.5" hidden="false" customHeight="false" outlineLevel="2" collapsed="false">
      <c r="D275" s="80"/>
      <c r="E275" s="81"/>
      <c r="F275" s="81"/>
      <c r="G275" s="81"/>
      <c r="H275" s="82"/>
    </row>
    <row r="276" customFormat="false" ht="42.75" hidden="false" customHeight="true" outlineLevel="0" collapsed="false">
      <c r="A276" s="77" t="n">
        <f aca="false">A209+1</f>
        <v>5</v>
      </c>
      <c r="B276" s="27" t="s">
        <v>96</v>
      </c>
      <c r="C276" s="28" t="n">
        <f aca="false">SUM(D276:H276)</f>
        <v>34</v>
      </c>
      <c r="D276" s="29" t="n">
        <f aca="false">COUNTA(D277:D342)</f>
        <v>0</v>
      </c>
      <c r="E276" s="29" t="n">
        <f aca="false">COUNTA(E277:E342)</f>
        <v>0</v>
      </c>
      <c r="F276" s="29" t="n">
        <f aca="false">COUNTA(F277:F342)</f>
        <v>2</v>
      </c>
      <c r="G276" s="29" t="n">
        <f aca="false">COUNTA(G277:G342)</f>
        <v>5</v>
      </c>
      <c r="H276" s="29" t="n">
        <f aca="false">COUNTA(H277:H342)</f>
        <v>27</v>
      </c>
    </row>
    <row r="277" customFormat="false" ht="15.6" hidden="false" customHeight="true" outlineLevel="1" collapsed="false">
      <c r="D277" s="51"/>
      <c r="E277" s="52"/>
      <c r="F277" s="52"/>
      <c r="G277" s="52"/>
      <c r="H277" s="53"/>
    </row>
    <row r="278" customFormat="false" ht="15.6" hidden="false" customHeight="true" outlineLevel="1" collapsed="false">
      <c r="D278" s="33"/>
      <c r="E278" s="29"/>
      <c r="G278" s="34" t="s">
        <v>55</v>
      </c>
      <c r="H278" s="35"/>
    </row>
    <row r="279" customFormat="false" ht="15.75" hidden="false" customHeight="false" outlineLevel="1" collapsed="false">
      <c r="D279" s="33"/>
      <c r="E279" s="29"/>
      <c r="G279" s="34" t="s">
        <v>56</v>
      </c>
      <c r="H279" s="35"/>
    </row>
    <row r="280" customFormat="false" ht="15.75" hidden="false" customHeight="false" outlineLevel="1" collapsed="false">
      <c r="D280" s="33"/>
      <c r="E280" s="29"/>
      <c r="F280" s="34" t="s">
        <v>57</v>
      </c>
      <c r="G280" s="29"/>
      <c r="H280" s="35"/>
    </row>
    <row r="281" customFormat="false" ht="15.75" hidden="false" customHeight="false" outlineLevel="1" collapsed="false">
      <c r="D281" s="33"/>
      <c r="E281" s="29"/>
      <c r="F281" s="34" t="s">
        <v>58</v>
      </c>
      <c r="G281" s="29"/>
      <c r="H281" s="35"/>
    </row>
    <row r="282" customFormat="false" ht="15.75" hidden="false" customHeight="false" outlineLevel="1" collapsed="false">
      <c r="D282" s="33"/>
      <c r="E282" s="29"/>
      <c r="G282" s="34" t="s">
        <v>59</v>
      </c>
      <c r="H282" s="35"/>
    </row>
    <row r="283" customFormat="false" ht="15.75" hidden="false" customHeight="false" outlineLevel="1" collapsed="false">
      <c r="D283" s="33"/>
      <c r="E283" s="29"/>
      <c r="G283" s="29"/>
      <c r="H283" s="36" t="s">
        <v>37</v>
      </c>
    </row>
    <row r="284" customFormat="false" ht="15.75" hidden="false" customHeight="false" outlineLevel="1" collapsed="false">
      <c r="D284" s="33"/>
      <c r="E284" s="29"/>
      <c r="F284" s="37"/>
      <c r="G284" s="29"/>
      <c r="H284" s="35"/>
    </row>
    <row r="285" customFormat="false" ht="15.75" hidden="false" customHeight="false" outlineLevel="1" collapsed="false">
      <c r="D285" s="33"/>
      <c r="E285" s="29"/>
      <c r="F285" s="37"/>
      <c r="G285" s="29"/>
      <c r="H285" s="35"/>
    </row>
    <row r="286" customFormat="false" ht="15.75" hidden="false" customHeight="false" outlineLevel="1" collapsed="false">
      <c r="D286" s="33"/>
      <c r="E286" s="29"/>
      <c r="F286" s="37"/>
      <c r="G286" s="29"/>
      <c r="H286" s="35"/>
    </row>
    <row r="287" customFormat="false" ht="15.75" hidden="false" customHeight="false" outlineLevel="1" collapsed="false">
      <c r="D287" s="33"/>
      <c r="E287" s="29"/>
      <c r="F287" s="37"/>
      <c r="G287" s="29"/>
      <c r="H287" s="35"/>
    </row>
    <row r="288" customFormat="false" ht="15.75" hidden="false" customHeight="false" outlineLevel="1" collapsed="false">
      <c r="D288" s="33"/>
      <c r="E288" s="29"/>
      <c r="F288" s="37"/>
      <c r="G288" s="29"/>
      <c r="H288" s="35"/>
    </row>
    <row r="289" customFormat="false" ht="15.75" hidden="false" customHeight="false" outlineLevel="1" collapsed="false">
      <c r="D289" s="33"/>
      <c r="E289" s="29"/>
      <c r="F289" s="37"/>
      <c r="G289" s="29"/>
      <c r="H289" s="35"/>
    </row>
    <row r="290" customFormat="false" ht="15.75" hidden="false" customHeight="false" outlineLevel="1" collapsed="false">
      <c r="D290" s="33"/>
      <c r="E290" s="29"/>
      <c r="F290" s="37"/>
      <c r="G290" s="29"/>
      <c r="H290" s="35"/>
    </row>
    <row r="291" customFormat="false" ht="15.75" hidden="false" customHeight="false" outlineLevel="1" collapsed="false">
      <c r="D291" s="33"/>
      <c r="E291" s="29"/>
      <c r="F291" s="37"/>
      <c r="G291" s="29"/>
      <c r="H291" s="35"/>
    </row>
    <row r="292" customFormat="false" ht="15.75" hidden="false" customHeight="false" outlineLevel="2" collapsed="false">
      <c r="D292" s="49"/>
      <c r="E292" s="29"/>
      <c r="F292" s="29"/>
      <c r="H292" s="78" t="s">
        <v>14</v>
      </c>
    </row>
    <row r="293" customFormat="false" ht="15.75" hidden="false" customHeight="false" outlineLevel="2" collapsed="false">
      <c r="D293" s="49"/>
      <c r="E293" s="29"/>
      <c r="F293" s="29"/>
      <c r="G293" s="29"/>
      <c r="H293" s="78" t="s">
        <v>12</v>
      </c>
    </row>
    <row r="294" customFormat="false" ht="15.75" hidden="false" customHeight="false" outlineLevel="2" collapsed="false">
      <c r="D294" s="49"/>
      <c r="E294" s="29"/>
      <c r="F294" s="29"/>
      <c r="G294" s="29"/>
      <c r="H294" s="78" t="s">
        <v>38</v>
      </c>
    </row>
    <row r="295" customFormat="false" ht="15.75" hidden="false" customHeight="false" outlineLevel="2" collapsed="false">
      <c r="D295" s="49"/>
      <c r="E295" s="79"/>
      <c r="F295" s="29"/>
      <c r="H295" s="78" t="s">
        <v>40</v>
      </c>
    </row>
    <row r="296" customFormat="false" ht="15.75" hidden="false" customHeight="false" outlineLevel="2" collapsed="false">
      <c r="D296" s="49"/>
      <c r="E296" s="29"/>
      <c r="F296" s="29"/>
      <c r="G296" s="29"/>
      <c r="H296" s="78" t="s">
        <v>28</v>
      </c>
    </row>
    <row r="297" customFormat="false" ht="15.75" hidden="false" customHeight="false" outlineLevel="2" collapsed="false">
      <c r="D297" s="49"/>
      <c r="E297" s="29"/>
      <c r="F297" s="29"/>
      <c r="H297" s="78" t="s">
        <v>39</v>
      </c>
    </row>
    <row r="298" customFormat="false" ht="15.75" hidden="false" customHeight="false" outlineLevel="2" collapsed="false">
      <c r="D298" s="49"/>
      <c r="E298" s="29"/>
      <c r="F298" s="29"/>
      <c r="G298" s="29"/>
      <c r="H298" s="78" t="s">
        <v>41</v>
      </c>
    </row>
    <row r="299" customFormat="false" ht="15.75" hidden="false" customHeight="false" outlineLevel="2" collapsed="false">
      <c r="D299" s="49"/>
      <c r="E299" s="29"/>
      <c r="F299" s="29"/>
      <c r="G299" s="78" t="s">
        <v>26</v>
      </c>
    </row>
    <row r="300" customFormat="false" ht="15.75" hidden="false" customHeight="false" outlineLevel="2" collapsed="false">
      <c r="D300" s="49"/>
      <c r="E300" s="29"/>
      <c r="F300" s="29"/>
      <c r="H300" s="78" t="s">
        <v>24</v>
      </c>
    </row>
    <row r="301" customFormat="false" ht="15.75" hidden="false" customHeight="false" outlineLevel="2" collapsed="false">
      <c r="D301" s="49"/>
      <c r="E301" s="29"/>
      <c r="F301" s="29"/>
      <c r="H301" s="78" t="s">
        <v>23</v>
      </c>
    </row>
    <row r="302" customFormat="false" ht="15.75" hidden="false" customHeight="false" outlineLevel="2" collapsed="false">
      <c r="D302" s="49"/>
      <c r="E302" s="29"/>
      <c r="F302" s="29"/>
      <c r="H302" s="78" t="s">
        <v>8</v>
      </c>
    </row>
    <row r="303" customFormat="false" ht="15.75" hidden="false" customHeight="false" outlineLevel="2" collapsed="false">
      <c r="D303" s="49"/>
      <c r="E303" s="29"/>
      <c r="F303" s="29"/>
      <c r="H303" s="78" t="s">
        <v>9</v>
      </c>
    </row>
    <row r="304" customFormat="false" ht="15.75" hidden="false" customHeight="false" outlineLevel="2" collapsed="false">
      <c r="D304" s="49"/>
      <c r="E304" s="29"/>
      <c r="F304" s="29"/>
      <c r="H304" s="78" t="s">
        <v>54</v>
      </c>
    </row>
    <row r="305" customFormat="false" ht="15.75" hidden="false" customHeight="false" outlineLevel="2" collapsed="false">
      <c r="D305" s="49"/>
      <c r="E305" s="29"/>
      <c r="F305" s="29"/>
      <c r="H305" s="78" t="s">
        <v>18</v>
      </c>
    </row>
    <row r="306" customFormat="false" ht="15.75" hidden="false" customHeight="false" outlineLevel="2" collapsed="false">
      <c r="D306" s="49"/>
      <c r="E306" s="29"/>
      <c r="F306" s="29"/>
      <c r="G306" s="78" t="s">
        <v>27</v>
      </c>
    </row>
    <row r="307" customFormat="false" ht="15.75" hidden="false" customHeight="false" outlineLevel="2" collapsed="false">
      <c r="D307" s="49"/>
      <c r="E307" s="29"/>
      <c r="F307" s="29"/>
      <c r="H307" s="78" t="s">
        <v>60</v>
      </c>
    </row>
    <row r="308" customFormat="false" ht="15.75" hidden="false" customHeight="false" outlineLevel="2" collapsed="false">
      <c r="D308" s="49"/>
      <c r="E308" s="29"/>
      <c r="F308" s="29"/>
      <c r="H308" s="78" t="s">
        <v>61</v>
      </c>
    </row>
    <row r="309" customFormat="false" ht="15.75" hidden="false" customHeight="false" outlineLevel="2" collapsed="false">
      <c r="D309" s="49"/>
      <c r="E309" s="29"/>
      <c r="F309" s="29"/>
      <c r="H309" s="78" t="s">
        <v>62</v>
      </c>
    </row>
    <row r="310" customFormat="false" ht="15.6" hidden="false" customHeight="true" outlineLevel="2" collapsed="false">
      <c r="D310" s="49"/>
      <c r="E310" s="29"/>
      <c r="F310" s="29"/>
      <c r="H310" s="78" t="s">
        <v>63</v>
      </c>
    </row>
    <row r="311" customFormat="false" ht="15.6" hidden="false" customHeight="true" outlineLevel="2" collapsed="false">
      <c r="D311" s="49"/>
      <c r="E311" s="29"/>
      <c r="F311" s="29"/>
      <c r="H311" s="78" t="s">
        <v>99</v>
      </c>
    </row>
    <row r="312" customFormat="false" ht="15.75" hidden="false" customHeight="false" outlineLevel="2" collapsed="false">
      <c r="D312" s="49"/>
      <c r="E312" s="29"/>
      <c r="F312" s="29"/>
      <c r="G312" s="29"/>
      <c r="H312" s="78" t="s">
        <v>64</v>
      </c>
    </row>
    <row r="313" customFormat="false" ht="15.75" hidden="false" customHeight="false" outlineLevel="2" collapsed="false">
      <c r="D313" s="49"/>
      <c r="E313" s="29"/>
      <c r="F313" s="29"/>
      <c r="H313" s="78" t="s">
        <v>65</v>
      </c>
    </row>
    <row r="314" customFormat="false" ht="15.75" hidden="false" customHeight="false" outlineLevel="2" collapsed="false">
      <c r="D314" s="49"/>
      <c r="E314" s="29"/>
      <c r="F314" s="29"/>
      <c r="H314" s="78" t="s">
        <v>66</v>
      </c>
    </row>
    <row r="315" customFormat="false" ht="15.75" hidden="false" customHeight="false" outlineLevel="2" collapsed="false">
      <c r="D315" s="49"/>
      <c r="F315" s="29"/>
      <c r="H315" s="78" t="s">
        <v>67</v>
      </c>
    </row>
    <row r="316" customFormat="false" ht="15.75" hidden="false" customHeight="false" outlineLevel="2" collapsed="false">
      <c r="D316" s="49"/>
      <c r="E316" s="29"/>
      <c r="F316" s="29"/>
      <c r="H316" s="78" t="s">
        <v>68</v>
      </c>
    </row>
    <row r="317" customFormat="false" ht="15.75" hidden="false" customHeight="false" outlineLevel="2" collapsed="false">
      <c r="D317" s="49"/>
      <c r="E317" s="29"/>
      <c r="F317" s="29"/>
      <c r="H317" s="78" t="s">
        <v>69</v>
      </c>
    </row>
    <row r="318" customFormat="false" ht="15.75" hidden="false" customHeight="false" outlineLevel="2" collapsed="false">
      <c r="D318" s="49"/>
      <c r="E318" s="29"/>
      <c r="F318" s="29"/>
      <c r="H318" s="78" t="s">
        <v>70</v>
      </c>
    </row>
    <row r="319" customFormat="false" ht="15.75" hidden="false" customHeight="false" outlineLevel="2" collapsed="false">
      <c r="D319" s="49"/>
      <c r="E319" s="29"/>
      <c r="F319" s="29"/>
      <c r="H319" s="78" t="s">
        <v>42</v>
      </c>
    </row>
    <row r="320" customFormat="false" ht="15.75" hidden="false" customHeight="false" outlineLevel="2" collapsed="false">
      <c r="D320" s="49"/>
      <c r="E320" s="29"/>
      <c r="F320" s="29"/>
      <c r="G320" s="29"/>
      <c r="H320" s="50"/>
    </row>
    <row r="321" customFormat="false" ht="15.75" hidden="false" customHeight="false" outlineLevel="2" collapsed="false">
      <c r="D321" s="49"/>
      <c r="E321" s="29"/>
      <c r="F321" s="29"/>
      <c r="G321" s="29"/>
      <c r="H321" s="50"/>
    </row>
    <row r="322" customFormat="false" ht="15.75" hidden="false" customHeight="false" outlineLevel="2" collapsed="false">
      <c r="D322" s="49"/>
      <c r="E322" s="29"/>
      <c r="F322" s="29"/>
      <c r="G322" s="29"/>
      <c r="H322" s="50"/>
    </row>
    <row r="323" customFormat="false" ht="15.75" hidden="false" customHeight="false" outlineLevel="2" collapsed="false">
      <c r="D323" s="49"/>
      <c r="E323" s="29"/>
      <c r="F323" s="79"/>
      <c r="G323" s="29"/>
      <c r="H323" s="50"/>
    </row>
    <row r="324" customFormat="false" ht="15.75" hidden="false" customHeight="false" outlineLevel="2" collapsed="false">
      <c r="D324" s="49"/>
      <c r="E324" s="29"/>
      <c r="F324" s="29"/>
      <c r="G324" s="79"/>
      <c r="H324" s="50"/>
    </row>
    <row r="325" customFormat="false" ht="15.75" hidden="false" customHeight="false" outlineLevel="2" collapsed="false">
      <c r="D325" s="49"/>
      <c r="E325" s="29"/>
      <c r="F325" s="29"/>
      <c r="G325" s="79"/>
      <c r="H325" s="50"/>
    </row>
    <row r="326" customFormat="false" ht="15.75" hidden="false" customHeight="false" outlineLevel="2" collapsed="false">
      <c r="D326" s="49"/>
      <c r="E326" s="29"/>
      <c r="F326" s="29"/>
      <c r="G326" s="29"/>
      <c r="H326" s="50"/>
    </row>
    <row r="327" customFormat="false" ht="15.75" hidden="false" customHeight="false" outlineLevel="2" collapsed="false">
      <c r="D327" s="49"/>
      <c r="E327" s="29"/>
      <c r="F327" s="29"/>
      <c r="G327" s="29"/>
      <c r="H327" s="50"/>
    </row>
    <row r="328" customFormat="false" ht="15.75" hidden="false" customHeight="false" outlineLevel="2" collapsed="false">
      <c r="D328" s="49"/>
      <c r="E328" s="79"/>
      <c r="F328" s="29"/>
      <c r="G328" s="29"/>
      <c r="H328" s="50"/>
    </row>
    <row r="329" customFormat="false" ht="15.75" hidden="false" customHeight="false" outlineLevel="2" collapsed="false">
      <c r="D329" s="49"/>
      <c r="E329" s="29"/>
      <c r="F329" s="29"/>
      <c r="G329" s="29"/>
      <c r="H329" s="50"/>
    </row>
    <row r="330" customFormat="false" ht="15.75" hidden="false" customHeight="false" outlineLevel="2" collapsed="false">
      <c r="D330" s="49"/>
      <c r="E330" s="29"/>
      <c r="F330" s="29"/>
      <c r="G330" s="29"/>
      <c r="H330" s="50"/>
    </row>
    <row r="331" customFormat="false" ht="15.75" hidden="false" customHeight="false" outlineLevel="2" collapsed="false">
      <c r="D331" s="49"/>
      <c r="E331" s="29"/>
      <c r="F331" s="29"/>
      <c r="G331" s="29"/>
      <c r="H331" s="50"/>
    </row>
    <row r="332" customFormat="false" ht="15.75" hidden="false" customHeight="false" outlineLevel="2" collapsed="false">
      <c r="D332" s="49"/>
      <c r="E332" s="29"/>
      <c r="F332" s="29"/>
      <c r="G332" s="29"/>
      <c r="H332" s="50"/>
    </row>
    <row r="333" customFormat="false" ht="15.75" hidden="false" customHeight="false" outlineLevel="2" collapsed="false">
      <c r="D333" s="49"/>
      <c r="E333" s="29"/>
      <c r="F333" s="29"/>
      <c r="G333" s="29"/>
      <c r="H333" s="50"/>
    </row>
    <row r="334" customFormat="false" ht="15.75" hidden="false" customHeight="false" outlineLevel="2" collapsed="false">
      <c r="D334" s="49"/>
      <c r="E334" s="29"/>
      <c r="F334" s="29"/>
      <c r="G334" s="29"/>
      <c r="H334" s="50"/>
    </row>
    <row r="335" customFormat="false" ht="15.75" hidden="false" customHeight="false" outlineLevel="2" collapsed="false">
      <c r="D335" s="49"/>
      <c r="E335" s="29"/>
      <c r="F335" s="29"/>
      <c r="G335" s="29"/>
      <c r="H335" s="50"/>
    </row>
    <row r="336" customFormat="false" ht="15.75" hidden="false" customHeight="false" outlineLevel="2" collapsed="false">
      <c r="D336" s="49"/>
      <c r="E336" s="29"/>
      <c r="F336" s="29"/>
      <c r="G336" s="29"/>
      <c r="H336" s="50"/>
    </row>
    <row r="337" customFormat="false" ht="15.75" hidden="false" customHeight="false" outlineLevel="2" collapsed="false">
      <c r="D337" s="49"/>
      <c r="E337" s="29"/>
      <c r="F337" s="29"/>
      <c r="G337" s="29"/>
      <c r="H337" s="50"/>
    </row>
    <row r="338" customFormat="false" ht="15.75" hidden="false" customHeight="false" outlineLevel="2" collapsed="false">
      <c r="D338" s="49"/>
      <c r="E338" s="29"/>
      <c r="F338" s="29"/>
      <c r="G338" s="29"/>
      <c r="H338" s="50"/>
    </row>
    <row r="339" customFormat="false" ht="15.75" hidden="false" customHeight="false" outlineLevel="2" collapsed="false">
      <c r="D339" s="49"/>
      <c r="E339" s="29"/>
      <c r="F339" s="29"/>
      <c r="G339" s="29"/>
      <c r="H339" s="50"/>
    </row>
    <row r="340" customFormat="false" ht="15.75" hidden="false" customHeight="false" outlineLevel="2" collapsed="false">
      <c r="D340" s="49"/>
      <c r="E340" s="29"/>
      <c r="F340" s="29"/>
      <c r="G340" s="29"/>
      <c r="H340" s="50"/>
    </row>
    <row r="341" customFormat="false" ht="15.75" hidden="false" customHeight="false" outlineLevel="2" collapsed="false">
      <c r="D341" s="49"/>
      <c r="E341" s="29"/>
      <c r="F341" s="29"/>
      <c r="G341" s="29"/>
      <c r="H341" s="50"/>
    </row>
    <row r="342" customFormat="false" ht="16.5" hidden="false" customHeight="false" outlineLevel="2" collapsed="false">
      <c r="D342" s="80"/>
      <c r="E342" s="81"/>
      <c r="F342" s="81"/>
      <c r="G342" s="81"/>
      <c r="H342" s="82"/>
    </row>
    <row r="343" customFormat="false" ht="33" hidden="false" customHeight="true" outlineLevel="0" collapsed="false">
      <c r="A343" s="77" t="n">
        <f aca="false">A276+1</f>
        <v>6</v>
      </c>
      <c r="B343" s="27" t="s">
        <v>97</v>
      </c>
      <c r="C343" s="28" t="n">
        <f aca="false">SUM(D343:H343)</f>
        <v>31</v>
      </c>
      <c r="D343" s="29" t="n">
        <f aca="false">COUNTA(D344:D409)</f>
        <v>0</v>
      </c>
      <c r="E343" s="29" t="n">
        <f aca="false">COUNTA(E344:E409)</f>
        <v>6</v>
      </c>
      <c r="F343" s="29" t="n">
        <f aca="false">COUNTA(F344:F409)</f>
        <v>20</v>
      </c>
      <c r="G343" s="29" t="n">
        <f aca="false">COUNTA(G344:G409)</f>
        <v>5</v>
      </c>
      <c r="H343" s="29" t="n">
        <f aca="false">COUNTA(H344:H409)</f>
        <v>0</v>
      </c>
    </row>
    <row r="344" customFormat="false" ht="15.6" hidden="false" customHeight="true" outlineLevel="1" collapsed="false">
      <c r="D344" s="51"/>
      <c r="E344" s="52"/>
      <c r="F344" s="52"/>
      <c r="G344" s="52"/>
      <c r="H344" s="53"/>
    </row>
    <row r="345" customFormat="false" ht="15.6" hidden="false" customHeight="true" outlineLevel="1" collapsed="false">
      <c r="D345" s="33"/>
      <c r="E345" s="34" t="s">
        <v>55</v>
      </c>
      <c r="G345" s="29"/>
      <c r="H345" s="35"/>
    </row>
    <row r="346" customFormat="false" ht="15.75" hidden="false" customHeight="false" outlineLevel="1" collapsed="false">
      <c r="D346" s="33"/>
      <c r="E346" s="29"/>
      <c r="G346" s="34" t="s">
        <v>56</v>
      </c>
      <c r="H346" s="35"/>
    </row>
    <row r="347" customFormat="false" ht="15.75" hidden="false" customHeight="false" outlineLevel="1" collapsed="false">
      <c r="D347" s="33"/>
      <c r="E347" s="29"/>
      <c r="F347" s="34" t="s">
        <v>57</v>
      </c>
      <c r="G347" s="29"/>
      <c r="H347" s="35"/>
    </row>
    <row r="348" customFormat="false" ht="15.75" hidden="false" customHeight="false" outlineLevel="1" collapsed="false">
      <c r="D348" s="33"/>
      <c r="E348" s="29"/>
      <c r="F348" s="34" t="s">
        <v>58</v>
      </c>
      <c r="G348" s="29"/>
      <c r="H348" s="35"/>
    </row>
    <row r="349" customFormat="false" ht="15.75" hidden="false" customHeight="false" outlineLevel="1" collapsed="false">
      <c r="D349" s="33"/>
      <c r="E349" s="29"/>
      <c r="F349" s="34" t="s">
        <v>59</v>
      </c>
      <c r="G349" s="29"/>
      <c r="H349" s="35"/>
    </row>
    <row r="350" customFormat="false" ht="15.75" hidden="false" customHeight="false" outlineLevel="1" collapsed="false">
      <c r="D350" s="33"/>
      <c r="E350" s="29"/>
      <c r="G350" s="36" t="s">
        <v>37</v>
      </c>
      <c r="H350" s="35"/>
    </row>
    <row r="351" customFormat="false" ht="15.75" hidden="false" customHeight="false" outlineLevel="1" collapsed="false">
      <c r="D351" s="33"/>
      <c r="E351" s="29"/>
      <c r="F351" s="37"/>
      <c r="G351" s="29"/>
      <c r="H351" s="35"/>
    </row>
    <row r="352" customFormat="false" ht="15.75" hidden="false" customHeight="false" outlineLevel="1" collapsed="false">
      <c r="D352" s="33"/>
      <c r="E352" s="29"/>
      <c r="F352" s="37"/>
      <c r="G352" s="29"/>
      <c r="H352" s="35"/>
    </row>
    <row r="353" customFormat="false" ht="15.75" hidden="false" customHeight="false" outlineLevel="1" collapsed="false">
      <c r="D353" s="33"/>
      <c r="E353" s="29"/>
      <c r="F353" s="37"/>
      <c r="G353" s="29"/>
      <c r="H353" s="35"/>
    </row>
    <row r="354" customFormat="false" ht="15.75" hidden="false" customHeight="false" outlineLevel="1" collapsed="false">
      <c r="D354" s="33"/>
      <c r="E354" s="29"/>
      <c r="F354" s="37"/>
      <c r="G354" s="29"/>
      <c r="H354" s="35"/>
    </row>
    <row r="355" customFormat="false" ht="15.75" hidden="false" customHeight="false" outlineLevel="1" collapsed="false">
      <c r="D355" s="33"/>
      <c r="E355" s="29"/>
      <c r="F355" s="37"/>
      <c r="G355" s="29"/>
      <c r="H355" s="35"/>
    </row>
    <row r="356" customFormat="false" ht="15.75" hidden="false" customHeight="false" outlineLevel="1" collapsed="false">
      <c r="D356" s="33"/>
      <c r="E356" s="29"/>
      <c r="F356" s="37"/>
      <c r="G356" s="29"/>
      <c r="H356" s="35"/>
    </row>
    <row r="357" customFormat="false" ht="15.75" hidden="false" customHeight="false" outlineLevel="1" collapsed="false">
      <c r="D357" s="33"/>
      <c r="E357" s="29"/>
      <c r="F357" s="37"/>
      <c r="G357" s="29"/>
      <c r="H357" s="35"/>
    </row>
    <row r="358" customFormat="false" ht="15.75" hidden="false" customHeight="false" outlineLevel="1" collapsed="false">
      <c r="D358" s="33"/>
      <c r="E358" s="29"/>
      <c r="F358" s="37"/>
      <c r="G358" s="29"/>
      <c r="H358" s="35"/>
    </row>
    <row r="359" customFormat="false" ht="15.75" hidden="false" customHeight="false" outlineLevel="2" collapsed="false">
      <c r="D359" s="12"/>
      <c r="E359" s="8"/>
      <c r="F359" s="39" t="s">
        <v>14</v>
      </c>
      <c r="G359" s="1"/>
      <c r="H359" s="13"/>
    </row>
    <row r="360" customFormat="false" ht="15.75" hidden="false" customHeight="false" outlineLevel="2" collapsed="false">
      <c r="D360" s="12"/>
      <c r="E360" s="39" t="s">
        <v>12</v>
      </c>
      <c r="F360" s="1"/>
      <c r="G360" s="1"/>
      <c r="H360" s="13"/>
    </row>
    <row r="361" customFormat="false" ht="15.75" hidden="false" customHeight="false" outlineLevel="2" collapsed="false">
      <c r="D361" s="12"/>
      <c r="E361" s="39" t="s">
        <v>38</v>
      </c>
      <c r="F361" s="1"/>
      <c r="G361" s="1"/>
      <c r="H361" s="13"/>
    </row>
    <row r="362" customFormat="false" ht="15.75" hidden="false" customHeight="false" outlineLevel="2" collapsed="false">
      <c r="D362" s="12"/>
      <c r="E362" s="14"/>
      <c r="F362" s="1"/>
      <c r="G362" s="39" t="s">
        <v>40</v>
      </c>
      <c r="H362" s="13"/>
    </row>
    <row r="363" customFormat="false" ht="15.75" hidden="false" customHeight="false" outlineLevel="2" collapsed="false">
      <c r="D363" s="12"/>
      <c r="E363" s="39" t="s">
        <v>28</v>
      </c>
      <c r="F363" s="1"/>
      <c r="G363" s="1"/>
      <c r="H363" s="13"/>
    </row>
    <row r="364" customFormat="false" ht="15.75" hidden="false" customHeight="false" outlineLevel="2" collapsed="false">
      <c r="D364" s="12"/>
      <c r="E364" s="1"/>
      <c r="F364" s="1"/>
      <c r="G364" s="39" t="s">
        <v>39</v>
      </c>
      <c r="H364" s="13"/>
    </row>
    <row r="365" customFormat="false" ht="15.75" hidden="false" customHeight="false" outlineLevel="2" collapsed="false">
      <c r="D365" s="12"/>
      <c r="E365" s="39" t="s">
        <v>41</v>
      </c>
      <c r="F365" s="1"/>
      <c r="G365" s="1"/>
      <c r="H365" s="13"/>
    </row>
    <row r="366" customFormat="false" ht="15.75" hidden="false" customHeight="false" outlineLevel="2" collapsed="false">
      <c r="D366" s="12"/>
      <c r="E366" s="8"/>
      <c r="F366" s="1"/>
      <c r="G366" s="1"/>
      <c r="H366" s="13"/>
    </row>
    <row r="367" customFormat="false" ht="15.75" hidden="false" customHeight="false" outlineLevel="2" collapsed="false">
      <c r="D367" s="12"/>
      <c r="E367" s="8"/>
      <c r="F367" s="39" t="s">
        <v>24</v>
      </c>
      <c r="G367" s="1"/>
      <c r="H367" s="13"/>
    </row>
    <row r="368" customFormat="false" ht="15.75" hidden="false" customHeight="false" outlineLevel="2" collapsed="false">
      <c r="D368" s="12"/>
      <c r="E368" s="8"/>
      <c r="F368" s="39" t="s">
        <v>23</v>
      </c>
      <c r="G368" s="1"/>
      <c r="H368" s="13"/>
    </row>
    <row r="369" customFormat="false" ht="15.75" hidden="false" customHeight="false" outlineLevel="2" collapsed="false">
      <c r="D369" s="12"/>
      <c r="E369" s="39" t="s">
        <v>8</v>
      </c>
      <c r="F369" s="1"/>
      <c r="G369" s="1"/>
      <c r="H369" s="13"/>
    </row>
    <row r="370" customFormat="false" ht="15.75" hidden="false" customHeight="false" outlineLevel="2" collapsed="false">
      <c r="D370" s="12"/>
      <c r="E370" s="8"/>
      <c r="F370" s="39" t="s">
        <v>9</v>
      </c>
      <c r="G370" s="1"/>
      <c r="H370" s="13"/>
    </row>
    <row r="371" customFormat="false" ht="15.75" hidden="false" customHeight="false" outlineLevel="2" collapsed="false">
      <c r="D371" s="12"/>
      <c r="E371" s="8"/>
      <c r="F371" s="39" t="s">
        <v>54</v>
      </c>
      <c r="G371" s="1"/>
      <c r="H371" s="13"/>
    </row>
    <row r="372" customFormat="false" ht="15.75" hidden="false" customHeight="false" outlineLevel="2" collapsed="false">
      <c r="D372" s="12"/>
      <c r="E372" s="8"/>
      <c r="F372" s="39" t="s">
        <v>18</v>
      </c>
      <c r="G372" s="1"/>
      <c r="H372" s="13"/>
    </row>
    <row r="373" customFormat="false" ht="15.75" hidden="false" customHeight="false" outlineLevel="2" collapsed="false">
      <c r="D373" s="12"/>
      <c r="E373" s="8"/>
      <c r="F373" s="1"/>
      <c r="G373" s="39" t="s">
        <v>27</v>
      </c>
      <c r="H373" s="13"/>
    </row>
    <row r="374" customFormat="false" ht="15.75" hidden="false" customHeight="false" outlineLevel="2" collapsed="false">
      <c r="D374" s="12"/>
      <c r="E374" s="8"/>
      <c r="F374" s="39" t="s">
        <v>60</v>
      </c>
      <c r="G374" s="1"/>
      <c r="H374" s="13"/>
    </row>
    <row r="375" customFormat="false" ht="15.75" hidden="false" customHeight="false" outlineLevel="2" collapsed="false">
      <c r="D375" s="12"/>
      <c r="E375" s="8"/>
      <c r="F375" s="39" t="s">
        <v>61</v>
      </c>
      <c r="G375" s="1"/>
      <c r="H375" s="13"/>
    </row>
    <row r="376" customFormat="false" ht="15.75" hidden="false" customHeight="false" outlineLevel="2" collapsed="false">
      <c r="D376" s="12"/>
      <c r="E376" s="8"/>
      <c r="F376" s="39" t="s">
        <v>62</v>
      </c>
      <c r="G376" s="1"/>
      <c r="H376" s="13"/>
    </row>
    <row r="377" customFormat="false" ht="15.6" hidden="false" customHeight="true" outlineLevel="2" collapsed="false">
      <c r="D377" s="12"/>
      <c r="E377" s="8"/>
      <c r="F377" s="39" t="s">
        <v>63</v>
      </c>
      <c r="G377" s="1"/>
      <c r="H377" s="13"/>
    </row>
    <row r="378" customFormat="false" ht="15.6" hidden="false" customHeight="true" outlineLevel="2" collapsed="false">
      <c r="D378" s="12"/>
      <c r="E378" s="8"/>
      <c r="F378" s="8"/>
      <c r="G378" s="1"/>
      <c r="H378" s="13"/>
    </row>
    <row r="379" customFormat="false" ht="15.75" hidden="false" customHeight="false" outlineLevel="2" collapsed="false">
      <c r="D379" s="12"/>
      <c r="E379" s="8"/>
      <c r="F379" s="39" t="s">
        <v>64</v>
      </c>
      <c r="G379" s="1"/>
      <c r="H379" s="13"/>
    </row>
    <row r="380" customFormat="false" ht="15.75" hidden="false" customHeight="false" outlineLevel="2" collapsed="false">
      <c r="D380" s="12"/>
      <c r="E380" s="8"/>
      <c r="F380" s="39" t="s">
        <v>65</v>
      </c>
      <c r="G380" s="1"/>
      <c r="H380" s="13"/>
    </row>
    <row r="381" customFormat="false" ht="15.75" hidden="false" customHeight="false" outlineLevel="2" collapsed="false">
      <c r="D381" s="12"/>
      <c r="E381" s="8"/>
      <c r="F381" s="39" t="s">
        <v>66</v>
      </c>
      <c r="G381" s="1"/>
      <c r="H381" s="13"/>
    </row>
    <row r="382" customFormat="false" ht="15.75" hidden="false" customHeight="false" outlineLevel="2" collapsed="false">
      <c r="D382" s="12"/>
      <c r="E382" s="8"/>
      <c r="F382" s="39" t="s">
        <v>67</v>
      </c>
      <c r="G382" s="1"/>
      <c r="H382" s="13"/>
    </row>
    <row r="383" customFormat="false" ht="15.75" hidden="false" customHeight="false" outlineLevel="2" collapsed="false">
      <c r="D383" s="12"/>
      <c r="E383" s="8"/>
      <c r="F383" s="39" t="s">
        <v>68</v>
      </c>
      <c r="G383" s="1"/>
      <c r="H383" s="13"/>
    </row>
    <row r="384" customFormat="false" ht="15.75" hidden="false" customHeight="false" outlineLevel="2" collapsed="false">
      <c r="D384" s="12"/>
      <c r="E384" s="8"/>
      <c r="F384" s="39" t="s">
        <v>69</v>
      </c>
      <c r="G384" s="1"/>
      <c r="H384" s="13"/>
    </row>
    <row r="385" customFormat="false" ht="15.75" hidden="false" customHeight="false" outlineLevel="2" collapsed="false">
      <c r="D385" s="12"/>
      <c r="E385" s="8"/>
      <c r="F385" s="39" t="s">
        <v>70</v>
      </c>
      <c r="G385" s="1"/>
      <c r="H385" s="13"/>
    </row>
    <row r="386" customFormat="false" ht="15.75" hidden="false" customHeight="false" outlineLevel="2" collapsed="false">
      <c r="D386" s="12"/>
      <c r="E386" s="8"/>
      <c r="F386" s="8"/>
      <c r="G386" s="1"/>
      <c r="H386" s="13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13"/>
      <c r="F389" s="14"/>
      <c r="G389" s="8"/>
      <c r="H389" s="13"/>
    </row>
    <row r="390" customFormat="false" ht="15.75" hidden="false" customHeight="false" outlineLevel="2" collapsed="false">
      <c r="D390" s="12"/>
      <c r="E390" s="8"/>
      <c r="F390" s="8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8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31.5" hidden="false" customHeight="true" outlineLevel="0" collapsed="false">
      <c r="A410" s="77" t="n">
        <f aca="false">A343+1</f>
        <v>7</v>
      </c>
      <c r="B410" s="27" t="s">
        <v>98</v>
      </c>
      <c r="C410" s="28" t="n">
        <f aca="false">SUM(D410:H410)</f>
        <v>31</v>
      </c>
      <c r="D410" s="29" t="n">
        <f aca="false">COUNTA(D411:D476)</f>
        <v>0</v>
      </c>
      <c r="E410" s="29" t="n">
        <f aca="false">COUNTA(E411:E476)</f>
        <v>2</v>
      </c>
      <c r="F410" s="29" t="n">
        <f aca="false">COUNTA(F411:F476)</f>
        <v>26</v>
      </c>
      <c r="G410" s="29" t="n">
        <f aca="false">COUNTA(G411:G476)</f>
        <v>2</v>
      </c>
      <c r="H410" s="29" t="n">
        <f aca="false">COUNTA(H411:H476)</f>
        <v>1</v>
      </c>
    </row>
    <row r="411" customFormat="false" ht="15.6" hidden="false" customHeight="true" outlineLevel="1" collapsed="false">
      <c r="D411" s="51"/>
      <c r="E411" s="52"/>
      <c r="F411" s="52"/>
      <c r="G411" s="52"/>
      <c r="H411" s="53"/>
    </row>
    <row r="412" customFormat="false" ht="15.6" hidden="false" customHeight="true" outlineLevel="1" collapsed="false">
      <c r="D412" s="33"/>
      <c r="E412" s="34" t="s">
        <v>55</v>
      </c>
      <c r="G412" s="29"/>
      <c r="H412" s="35"/>
    </row>
    <row r="413" customFormat="false" ht="15.75" hidden="false" customHeight="false" outlineLevel="1" collapsed="false">
      <c r="D413" s="33"/>
      <c r="E413" s="29"/>
      <c r="F413" s="34" t="s">
        <v>56</v>
      </c>
      <c r="G413" s="29"/>
      <c r="H413" s="35"/>
    </row>
    <row r="414" customFormat="false" ht="15.75" hidden="false" customHeight="false" outlineLevel="1" collapsed="false">
      <c r="D414" s="33"/>
      <c r="E414" s="29"/>
      <c r="F414" s="34" t="s">
        <v>57</v>
      </c>
      <c r="G414" s="29"/>
      <c r="H414" s="35"/>
    </row>
    <row r="415" customFormat="false" ht="15.75" hidden="false" customHeight="false" outlineLevel="1" collapsed="false">
      <c r="D415" s="33"/>
      <c r="E415" s="29"/>
      <c r="F415" s="34" t="s">
        <v>58</v>
      </c>
      <c r="G415" s="29"/>
      <c r="H415" s="35"/>
    </row>
    <row r="416" customFormat="false" ht="15.75" hidden="false" customHeight="false" outlineLevel="1" collapsed="false">
      <c r="D416" s="33"/>
      <c r="E416" s="29"/>
      <c r="F416" s="34" t="s">
        <v>59</v>
      </c>
      <c r="G416" s="29"/>
      <c r="H416" s="35"/>
    </row>
    <row r="417" customFormat="false" ht="15.75" hidden="false" customHeight="false" outlineLevel="1" collapsed="false">
      <c r="D417" s="33"/>
      <c r="E417" s="29"/>
      <c r="G417" s="36" t="s">
        <v>37</v>
      </c>
      <c r="H417" s="35"/>
    </row>
    <row r="418" customFormat="false" ht="15.75" hidden="false" customHeight="false" outlineLevel="1" collapsed="false">
      <c r="D418" s="33"/>
      <c r="E418" s="29"/>
      <c r="F418" s="37"/>
      <c r="G418" s="29"/>
      <c r="H418" s="35"/>
    </row>
    <row r="419" customFormat="false" ht="15.75" hidden="false" customHeight="false" outlineLevel="1" collapsed="false">
      <c r="D419" s="33"/>
      <c r="E419" s="29"/>
      <c r="F419" s="37"/>
      <c r="G419" s="29"/>
      <c r="H419" s="35"/>
    </row>
    <row r="420" customFormat="false" ht="15.75" hidden="false" customHeight="false" outlineLevel="1" collapsed="false">
      <c r="D420" s="33"/>
      <c r="E420" s="29"/>
      <c r="F420" s="37"/>
      <c r="G420" s="29"/>
      <c r="H420" s="35"/>
    </row>
    <row r="421" customFormat="false" ht="15.75" hidden="false" customHeight="false" outlineLevel="1" collapsed="false">
      <c r="D421" s="33"/>
      <c r="E421" s="29"/>
      <c r="F421" s="37"/>
      <c r="G421" s="29"/>
      <c r="H421" s="35"/>
    </row>
    <row r="422" customFormat="false" ht="15.75" hidden="false" customHeight="false" outlineLevel="1" collapsed="false">
      <c r="D422" s="33"/>
      <c r="E422" s="29"/>
      <c r="F422" s="37"/>
      <c r="G422" s="29"/>
      <c r="H422" s="35"/>
    </row>
    <row r="423" customFormat="false" ht="15.75" hidden="false" customHeight="false" outlineLevel="1" collapsed="false">
      <c r="D423" s="33"/>
      <c r="E423" s="29"/>
      <c r="F423" s="37"/>
      <c r="G423" s="29"/>
      <c r="H423" s="35"/>
    </row>
    <row r="424" customFormat="false" ht="15.75" hidden="false" customHeight="false" outlineLevel="1" collapsed="false">
      <c r="D424" s="33"/>
      <c r="E424" s="29"/>
      <c r="F424" s="37"/>
      <c r="G424" s="29"/>
      <c r="H424" s="35"/>
    </row>
    <row r="425" customFormat="false" ht="15.75" hidden="false" customHeight="false" outlineLevel="1" collapsed="false">
      <c r="D425" s="33"/>
      <c r="E425" s="29"/>
      <c r="F425" s="37"/>
      <c r="G425" s="29"/>
      <c r="H425" s="35"/>
    </row>
    <row r="426" customFormat="false" ht="15.75" hidden="false" customHeight="false" outlineLevel="2" collapsed="false">
      <c r="D426" s="12"/>
      <c r="E426" s="8"/>
      <c r="F426" s="1"/>
      <c r="G426" s="39" t="s">
        <v>14</v>
      </c>
      <c r="H426" s="13"/>
    </row>
    <row r="427" customFormat="false" ht="15.75" hidden="false" customHeight="false" outlineLevel="2" collapsed="false">
      <c r="D427" s="12"/>
      <c r="E427" s="8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E428" s="8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E429" s="39" t="s">
        <v>40</v>
      </c>
      <c r="F429" s="1"/>
      <c r="G429" s="1"/>
      <c r="H429" s="13"/>
    </row>
    <row r="430" customFormat="false" ht="15.75" hidden="false" customHeight="false" outlineLevel="2" collapsed="false">
      <c r="D430" s="12"/>
      <c r="E430" s="8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E431" s="8"/>
      <c r="F431" s="1"/>
      <c r="G431" s="8"/>
      <c r="H431" s="39" t="s">
        <v>39</v>
      </c>
    </row>
    <row r="432" customFormat="false" ht="15.75" hidden="false" customHeight="false" outlineLevel="2" collapsed="false">
      <c r="D432" s="12"/>
      <c r="E432" s="8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E433" s="8"/>
      <c r="F433" s="8"/>
      <c r="G433" s="8"/>
      <c r="H433" s="13"/>
    </row>
    <row r="434" customFormat="false" ht="15.75" hidden="false" customHeight="false" outlineLevel="2" collapsed="false">
      <c r="D434" s="12"/>
      <c r="E434" s="8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E435" s="8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E436" s="8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E437" s="8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E438" s="8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E439" s="8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E440" s="8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E441" s="8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E442" s="8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E443" s="8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E444" s="8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E445" s="8"/>
      <c r="F445" s="8"/>
      <c r="G445" s="8"/>
      <c r="H445" s="13"/>
    </row>
    <row r="446" customFormat="false" ht="15.75" hidden="false" customHeight="false" outlineLevel="2" collapsed="false">
      <c r="D446" s="12"/>
      <c r="E446" s="8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E447" s="8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E448" s="8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E449" s="1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E450" s="8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E451" s="8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E452" s="8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E453" s="8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14"/>
      <c r="G455" s="8"/>
      <c r="H455" s="13"/>
    </row>
    <row r="456" customFormat="false" ht="15.75" hidden="false" customHeight="false" outlineLevel="2" collapsed="false">
      <c r="D456" s="12"/>
      <c r="E456" s="8"/>
      <c r="F456" s="8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15" hidden="false" customHeight="true" outlineLevel="0" collapsed="false">
      <c r="C477" s="54" t="n">
        <f aca="false">SUM(D477:H477)</f>
        <v>225</v>
      </c>
      <c r="D477" s="55" t="n">
        <f aca="false">D410+D343+D276+D209+D142+D75+D8</f>
        <v>0</v>
      </c>
      <c r="E477" s="55" t="n">
        <f aca="false">E410+E343+E276+E209+E142+E75+E8</f>
        <v>12</v>
      </c>
      <c r="F477" s="55" t="n">
        <f aca="false">F410+F343+F276+F209+F142+F75+F8</f>
        <v>74</v>
      </c>
      <c r="G477" s="55" t="n">
        <f aca="false">G410+G343+G276+G209+G142+G75+G8</f>
        <v>76</v>
      </c>
      <c r="H477" s="55" t="n">
        <f aca="false">H410+H343+H276+H209+H142+H75+H8</f>
        <v>63</v>
      </c>
    </row>
    <row r="478" customFormat="false" ht="15.75" hidden="false" customHeight="false" outlineLevel="0" collapsed="false">
      <c r="C478" s="56"/>
      <c r="D478" s="21" t="n">
        <f aca="false">D477/$C$477</f>
        <v>0</v>
      </c>
      <c r="E478" s="21" t="n">
        <f aca="false">E477/$C$477</f>
        <v>0.0533333333333333</v>
      </c>
      <c r="F478" s="21" t="n">
        <f aca="false">F477/$C$477</f>
        <v>0.328888888888889</v>
      </c>
      <c r="G478" s="21" t="n">
        <f aca="false">G477/$C$477</f>
        <v>0.337777777777778</v>
      </c>
      <c r="H478" s="21" t="n">
        <f aca="false">H477/$C$477</f>
        <v>0.28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</conditionalFormatting>
  <conditionalFormatting sqref="D320:H335 D337:H342 D336:G336 D312:E319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  <cfRule type="duplicateValues" priority="23" aboveAverage="0" equalAverage="0" bottom="0" percent="0" rank="0" text="" dxfId="21">
      <formula>0</formula>
    </cfRule>
  </conditionalFormatting>
  <conditionalFormatting sqref="F257"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</conditionalFormatting>
  <conditionalFormatting sqref="G266"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</conditionalFormatting>
  <conditionalFormatting sqref="H336"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</conditionalFormatting>
  <conditionalFormatting sqref="E78"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</conditionalFormatting>
  <conditionalFormatting sqref="D210:H210 G213:H214 G212 G218 H215:H217 H211 D212:E244 D211 H225:H229 H233:H244 G222:H222 G224:H224 H223 H219:H221"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</conditionalFormatting>
  <conditionalFormatting sqref="F224"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</conditionalFormatting>
  <conditionalFormatting sqref="D344:H344 D358:H358 D356 D357:E357 D346:E355 D345 G347:H347 H348 G353:H353 H350:H352 G356:H356 H357 G354:G355 G349 G345"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</conditionalFormatting>
  <conditionalFormatting sqref="E356"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</conditionalFormatting>
  <conditionalFormatting sqref="D9:H9 D23:F23 H23 D11:E11 D10 D13:E14 D12 D17:E22 D15:D16 G13:H13 H11:H12 G16:H16 G21:H21 G17:G20 G14:G15 G10"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</conditionalFormatting>
  <conditionalFormatting sqref="G23"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</conditionalFormatting>
  <conditionalFormatting sqref="G248:G252"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</conditionalFormatting>
  <conditionalFormatting sqref="F226:F227 G225 F239 G233:G238 G240:G244 H245 G246:G247 H231:H232 F229:F230 G228"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</conditionalFormatting>
  <conditionalFormatting sqref="G245"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</conditionalFormatting>
  <conditionalFormatting sqref="G226:G227 G231:G232 G239 G229"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</conditionalFormatting>
  <conditionalFormatting sqref="H315:H319"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</conditionalFormatting>
  <conditionalFormatting sqref="H300:H305 H307:H314 G306 G299 H292:H298"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</conditionalFormatting>
  <conditionalFormatting sqref="G312"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</conditionalFormatting>
  <conditionalFormatting sqref="G293:G294 G298 G296"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  <cfRule type="duplicateValues" priority="296" aboveAverage="0" equalAverage="0" bottom="0" percent="0" rank="0" text="" dxfId="294">
      <formula>0</formula>
    </cfRule>
    <cfRule type="duplicateValues" priority="297" aboveAverage="0" equalAverage="0" bottom="0" percent="0" rank="0" text="" dxfId="295">
      <formula>0</formula>
    </cfRule>
    <cfRule type="duplicateValues" priority="298" aboveAverage="0" equalAverage="0" bottom="0" percent="0" rank="0" text="" dxfId="296">
      <formula>0</formula>
    </cfRule>
    <cfRule type="duplicateValues" priority="299" aboveAverage="0" equalAverage="0" bottom="0" percent="0" rank="0" text="" dxfId="297">
      <formula>0</formula>
    </cfRule>
    <cfRule type="duplicateValues" priority="300" aboveAverage="0" equalAverage="0" bottom="0" percent="0" rank="0" text="" dxfId="298">
      <formula>0</formula>
    </cfRule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</conditionalFormatting>
  <conditionalFormatting sqref="D411:H411 D425:H425 D413:E417 D412 D419:E424 E418 G414:H415 G413 G418:H418 G419 G423:H423 G424 H420:H422 H416:H417 H412"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  <cfRule type="duplicateValues" priority="306" aboveAverage="0" equalAverage="0" bottom="0" percent="0" rank="0" text="" dxfId="304">
      <formula>0</formula>
    </cfRule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  <cfRule type="duplicateValues" priority="310" aboveAverage="0" equalAverage="0" bottom="0" percent="0" rank="0" text="" dxfId="308">
      <formula>0</formula>
    </cfRule>
    <cfRule type="duplicateValues" priority="311" aboveAverage="0" equalAverage="0" bottom="0" percent="0" rank="0" text="" dxfId="309">
      <formula>0</formula>
    </cfRule>
  </conditionalFormatting>
  <conditionalFormatting sqref="G149:G152 F147 G146 F155 H153:H154 H148 H144:H145"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  <cfRule type="duplicateValues" priority="331" aboveAverage="0" equalAverage="0" bottom="0" percent="0" rank="0" text="" dxfId="329">
      <formula>0</formula>
    </cfRule>
    <cfRule type="duplicateValues" priority="332" aboveAverage="0" equalAverage="0" bottom="0" percent="0" rank="0" text="" dxfId="330">
      <formula>0</formula>
    </cfRule>
  </conditionalFormatting>
  <conditionalFormatting sqref="F213:F214 H212 H218 F222 G219:G221 G215:G217 G211"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  <cfRule type="duplicateValues" priority="335" aboveAverage="0" equalAverage="0" bottom="0" percent="0" rank="0" text="" dxfId="333">
      <formula>0</formula>
    </cfRule>
    <cfRule type="duplicateValues" priority="336" aboveAverage="0" equalAverage="0" bottom="0" percent="0" rank="0" text="" dxfId="334">
      <formula>0</formula>
    </cfRule>
    <cfRule type="duplicateValues" priority="337" aboveAverage="0" equalAverage="0" bottom="0" percent="0" rank="0" text="" dxfId="335">
      <formula>0</formula>
    </cfRule>
    <cfRule type="duplicateValues" priority="338" aboveAverage="0" equalAverage="0" bottom="0" percent="0" rank="0" text="" dxfId="336">
      <formula>0</formula>
    </cfRule>
    <cfRule type="duplicateValues" priority="339" aboveAverage="0" equalAverage="0" bottom="0" percent="0" rank="0" text="" dxfId="337">
      <formula>0</formula>
    </cfRule>
    <cfRule type="duplicateValues" priority="340" aboveAverage="0" equalAverage="0" bottom="0" percent="0" rank="0" text="" dxfId="338">
      <formula>0</formula>
    </cfRule>
    <cfRule type="duplicateValues" priority="341" aboveAverage="0" equalAverage="0" bottom="0" percent="0" rank="0" text="" dxfId="339">
      <formula>0</formula>
    </cfRule>
    <cfRule type="duplicateValues" priority="342" aboveAverage="0" equalAverage="0" bottom="0" percent="0" rank="0" text="" dxfId="340">
      <formula>0</formula>
    </cfRule>
    <cfRule type="duplicateValues" priority="343" aboveAverage="0" equalAverage="0" bottom="0" percent="0" rank="0" text="" dxfId="341">
      <formula>0</formula>
    </cfRule>
    <cfRule type="duplicateValues" priority="344" aboveAverage="0" equalAverage="0" bottom="0" percent="0" rank="0" text="" dxfId="342">
      <formula>0</formula>
    </cfRule>
    <cfRule type="duplicateValues" priority="345" aboveAverage="0" equalAverage="0" bottom="0" percent="0" rank="0" text="" dxfId="343">
      <formula>0</formula>
    </cfRule>
    <cfRule type="duplicateValues" priority="346" aboveAverage="0" equalAverage="0" bottom="0" percent="0" rank="0" text="" dxfId="344">
      <formula>0</formula>
    </cfRule>
    <cfRule type="duplicateValues" priority="347" aboveAverage="0" equalAverage="0" bottom="0" percent="0" rank="0" text="" dxfId="345">
      <formula>0</formula>
    </cfRule>
    <cfRule type="duplicateValues" priority="348" aboveAverage="0" equalAverage="0" bottom="0" percent="0" rank="0" text="" dxfId="346">
      <formula>0</formula>
    </cfRule>
    <cfRule type="duplicateValues" priority="349" aboveAverage="0" equalAverage="0" bottom="0" percent="0" rank="0" text="" dxfId="347">
      <formula>0</formula>
    </cfRule>
    <cfRule type="duplicateValues" priority="350" aboveAverage="0" equalAverage="0" bottom="0" percent="0" rank="0" text="" dxfId="348">
      <formula>0</formula>
    </cfRule>
    <cfRule type="duplicateValues" priority="351" aboveAverage="0" equalAverage="0" bottom="0" percent="0" rank="0" text="" dxfId="349">
      <formula>0</formula>
    </cfRule>
    <cfRule type="duplicateValues" priority="352" aboveAverage="0" equalAverage="0" bottom="0" percent="0" rank="0" text="" dxfId="350">
      <formula>0</formula>
    </cfRule>
    <cfRule type="duplicateValues" priority="353" aboveAverage="0" equalAverage="0" bottom="0" percent="0" rank="0" text="" dxfId="351">
      <formula>0</formula>
    </cfRule>
  </conditionalFormatting>
  <conditionalFormatting sqref="F280 G281 F284 F286 G285 G283 F289 H287:H288 H282 H278:H279">
    <cfRule type="duplicateValues" priority="354" aboveAverage="0" equalAverage="0" bottom="0" percent="0" rank="0" text="" dxfId="352">
      <formula>0</formula>
    </cfRule>
    <cfRule type="duplicateValues" priority="355" aboveAverage="0" equalAverage="0" bottom="0" percent="0" rank="0" text="" dxfId="353">
      <formula>0</formula>
    </cfRule>
    <cfRule type="duplicateValues" priority="356" aboveAverage="0" equalAverage="0" bottom="0" percent="0" rank="0" text="" dxfId="354">
      <formula>0</formula>
    </cfRule>
    <cfRule type="duplicateValues" priority="357" aboveAverage="0" equalAverage="0" bottom="0" percent="0" rank="0" text="" dxfId="355">
      <formula>0</formula>
    </cfRule>
    <cfRule type="duplicateValues" priority="358" aboveAverage="0" equalAverage="0" bottom="0" percent="0" rank="0" text="" dxfId="356">
      <formula>0</formula>
    </cfRule>
    <cfRule type="duplicateValues" priority="359" aboveAverage="0" equalAverage="0" bottom="0" percent="0" rank="0" text="" dxfId="357">
      <formula>0</formula>
    </cfRule>
    <cfRule type="duplicateValues" priority="360" aboveAverage="0" equalAverage="0" bottom="0" percent="0" rank="0" text="" dxfId="358">
      <formula>0</formula>
    </cfRule>
    <cfRule type="duplicateValues" priority="361" aboveAverage="0" equalAverage="0" bottom="0" percent="0" rank="0" text="" dxfId="359">
      <formula>0</formula>
    </cfRule>
    <cfRule type="duplicateValues" priority="362" aboveAverage="0" equalAverage="0" bottom="0" percent="0" rank="0" text="" dxfId="360">
      <formula>0</formula>
    </cfRule>
    <cfRule type="duplicateValues" priority="363" aboveAverage="0" equalAverage="0" bottom="0" percent="0" rank="0" text="" dxfId="361">
      <formula>0</formula>
    </cfRule>
    <cfRule type="duplicateValues" priority="364" aboveAverage="0" equalAverage="0" bottom="0" percent="0" rank="0" text="" dxfId="362">
      <formula>0</formula>
    </cfRule>
    <cfRule type="duplicateValues" priority="365" aboveAverage="0" equalAverage="0" bottom="0" percent="0" rank="0" text="" dxfId="363">
      <formula>0</formula>
    </cfRule>
    <cfRule type="duplicateValues" priority="366" aboveAverage="0" equalAverage="0" bottom="0" percent="0" rank="0" text="" dxfId="364">
      <formula>0</formula>
    </cfRule>
    <cfRule type="duplicateValues" priority="367" aboveAverage="0" equalAverage="0" bottom="0" percent="0" rank="0" text="" dxfId="365">
      <formula>0</formula>
    </cfRule>
    <cfRule type="duplicateValues" priority="368" aboveAverage="0" equalAverage="0" bottom="0" percent="0" rank="0" text="" dxfId="366">
      <formula>0</formula>
    </cfRule>
    <cfRule type="duplicateValues" priority="369" aboveAverage="0" equalAverage="0" bottom="0" percent="0" rank="0" text="" dxfId="367">
      <formula>0</formula>
    </cfRule>
    <cfRule type="duplicateValues" priority="370" aboveAverage="0" equalAverage="0" bottom="0" percent="0" rank="0" text="" dxfId="368">
      <formula>0</formula>
    </cfRule>
    <cfRule type="duplicateValues" priority="371" aboveAverage="0" equalAverage="0" bottom="0" percent="0" rank="0" text="" dxfId="369">
      <formula>0</formula>
    </cfRule>
    <cfRule type="duplicateValues" priority="372" aboveAverage="0" equalAverage="0" bottom="0" percent="0" rank="0" text="" dxfId="370">
      <formula>0</formula>
    </cfRule>
    <cfRule type="duplicateValues" priority="373" aboveAverage="0" equalAverage="0" bottom="0" percent="0" rank="0" text="" dxfId="371">
      <formula>0</formula>
    </cfRule>
    <cfRule type="duplicateValues" priority="374" aboveAverage="0" equalAverage="0" bottom="0" percent="0" rank="0" text="" dxfId="372">
      <formula>0</formula>
    </cfRule>
  </conditionalFormatting>
  <conditionalFormatting sqref="F347 G348 F353 G350:G352 F356 H354:H355 H349 H345:H346">
    <cfRule type="duplicateValues" priority="375" aboveAverage="0" equalAverage="0" bottom="0" percent="0" rank="0" text="" dxfId="373">
      <formula>0</formula>
    </cfRule>
    <cfRule type="duplicateValues" priority="376" aboveAverage="0" equalAverage="0" bottom="0" percent="0" rank="0" text="" dxfId="374">
      <formula>0</formula>
    </cfRule>
    <cfRule type="duplicateValues" priority="377" aboveAverage="0" equalAverage="0" bottom="0" percent="0" rank="0" text="" dxfId="375">
      <formula>0</formula>
    </cfRule>
    <cfRule type="duplicateValues" priority="378" aboveAverage="0" equalAverage="0" bottom="0" percent="0" rank="0" text="" dxfId="376">
      <formula>0</formula>
    </cfRule>
    <cfRule type="duplicateValues" priority="379" aboveAverage="0" equalAverage="0" bottom="0" percent="0" rank="0" text="" dxfId="377">
      <formula>0</formula>
    </cfRule>
    <cfRule type="duplicateValues" priority="380" aboveAverage="0" equalAverage="0" bottom="0" percent="0" rank="0" text="" dxfId="378">
      <formula>0</formula>
    </cfRule>
    <cfRule type="duplicateValues" priority="381" aboveAverage="0" equalAverage="0" bottom="0" percent="0" rank="0" text="" dxfId="379">
      <formula>0</formula>
    </cfRule>
    <cfRule type="duplicateValues" priority="382" aboveAverage="0" equalAverage="0" bottom="0" percent="0" rank="0" text="" dxfId="380">
      <formula>0</formula>
    </cfRule>
    <cfRule type="duplicateValues" priority="383" aboveAverage="0" equalAverage="0" bottom="0" percent="0" rank="0" text="" dxfId="381">
      <formula>0</formula>
    </cfRule>
    <cfRule type="duplicateValues" priority="384" aboveAverage="0" equalAverage="0" bottom="0" percent="0" rank="0" text="" dxfId="382">
      <formula>0</formula>
    </cfRule>
    <cfRule type="duplicateValues" priority="385" aboveAverage="0" equalAverage="0" bottom="0" percent="0" rank="0" text="" dxfId="383">
      <formula>0</formula>
    </cfRule>
    <cfRule type="duplicateValues" priority="386" aboveAverage="0" equalAverage="0" bottom="0" percent="0" rank="0" text="" dxfId="384">
      <formula>0</formula>
    </cfRule>
    <cfRule type="duplicateValues" priority="387" aboveAverage="0" equalAverage="0" bottom="0" percent="0" rank="0" text="" dxfId="385">
      <formula>0</formula>
    </cfRule>
    <cfRule type="duplicateValues" priority="388" aboveAverage="0" equalAverage="0" bottom="0" percent="0" rank="0" text="" dxfId="386">
      <formula>0</formula>
    </cfRule>
    <cfRule type="duplicateValues" priority="389" aboveAverage="0" equalAverage="0" bottom="0" percent="0" rank="0" text="" dxfId="387">
      <formula>0</formula>
    </cfRule>
    <cfRule type="duplicateValues" priority="390" aboveAverage="0" equalAverage="0" bottom="0" percent="0" rank="0" text="" dxfId="388">
      <formula>0</formula>
    </cfRule>
    <cfRule type="duplicateValues" priority="391" aboveAverage="0" equalAverage="0" bottom="0" percent="0" rank="0" text="" dxfId="389">
      <formula>0</formula>
    </cfRule>
    <cfRule type="duplicateValues" priority="392" aboveAverage="0" equalAverage="0" bottom="0" percent="0" rank="0" text="" dxfId="390">
      <formula>0</formula>
    </cfRule>
    <cfRule type="duplicateValues" priority="393" aboveAverage="0" equalAverage="0" bottom="0" percent="0" rank="0" text="" dxfId="391">
      <formula>0</formula>
    </cfRule>
    <cfRule type="duplicateValues" priority="394" aboveAverage="0" equalAverage="0" bottom="0" percent="0" rank="0" text="" dxfId="392">
      <formula>0</formula>
    </cfRule>
    <cfRule type="duplicateValues" priority="395" aboveAverage="0" equalAverage="0" bottom="0" percent="0" rank="0" text="" dxfId="393">
      <formula>0</formula>
    </cfRule>
  </conditionalFormatting>
  <conditionalFormatting sqref="H419 F414:F415 H413 G416:G417 G412 F423 G420:G422 D418">
    <cfRule type="duplicateValues" priority="396" aboveAverage="0" equalAverage="0" bottom="0" percent="0" rank="0" text="" dxfId="394">
      <formula>0</formula>
    </cfRule>
    <cfRule type="duplicateValues" priority="397" aboveAverage="0" equalAverage="0" bottom="0" percent="0" rank="0" text="" dxfId="395">
      <formula>0</formula>
    </cfRule>
    <cfRule type="duplicateValues" priority="398" aboveAverage="0" equalAverage="0" bottom="0" percent="0" rank="0" text="" dxfId="396">
      <formula>0</formula>
    </cfRule>
    <cfRule type="duplicateValues" priority="399" aboveAverage="0" equalAverage="0" bottom="0" percent="0" rank="0" text="" dxfId="397">
      <formula>0</formula>
    </cfRule>
    <cfRule type="duplicateValues" priority="400" aboveAverage="0" equalAverage="0" bottom="0" percent="0" rank="0" text="" dxfId="398">
      <formula>0</formula>
    </cfRule>
    <cfRule type="duplicateValues" priority="401" aboveAverage="0" equalAverage="0" bottom="0" percent="0" rank="0" text="" dxfId="399">
      <formula>0</formula>
    </cfRule>
    <cfRule type="duplicateValues" priority="402" aboveAverage="0" equalAverage="0" bottom="0" percent="0" rank="0" text="" dxfId="400">
      <formula>0</formula>
    </cfRule>
    <cfRule type="duplicateValues" priority="403" aboveAverage="0" equalAverage="0" bottom="0" percent="0" rank="0" text="" dxfId="401">
      <formula>0</formula>
    </cfRule>
    <cfRule type="duplicateValues" priority="404" aboveAverage="0" equalAverage="0" bottom="0" percent="0" rank="0" text="" dxfId="402">
      <formula>0</formula>
    </cfRule>
    <cfRule type="duplicateValues" priority="405" aboveAverage="0" equalAverage="0" bottom="0" percent="0" rank="0" text="" dxfId="403">
      <formula>0</formula>
    </cfRule>
    <cfRule type="duplicateValues" priority="406" aboveAverage="0" equalAverage="0" bottom="0" percent="0" rank="0" text="" dxfId="404">
      <formula>0</formula>
    </cfRule>
    <cfRule type="duplicateValues" priority="407" aboveAverage="0" equalAverage="0" bottom="0" percent="0" rank="0" text="" dxfId="405">
      <formula>0</formula>
    </cfRule>
    <cfRule type="duplicateValues" priority="408" aboveAverage="0" equalAverage="0" bottom="0" percent="0" rank="0" text="" dxfId="406">
      <formula>0</formula>
    </cfRule>
    <cfRule type="duplicateValues" priority="409" aboveAverage="0" equalAverage="0" bottom="0" percent="0" rank="0" text="" dxfId="407">
      <formula>0</formula>
    </cfRule>
    <cfRule type="duplicateValues" priority="410" aboveAverage="0" equalAverage="0" bottom="0" percent="0" rank="0" text="" dxfId="408">
      <formula>0</formula>
    </cfRule>
    <cfRule type="duplicateValues" priority="411" aboveAverage="0" equalAverage="0" bottom="0" percent="0" rank="0" text="" dxfId="409">
      <formula>0</formula>
    </cfRule>
    <cfRule type="duplicateValues" priority="412" aboveAverage="0" equalAverage="0" bottom="0" percent="0" rank="0" text="" dxfId="410">
      <formula>0</formula>
    </cfRule>
    <cfRule type="duplicateValues" priority="413" aboveAverage="0" equalAverage="0" bottom="0" percent="0" rank="0" text="" dxfId="411">
      <formula>0</formula>
    </cfRule>
    <cfRule type="duplicateValues" priority="414" aboveAverage="0" equalAverage="0" bottom="0" percent="0" rank="0" text="" dxfId="412">
      <formula>0</formula>
    </cfRule>
    <cfRule type="duplicateValues" priority="415" aboveAverage="0" equalAverage="0" bottom="0" percent="0" rank="0" text="" dxfId="413">
      <formula>0</formula>
    </cfRule>
    <cfRule type="duplicateValues" priority="416" aboveAverage="0" equalAverage="0" bottom="0" percent="0" rank="0" text="" dxfId="414">
      <formula>0</formula>
    </cfRule>
  </conditionalFormatting>
  <conditionalFormatting sqref="D143:H143 D157:H157 D144:E156 G147:H147 H146 H150:H152 G155:H155 G153:G154 G148 G144">
    <cfRule type="duplicateValues" priority="417" aboveAverage="0" equalAverage="0" bottom="0" percent="0" rank="0" text="" dxfId="415">
      <formula>0</formula>
    </cfRule>
    <cfRule type="duplicateValues" priority="418" aboveAverage="0" equalAverage="0" bottom="0" percent="0" rank="0" text="" dxfId="416">
      <formula>0</formula>
    </cfRule>
    <cfRule type="duplicateValues" priority="419" aboveAverage="0" equalAverage="0" bottom="0" percent="0" rank="0" text="" dxfId="417">
      <formula>0</formula>
    </cfRule>
    <cfRule type="duplicateValues" priority="420" aboveAverage="0" equalAverage="0" bottom="0" percent="0" rank="0" text="" dxfId="418">
      <formula>0</formula>
    </cfRule>
    <cfRule type="duplicateValues" priority="421" aboveAverage="0" equalAverage="0" bottom="0" percent="0" rank="0" text="" dxfId="419">
      <formula>0</formula>
    </cfRule>
    <cfRule type="duplicateValues" priority="422" aboveAverage="0" equalAverage="0" bottom="0" percent="0" rank="0" text="" dxfId="420">
      <formula>0</formula>
    </cfRule>
    <cfRule type="duplicateValues" priority="423" aboveAverage="0" equalAverage="0" bottom="0" percent="0" rank="0" text="" dxfId="421">
      <formula>0</formula>
    </cfRule>
    <cfRule type="duplicateValues" priority="424" aboveAverage="0" equalAverage="0" bottom="0" percent="0" rank="0" text="" dxfId="422">
      <formula>0</formula>
    </cfRule>
    <cfRule type="duplicateValues" priority="425" aboveAverage="0" equalAverage="0" bottom="0" percent="0" rank="0" text="" dxfId="423">
      <formula>0</formula>
    </cfRule>
    <cfRule type="duplicateValues" priority="426" aboveAverage="0" equalAverage="0" bottom="0" percent="0" rank="0" text="" dxfId="424">
      <formula>0</formula>
    </cfRule>
    <cfRule type="duplicateValues" priority="427" aboveAverage="0" equalAverage="0" bottom="0" percent="0" rank="0" text="" dxfId="425">
      <formula>0</formula>
    </cfRule>
    <cfRule type="duplicateValues" priority="428" aboveAverage="0" equalAverage="0" bottom="0" percent="0" rank="0" text="" dxfId="426">
      <formula>0</formula>
    </cfRule>
  </conditionalFormatting>
  <conditionalFormatting sqref="G11 F13 E12 E15:E16 F21 H17:H20 H10">
    <cfRule type="duplicateValues" priority="429" aboveAverage="0" equalAverage="0" bottom="0" percent="0" rank="0" text="" dxfId="427">
      <formula>0</formula>
    </cfRule>
    <cfRule type="duplicateValues" priority="430" aboveAverage="0" equalAverage="0" bottom="0" percent="0" rank="0" text="" dxfId="428">
      <formula>0</formula>
    </cfRule>
    <cfRule type="duplicateValues" priority="431" aboveAverage="0" equalAverage="0" bottom="0" percent="0" rank="0" text="" dxfId="429">
      <formula>0</formula>
    </cfRule>
    <cfRule type="duplicateValues" priority="432" aboveAverage="0" equalAverage="0" bottom="0" percent="0" rank="0" text="" dxfId="430">
      <formula>0</formula>
    </cfRule>
    <cfRule type="duplicateValues" priority="433" aboveAverage="0" equalAverage="0" bottom="0" percent="0" rank="0" text="" dxfId="431">
      <formula>0</formula>
    </cfRule>
    <cfRule type="duplicateValues" priority="434" aboveAverage="0" equalAverage="0" bottom="0" percent="0" rank="0" text="" dxfId="432">
      <formula>0</formula>
    </cfRule>
    <cfRule type="duplicateValues" priority="435" aboveAverage="0" equalAverage="0" bottom="0" percent="0" rank="0" text="" dxfId="433">
      <formula>0</formula>
    </cfRule>
    <cfRule type="duplicateValues" priority="436" aboveAverage="0" equalAverage="0" bottom="0" percent="0" rank="0" text="" dxfId="434">
      <formula>0</formula>
    </cfRule>
    <cfRule type="duplicateValues" priority="437" aboveAverage="0" equalAverage="0" bottom="0" percent="0" rank="0" text="" dxfId="435">
      <formula>0</formula>
    </cfRule>
    <cfRule type="duplicateValues" priority="438" aboveAverage="0" equalAverage="0" bottom="0" percent="0" rank="0" text="" dxfId="436">
      <formula>0</formula>
    </cfRule>
    <cfRule type="duplicateValues" priority="439" aboveAverage="0" equalAverage="0" bottom="0" percent="0" rank="0" text="" dxfId="437">
      <formula>0</formula>
    </cfRule>
    <cfRule type="duplicateValues" priority="440" aboveAverage="0" equalAverage="0" bottom="0" percent="0" rank="0" text="" dxfId="438">
      <formula>0</formula>
    </cfRule>
    <cfRule type="duplicateValues" priority="441" aboveAverage="0" equalAverage="0" bottom="0" percent="0" rank="0" text="" dxfId="439">
      <formula>0</formula>
    </cfRule>
    <cfRule type="duplicateValues" priority="442" aboveAverage="0" equalAverage="0" bottom="0" percent="0" rank="0" text="" dxfId="440">
      <formula>0</formula>
    </cfRule>
    <cfRule type="duplicateValues" priority="443" aboveAverage="0" equalAverage="0" bottom="0" percent="0" rank="0" text="" dxfId="441">
      <formula>0</formula>
    </cfRule>
    <cfRule type="duplicateValues" priority="444" aboveAverage="0" equalAverage="0" bottom="0" percent="0" rank="0" text="" dxfId="442">
      <formula>0</formula>
    </cfRule>
    <cfRule type="duplicateValues" priority="445" aboveAverage="0" equalAverage="0" bottom="0" percent="0" rank="0" text="" dxfId="443">
      <formula>0</formula>
    </cfRule>
    <cfRule type="duplicateValues" priority="446" aboveAverage="0" equalAverage="0" bottom="0" percent="0" rank="0" text="" dxfId="444">
      <formula>0</formula>
    </cfRule>
    <cfRule type="duplicateValues" priority="447" aboveAverage="0" equalAverage="0" bottom="0" percent="0" rank="0" text="" dxfId="445">
      <formula>0</formula>
    </cfRule>
    <cfRule type="duplicateValues" priority="448" aboveAverage="0" equalAverage="0" bottom="0" percent="0" rank="0" text="" dxfId="446">
      <formula>0</formula>
    </cfRule>
    <cfRule type="duplicateValues" priority="449" aboveAverage="0" equalAverage="0" bottom="0" percent="0" rank="0" text="" dxfId="447">
      <formula>0</formula>
    </cfRule>
  </conditionalFormatting>
  <conditionalFormatting sqref="D76:H76 D79:E90 D78 D77:E77 G77:H77 G79:H79 G81:H81 G86:H88 H89 H83:H85 G82 H80 F90:H90">
    <cfRule type="duplicateValues" priority="450" aboveAverage="0" equalAverage="0" bottom="0" percent="0" rank="0" text="" dxfId="448">
      <formula>0</formula>
    </cfRule>
  </conditionalFormatting>
  <conditionalFormatting sqref="D76:H76 D78 D79:E89 D77:E77 G77:H77 G79:H79 G81:H81 G86:H88 H89 H83:H85 G82 H80 D90:H90">
    <cfRule type="duplicateValues" priority="451" aboveAverage="0" equalAverage="0" bottom="0" percent="0" rank="0" text="" dxfId="449">
      <formula>0</formula>
    </cfRule>
    <cfRule type="duplicateValues" priority="452" aboveAverage="0" equalAverage="0" bottom="0" percent="0" rank="0" text="" dxfId="450">
      <formula>0</formula>
    </cfRule>
    <cfRule type="duplicateValues" priority="453" aboveAverage="0" equalAverage="0" bottom="0" percent="0" rank="0" text="" dxfId="451">
      <formula>0</formula>
    </cfRule>
    <cfRule type="duplicateValues" priority="454" aboveAverage="0" equalAverage="0" bottom="0" percent="0" rank="0" text="" dxfId="452">
      <formula>0</formula>
    </cfRule>
    <cfRule type="duplicateValues" priority="455" aboveAverage="0" equalAverage="0" bottom="0" percent="0" rank="0" text="" dxfId="453">
      <formula>0</formula>
    </cfRule>
    <cfRule type="duplicateValues" priority="456" aboveAverage="0" equalAverage="0" bottom="0" percent="0" rank="0" text="" dxfId="454">
      <formula>0</formula>
    </cfRule>
    <cfRule type="duplicateValues" priority="457" aboveAverage="0" equalAverage="0" bottom="0" percent="0" rank="0" text="" dxfId="455">
      <formula>0</formula>
    </cfRule>
    <cfRule type="duplicateValues" priority="458" aboveAverage="0" equalAverage="0" bottom="0" percent="0" rank="0" text="" dxfId="456">
      <formula>0</formula>
    </cfRule>
    <cfRule type="duplicateValues" priority="459" aboveAverage="0" equalAverage="0" bottom="0" percent="0" rank="0" text="" dxfId="457">
      <formula>0</formula>
    </cfRule>
    <cfRule type="duplicateValues" priority="460" aboveAverage="0" equalAverage="0" bottom="0" percent="0" rank="0" text="" dxfId="458">
      <formula>0</formula>
    </cfRule>
    <cfRule type="duplicateValues" priority="461" aboveAverage="0" equalAverage="0" bottom="0" percent="0" rank="0" text="" dxfId="459">
      <formula>0</formula>
    </cfRule>
    <cfRule type="duplicateValues" priority="462" aboveAverage="0" equalAverage="0" bottom="0" percent="0" rank="0" text="" dxfId="460">
      <formula>0</formula>
    </cfRule>
  </conditionalFormatting>
  <conditionalFormatting sqref="F86:F88 G83:G85 F81 G80 F79 H78 F77">
    <cfRule type="duplicateValues" priority="463" aboveAverage="0" equalAverage="0" bottom="0" percent="0" rank="0" text="" dxfId="461">
      <formula>0</formula>
    </cfRule>
    <cfRule type="duplicateValues" priority="464" aboveAverage="0" equalAverage="0" bottom="0" percent="0" rank="0" text="" dxfId="462">
      <formula>0</formula>
    </cfRule>
    <cfRule type="duplicateValues" priority="465" aboveAverage="0" equalAverage="0" bottom="0" percent="0" rank="0" text="" dxfId="463">
      <formula>0</formula>
    </cfRule>
    <cfRule type="duplicateValues" priority="466" aboveAverage="0" equalAverage="0" bottom="0" percent="0" rank="0" text="" dxfId="464">
      <formula>0</formula>
    </cfRule>
    <cfRule type="duplicateValues" priority="467" aboveAverage="0" equalAverage="0" bottom="0" percent="0" rank="0" text="" dxfId="465">
      <formula>0</formula>
    </cfRule>
    <cfRule type="duplicateValues" priority="468" aboveAverage="0" equalAverage="0" bottom="0" percent="0" rank="0" text="" dxfId="466">
      <formula>0</formula>
    </cfRule>
    <cfRule type="duplicateValues" priority="469" aboveAverage="0" equalAverage="0" bottom="0" percent="0" rank="0" text="" dxfId="467">
      <formula>0</formula>
    </cfRule>
    <cfRule type="duplicateValues" priority="470" aboveAverage="0" equalAverage="0" bottom="0" percent="0" rank="0" text="" dxfId="468">
      <formula>0</formula>
    </cfRule>
    <cfRule type="duplicateValues" priority="471" aboveAverage="0" equalAverage="0" bottom="0" percent="0" rank="0" text="" dxfId="469">
      <formula>0</formula>
    </cfRule>
    <cfRule type="duplicateValues" priority="472" aboveAverage="0" equalAverage="0" bottom="0" percent="0" rank="0" text="" dxfId="470">
      <formula>0</formula>
    </cfRule>
    <cfRule type="duplicateValues" priority="473" aboveAverage="0" equalAverage="0" bottom="0" percent="0" rank="0" text="" dxfId="471">
      <formula>0</formula>
    </cfRule>
    <cfRule type="duplicateValues" priority="474" aboveAverage="0" equalAverage="0" bottom="0" percent="0" rank="0" text="" dxfId="472">
      <formula>0</formula>
    </cfRule>
    <cfRule type="duplicateValues" priority="475" aboveAverage="0" equalAverage="0" bottom="0" percent="0" rank="0" text="" dxfId="473">
      <formula>0</formula>
    </cfRule>
    <cfRule type="duplicateValues" priority="476" aboveAverage="0" equalAverage="0" bottom="0" percent="0" rank="0" text="" dxfId="474">
      <formula>0</formula>
    </cfRule>
    <cfRule type="duplicateValues" priority="477" aboveAverage="0" equalAverage="0" bottom="0" percent="0" rank="0" text="" dxfId="475">
      <formula>0</formula>
    </cfRule>
    <cfRule type="duplicateValues" priority="478" aboveAverage="0" equalAverage="0" bottom="0" percent="0" rank="0" text="" dxfId="476">
      <formula>0</formula>
    </cfRule>
    <cfRule type="duplicateValues" priority="479" aboveAverage="0" equalAverage="0" bottom="0" percent="0" rank="0" text="" dxfId="477">
      <formula>0</formula>
    </cfRule>
    <cfRule type="duplicateValues" priority="480" aboveAverage="0" equalAverage="0" bottom="0" percent="0" rank="0" text="" dxfId="478">
      <formula>0</formula>
    </cfRule>
    <cfRule type="duplicateValues" priority="481" aboveAverage="0" equalAverage="0" bottom="0" percent="0" rank="0" text="" dxfId="479">
      <formula>0</formula>
    </cfRule>
    <cfRule type="duplicateValues" priority="482" aboveAverage="0" equalAverage="0" bottom="0" percent="0" rank="0" text="" dxfId="480">
      <formula>0</formula>
    </cfRule>
    <cfRule type="duplicateValues" priority="483" aboveAverage="0" equalAverage="0" bottom="0" percent="0" rank="0" text="" dxfId="481">
      <formula>0</formula>
    </cfRule>
  </conditionalFormatting>
  <conditionalFormatting sqref="D277:H277 D291:H291 D278:E290 G280:H280 H281 G284:H284 G286:H286 H285 G289:H289 G290 G287:G288 D292:E311 F292:F319">
    <cfRule type="duplicateValues" priority="484" aboveAverage="0" equalAverage="0" bottom="0" percent="0" rank="0" text="" dxfId="482">
      <formula>0</formula>
    </cfRule>
    <cfRule type="duplicateValues" priority="485" aboveAverage="0" equalAverage="0" bottom="0" percent="0" rank="0" text="" dxfId="483">
      <formula>0</formula>
    </cfRule>
    <cfRule type="duplicateValues" priority="486" aboveAverage="0" equalAverage="0" bottom="0" percent="0" rank="0" text="" dxfId="484">
      <formula>0</formula>
    </cfRule>
    <cfRule type="duplicateValues" priority="487" aboveAverage="0" equalAverage="0" bottom="0" percent="0" rank="0" text="" dxfId="485">
      <formula>0</formula>
    </cfRule>
    <cfRule type="duplicateValues" priority="488" aboveAverage="0" equalAverage="0" bottom="0" percent="0" rank="0" text="" dxfId="486">
      <formula>0</formula>
    </cfRule>
    <cfRule type="duplicateValues" priority="489" aboveAverage="0" equalAverage="0" bottom="0" percent="0" rank="0" text="" dxfId="487">
      <formula>0</formula>
    </cfRule>
    <cfRule type="duplicateValues" priority="490" aboveAverage="0" equalAverage="0" bottom="0" percent="0" rank="0" text="" dxfId="488">
      <formula>0</formula>
    </cfRule>
    <cfRule type="duplicateValues" priority="491" aboveAverage="0" equalAverage="0" bottom="0" percent="0" rank="0" text="" dxfId="489">
      <formula>0</formula>
    </cfRule>
    <cfRule type="duplicateValues" priority="492" aboveAverage="0" equalAverage="0" bottom="0" percent="0" rank="0" text="" dxfId="490">
      <formula>0</formula>
    </cfRule>
    <cfRule type="duplicateValues" priority="493" aboveAverage="0" equalAverage="0" bottom="0" percent="0" rank="0" text="" dxfId="491">
      <formula>0</formula>
    </cfRule>
    <cfRule type="duplicateValues" priority="494" aboveAverage="0" equalAverage="0" bottom="0" percent="0" rank="0" text="" dxfId="492">
      <formula>0</formula>
    </cfRule>
  </conditionalFormatting>
  <conditionalFormatting sqref="D47:E52 D53:H74 G47:H52">
    <cfRule type="duplicateValues" priority="495" aboveAverage="0" equalAverage="0" bottom="0" percent="0" rank="0" text="" dxfId="493">
      <formula>0</formula>
    </cfRule>
    <cfRule type="duplicateValues" priority="496" aboveAverage="0" equalAverage="0" bottom="0" percent="0" rank="0" text="" dxfId="494">
      <formula>0</formula>
    </cfRule>
    <cfRule type="duplicateValues" priority="497" aboveAverage="0" equalAverage="0" bottom="0" percent="0" rank="0" text="" dxfId="495">
      <formula>0</formula>
    </cfRule>
    <cfRule type="duplicateValues" priority="498" aboveAverage="0" equalAverage="0" bottom="0" percent="0" rank="0" text="" dxfId="496">
      <formula>0</formula>
    </cfRule>
    <cfRule type="duplicateValues" priority="499" aboveAverage="0" equalAverage="0" bottom="0" percent="0" rank="0" text="" dxfId="497">
      <formula>0</formula>
    </cfRule>
    <cfRule type="duplicateValues" priority="500" aboveAverage="0" equalAverage="0" bottom="0" percent="0" rank="0" text="" dxfId="498">
      <formula>0</formula>
    </cfRule>
    <cfRule type="duplicateValues" priority="501" aboveAverage="0" equalAverage="0" bottom="0" percent="0" rank="0" text="" dxfId="499">
      <formula>0</formula>
    </cfRule>
    <cfRule type="duplicateValues" priority="502" aboveAverage="0" equalAverage="0" bottom="0" percent="0" rank="0" text="" dxfId="500">
      <formula>0</formula>
    </cfRule>
    <cfRule type="duplicateValues" priority="503" aboveAverage="0" equalAverage="0" bottom="0" percent="0" rank="0" text="" dxfId="501">
      <formula>0</formula>
    </cfRule>
    <cfRule type="duplicateValues" priority="504" aboveAverage="0" equalAverage="0" bottom="0" percent="0" rank="0" text="" dxfId="502">
      <formula>0</formula>
    </cfRule>
    <cfRule type="duplicateValues" priority="505" aboveAverage="0" equalAverage="0" bottom="0" percent="0" rank="0" text="" dxfId="503">
      <formula>0</formula>
    </cfRule>
    <cfRule type="duplicateValues" priority="506" aboveAverage="0" equalAverage="0" bottom="0" percent="0" rank="0" text="" dxfId="504">
      <formula>0</formula>
    </cfRule>
    <cfRule type="duplicateValues" priority="507" aboveAverage="0" equalAverage="0" bottom="0" percent="0" rank="0" text="" dxfId="505">
      <formula>0</formula>
    </cfRule>
    <cfRule type="duplicateValues" priority="508" aboveAverage="0" equalAverage="0" bottom="0" percent="0" rank="0" text="" dxfId="506">
      <formula>0</formula>
    </cfRule>
  </conditionalFormatting>
  <conditionalFormatting sqref="F52">
    <cfRule type="duplicateValues" priority="509" aboveAverage="0" equalAverage="0" bottom="0" percent="0" rank="0" text="" dxfId="507">
      <formula>0</formula>
    </cfRule>
    <cfRule type="duplicateValues" priority="510" aboveAverage="0" equalAverage="0" bottom="0" percent="0" rank="0" text="" dxfId="508">
      <formula>0</formula>
    </cfRule>
    <cfRule type="duplicateValues" priority="511" aboveAverage="0" equalAverage="0" bottom="0" percent="0" rank="0" text="" dxfId="509">
      <formula>0</formula>
    </cfRule>
    <cfRule type="duplicateValues" priority="512" aboveAverage="0" equalAverage="0" bottom="0" percent="0" rank="0" text="" dxfId="510">
      <formula>0</formula>
    </cfRule>
    <cfRule type="duplicateValues" priority="513" aboveAverage="0" equalAverage="0" bottom="0" percent="0" rank="0" text="" dxfId="511">
      <formula>0</formula>
    </cfRule>
    <cfRule type="duplicateValues" priority="514" aboveAverage="0" equalAverage="0" bottom="0" percent="0" rank="0" text="" dxfId="512">
      <formula>0</formula>
    </cfRule>
    <cfRule type="duplicateValues" priority="515" aboveAverage="0" equalAverage="0" bottom="0" percent="0" rank="0" text="" dxfId="513">
      <formula>0</formula>
    </cfRule>
    <cfRule type="duplicateValues" priority="516" aboveAverage="0" equalAverage="0" bottom="0" percent="0" rank="0" text="" dxfId="514">
      <formula>0</formula>
    </cfRule>
    <cfRule type="duplicateValues" priority="517" aboveAverage="0" equalAverage="0" bottom="0" percent="0" rank="0" text="" dxfId="515">
      <formula>0</formula>
    </cfRule>
    <cfRule type="duplicateValues" priority="518" aboveAverage="0" equalAverage="0" bottom="0" percent="0" rank="0" text="" dxfId="516">
      <formula>0</formula>
    </cfRule>
    <cfRule type="duplicateValues" priority="519" aboveAverage="0" equalAverage="0" bottom="0" percent="0" rank="0" text="" dxfId="517">
      <formula>0</formula>
    </cfRule>
    <cfRule type="duplicateValues" priority="520" aboveAverage="0" equalAverage="0" bottom="0" percent="0" rank="0" text="" dxfId="518">
      <formula>0</formula>
    </cfRule>
    <cfRule type="duplicateValues" priority="521" aboveAverage="0" equalAverage="0" bottom="0" percent="0" rank="0" text="" dxfId="519">
      <formula>0</formula>
    </cfRule>
    <cfRule type="duplicateValues" priority="522" aboveAverage="0" equalAverage="0" bottom="0" percent="0" rank="0" text="" dxfId="520">
      <formula>0</formula>
    </cfRule>
    <cfRule type="duplicateValues" priority="523" aboveAverage="0" equalAverage="0" bottom="0" percent="0" rank="0" text="" dxfId="521">
      <formula>0</formula>
    </cfRule>
    <cfRule type="duplicateValues" priority="524" aboveAverage="0" equalAverage="0" bottom="0" percent="0" rank="0" text="" dxfId="522">
      <formula>0</formula>
    </cfRule>
    <cfRule type="duplicateValues" priority="525" aboveAverage="0" equalAverage="0" bottom="0" percent="0" rank="0" text="" dxfId="523">
      <formula>0</formula>
    </cfRule>
    <cfRule type="duplicateValues" priority="526" aboveAverage="0" equalAverage="0" bottom="0" percent="0" rank="0" text="" dxfId="524">
      <formula>0</formula>
    </cfRule>
    <cfRule type="duplicateValues" priority="527" aboveAverage="0" equalAverage="0" bottom="0" percent="0" rank="0" text="" dxfId="525">
      <formula>0</formula>
    </cfRule>
    <cfRule type="duplicateValues" priority="528" aboveAverage="0" equalAverage="0" bottom="0" percent="0" rank="0" text="" dxfId="526">
      <formula>0</formula>
    </cfRule>
    <cfRule type="duplicateValues" priority="529" aboveAverage="0" equalAverage="0" bottom="0" percent="0" rank="0" text="" dxfId="527">
      <formula>0</formula>
    </cfRule>
  </conditionalFormatting>
  <conditionalFormatting sqref="G31 G28">
    <cfRule type="duplicateValues" priority="530" aboveAverage="0" equalAverage="0" bottom="0" percent="0" rank="0" text="" dxfId="528">
      <formula>0</formula>
    </cfRule>
    <cfRule type="duplicateValues" priority="531" aboveAverage="0" equalAverage="0" bottom="0" percent="0" rank="0" text="" dxfId="529">
      <formula>0</formula>
    </cfRule>
    <cfRule type="duplicateValues" priority="532" aboveAverage="0" equalAverage="0" bottom="0" percent="0" rank="0" text="" dxfId="530">
      <formula>0</formula>
    </cfRule>
    <cfRule type="duplicateValues" priority="533" aboveAverage="0" equalAverage="0" bottom="0" percent="0" rank="0" text="" dxfId="531">
      <formula>0</formula>
    </cfRule>
    <cfRule type="duplicateValues" priority="534" aboveAverage="0" equalAverage="0" bottom="0" percent="0" rank="0" text="" dxfId="532">
      <formula>0</formula>
    </cfRule>
    <cfRule type="duplicateValues" priority="535" aboveAverage="0" equalAverage="0" bottom="0" percent="0" rank="0" text="" dxfId="533">
      <formula>0</formula>
    </cfRule>
    <cfRule type="duplicateValues" priority="536" aboveAverage="0" equalAverage="0" bottom="0" percent="0" rank="0" text="" dxfId="534">
      <formula>0</formula>
    </cfRule>
    <cfRule type="duplicateValues" priority="537" aboveAverage="0" equalAverage="0" bottom="0" percent="0" rank="0" text="" dxfId="535">
      <formula>0</formula>
    </cfRule>
    <cfRule type="duplicateValues" priority="538" aboveAverage="0" equalAverage="0" bottom="0" percent="0" rank="0" text="" dxfId="536">
      <formula>0</formula>
    </cfRule>
    <cfRule type="duplicateValues" priority="539" aboveAverage="0" equalAverage="0" bottom="0" percent="0" rank="0" text="" dxfId="537">
      <formula>0</formula>
    </cfRule>
    <cfRule type="duplicateValues" priority="540" aboveAverage="0" equalAverage="0" bottom="0" percent="0" rank="0" text="" dxfId="538">
      <formula>0</formula>
    </cfRule>
    <cfRule type="duplicateValues" priority="541" aboveAverage="0" equalAverage="0" bottom="0" percent="0" rank="0" text="" dxfId="539">
      <formula>0</formula>
    </cfRule>
    <cfRule type="duplicateValues" priority="542" aboveAverage="0" equalAverage="0" bottom="0" percent="0" rank="0" text="" dxfId="540">
      <formula>0</formula>
    </cfRule>
    <cfRule type="duplicateValues" priority="543" aboveAverage="0" equalAverage="0" bottom="0" percent="0" rank="0" text="" dxfId="541">
      <formula>0</formula>
    </cfRule>
  </conditionalFormatting>
  <conditionalFormatting sqref="D28:F28 G32:G33 G29:G30 D24:E27 G24:G27 H24:H33 D36:H37 D29:E35 G34:H35 D38:E46 G38:H46">
    <cfRule type="duplicateValues" priority="544" aboveAverage="0" equalAverage="0" bottom="0" percent="0" rank="0" text="" dxfId="542">
      <formula>0</formula>
    </cfRule>
    <cfRule type="duplicateValues" priority="545" aboveAverage="0" equalAverage="0" bottom="0" percent="0" rank="0" text="" dxfId="543">
      <formula>0</formula>
    </cfRule>
    <cfRule type="duplicateValues" priority="546" aboveAverage="0" equalAverage="0" bottom="0" percent="0" rank="0" text="" dxfId="544">
      <formula>0</formula>
    </cfRule>
    <cfRule type="duplicateValues" priority="547" aboveAverage="0" equalAverage="0" bottom="0" percent="0" rank="0" text="" dxfId="545">
      <formula>0</formula>
    </cfRule>
    <cfRule type="duplicateValues" priority="548" aboveAverage="0" equalAverage="0" bottom="0" percent="0" rank="0" text="" dxfId="546">
      <formula>0</formula>
    </cfRule>
    <cfRule type="duplicateValues" priority="549" aboveAverage="0" equalAverage="0" bottom="0" percent="0" rank="0" text="" dxfId="547">
      <formula>0</formula>
    </cfRule>
    <cfRule type="duplicateValues" priority="550" aboveAverage="0" equalAverage="0" bottom="0" percent="0" rank="0" text="" dxfId="548">
      <formula>0</formula>
    </cfRule>
    <cfRule type="duplicateValues" priority="551" aboveAverage="0" equalAverage="0" bottom="0" percent="0" rank="0" text="" dxfId="549">
      <formula>0</formula>
    </cfRule>
    <cfRule type="duplicateValues" priority="552" aboveAverage="0" equalAverage="0" bottom="0" percent="0" rank="0" text="" dxfId="550">
      <formula>0</formula>
    </cfRule>
    <cfRule type="duplicateValues" priority="553" aboveAverage="0" equalAverage="0" bottom="0" percent="0" rank="0" text="" dxfId="551">
      <formula>0</formula>
    </cfRule>
    <cfRule type="duplicateValues" priority="554" aboveAverage="0" equalAverage="0" bottom="0" percent="0" rank="0" text="" dxfId="552">
      <formula>0</formula>
    </cfRule>
    <cfRule type="duplicateValues" priority="555" aboveAverage="0" equalAverage="0" bottom="0" percent="0" rank="0" text="" dxfId="553">
      <formula>0</formula>
    </cfRule>
    <cfRule type="duplicateValues" priority="556" aboveAverage="0" equalAverage="0" bottom="0" percent="0" rank="0" text="" dxfId="554">
      <formula>0</formula>
    </cfRule>
    <cfRule type="duplicateValues" priority="557" aboveAverage="0" equalAverage="0" bottom="0" percent="0" rank="0" text="" dxfId="555">
      <formula>0</formula>
    </cfRule>
  </conditionalFormatting>
  <conditionalFormatting sqref="F132">
    <cfRule type="duplicateValues" priority="558" aboveAverage="0" equalAverage="0" bottom="0" percent="0" rank="0" text="" dxfId="556">
      <formula>0</formula>
    </cfRule>
  </conditionalFormatting>
  <conditionalFormatting sqref="H114:H117 E114:E118">
    <cfRule type="duplicateValues" priority="559" aboveAverage="0" equalAverage="0" bottom="0" percent="0" rank="0" text="" dxfId="557">
      <formula>0</formula>
    </cfRule>
    <cfRule type="duplicateValues" priority="560" aboveAverage="0" equalAverage="0" bottom="0" percent="0" rank="0" text="" dxfId="558">
      <formula>0</formula>
    </cfRule>
    <cfRule type="duplicateValues" priority="561" aboveAverage="0" equalAverage="0" bottom="0" percent="0" rank="0" text="" dxfId="559">
      <formula>0</formula>
    </cfRule>
    <cfRule type="duplicateValues" priority="562" aboveAverage="0" equalAverage="0" bottom="0" percent="0" rank="0" text="" dxfId="560">
      <formula>0</formula>
    </cfRule>
    <cfRule type="duplicateValues" priority="563" aboveAverage="0" equalAverage="0" bottom="0" percent="0" rank="0" text="" dxfId="561">
      <formula>0</formula>
    </cfRule>
    <cfRule type="duplicateValues" priority="564" aboveAverage="0" equalAverage="0" bottom="0" percent="0" rank="0" text="" dxfId="562">
      <formula>0</formula>
    </cfRule>
    <cfRule type="duplicateValues" priority="565" aboveAverage="0" equalAverage="0" bottom="0" percent="0" rank="0" text="" dxfId="563">
      <formula>0</formula>
    </cfRule>
    <cfRule type="duplicateValues" priority="566" aboveAverage="0" equalAverage="0" bottom="0" percent="0" rank="0" text="" dxfId="564">
      <formula>0</formula>
    </cfRule>
    <cfRule type="duplicateValues" priority="567" aboveAverage="0" equalAverage="0" bottom="0" percent="0" rank="0" text="" dxfId="565">
      <formula>0</formula>
    </cfRule>
    <cfRule type="duplicateValues" priority="568" aboveAverage="0" equalAverage="0" bottom="0" percent="0" rank="0" text="" dxfId="566">
      <formula>0</formula>
    </cfRule>
    <cfRule type="duplicateValues" priority="569" aboveAverage="0" equalAverage="0" bottom="0" percent="0" rank="0" text="" dxfId="567">
      <formula>0</formula>
    </cfRule>
    <cfRule type="duplicateValues" priority="570" aboveAverage="0" equalAverage="0" bottom="0" percent="0" rank="0" text="" dxfId="568">
      <formula>0</formula>
    </cfRule>
    <cfRule type="duplicateValues" priority="571" aboveAverage="0" equalAverage="0" bottom="0" percent="0" rank="0" text="" dxfId="569">
      <formula>0</formula>
    </cfRule>
    <cfRule type="duplicateValues" priority="572" aboveAverage="0" equalAverage="0" bottom="0" percent="0" rank="0" text="" dxfId="570">
      <formula>0</formula>
    </cfRule>
  </conditionalFormatting>
  <conditionalFormatting sqref="G110:H110 E91:E101 E103:E108 E111:E113 G102:G105 H91:H97 H111:H113 H99:H109">
    <cfRule type="duplicateValues" priority="573" aboveAverage="0" equalAverage="0" bottom="0" percent="0" rank="0" text="" dxfId="571">
      <formula>0</formula>
    </cfRule>
    <cfRule type="duplicateValues" priority="574" aboveAverage="0" equalAverage="0" bottom="0" percent="0" rank="0" text="" dxfId="572">
      <formula>0</formula>
    </cfRule>
    <cfRule type="duplicateValues" priority="575" aboveAverage="0" equalAverage="0" bottom="0" percent="0" rank="0" text="" dxfId="573">
      <formula>0</formula>
    </cfRule>
    <cfRule type="duplicateValues" priority="576" aboveAverage="0" equalAverage="0" bottom="0" percent="0" rank="0" text="" dxfId="574">
      <formula>0</formula>
    </cfRule>
    <cfRule type="duplicateValues" priority="577" aboveAverage="0" equalAverage="0" bottom="0" percent="0" rank="0" text="" dxfId="575">
      <formula>0</formula>
    </cfRule>
    <cfRule type="duplicateValues" priority="578" aboveAverage="0" equalAverage="0" bottom="0" percent="0" rank="0" text="" dxfId="576">
      <formula>0</formula>
    </cfRule>
    <cfRule type="duplicateValues" priority="579" aboveAverage="0" equalAverage="0" bottom="0" percent="0" rank="0" text="" dxfId="577">
      <formula>0</formula>
    </cfRule>
    <cfRule type="duplicateValues" priority="580" aboveAverage="0" equalAverage="0" bottom="0" percent="0" rank="0" text="" dxfId="578">
      <formula>0</formula>
    </cfRule>
    <cfRule type="duplicateValues" priority="581" aboveAverage="0" equalAverage="0" bottom="0" percent="0" rank="0" text="" dxfId="579">
      <formula>0</formula>
    </cfRule>
    <cfRule type="duplicateValues" priority="582" aboveAverage="0" equalAverage="0" bottom="0" percent="0" rank="0" text="" dxfId="580">
      <formula>0</formula>
    </cfRule>
    <cfRule type="duplicateValues" priority="583" aboveAverage="0" equalAverage="0" bottom="0" percent="0" rank="0" text="" dxfId="581">
      <formula>0</formula>
    </cfRule>
    <cfRule type="duplicateValues" priority="584" aboveAverage="0" equalAverage="0" bottom="0" percent="0" rank="0" text="" dxfId="582">
      <formula>0</formula>
    </cfRule>
    <cfRule type="duplicateValues" priority="585" aboveAverage="0" equalAverage="0" bottom="0" percent="0" rank="0" text="" dxfId="583">
      <formula>0</formula>
    </cfRule>
    <cfRule type="duplicateValues" priority="586" aboveAverage="0" equalAverage="0" bottom="0" percent="0" rank="0" text="" dxfId="584">
      <formula>0</formula>
    </cfRule>
  </conditionalFormatting>
  <conditionalFormatting sqref="D119:E132 G119:H132 D133:H141 F120:F131 D113:D118">
    <cfRule type="duplicateValues" priority="587" aboveAverage="0" equalAverage="0" bottom="0" percent="0" rank="0" text="" dxfId="585">
      <formula>0</formula>
    </cfRule>
  </conditionalFormatting>
  <conditionalFormatting sqref="D120:H141 D113:D118 D119:E119 G119:H119">
    <cfRule type="duplicateValues" priority="588" aboveAverage="0" equalAverage="0" bottom="0" percent="0" rank="0" text="" dxfId="586">
      <formula>0</formula>
    </cfRule>
    <cfRule type="duplicateValues" priority="589" aboveAverage="0" equalAverage="0" bottom="0" percent="0" rank="0" text="" dxfId="587">
      <formula>0</formula>
    </cfRule>
    <cfRule type="duplicateValues" priority="590" aboveAverage="0" equalAverage="0" bottom="0" percent="0" rank="0" text="" dxfId="588">
      <formula>0</formula>
    </cfRule>
    <cfRule type="duplicateValues" priority="591" aboveAverage="0" equalAverage="0" bottom="0" percent="0" rank="0" text="" dxfId="589">
      <formula>0</formula>
    </cfRule>
    <cfRule type="duplicateValues" priority="592" aboveAverage="0" equalAverage="0" bottom="0" percent="0" rank="0" text="" dxfId="590">
      <formula>0</formula>
    </cfRule>
    <cfRule type="duplicateValues" priority="593" aboveAverage="0" equalAverage="0" bottom="0" percent="0" rank="0" text="" dxfId="591">
      <formula>0</formula>
    </cfRule>
    <cfRule type="duplicateValues" priority="594" aboveAverage="0" equalAverage="0" bottom="0" percent="0" rank="0" text="" dxfId="592">
      <formula>0</formula>
    </cfRule>
    <cfRule type="duplicateValues" priority="595" aboveAverage="0" equalAverage="0" bottom="0" percent="0" rank="0" text="" dxfId="593">
      <formula>0</formula>
    </cfRule>
    <cfRule type="duplicateValues" priority="596" aboveAverage="0" equalAverage="0" bottom="0" percent="0" rank="0" text="" dxfId="594">
      <formula>0</formula>
    </cfRule>
    <cfRule type="duplicateValues" priority="597" aboveAverage="0" equalAverage="0" bottom="0" percent="0" rank="0" text="" dxfId="595">
      <formula>0</formula>
    </cfRule>
    <cfRule type="duplicateValues" priority="598" aboveAverage="0" equalAverage="0" bottom="0" percent="0" rank="0" text="" dxfId="596">
      <formula>0</formula>
    </cfRule>
    <cfRule type="duplicateValues" priority="599" aboveAverage="0" equalAverage="0" bottom="0" percent="0" rank="0" text="" dxfId="597">
      <formula>0</formula>
    </cfRule>
  </conditionalFormatting>
  <conditionalFormatting sqref="D91:D112 F91:F119">
    <cfRule type="duplicateValues" priority="600" aboveAverage="0" equalAverage="0" bottom="0" percent="0" rank="0" text="" dxfId="598">
      <formula>0</formula>
    </cfRule>
  </conditionalFormatting>
  <conditionalFormatting sqref="D91:D112 F91:F119">
    <cfRule type="duplicateValues" priority="601" aboveAverage="0" equalAverage="0" bottom="0" percent="0" rank="0" text="" dxfId="599">
      <formula>0</formula>
    </cfRule>
    <cfRule type="duplicateValues" priority="602" aboveAverage="0" equalAverage="0" bottom="0" percent="0" rank="0" text="" dxfId="600">
      <formula>0</formula>
    </cfRule>
    <cfRule type="duplicateValues" priority="603" aboveAverage="0" equalAverage="0" bottom="0" percent="0" rank="0" text="" dxfId="601">
      <formula>0</formula>
    </cfRule>
    <cfRule type="duplicateValues" priority="604" aboveAverage="0" equalAverage="0" bottom="0" percent="0" rank="0" text="" dxfId="602">
      <formula>0</formula>
    </cfRule>
    <cfRule type="duplicateValues" priority="605" aboveAverage="0" equalAverage="0" bottom="0" percent="0" rank="0" text="" dxfId="603">
      <formula>0</formula>
    </cfRule>
    <cfRule type="duplicateValues" priority="606" aboveAverage="0" equalAverage="0" bottom="0" percent="0" rank="0" text="" dxfId="604">
      <formula>0</formula>
    </cfRule>
    <cfRule type="duplicateValues" priority="607" aboveAverage="0" equalAverage="0" bottom="0" percent="0" rank="0" text="" dxfId="605">
      <formula>0</formula>
    </cfRule>
    <cfRule type="duplicateValues" priority="608" aboveAverage="0" equalAverage="0" bottom="0" percent="0" rank="0" text="" dxfId="606">
      <formula>0</formula>
    </cfRule>
    <cfRule type="duplicateValues" priority="609" aboveAverage="0" equalAverage="0" bottom="0" percent="0" rank="0" text="" dxfId="607">
      <formula>0</formula>
    </cfRule>
    <cfRule type="duplicateValues" priority="610" aboveAverage="0" equalAverage="0" bottom="0" percent="0" rank="0" text="" dxfId="608">
      <formula>0</formula>
    </cfRule>
    <cfRule type="duplicateValues" priority="611" aboveAverage="0" equalAverage="0" bottom="0" percent="0" rank="0" text="" dxfId="609">
      <formula>0</formula>
    </cfRule>
    <cfRule type="duplicateValues" priority="612" aboveAverage="0" equalAverage="0" bottom="0" percent="0" rank="0" text="" dxfId="610">
      <formula>0</formula>
    </cfRule>
  </conditionalFormatting>
  <conditionalFormatting sqref="H118">
    <cfRule type="duplicateValues" priority="613" aboveAverage="0" equalAverage="0" bottom="0" percent="0" rank="0" text="" dxfId="611">
      <formula>0</formula>
    </cfRule>
  </conditionalFormatting>
  <conditionalFormatting sqref="H118">
    <cfRule type="duplicateValues" priority="614" aboveAverage="0" equalAverage="0" bottom="0" percent="0" rank="0" text="" dxfId="612">
      <formula>0</formula>
    </cfRule>
    <cfRule type="duplicateValues" priority="615" aboveAverage="0" equalAverage="0" bottom="0" percent="0" rank="0" text="" dxfId="613">
      <formula>0</formula>
    </cfRule>
    <cfRule type="duplicateValues" priority="616" aboveAverage="0" equalAverage="0" bottom="0" percent="0" rank="0" text="" dxfId="614">
      <formula>0</formula>
    </cfRule>
    <cfRule type="duplicateValues" priority="617" aboveAverage="0" equalAverage="0" bottom="0" percent="0" rank="0" text="" dxfId="615">
      <formula>0</formula>
    </cfRule>
    <cfRule type="duplicateValues" priority="618" aboveAverage="0" equalAverage="0" bottom="0" percent="0" rank="0" text="" dxfId="616">
      <formula>0</formula>
    </cfRule>
    <cfRule type="duplicateValues" priority="619" aboveAverage="0" equalAverage="0" bottom="0" percent="0" rank="0" text="" dxfId="617">
      <formula>0</formula>
    </cfRule>
    <cfRule type="duplicateValues" priority="620" aboveAverage="0" equalAverage="0" bottom="0" percent="0" rank="0" text="" dxfId="618">
      <formula>0</formula>
    </cfRule>
    <cfRule type="duplicateValues" priority="621" aboveAverage="0" equalAverage="0" bottom="0" percent="0" rank="0" text="" dxfId="619">
      <formula>0</formula>
    </cfRule>
    <cfRule type="duplicateValues" priority="622" aboveAverage="0" equalAverage="0" bottom="0" percent="0" rank="0" text="" dxfId="620">
      <formula>0</formula>
    </cfRule>
    <cfRule type="duplicateValues" priority="623" aboveAverage="0" equalAverage="0" bottom="0" percent="0" rank="0" text="" dxfId="621">
      <formula>0</formula>
    </cfRule>
    <cfRule type="duplicateValues" priority="624" aboveAverage="0" equalAverage="0" bottom="0" percent="0" rank="0" text="" dxfId="622">
      <formula>0</formula>
    </cfRule>
    <cfRule type="duplicateValues" priority="625" aboveAverage="0" equalAverage="0" bottom="0" percent="0" rank="0" text="" dxfId="623">
      <formula>0</formula>
    </cfRule>
  </conditionalFormatting>
  <conditionalFormatting sqref="H98">
    <cfRule type="duplicateValues" priority="626" aboveAverage="0" equalAverage="0" bottom="0" percent="0" rank="0" text="" dxfId="624">
      <formula>0</formula>
    </cfRule>
  </conditionalFormatting>
  <conditionalFormatting sqref="H98">
    <cfRule type="duplicateValues" priority="627" aboveAverage="0" equalAverage="0" bottom="0" percent="0" rank="0" text="" dxfId="625">
      <formula>0</formula>
    </cfRule>
    <cfRule type="duplicateValues" priority="628" aboveAverage="0" equalAverage="0" bottom="0" percent="0" rank="0" text="" dxfId="626">
      <formula>0</formula>
    </cfRule>
    <cfRule type="duplicateValues" priority="629" aboveAverage="0" equalAverage="0" bottom="0" percent="0" rank="0" text="" dxfId="627">
      <formula>0</formula>
    </cfRule>
    <cfRule type="duplicateValues" priority="630" aboveAverage="0" equalAverage="0" bottom="0" percent="0" rank="0" text="" dxfId="628">
      <formula>0</formula>
    </cfRule>
    <cfRule type="duplicateValues" priority="631" aboveAverage="0" equalAverage="0" bottom="0" percent="0" rank="0" text="" dxfId="629">
      <formula>0</formula>
    </cfRule>
    <cfRule type="duplicateValues" priority="632" aboveAverage="0" equalAverage="0" bottom="0" percent="0" rank="0" text="" dxfId="630">
      <formula>0</formula>
    </cfRule>
    <cfRule type="duplicateValues" priority="633" aboveAverage="0" equalAverage="0" bottom="0" percent="0" rank="0" text="" dxfId="631">
      <formula>0</formula>
    </cfRule>
    <cfRule type="duplicateValues" priority="634" aboveAverage="0" equalAverage="0" bottom="0" percent="0" rank="0" text="" dxfId="632">
      <formula>0</formula>
    </cfRule>
    <cfRule type="duplicateValues" priority="635" aboveAverage="0" equalAverage="0" bottom="0" percent="0" rank="0" text="" dxfId="633">
      <formula>0</formula>
    </cfRule>
    <cfRule type="duplicateValues" priority="636" aboveAverage="0" equalAverage="0" bottom="0" percent="0" rank="0" text="" dxfId="634">
      <formula>0</formula>
    </cfRule>
    <cfRule type="duplicateValues" priority="637" aboveAverage="0" equalAverage="0" bottom="0" percent="0" rank="0" text="" dxfId="635">
      <formula>0</formula>
    </cfRule>
    <cfRule type="duplicateValues" priority="638" aboveAverage="0" equalAverage="0" bottom="0" percent="0" rank="0" text="" dxfId="636">
      <formula>0</formula>
    </cfRule>
  </conditionalFormatting>
  <conditionalFormatting sqref="D190:E190 G190:H190 D186:H189 D200:H208 D199:F199 H199 D191:H198 D178:E185 H179:H185">
    <cfRule type="duplicateValues" priority="639" aboveAverage="0" equalAverage="0" bottom="0" percent="0" rank="0" text="" dxfId="637">
      <formula>0</formula>
    </cfRule>
    <cfRule type="duplicateValues" priority="640" aboveAverage="0" equalAverage="0" bottom="0" percent="0" rank="0" text="" dxfId="638">
      <formula>0</formula>
    </cfRule>
    <cfRule type="duplicateValues" priority="641" aboveAverage="0" equalAverage="0" bottom="0" percent="0" rank="0" text="" dxfId="639">
      <formula>0</formula>
    </cfRule>
    <cfRule type="duplicateValues" priority="642" aboveAverage="0" equalAverage="0" bottom="0" percent="0" rank="0" text="" dxfId="640">
      <formula>0</formula>
    </cfRule>
    <cfRule type="duplicateValues" priority="643" aboveAverage="0" equalAverage="0" bottom="0" percent="0" rank="0" text="" dxfId="641">
      <formula>0</formula>
    </cfRule>
    <cfRule type="duplicateValues" priority="644" aboveAverage="0" equalAverage="0" bottom="0" percent="0" rank="0" text="" dxfId="642">
      <formula>0</formula>
    </cfRule>
    <cfRule type="duplicateValues" priority="645" aboveAverage="0" equalAverage="0" bottom="0" percent="0" rank="0" text="" dxfId="643">
      <formula>0</formula>
    </cfRule>
    <cfRule type="duplicateValues" priority="646" aboveAverage="0" equalAverage="0" bottom="0" percent="0" rank="0" text="" dxfId="644">
      <formula>0</formula>
    </cfRule>
    <cfRule type="duplicateValues" priority="647" aboveAverage="0" equalAverage="0" bottom="0" percent="0" rank="0" text="" dxfId="645">
      <formula>0</formula>
    </cfRule>
    <cfRule type="duplicateValues" priority="648" aboveAverage="0" equalAverage="0" bottom="0" percent="0" rank="0" text="" dxfId="646">
      <formula>0</formula>
    </cfRule>
    <cfRule type="duplicateValues" priority="649" aboveAverage="0" equalAverage="0" bottom="0" percent="0" rank="0" text="" dxfId="647">
      <formula>0</formula>
    </cfRule>
  </conditionalFormatting>
  <conditionalFormatting sqref="F190">
    <cfRule type="duplicateValues" priority="650" aboveAverage="0" equalAverage="0" bottom="0" percent="0" rank="0" text="" dxfId="648">
      <formula>0</formula>
    </cfRule>
    <cfRule type="duplicateValues" priority="651" aboveAverage="0" equalAverage="0" bottom="0" percent="0" rank="0" text="" dxfId="649">
      <formula>0</formula>
    </cfRule>
    <cfRule type="duplicateValues" priority="652" aboveAverage="0" equalAverage="0" bottom="0" percent="0" rank="0" text="" dxfId="650">
      <formula>0</formula>
    </cfRule>
    <cfRule type="duplicateValues" priority="653" aboveAverage="0" equalAverage="0" bottom="0" percent="0" rank="0" text="" dxfId="651">
      <formula>0</formula>
    </cfRule>
    <cfRule type="duplicateValues" priority="654" aboveAverage="0" equalAverage="0" bottom="0" percent="0" rank="0" text="" dxfId="652">
      <formula>0</formula>
    </cfRule>
    <cfRule type="duplicateValues" priority="655" aboveAverage="0" equalAverage="0" bottom="0" percent="0" rank="0" text="" dxfId="653">
      <formula>0</formula>
    </cfRule>
    <cfRule type="duplicateValues" priority="656" aboveAverage="0" equalAverage="0" bottom="0" percent="0" rank="0" text="" dxfId="654">
      <formula>0</formula>
    </cfRule>
    <cfRule type="duplicateValues" priority="657" aboveAverage="0" equalAverage="0" bottom="0" percent="0" rank="0" text="" dxfId="655">
      <formula>0</formula>
    </cfRule>
    <cfRule type="duplicateValues" priority="658" aboveAverage="0" equalAverage="0" bottom="0" percent="0" rank="0" text="" dxfId="656">
      <formula>0</formula>
    </cfRule>
    <cfRule type="duplicateValues" priority="659" aboveAverage="0" equalAverage="0" bottom="0" percent="0" rank="0" text="" dxfId="657">
      <formula>0</formula>
    </cfRule>
    <cfRule type="duplicateValues" priority="660" aboveAverage="0" equalAverage="0" bottom="0" percent="0" rank="0" text="" dxfId="658">
      <formula>0</formula>
    </cfRule>
    <cfRule type="duplicateValues" priority="661" aboveAverage="0" equalAverage="0" bottom="0" percent="0" rank="0" text="" dxfId="659">
      <formula>0</formula>
    </cfRule>
    <cfRule type="duplicateValues" priority="662" aboveAverage="0" equalAverage="0" bottom="0" percent="0" rank="0" text="" dxfId="660">
      <formula>0</formula>
    </cfRule>
    <cfRule type="duplicateValues" priority="663" aboveAverage="0" equalAverage="0" bottom="0" percent="0" rank="0" text="" dxfId="661">
      <formula>0</formula>
    </cfRule>
    <cfRule type="duplicateValues" priority="664" aboveAverage="0" equalAverage="0" bottom="0" percent="0" rank="0" text="" dxfId="662">
      <formula>0</formula>
    </cfRule>
    <cfRule type="duplicateValues" priority="665" aboveAverage="0" equalAverage="0" bottom="0" percent="0" rank="0" text="" dxfId="663">
      <formula>0</formula>
    </cfRule>
    <cfRule type="duplicateValues" priority="666" aboveAverage="0" equalAverage="0" bottom="0" percent="0" rank="0" text="" dxfId="664">
      <formula>0</formula>
    </cfRule>
    <cfRule type="duplicateValues" priority="667" aboveAverage="0" equalAverage="0" bottom="0" percent="0" rank="0" text="" dxfId="665">
      <formula>0</formula>
    </cfRule>
    <cfRule type="duplicateValues" priority="668" aboveAverage="0" equalAverage="0" bottom="0" percent="0" rank="0" text="" dxfId="666">
      <formula>0</formula>
    </cfRule>
    <cfRule type="duplicateValues" priority="669" aboveAverage="0" equalAverage="0" bottom="0" percent="0" rank="0" text="" dxfId="667">
      <formula>0</formula>
    </cfRule>
    <cfRule type="duplicateValues" priority="670" aboveAverage="0" equalAverage="0" bottom="0" percent="0" rank="0" text="" dxfId="668">
      <formula>0</formula>
    </cfRule>
  </conditionalFormatting>
  <conditionalFormatting sqref="G199">
    <cfRule type="duplicateValues" priority="671" aboveAverage="0" equalAverage="0" bottom="0" percent="0" rank="0" text="" dxfId="669">
      <formula>0</formula>
    </cfRule>
    <cfRule type="duplicateValues" priority="672" aboveAverage="0" equalAverage="0" bottom="0" percent="0" rank="0" text="" dxfId="670">
      <formula>0</formula>
    </cfRule>
    <cfRule type="duplicateValues" priority="673" aboveAverage="0" equalAverage="0" bottom="0" percent="0" rank="0" text="" dxfId="671">
      <formula>0</formula>
    </cfRule>
    <cfRule type="duplicateValues" priority="674" aboveAverage="0" equalAverage="0" bottom="0" percent="0" rank="0" text="" dxfId="672">
      <formula>0</formula>
    </cfRule>
    <cfRule type="duplicateValues" priority="675" aboveAverage="0" equalAverage="0" bottom="0" percent="0" rank="0" text="" dxfId="673">
      <formula>0</formula>
    </cfRule>
    <cfRule type="duplicateValues" priority="676" aboveAverage="0" equalAverage="0" bottom="0" percent="0" rank="0" text="" dxfId="674">
      <formula>0</formula>
    </cfRule>
    <cfRule type="duplicateValues" priority="677" aboveAverage="0" equalAverage="0" bottom="0" percent="0" rank="0" text="" dxfId="675">
      <formula>0</formula>
    </cfRule>
    <cfRule type="duplicateValues" priority="678" aboveAverage="0" equalAverage="0" bottom="0" percent="0" rank="0" text="" dxfId="676">
      <formula>0</formula>
    </cfRule>
    <cfRule type="duplicateValues" priority="679" aboveAverage="0" equalAverage="0" bottom="0" percent="0" rank="0" text="" dxfId="677">
      <formula>0</formula>
    </cfRule>
    <cfRule type="duplicateValues" priority="680" aboveAverage="0" equalAverage="0" bottom="0" percent="0" rank="0" text="" dxfId="678">
      <formula>0</formula>
    </cfRule>
    <cfRule type="duplicateValues" priority="681" aboveAverage="0" equalAverage="0" bottom="0" percent="0" rank="0" text="" dxfId="679">
      <formula>0</formula>
    </cfRule>
    <cfRule type="duplicateValues" priority="682" aboveAverage="0" equalAverage="0" bottom="0" percent="0" rank="0" text="" dxfId="680">
      <formula>0</formula>
    </cfRule>
    <cfRule type="duplicateValues" priority="683" aboveAverage="0" equalAverage="0" bottom="0" percent="0" rank="0" text="" dxfId="681">
      <formula>0</formula>
    </cfRule>
    <cfRule type="duplicateValues" priority="684" aboveAverage="0" equalAverage="0" bottom="0" percent="0" rank="0" text="" dxfId="682">
      <formula>0</formula>
    </cfRule>
    <cfRule type="duplicateValues" priority="685" aboveAverage="0" equalAverage="0" bottom="0" percent="0" rank="0" text="" dxfId="683">
      <formula>0</formula>
    </cfRule>
    <cfRule type="duplicateValues" priority="686" aboveAverage="0" equalAverage="0" bottom="0" percent="0" rank="0" text="" dxfId="684">
      <formula>0</formula>
    </cfRule>
    <cfRule type="duplicateValues" priority="687" aboveAverage="0" equalAverage="0" bottom="0" percent="0" rank="0" text="" dxfId="685">
      <formula>0</formula>
    </cfRule>
    <cfRule type="duplicateValues" priority="688" aboveAverage="0" equalAverage="0" bottom="0" percent="0" rank="0" text="" dxfId="686">
      <formula>0</formula>
    </cfRule>
    <cfRule type="duplicateValues" priority="689" aboveAverage="0" equalAverage="0" bottom="0" percent="0" rank="0" text="" dxfId="687">
      <formula>0</formula>
    </cfRule>
    <cfRule type="duplicateValues" priority="690" aboveAverage="0" equalAverage="0" bottom="0" percent="0" rank="0" text="" dxfId="688">
      <formula>0</formula>
    </cfRule>
    <cfRule type="duplicateValues" priority="691" aboveAverage="0" equalAverage="0" bottom="0" percent="0" rank="0" text="" dxfId="689">
      <formula>0</formula>
    </cfRule>
  </conditionalFormatting>
  <conditionalFormatting sqref="D158:E177 H158:H162 H166:H177">
    <cfRule type="duplicateValues" priority="692" aboveAverage="0" equalAverage="0" bottom="0" percent="0" rank="0" text="" dxfId="690">
      <formula>0</formula>
    </cfRule>
    <cfRule type="duplicateValues" priority="693" aboveAverage="0" equalAverage="0" bottom="0" percent="0" rank="0" text="" dxfId="691">
      <formula>0</formula>
    </cfRule>
    <cfRule type="duplicateValues" priority="694" aboveAverage="0" equalAverage="0" bottom="0" percent="0" rank="0" text="" dxfId="692">
      <formula>0</formula>
    </cfRule>
    <cfRule type="duplicateValues" priority="695" aboveAverage="0" equalAverage="0" bottom="0" percent="0" rank="0" text="" dxfId="693">
      <formula>0</formula>
    </cfRule>
    <cfRule type="duplicateValues" priority="696" aboveAverage="0" equalAverage="0" bottom="0" percent="0" rank="0" text="" dxfId="694">
      <formula>0</formula>
    </cfRule>
    <cfRule type="duplicateValues" priority="697" aboveAverage="0" equalAverage="0" bottom="0" percent="0" rank="0" text="" dxfId="695">
      <formula>0</formula>
    </cfRule>
    <cfRule type="duplicateValues" priority="698" aboveAverage="0" equalAverage="0" bottom="0" percent="0" rank="0" text="" dxfId="696">
      <formula>0</formula>
    </cfRule>
    <cfRule type="duplicateValues" priority="699" aboveAverage="0" equalAverage="0" bottom="0" percent="0" rank="0" text="" dxfId="697">
      <formula>0</formula>
    </cfRule>
    <cfRule type="duplicateValues" priority="700" aboveAverage="0" equalAverage="0" bottom="0" percent="0" rank="0" text="" dxfId="698">
      <formula>0</formula>
    </cfRule>
    <cfRule type="duplicateValues" priority="701" aboveAverage="0" equalAverage="0" bottom="0" percent="0" rank="0" text="" dxfId="699">
      <formula>0</formula>
    </cfRule>
    <cfRule type="duplicateValues" priority="702" aboveAverage="0" equalAverage="0" bottom="0" percent="0" rank="0" text="" dxfId="700">
      <formula>0</formula>
    </cfRule>
  </conditionalFormatting>
  <conditionalFormatting sqref="G181:G185">
    <cfRule type="duplicateValues" priority="703" aboveAverage="0" equalAverage="0" bottom="0" percent="0" rank="0" text="" dxfId="701">
      <formula>0</formula>
    </cfRule>
    <cfRule type="duplicateValues" priority="704" aboveAverage="0" equalAverage="0" bottom="0" percent="0" rank="0" text="" dxfId="702">
      <formula>0</formula>
    </cfRule>
    <cfRule type="duplicateValues" priority="705" aboveAverage="0" equalAverage="0" bottom="0" percent="0" rank="0" text="" dxfId="703">
      <formula>0</formula>
    </cfRule>
    <cfRule type="duplicateValues" priority="706" aboveAverage="0" equalAverage="0" bottom="0" percent="0" rank="0" text="" dxfId="704">
      <formula>0</formula>
    </cfRule>
    <cfRule type="duplicateValues" priority="707" aboveAverage="0" equalAverage="0" bottom="0" percent="0" rank="0" text="" dxfId="705">
      <formula>0</formula>
    </cfRule>
    <cfRule type="duplicateValues" priority="708" aboveAverage="0" equalAverage="0" bottom="0" percent="0" rank="0" text="" dxfId="706">
      <formula>0</formula>
    </cfRule>
    <cfRule type="duplicateValues" priority="709" aboveAverage="0" equalAverage="0" bottom="0" percent="0" rank="0" text="" dxfId="707">
      <formula>0</formula>
    </cfRule>
    <cfRule type="duplicateValues" priority="710" aboveAverage="0" equalAverage="0" bottom="0" percent="0" rank="0" text="" dxfId="708">
      <formula>0</formula>
    </cfRule>
    <cfRule type="duplicateValues" priority="711" aboveAverage="0" equalAverage="0" bottom="0" percent="0" rank="0" text="" dxfId="709">
      <formula>0</formula>
    </cfRule>
    <cfRule type="duplicateValues" priority="712" aboveAverage="0" equalAverage="0" bottom="0" percent="0" rank="0" text="" dxfId="710">
      <formula>0</formula>
    </cfRule>
    <cfRule type="duplicateValues" priority="713" aboveAverage="0" equalAverage="0" bottom="0" percent="0" rank="0" text="" dxfId="711">
      <formula>0</formula>
    </cfRule>
    <cfRule type="duplicateValues" priority="714" aboveAverage="0" equalAverage="0" bottom="0" percent="0" rank="0" text="" dxfId="712">
      <formula>0</formula>
    </cfRule>
    <cfRule type="duplicateValues" priority="715" aboveAverage="0" equalAverage="0" bottom="0" percent="0" rank="0" text="" dxfId="713">
      <formula>0</formula>
    </cfRule>
    <cfRule type="duplicateValues" priority="716" aboveAverage="0" equalAverage="0" bottom="0" percent="0" rank="0" text="" dxfId="714">
      <formula>0</formula>
    </cfRule>
  </conditionalFormatting>
  <conditionalFormatting sqref="F159:F160 G158 F172 G166:G171 G173:G176 H178 G179:G180 H164 F162 G163 G161">
    <cfRule type="duplicateValues" priority="717" aboveAverage="0" equalAverage="0" bottom="0" percent="0" rank="0" text="" dxfId="715">
      <formula>0</formula>
    </cfRule>
    <cfRule type="duplicateValues" priority="718" aboveAverage="0" equalAverage="0" bottom="0" percent="0" rank="0" text="" dxfId="716">
      <formula>0</formula>
    </cfRule>
    <cfRule type="duplicateValues" priority="719" aboveAverage="0" equalAverage="0" bottom="0" percent="0" rank="0" text="" dxfId="717">
      <formula>0</formula>
    </cfRule>
    <cfRule type="duplicateValues" priority="720" aboveAverage="0" equalAverage="0" bottom="0" percent="0" rank="0" text="" dxfId="718">
      <formula>0</formula>
    </cfRule>
    <cfRule type="duplicateValues" priority="721" aboveAverage="0" equalAverage="0" bottom="0" percent="0" rank="0" text="" dxfId="719">
      <formula>0</formula>
    </cfRule>
    <cfRule type="duplicateValues" priority="722" aboveAverage="0" equalAverage="0" bottom="0" percent="0" rank="0" text="" dxfId="720">
      <formula>0</formula>
    </cfRule>
    <cfRule type="duplicateValues" priority="723" aboveAverage="0" equalAverage="0" bottom="0" percent="0" rank="0" text="" dxfId="721">
      <formula>0</formula>
    </cfRule>
    <cfRule type="duplicateValues" priority="724" aboveAverage="0" equalAverage="0" bottom="0" percent="0" rank="0" text="" dxfId="722">
      <formula>0</formula>
    </cfRule>
    <cfRule type="duplicateValues" priority="725" aboveAverage="0" equalAverage="0" bottom="0" percent="0" rank="0" text="" dxfId="723">
      <formula>0</formula>
    </cfRule>
    <cfRule type="duplicateValues" priority="726" aboveAverage="0" equalAverage="0" bottom="0" percent="0" rank="0" text="" dxfId="724">
      <formula>0</formula>
    </cfRule>
    <cfRule type="duplicateValues" priority="727" aboveAverage="0" equalAverage="0" bottom="0" percent="0" rank="0" text="" dxfId="725">
      <formula>0</formula>
    </cfRule>
    <cfRule type="duplicateValues" priority="728" aboveAverage="0" equalAverage="0" bottom="0" percent="0" rank="0" text="" dxfId="726">
      <formula>0</formula>
    </cfRule>
    <cfRule type="duplicateValues" priority="729" aboveAverage="0" equalAverage="0" bottom="0" percent="0" rank="0" text="" dxfId="727">
      <formula>0</formula>
    </cfRule>
    <cfRule type="duplicateValues" priority="730" aboveAverage="0" equalAverage="0" bottom="0" percent="0" rank="0" text="" dxfId="728">
      <formula>0</formula>
    </cfRule>
  </conditionalFormatting>
  <conditionalFormatting sqref="G178">
    <cfRule type="duplicateValues" priority="731" aboveAverage="0" equalAverage="0" bottom="0" percent="0" rank="0" text="" dxfId="729">
      <formula>0</formula>
    </cfRule>
    <cfRule type="duplicateValues" priority="732" aboveAverage="0" equalAverage="0" bottom="0" percent="0" rank="0" text="" dxfId="730">
      <formula>0</formula>
    </cfRule>
    <cfRule type="duplicateValues" priority="733" aboveAverage="0" equalAverage="0" bottom="0" percent="0" rank="0" text="" dxfId="731">
      <formula>0</formula>
    </cfRule>
    <cfRule type="duplicateValues" priority="734" aboveAverage="0" equalAverage="0" bottom="0" percent="0" rank="0" text="" dxfId="732">
      <formula>0</formula>
    </cfRule>
    <cfRule type="duplicateValues" priority="735" aboveAverage="0" equalAverage="0" bottom="0" percent="0" rank="0" text="" dxfId="733">
      <formula>0</formula>
    </cfRule>
    <cfRule type="duplicateValues" priority="736" aboveAverage="0" equalAverage="0" bottom="0" percent="0" rank="0" text="" dxfId="734">
      <formula>0</formula>
    </cfRule>
    <cfRule type="duplicateValues" priority="737" aboveAverage="0" equalAverage="0" bottom="0" percent="0" rank="0" text="" dxfId="735">
      <formula>0</formula>
    </cfRule>
    <cfRule type="duplicateValues" priority="738" aboveAverage="0" equalAverage="0" bottom="0" percent="0" rank="0" text="" dxfId="736">
      <formula>0</formula>
    </cfRule>
    <cfRule type="duplicateValues" priority="739" aboveAverage="0" equalAverage="0" bottom="0" percent="0" rank="0" text="" dxfId="737">
      <formula>0</formula>
    </cfRule>
    <cfRule type="duplicateValues" priority="740" aboveAverage="0" equalAverage="0" bottom="0" percent="0" rank="0" text="" dxfId="738">
      <formula>0</formula>
    </cfRule>
    <cfRule type="duplicateValues" priority="741" aboveAverage="0" equalAverage="0" bottom="0" percent="0" rank="0" text="" dxfId="739">
      <formula>0</formula>
    </cfRule>
    <cfRule type="duplicateValues" priority="742" aboveAverage="0" equalAverage="0" bottom="0" percent="0" rank="0" text="" dxfId="740">
      <formula>0</formula>
    </cfRule>
  </conditionalFormatting>
  <conditionalFormatting sqref="G159:G160 G164:G165 G172 G162">
    <cfRule type="duplicateValues" priority="743" aboveAverage="0" equalAverage="0" bottom="0" percent="0" rank="0" text="" dxfId="741">
      <formula>0</formula>
    </cfRule>
    <cfRule type="duplicateValues" priority="744" aboveAverage="0" equalAverage="0" bottom="0" percent="0" rank="0" text="" dxfId="742">
      <formula>0</formula>
    </cfRule>
    <cfRule type="duplicateValues" priority="745" aboveAverage="0" equalAverage="0" bottom="0" percent="0" rank="0" text="" dxfId="743">
      <formula>0</formula>
    </cfRule>
    <cfRule type="duplicateValues" priority="746" aboveAverage="0" equalAverage="0" bottom="0" percent="0" rank="0" text="" dxfId="744">
      <formula>0</formula>
    </cfRule>
    <cfRule type="duplicateValues" priority="747" aboveAverage="0" equalAverage="0" bottom="0" percent="0" rank="0" text="" dxfId="745">
      <formula>0</formula>
    </cfRule>
    <cfRule type="duplicateValues" priority="748" aboveAverage="0" equalAverage="0" bottom="0" percent="0" rank="0" text="" dxfId="746">
      <formula>0</formula>
    </cfRule>
    <cfRule type="duplicateValues" priority="749" aboveAverage="0" equalAverage="0" bottom="0" percent="0" rank="0" text="" dxfId="747">
      <formula>0</formula>
    </cfRule>
    <cfRule type="duplicateValues" priority="750" aboveAverage="0" equalAverage="0" bottom="0" percent="0" rank="0" text="" dxfId="748">
      <formula>0</formula>
    </cfRule>
    <cfRule type="duplicateValues" priority="751" aboveAverage="0" equalAverage="0" bottom="0" percent="0" rank="0" text="" dxfId="749">
      <formula>0</formula>
    </cfRule>
    <cfRule type="duplicateValues" priority="752" aboveAverage="0" equalAverage="0" bottom="0" percent="0" rank="0" text="" dxfId="750">
      <formula>0</formula>
    </cfRule>
    <cfRule type="duplicateValues" priority="753" aboveAverage="0" equalAverage="0" bottom="0" percent="0" rank="0" text="" dxfId="751">
      <formula>0</formula>
    </cfRule>
    <cfRule type="duplicateValues" priority="754" aboveAverage="0" equalAverage="0" bottom="0" percent="0" rank="0" text="" dxfId="752">
      <formula>0</formula>
    </cfRule>
  </conditionalFormatting>
  <conditionalFormatting sqref="H165">
    <cfRule type="duplicateValues" priority="755" aboveAverage="0" equalAverage="0" bottom="0" percent="0" rank="0" text="" dxfId="753">
      <formula>0</formula>
    </cfRule>
    <cfRule type="duplicateValues" priority="756" aboveAverage="0" equalAverage="0" bottom="0" percent="0" rank="0" text="" dxfId="754">
      <formula>0</formula>
    </cfRule>
    <cfRule type="duplicateValues" priority="757" aboveAverage="0" equalAverage="0" bottom="0" percent="0" rank="0" text="" dxfId="755">
      <formula>0</formula>
    </cfRule>
    <cfRule type="duplicateValues" priority="758" aboveAverage="0" equalAverage="0" bottom="0" percent="0" rank="0" text="" dxfId="756">
      <formula>0</formula>
    </cfRule>
    <cfRule type="duplicateValues" priority="759" aboveAverage="0" equalAverage="0" bottom="0" percent="0" rank="0" text="" dxfId="757">
      <formula>0</formula>
    </cfRule>
    <cfRule type="duplicateValues" priority="760" aboveAverage="0" equalAverage="0" bottom="0" percent="0" rank="0" text="" dxfId="758">
      <formula>0</formula>
    </cfRule>
    <cfRule type="duplicateValues" priority="761" aboveAverage="0" equalAverage="0" bottom="0" percent="0" rank="0" text="" dxfId="759">
      <formula>0</formula>
    </cfRule>
    <cfRule type="duplicateValues" priority="762" aboveAverage="0" equalAverage="0" bottom="0" percent="0" rank="0" text="" dxfId="760">
      <formula>0</formula>
    </cfRule>
    <cfRule type="duplicateValues" priority="763" aboveAverage="0" equalAverage="0" bottom="0" percent="0" rank="0" text="" dxfId="761">
      <formula>0</formula>
    </cfRule>
    <cfRule type="duplicateValues" priority="764" aboveAverage="0" equalAverage="0" bottom="0" percent="0" rank="0" text="" dxfId="762">
      <formula>0</formula>
    </cfRule>
    <cfRule type="duplicateValues" priority="765" aboveAverage="0" equalAverage="0" bottom="0" percent="0" rank="0" text="" dxfId="763">
      <formula>0</formula>
    </cfRule>
  </conditionalFormatting>
  <conditionalFormatting sqref="G177">
    <cfRule type="duplicateValues" priority="766" aboveAverage="0" equalAverage="0" bottom="0" percent="0" rank="0" text="" dxfId="764">
      <formula>0</formula>
    </cfRule>
    <cfRule type="duplicateValues" priority="767" aboveAverage="0" equalAverage="0" bottom="0" percent="0" rank="0" text="" dxfId="765">
      <formula>0</formula>
    </cfRule>
    <cfRule type="duplicateValues" priority="768" aboveAverage="0" equalAverage="0" bottom="0" percent="0" rank="0" text="" dxfId="766">
      <formula>0</formula>
    </cfRule>
    <cfRule type="duplicateValues" priority="769" aboveAverage="0" equalAverage="0" bottom="0" percent="0" rank="0" text="" dxfId="767">
      <formula>0</formula>
    </cfRule>
    <cfRule type="duplicateValues" priority="770" aboveAverage="0" equalAverage="0" bottom="0" percent="0" rank="0" text="" dxfId="768">
      <formula>0</formula>
    </cfRule>
    <cfRule type="duplicateValues" priority="771" aboveAverage="0" equalAverage="0" bottom="0" percent="0" rank="0" text="" dxfId="769">
      <formula>0</formula>
    </cfRule>
    <cfRule type="duplicateValues" priority="772" aboveAverage="0" equalAverage="0" bottom="0" percent="0" rank="0" text="" dxfId="770">
      <formula>0</formula>
    </cfRule>
    <cfRule type="duplicateValues" priority="773" aboveAverage="0" equalAverage="0" bottom="0" percent="0" rank="0" text="" dxfId="771">
      <formula>0</formula>
    </cfRule>
    <cfRule type="duplicateValues" priority="774" aboveAverage="0" equalAverage="0" bottom="0" percent="0" rank="0" text="" dxfId="772">
      <formula>0</formula>
    </cfRule>
    <cfRule type="duplicateValues" priority="775" aboveAverage="0" equalAverage="0" bottom="0" percent="0" rank="0" text="" dxfId="773">
      <formula>0</formula>
    </cfRule>
    <cfRule type="duplicateValues" priority="776" aboveAverage="0" equalAverage="0" bottom="0" percent="0" rank="0" text="" dxfId="774">
      <formula>0</formula>
    </cfRule>
    <cfRule type="duplicateValues" priority="777" aboveAverage="0" equalAverage="0" bottom="0" percent="0" rank="0" text="" dxfId="775">
      <formula>0</formula>
    </cfRule>
  </conditionalFormatting>
  <conditionalFormatting sqref="D387:H388 D396:H409 D395:E395 G395:H395 D390:H394 D389 F389:H389 D378:E386 H378:H386 F386">
    <cfRule type="duplicateValues" priority="778" aboveAverage="0" equalAverage="0" bottom="0" percent="0" rank="0" text="" dxfId="776">
      <formula>0</formula>
    </cfRule>
    <cfRule type="duplicateValues" priority="779" aboveAverage="0" equalAverage="0" bottom="0" percent="0" rank="0" text="" dxfId="777">
      <formula>0</formula>
    </cfRule>
    <cfRule type="duplicateValues" priority="780" aboveAverage="0" equalAverage="0" bottom="0" percent="0" rank="0" text="" dxfId="778">
      <formula>0</formula>
    </cfRule>
    <cfRule type="duplicateValues" priority="781" aboveAverage="0" equalAverage="0" bottom="0" percent="0" rank="0" text="" dxfId="779">
      <formula>0</formula>
    </cfRule>
    <cfRule type="duplicateValues" priority="782" aboveAverage="0" equalAverage="0" bottom="0" percent="0" rank="0" text="" dxfId="780">
      <formula>0</formula>
    </cfRule>
    <cfRule type="duplicateValues" priority="783" aboveAverage="0" equalAverage="0" bottom="0" percent="0" rank="0" text="" dxfId="781">
      <formula>0</formula>
    </cfRule>
    <cfRule type="duplicateValues" priority="784" aboveAverage="0" equalAverage="0" bottom="0" percent="0" rank="0" text="" dxfId="782">
      <formula>0</formula>
    </cfRule>
    <cfRule type="duplicateValues" priority="785" aboveAverage="0" equalAverage="0" bottom="0" percent="0" rank="0" text="" dxfId="783">
      <formula>0</formula>
    </cfRule>
    <cfRule type="duplicateValues" priority="786" aboveAverage="0" equalAverage="0" bottom="0" percent="0" rank="0" text="" dxfId="784">
      <formula>0</formula>
    </cfRule>
    <cfRule type="duplicateValues" priority="787" aboveAverage="0" equalAverage="0" bottom="0" percent="0" rank="0" text="" dxfId="785">
      <formula>0</formula>
    </cfRule>
  </conditionalFormatting>
  <conditionalFormatting sqref="F395">
    <cfRule type="duplicateValues" priority="788" aboveAverage="0" equalAverage="0" bottom="0" percent="0" rank="0" text="" dxfId="786">
      <formula>0</formula>
    </cfRule>
    <cfRule type="duplicateValues" priority="789" aboveAverage="0" equalAverage="0" bottom="0" percent="0" rank="0" text="" dxfId="787">
      <formula>0</formula>
    </cfRule>
    <cfRule type="duplicateValues" priority="790" aboveAverage="0" equalAverage="0" bottom="0" percent="0" rank="0" text="" dxfId="788">
      <formula>0</formula>
    </cfRule>
    <cfRule type="duplicateValues" priority="791" aboveAverage="0" equalAverage="0" bottom="0" percent="0" rank="0" text="" dxfId="789">
      <formula>0</formula>
    </cfRule>
    <cfRule type="duplicateValues" priority="792" aboveAverage="0" equalAverage="0" bottom="0" percent="0" rank="0" text="" dxfId="790">
      <formula>0</formula>
    </cfRule>
    <cfRule type="duplicateValues" priority="793" aboveAverage="0" equalAverage="0" bottom="0" percent="0" rank="0" text="" dxfId="791">
      <formula>0</formula>
    </cfRule>
    <cfRule type="duplicateValues" priority="794" aboveAverage="0" equalAverage="0" bottom="0" percent="0" rank="0" text="" dxfId="792">
      <formula>0</formula>
    </cfRule>
    <cfRule type="duplicateValues" priority="795" aboveAverage="0" equalAverage="0" bottom="0" percent="0" rank="0" text="" dxfId="793">
      <formula>0</formula>
    </cfRule>
    <cfRule type="duplicateValues" priority="796" aboveAverage="0" equalAverage="0" bottom="0" percent="0" rank="0" text="" dxfId="794">
      <formula>0</formula>
    </cfRule>
    <cfRule type="duplicateValues" priority="797" aboveAverage="0" equalAverage="0" bottom="0" percent="0" rank="0" text="" dxfId="795">
      <formula>0</formula>
    </cfRule>
    <cfRule type="duplicateValues" priority="798" aboveAverage="0" equalAverage="0" bottom="0" percent="0" rank="0" text="" dxfId="796">
      <formula>0</formula>
    </cfRule>
    <cfRule type="duplicateValues" priority="799" aboveAverage="0" equalAverage="0" bottom="0" percent="0" rank="0" text="" dxfId="797">
      <formula>0</formula>
    </cfRule>
    <cfRule type="duplicateValues" priority="800" aboveAverage="0" equalAverage="0" bottom="0" percent="0" rank="0" text="" dxfId="798">
      <formula>0</formula>
    </cfRule>
    <cfRule type="duplicateValues" priority="801" aboveAverage="0" equalAverage="0" bottom="0" percent="0" rank="0" text="" dxfId="799">
      <formula>0</formula>
    </cfRule>
    <cfRule type="duplicateValues" priority="802" aboveAverage="0" equalAverage="0" bottom="0" percent="0" rank="0" text="" dxfId="800">
      <formula>0</formula>
    </cfRule>
    <cfRule type="duplicateValues" priority="803" aboveAverage="0" equalAverage="0" bottom="0" percent="0" rank="0" text="" dxfId="801">
      <formula>0</formula>
    </cfRule>
    <cfRule type="duplicateValues" priority="804" aboveAverage="0" equalAverage="0" bottom="0" percent="0" rank="0" text="" dxfId="802">
      <formula>0</formula>
    </cfRule>
    <cfRule type="duplicateValues" priority="805" aboveAverage="0" equalAverage="0" bottom="0" percent="0" rank="0" text="" dxfId="803">
      <formula>0</formula>
    </cfRule>
    <cfRule type="duplicateValues" priority="806" aboveAverage="0" equalAverage="0" bottom="0" percent="0" rank="0" text="" dxfId="804">
      <formula>0</formula>
    </cfRule>
    <cfRule type="duplicateValues" priority="807" aboveAverage="0" equalAverage="0" bottom="0" percent="0" rank="0" text="" dxfId="805">
      <formula>0</formula>
    </cfRule>
    <cfRule type="duplicateValues" priority="808" aboveAverage="0" equalAverage="0" bottom="0" percent="0" rank="0" text="" dxfId="806">
      <formula>0</formula>
    </cfRule>
  </conditionalFormatting>
  <conditionalFormatting sqref="E389">
    <cfRule type="duplicateValues" priority="809" aboveAverage="0" equalAverage="0" bottom="0" percent="0" rank="0" text="" dxfId="807">
      <formula>0</formula>
    </cfRule>
    <cfRule type="duplicateValues" priority="810" aboveAverage="0" equalAverage="0" bottom="0" percent="0" rank="0" text="" dxfId="808">
      <formula>0</formula>
    </cfRule>
    <cfRule type="duplicateValues" priority="811" aboveAverage="0" equalAverage="0" bottom="0" percent="0" rank="0" text="" dxfId="809">
      <formula>0</formula>
    </cfRule>
    <cfRule type="duplicateValues" priority="812" aboveAverage="0" equalAverage="0" bottom="0" percent="0" rank="0" text="" dxfId="810">
      <formula>0</formula>
    </cfRule>
    <cfRule type="duplicateValues" priority="813" aboveAverage="0" equalAverage="0" bottom="0" percent="0" rank="0" text="" dxfId="811">
      <formula>0</formula>
    </cfRule>
    <cfRule type="duplicateValues" priority="814" aboveAverage="0" equalAverage="0" bottom="0" percent="0" rank="0" text="" dxfId="812">
      <formula>0</formula>
    </cfRule>
    <cfRule type="duplicateValues" priority="815" aboveAverage="0" equalAverage="0" bottom="0" percent="0" rank="0" text="" dxfId="813">
      <formula>0</formula>
    </cfRule>
    <cfRule type="duplicateValues" priority="816" aboveAverage="0" equalAverage="0" bottom="0" percent="0" rank="0" text="" dxfId="814">
      <formula>0</formula>
    </cfRule>
    <cfRule type="duplicateValues" priority="817" aboveAverage="0" equalAverage="0" bottom="0" percent="0" rank="0" text="" dxfId="815">
      <formula>0</formula>
    </cfRule>
    <cfRule type="duplicateValues" priority="818" aboveAverage="0" equalAverage="0" bottom="0" percent="0" rank="0" text="" dxfId="816">
      <formula>0</formula>
    </cfRule>
    <cfRule type="duplicateValues" priority="819" aboveAverage="0" equalAverage="0" bottom="0" percent="0" rank="0" text="" dxfId="817">
      <formula>0</formula>
    </cfRule>
    <cfRule type="duplicateValues" priority="820" aboveAverage="0" equalAverage="0" bottom="0" percent="0" rank="0" text="" dxfId="818">
      <formula>0</formula>
    </cfRule>
    <cfRule type="duplicateValues" priority="821" aboveAverage="0" equalAverage="0" bottom="0" percent="0" rank="0" text="" dxfId="819">
      <formula>0</formula>
    </cfRule>
    <cfRule type="duplicateValues" priority="822" aboveAverage="0" equalAverage="0" bottom="0" percent="0" rank="0" text="" dxfId="820">
      <formula>0</formula>
    </cfRule>
    <cfRule type="duplicateValues" priority="823" aboveAverage="0" equalAverage="0" bottom="0" percent="0" rank="0" text="" dxfId="821">
      <formula>0</formula>
    </cfRule>
    <cfRule type="duplicateValues" priority="824" aboveAverage="0" equalAverage="0" bottom="0" percent="0" rank="0" text="" dxfId="822">
      <formula>0</formula>
    </cfRule>
    <cfRule type="duplicateValues" priority="825" aboveAverage="0" equalAverage="0" bottom="0" percent="0" rank="0" text="" dxfId="823">
      <formula>0</formula>
    </cfRule>
    <cfRule type="duplicateValues" priority="826" aboveAverage="0" equalAverage="0" bottom="0" percent="0" rank="0" text="" dxfId="824">
      <formula>0</formula>
    </cfRule>
    <cfRule type="duplicateValues" priority="827" aboveAverage="0" equalAverage="0" bottom="0" percent="0" rank="0" text="" dxfId="825">
      <formula>0</formula>
    </cfRule>
    <cfRule type="duplicateValues" priority="828" aboveAverage="0" equalAverage="0" bottom="0" percent="0" rank="0" text="" dxfId="826">
      <formula>0</formula>
    </cfRule>
    <cfRule type="duplicateValues" priority="829" aboveAverage="0" equalAverage="0" bottom="0" percent="0" rank="0" text="" dxfId="827">
      <formula>0</formula>
    </cfRule>
  </conditionalFormatting>
  <conditionalFormatting sqref="D359:E359 D362:E362 D360:D361 D366:E368 D370:E377 D369 D363:D365 H359:H377">
    <cfRule type="duplicateValues" priority="830" aboveAverage="0" equalAverage="0" bottom="0" percent="0" rank="0" text="" dxfId="828">
      <formula>0</formula>
    </cfRule>
    <cfRule type="duplicateValues" priority="831" aboveAverage="0" equalAverage="0" bottom="0" percent="0" rank="0" text="" dxfId="829">
      <formula>0</formula>
    </cfRule>
    <cfRule type="duplicateValues" priority="832" aboveAverage="0" equalAverage="0" bottom="0" percent="0" rank="0" text="" dxfId="830">
      <formula>0</formula>
    </cfRule>
    <cfRule type="duplicateValues" priority="833" aboveAverage="0" equalAverage="0" bottom="0" percent="0" rank="0" text="" dxfId="831">
      <formula>0</formula>
    </cfRule>
    <cfRule type="duplicateValues" priority="834" aboveAverage="0" equalAverage="0" bottom="0" percent="0" rank="0" text="" dxfId="832">
      <formula>0</formula>
    </cfRule>
    <cfRule type="duplicateValues" priority="835" aboveAverage="0" equalAverage="0" bottom="0" percent="0" rank="0" text="" dxfId="833">
      <formula>0</formula>
    </cfRule>
    <cfRule type="duplicateValues" priority="836" aboveAverage="0" equalAverage="0" bottom="0" percent="0" rank="0" text="" dxfId="834">
      <formula>0</formula>
    </cfRule>
    <cfRule type="duplicateValues" priority="837" aboveAverage="0" equalAverage="0" bottom="0" percent="0" rank="0" text="" dxfId="835">
      <formula>0</formula>
    </cfRule>
    <cfRule type="duplicateValues" priority="838" aboveAverage="0" equalAverage="0" bottom="0" percent="0" rank="0" text="" dxfId="836">
      <formula>0</formula>
    </cfRule>
    <cfRule type="duplicateValues" priority="839" aboveAverage="0" equalAverage="0" bottom="0" percent="0" rank="0" text="" dxfId="837">
      <formula>0</formula>
    </cfRule>
  </conditionalFormatting>
  <conditionalFormatting sqref="F382:F385">
    <cfRule type="duplicateValues" priority="840" aboveAverage="0" equalAverage="0" bottom="0" percent="0" rank="0" text="" dxfId="838">
      <formula>0</formula>
    </cfRule>
    <cfRule type="duplicateValues" priority="841" aboveAverage="0" equalAverage="0" bottom="0" percent="0" rank="0" text="" dxfId="839">
      <formula>0</formula>
    </cfRule>
    <cfRule type="duplicateValues" priority="842" aboveAverage="0" equalAverage="0" bottom="0" percent="0" rank="0" text="" dxfId="840">
      <formula>0</formula>
    </cfRule>
    <cfRule type="duplicateValues" priority="843" aboveAverage="0" equalAverage="0" bottom="0" percent="0" rank="0" text="" dxfId="841">
      <formula>0</formula>
    </cfRule>
    <cfRule type="duplicateValues" priority="844" aboveAverage="0" equalAverage="0" bottom="0" percent="0" rank="0" text="" dxfId="842">
      <formula>0</formula>
    </cfRule>
    <cfRule type="duplicateValues" priority="845" aboveAverage="0" equalAverage="0" bottom="0" percent="0" rank="0" text="" dxfId="843">
      <formula>0</formula>
    </cfRule>
    <cfRule type="duplicateValues" priority="846" aboveAverage="0" equalAverage="0" bottom="0" percent="0" rank="0" text="" dxfId="844">
      <formula>0</formula>
    </cfRule>
    <cfRule type="duplicateValues" priority="847" aboveAverage="0" equalAverage="0" bottom="0" percent="0" rank="0" text="" dxfId="845">
      <formula>0</formula>
    </cfRule>
    <cfRule type="duplicateValues" priority="848" aboveAverage="0" equalAverage="0" bottom="0" percent="0" rank="0" text="" dxfId="846">
      <formula>0</formula>
    </cfRule>
    <cfRule type="duplicateValues" priority="849" aboveAverage="0" equalAverage="0" bottom="0" percent="0" rank="0" text="" dxfId="847">
      <formula>0</formula>
    </cfRule>
    <cfRule type="duplicateValues" priority="850" aboveAverage="0" equalAverage="0" bottom="0" percent="0" rank="0" text="" dxfId="848">
      <formula>0</formula>
    </cfRule>
    <cfRule type="duplicateValues" priority="851" aboveAverage="0" equalAverage="0" bottom="0" percent="0" rank="0" text="" dxfId="849">
      <formula>0</formula>
    </cfRule>
    <cfRule type="duplicateValues" priority="852" aboveAverage="0" equalAverage="0" bottom="0" percent="0" rank="0" text="" dxfId="850">
      <formula>0</formula>
    </cfRule>
    <cfRule type="duplicateValues" priority="853" aboveAverage="0" equalAverage="0" bottom="0" percent="0" rank="0" text="" dxfId="851">
      <formula>0</formula>
    </cfRule>
  </conditionalFormatting>
  <conditionalFormatting sqref="G362 F367:F368 F370:F372 E369 G373 F374:F377 E363 E365 G364 F359 E360:E361 F379:F381">
    <cfRule type="duplicateValues" priority="854" aboveAverage="0" equalAverage="0" bottom="0" percent="0" rank="0" text="" dxfId="852">
      <formula>0</formula>
    </cfRule>
    <cfRule type="duplicateValues" priority="855" aboveAverage="0" equalAverage="0" bottom="0" percent="0" rank="0" text="" dxfId="853">
      <formula>0</formula>
    </cfRule>
    <cfRule type="duplicateValues" priority="856" aboveAverage="0" equalAverage="0" bottom="0" percent="0" rank="0" text="" dxfId="854">
      <formula>0</formula>
    </cfRule>
    <cfRule type="duplicateValues" priority="857" aboveAverage="0" equalAverage="0" bottom="0" percent="0" rank="0" text="" dxfId="855">
      <formula>0</formula>
    </cfRule>
    <cfRule type="duplicateValues" priority="858" aboveAverage="0" equalAverage="0" bottom="0" percent="0" rank="0" text="" dxfId="856">
      <formula>0</formula>
    </cfRule>
    <cfRule type="duplicateValues" priority="859" aboveAverage="0" equalAverage="0" bottom="0" percent="0" rank="0" text="" dxfId="857">
      <formula>0</formula>
    </cfRule>
    <cfRule type="duplicateValues" priority="860" aboveAverage="0" equalAverage="0" bottom="0" percent="0" rank="0" text="" dxfId="858">
      <formula>0</formula>
    </cfRule>
    <cfRule type="duplicateValues" priority="861" aboveAverage="0" equalAverage="0" bottom="0" percent="0" rank="0" text="" dxfId="859">
      <formula>0</formula>
    </cfRule>
    <cfRule type="duplicateValues" priority="862" aboveAverage="0" equalAverage="0" bottom="0" percent="0" rank="0" text="" dxfId="860">
      <formula>0</formula>
    </cfRule>
    <cfRule type="duplicateValues" priority="863" aboveAverage="0" equalAverage="0" bottom="0" percent="0" rank="0" text="" dxfId="861">
      <formula>0</formula>
    </cfRule>
    <cfRule type="duplicateValues" priority="864" aboveAverage="0" equalAverage="0" bottom="0" percent="0" rank="0" text="" dxfId="862">
      <formula>0</formula>
    </cfRule>
    <cfRule type="duplicateValues" priority="865" aboveAverage="0" equalAverage="0" bottom="0" percent="0" rank="0" text="" dxfId="863">
      <formula>0</formula>
    </cfRule>
    <cfRule type="duplicateValues" priority="866" aboveAverage="0" equalAverage="0" bottom="0" percent="0" rank="0" text="" dxfId="864">
      <formula>0</formula>
    </cfRule>
    <cfRule type="duplicateValues" priority="867" aboveAverage="0" equalAverage="0" bottom="0" percent="0" rank="0" text="" dxfId="865">
      <formula>0</formula>
    </cfRule>
  </conditionalFormatting>
  <conditionalFormatting sqref="F378">
    <cfRule type="duplicateValues" priority="868" aboveAverage="0" equalAverage="0" bottom="0" percent="0" rank="0" text="" dxfId="866">
      <formula>0</formula>
    </cfRule>
    <cfRule type="duplicateValues" priority="869" aboveAverage="0" equalAverage="0" bottom="0" percent="0" rank="0" text="" dxfId="867">
      <formula>0</formula>
    </cfRule>
    <cfRule type="duplicateValues" priority="870" aboveAverage="0" equalAverage="0" bottom="0" percent="0" rank="0" text="" dxfId="868">
      <formula>0</formula>
    </cfRule>
    <cfRule type="duplicateValues" priority="871" aboveAverage="0" equalAverage="0" bottom="0" percent="0" rank="0" text="" dxfId="869">
      <formula>0</formula>
    </cfRule>
    <cfRule type="duplicateValues" priority="872" aboveAverage="0" equalAverage="0" bottom="0" percent="0" rank="0" text="" dxfId="870">
      <formula>0</formula>
    </cfRule>
    <cfRule type="duplicateValues" priority="873" aboveAverage="0" equalAverage="0" bottom="0" percent="0" rank="0" text="" dxfId="871">
      <formula>0</formula>
    </cfRule>
    <cfRule type="duplicateValues" priority="874" aboveAverage="0" equalAverage="0" bottom="0" percent="0" rank="0" text="" dxfId="872">
      <formula>0</formula>
    </cfRule>
    <cfRule type="duplicateValues" priority="875" aboveAverage="0" equalAverage="0" bottom="0" percent="0" rank="0" text="" dxfId="873">
      <formula>0</formula>
    </cfRule>
    <cfRule type="duplicateValues" priority="876" aboveAverage="0" equalAverage="0" bottom="0" percent="0" rank="0" text="" dxfId="874">
      <formula>0</formula>
    </cfRule>
    <cfRule type="duplicateValues" priority="877" aboveAverage="0" equalAverage="0" bottom="0" percent="0" rank="0" text="" dxfId="875">
      <formula>0</formula>
    </cfRule>
  </conditionalFormatting>
  <conditionalFormatting sqref="D469:E469 G469:H469 D446:H452 D470:H476 D454:H468 D453:E453 G453:H453">
    <cfRule type="duplicateValues" priority="878" aboveAverage="0" equalAverage="0" bottom="0" percent="0" rank="0" text="" dxfId="876">
      <formula>0</formula>
    </cfRule>
    <cfRule type="duplicateValues" priority="879" aboveAverage="0" equalAverage="0" bottom="0" percent="0" rank="0" text="" dxfId="877">
      <formula>0</formula>
    </cfRule>
    <cfRule type="duplicateValues" priority="880" aboveAverage="0" equalAverage="0" bottom="0" percent="0" rank="0" text="" dxfId="878">
      <formula>0</formula>
    </cfRule>
    <cfRule type="duplicateValues" priority="881" aboveAverage="0" equalAverage="0" bottom="0" percent="0" rank="0" text="" dxfId="879">
      <formula>0</formula>
    </cfRule>
    <cfRule type="duplicateValues" priority="882" aboveAverage="0" equalAverage="0" bottom="0" percent="0" rank="0" text="" dxfId="880">
      <formula>0</formula>
    </cfRule>
    <cfRule type="duplicateValues" priority="883" aboveAverage="0" equalAverage="0" bottom="0" percent="0" rank="0" text="" dxfId="881">
      <formula>0</formula>
    </cfRule>
    <cfRule type="duplicateValues" priority="884" aboveAverage="0" equalAverage="0" bottom="0" percent="0" rank="0" text="" dxfId="882">
      <formula>0</formula>
    </cfRule>
    <cfRule type="duplicateValues" priority="885" aboveAverage="0" equalAverage="0" bottom="0" percent="0" rank="0" text="" dxfId="883">
      <formula>0</formula>
    </cfRule>
    <cfRule type="duplicateValues" priority="886" aboveAverage="0" equalAverage="0" bottom="0" percent="0" rank="0" text="" dxfId="884">
      <formula>0</formula>
    </cfRule>
  </conditionalFormatting>
  <conditionalFormatting sqref="F469">
    <cfRule type="duplicateValues" priority="887" aboveAverage="0" equalAverage="0" bottom="0" percent="0" rank="0" text="" dxfId="885">
      <formula>0</formula>
    </cfRule>
    <cfRule type="duplicateValues" priority="888" aboveAverage="0" equalAverage="0" bottom="0" percent="0" rank="0" text="" dxfId="886">
      <formula>0</formula>
    </cfRule>
    <cfRule type="duplicateValues" priority="889" aboveAverage="0" equalAverage="0" bottom="0" percent="0" rank="0" text="" dxfId="887">
      <formula>0</formula>
    </cfRule>
    <cfRule type="duplicateValues" priority="890" aboveAverage="0" equalAverage="0" bottom="0" percent="0" rank="0" text="" dxfId="888">
      <formula>0</formula>
    </cfRule>
    <cfRule type="duplicateValues" priority="891" aboveAverage="0" equalAverage="0" bottom="0" percent="0" rank="0" text="" dxfId="889">
      <formula>0</formula>
    </cfRule>
    <cfRule type="duplicateValues" priority="892" aboveAverage="0" equalAverage="0" bottom="0" percent="0" rank="0" text="" dxfId="890">
      <formula>0</formula>
    </cfRule>
    <cfRule type="duplicateValues" priority="893" aboveAverage="0" equalAverage="0" bottom="0" percent="0" rank="0" text="" dxfId="891">
      <formula>0</formula>
    </cfRule>
    <cfRule type="duplicateValues" priority="894" aboveAverage="0" equalAverage="0" bottom="0" percent="0" rank="0" text="" dxfId="892">
      <formula>0</formula>
    </cfRule>
    <cfRule type="duplicateValues" priority="895" aboveAverage="0" equalAverage="0" bottom="0" percent="0" rank="0" text="" dxfId="893">
      <formula>0</formula>
    </cfRule>
    <cfRule type="duplicateValues" priority="896" aboveAverage="0" equalAverage="0" bottom="0" percent="0" rank="0" text="" dxfId="894">
      <formula>0</formula>
    </cfRule>
    <cfRule type="duplicateValues" priority="897" aboveAverage="0" equalAverage="0" bottom="0" percent="0" rank="0" text="" dxfId="895">
      <formula>0</formula>
    </cfRule>
    <cfRule type="duplicateValues" priority="898" aboveAverage="0" equalAverage="0" bottom="0" percent="0" rank="0" text="" dxfId="896">
      <formula>0</formula>
    </cfRule>
    <cfRule type="duplicateValues" priority="899" aboveAverage="0" equalAverage="0" bottom="0" percent="0" rank="0" text="" dxfId="897">
      <formula>0</formula>
    </cfRule>
    <cfRule type="duplicateValues" priority="900" aboveAverage="0" equalAverage="0" bottom="0" percent="0" rank="0" text="" dxfId="898">
      <formula>0</formula>
    </cfRule>
    <cfRule type="duplicateValues" priority="901" aboveAverage="0" equalAverage="0" bottom="0" percent="0" rank="0" text="" dxfId="899">
      <formula>0</formula>
    </cfRule>
    <cfRule type="duplicateValues" priority="902" aboveAverage="0" equalAverage="0" bottom="0" percent="0" rank="0" text="" dxfId="900">
      <formula>0</formula>
    </cfRule>
    <cfRule type="duplicateValues" priority="903" aboveAverage="0" equalAverage="0" bottom="0" percent="0" rank="0" text="" dxfId="901">
      <formula>0</formula>
    </cfRule>
    <cfRule type="duplicateValues" priority="904" aboveAverage="0" equalAverage="0" bottom="0" percent="0" rank="0" text="" dxfId="902">
      <formula>0</formula>
    </cfRule>
    <cfRule type="duplicateValues" priority="905" aboveAverage="0" equalAverage="0" bottom="0" percent="0" rank="0" text="" dxfId="903">
      <formula>0</formula>
    </cfRule>
    <cfRule type="duplicateValues" priority="906" aboveAverage="0" equalAverage="0" bottom="0" percent="0" rank="0" text="" dxfId="904">
      <formula>0</formula>
    </cfRule>
    <cfRule type="duplicateValues" priority="907" aboveAverage="0" equalAverage="0" bottom="0" percent="0" rank="0" text="" dxfId="905">
      <formula>0</formula>
    </cfRule>
  </conditionalFormatting>
  <conditionalFormatting sqref="F436">
    <cfRule type="duplicateValues" priority="908" aboveAverage="0" equalAverage="0" bottom="0" percent="0" rank="0" text="" dxfId="906">
      <formula>0</formula>
    </cfRule>
    <cfRule type="duplicateValues" priority="909" aboveAverage="0" equalAverage="0" bottom="0" percent="0" rank="0" text="" dxfId="907">
      <formula>0</formula>
    </cfRule>
    <cfRule type="duplicateValues" priority="910" aboveAverage="0" equalAverage="0" bottom="0" percent="0" rank="0" text="" dxfId="908">
      <formula>0</formula>
    </cfRule>
    <cfRule type="duplicateValues" priority="911" aboveAverage="0" equalAverage="0" bottom="0" percent="0" rank="0" text="" dxfId="909">
      <formula>0</formula>
    </cfRule>
    <cfRule type="duplicateValues" priority="912" aboveAverage="0" equalAverage="0" bottom="0" percent="0" rank="0" text="" dxfId="910">
      <formula>0</formula>
    </cfRule>
    <cfRule type="duplicateValues" priority="913" aboveAverage="0" equalAverage="0" bottom="0" percent="0" rank="0" text="" dxfId="911">
      <formula>0</formula>
    </cfRule>
    <cfRule type="duplicateValues" priority="914" aboveAverage="0" equalAverage="0" bottom="0" percent="0" rank="0" text="" dxfId="912">
      <formula>0</formula>
    </cfRule>
    <cfRule type="duplicateValues" priority="915" aboveAverage="0" equalAverage="0" bottom="0" percent="0" rank="0" text="" dxfId="913">
      <formula>0</formula>
    </cfRule>
    <cfRule type="duplicateValues" priority="916" aboveAverage="0" equalAverage="0" bottom="0" percent="0" rank="0" text="" dxfId="914">
      <formula>0</formula>
    </cfRule>
    <cfRule type="duplicateValues" priority="917" aboveAverage="0" equalAverage="0" bottom="0" percent="0" rank="0" text="" dxfId="915">
      <formula>0</formula>
    </cfRule>
    <cfRule type="duplicateValues" priority="918" aboveAverage="0" equalAverage="0" bottom="0" percent="0" rank="0" text="" dxfId="916">
      <formula>0</formula>
    </cfRule>
    <cfRule type="duplicateValues" priority="919" aboveAverage="0" equalAverage="0" bottom="0" percent="0" rank="0" text="" dxfId="917">
      <formula>0</formula>
    </cfRule>
    <cfRule type="duplicateValues" priority="920" aboveAverage="0" equalAverage="0" bottom="0" percent="0" rank="0" text="" dxfId="918">
      <formula>0</formula>
    </cfRule>
    <cfRule type="duplicateValues" priority="921" aboveAverage="0" equalAverage="0" bottom="0" percent="0" rank="0" text="" dxfId="919">
      <formula>0</formula>
    </cfRule>
    <cfRule type="duplicateValues" priority="922" aboveAverage="0" equalAverage="0" bottom="0" percent="0" rank="0" text="" dxfId="920">
      <formula>0</formula>
    </cfRule>
    <cfRule type="duplicateValues" priority="923" aboveAverage="0" equalAverage="0" bottom="0" percent="0" rank="0" text="" dxfId="921">
      <formula>0</formula>
    </cfRule>
    <cfRule type="duplicateValues" priority="924" aboveAverage="0" equalAverage="0" bottom="0" percent="0" rank="0" text="" dxfId="922">
      <formula>0</formula>
    </cfRule>
    <cfRule type="duplicateValues" priority="925" aboveAverage="0" equalAverage="0" bottom="0" percent="0" rank="0" text="" dxfId="923">
      <formula>0</formula>
    </cfRule>
    <cfRule type="duplicateValues" priority="926" aboveAverage="0" equalAverage="0" bottom="0" percent="0" rank="0" text="" dxfId="924">
      <formula>0</formula>
    </cfRule>
    <cfRule type="duplicateValues" priority="927" aboveAverage="0" equalAverage="0" bottom="0" percent="0" rank="0" text="" dxfId="925">
      <formula>0</formula>
    </cfRule>
    <cfRule type="duplicateValues" priority="928" aboveAverage="0" equalAverage="0" bottom="0" percent="0" rank="0" text="" dxfId="926">
      <formula>0</formula>
    </cfRule>
  </conditionalFormatting>
  <conditionalFormatting sqref="D436:E436 G436:H436 D427:H428 D426:E426 G426:H426 D430:H430 H429 D429:E429 D431:E431 G431:H431 D432:H435 D437:H445">
    <cfRule type="duplicateValues" priority="929" aboveAverage="0" equalAverage="0" bottom="0" percent="0" rank="0" text="" dxfId="927">
      <formula>0</formula>
    </cfRule>
    <cfRule type="duplicateValues" priority="930" aboveAverage="0" equalAverage="0" bottom="0" percent="0" rank="0" text="" dxfId="928">
      <formula>0</formula>
    </cfRule>
    <cfRule type="duplicateValues" priority="931" aboveAverage="0" equalAverage="0" bottom="0" percent="0" rank="0" text="" dxfId="929">
      <formula>0</formula>
    </cfRule>
    <cfRule type="duplicateValues" priority="932" aboveAverage="0" equalAverage="0" bottom="0" percent="0" rank="0" text="" dxfId="930">
      <formula>0</formula>
    </cfRule>
    <cfRule type="duplicateValues" priority="933" aboveAverage="0" equalAverage="0" bottom="0" percent="0" rank="0" text="" dxfId="931">
      <formula>0</formula>
    </cfRule>
    <cfRule type="duplicateValues" priority="934" aboveAverage="0" equalAverage="0" bottom="0" percent="0" rank="0" text="" dxfId="932">
      <formula>0</formula>
    </cfRule>
    <cfRule type="duplicateValues" priority="935" aboveAverage="0" equalAverage="0" bottom="0" percent="0" rank="0" text="" dxfId="933">
      <formula>0</formula>
    </cfRule>
    <cfRule type="duplicateValues" priority="936" aboveAverage="0" equalAverage="0" bottom="0" percent="0" rank="0" text="" dxfId="934">
      <formula>0</formula>
    </cfRule>
    <cfRule type="duplicateValues" priority="937" aboveAverage="0" equalAverage="0" bottom="0" percent="0" rank="0" text="" dxfId="935">
      <formula>0</formula>
    </cfRule>
  </conditionalFormatting>
  <conditionalFormatting sqref="F453">
    <cfRule type="duplicateValues" priority="938" aboveAverage="0" equalAverage="0" bottom="0" percent="0" rank="0" text="" dxfId="936">
      <formula>0</formula>
    </cfRule>
    <cfRule type="duplicateValues" priority="939" aboveAverage="0" equalAverage="0" bottom="0" percent="0" rank="0" text="" dxfId="937">
      <formula>0</formula>
    </cfRule>
    <cfRule type="duplicateValues" priority="940" aboveAverage="0" equalAverage="0" bottom="0" percent="0" rank="0" text="" dxfId="938">
      <formula>0</formula>
    </cfRule>
    <cfRule type="duplicateValues" priority="941" aboveAverage="0" equalAverage="0" bottom="0" percent="0" rank="0" text="" dxfId="939">
      <formula>0</formula>
    </cfRule>
    <cfRule type="duplicateValues" priority="942" aboveAverage="0" equalAverage="0" bottom="0" percent="0" rank="0" text="" dxfId="940">
      <formula>0</formula>
    </cfRule>
    <cfRule type="duplicateValues" priority="943" aboveAverage="0" equalAverage="0" bottom="0" percent="0" rank="0" text="" dxfId="941">
      <formula>0</formula>
    </cfRule>
    <cfRule type="duplicateValues" priority="944" aboveAverage="0" equalAverage="0" bottom="0" percent="0" rank="0" text="" dxfId="942">
      <formula>0</formula>
    </cfRule>
    <cfRule type="duplicateValues" priority="945" aboveAverage="0" equalAverage="0" bottom="0" percent="0" rank="0" text="" dxfId="943">
      <formula>0</formula>
    </cfRule>
    <cfRule type="duplicateValues" priority="946" aboveAverage="0" equalAverage="0" bottom="0" percent="0" rank="0" text="" dxfId="94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25" activeCellId="0" sqref="B425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51.29"/>
    <col collapsed="false" customWidth="true" hidden="false" outlineLevel="0" max="3" min="3" style="22" width="4.43"/>
    <col collapsed="false" customWidth="true" hidden="false" outlineLevel="0" max="4" min="4" style="22" width="23.01"/>
    <col collapsed="false" customWidth="true" hidden="false" outlineLevel="0" max="6" min="5" style="22" width="24.71"/>
    <col collapsed="false" customWidth="true" hidden="false" outlineLevel="0" max="8" min="7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45" hidden="false" customHeight="true" outlineLevel="0" collapsed="false">
      <c r="A8" s="77" t="n">
        <v>1</v>
      </c>
      <c r="B8" s="27" t="s">
        <v>92</v>
      </c>
      <c r="C8" s="28" t="n">
        <f aca="false">SUM(D8:H8)</f>
        <v>41</v>
      </c>
      <c r="D8" s="29" t="n">
        <f aca="false">COUNTA(D9:D74)</f>
        <v>2</v>
      </c>
      <c r="E8" s="29" t="n">
        <f aca="false">COUNTA(E9:E74)</f>
        <v>3</v>
      </c>
      <c r="F8" s="29" t="n">
        <f aca="false">COUNTA(F9:F74)</f>
        <v>15</v>
      </c>
      <c r="G8" s="29" t="n">
        <f aca="false">COUNTA(G9:G74)</f>
        <v>20</v>
      </c>
      <c r="H8" s="29" t="n">
        <f aca="false">COUNTA(H9:H74)</f>
        <v>1</v>
      </c>
    </row>
    <row r="9" customFormat="false" ht="15.6" hidden="false" customHeight="true" outlineLevel="1" collapsed="false">
      <c r="D9" s="30"/>
      <c r="E9" s="65"/>
      <c r="F9" s="64" t="s">
        <v>78</v>
      </c>
      <c r="G9" s="65"/>
      <c r="H9" s="32"/>
    </row>
    <row r="10" customFormat="false" ht="15.6" hidden="false" customHeight="true" outlineLevel="1" collapsed="false">
      <c r="D10" s="72"/>
      <c r="E10" s="67"/>
      <c r="F10" s="66" t="s">
        <v>72</v>
      </c>
      <c r="G10" s="67"/>
      <c r="H10" s="35"/>
    </row>
    <row r="11" customFormat="false" ht="15.75" hidden="false" customHeight="false" outlineLevel="1" collapsed="false">
      <c r="D11" s="83" t="s">
        <v>55</v>
      </c>
      <c r="E11" s="67"/>
      <c r="F11" s="34" t="s">
        <v>79</v>
      </c>
      <c r="G11" s="67"/>
      <c r="H11" s="69"/>
    </row>
    <row r="12" customFormat="false" ht="15.75" hidden="false" customHeight="false" outlineLevel="1" collapsed="false">
      <c r="D12" s="33"/>
      <c r="E12" s="67"/>
      <c r="F12" s="34" t="s">
        <v>56</v>
      </c>
      <c r="G12" s="29"/>
      <c r="H12" s="35"/>
    </row>
    <row r="13" customFormat="false" ht="15.75" hidden="false" customHeight="false" outlineLevel="1" collapsed="false">
      <c r="D13" s="33"/>
      <c r="E13" s="67"/>
      <c r="F13" s="34" t="s">
        <v>73</v>
      </c>
      <c r="G13" s="67"/>
      <c r="H13" s="69"/>
    </row>
    <row r="14" customFormat="false" ht="15.75" hidden="false" customHeight="false" outlineLevel="1" collapsed="false">
      <c r="D14" s="83" t="s">
        <v>74</v>
      </c>
      <c r="E14" s="67"/>
      <c r="F14" s="67"/>
      <c r="G14" s="67"/>
      <c r="H14" s="69"/>
    </row>
    <row r="15" customFormat="false" ht="15.75" hidden="false" customHeight="false" outlineLevel="1" collapsed="false">
      <c r="D15" s="72"/>
      <c r="E15" s="68" t="s">
        <v>76</v>
      </c>
      <c r="F15" s="67"/>
      <c r="G15" s="29"/>
      <c r="H15" s="69"/>
    </row>
    <row r="16" customFormat="false" ht="15.75" hidden="false" customHeight="false" outlineLevel="1" collapsed="false">
      <c r="D16" s="72"/>
      <c r="E16" s="29"/>
      <c r="F16" s="66" t="s">
        <v>80</v>
      </c>
      <c r="G16" s="67"/>
      <c r="H16" s="35"/>
    </row>
    <row r="17" customFormat="false" ht="15.75" hidden="false" customHeight="false" outlineLevel="1" collapsed="false">
      <c r="D17" s="33"/>
      <c r="E17" s="29"/>
      <c r="F17" s="34" t="s">
        <v>57</v>
      </c>
      <c r="G17" s="67"/>
      <c r="H17" s="35"/>
    </row>
    <row r="18" customFormat="false" ht="15.75" hidden="false" customHeight="false" outlineLevel="1" collapsed="false">
      <c r="D18" s="33"/>
      <c r="E18" s="29"/>
      <c r="F18" s="34" t="s">
        <v>58</v>
      </c>
      <c r="G18" s="29"/>
      <c r="H18" s="35"/>
    </row>
    <row r="19" customFormat="false" ht="15.75" hidden="false" customHeight="false" outlineLevel="1" collapsed="false">
      <c r="D19" s="33"/>
      <c r="E19" s="29"/>
      <c r="F19" s="34" t="s">
        <v>59</v>
      </c>
      <c r="G19" s="67"/>
      <c r="H19" s="35"/>
    </row>
    <row r="20" customFormat="false" ht="15.75" hidden="false" customHeight="false" outlineLevel="1" collapsed="false">
      <c r="D20" s="33"/>
      <c r="E20" s="29"/>
      <c r="F20" s="67"/>
      <c r="G20" s="29"/>
      <c r="H20" s="36" t="s">
        <v>37</v>
      </c>
    </row>
    <row r="21" customFormat="false" ht="15.75" hidden="false" customHeight="false" outlineLevel="1" collapsed="false">
      <c r="D21" s="72"/>
      <c r="E21" s="67"/>
      <c r="F21" s="34" t="s">
        <v>81</v>
      </c>
      <c r="G21" s="29"/>
      <c r="H21" s="35"/>
    </row>
    <row r="22" customFormat="false" ht="15.75" hidden="false" customHeight="false" outlineLevel="1" collapsed="false">
      <c r="D22" s="72"/>
      <c r="E22" s="29"/>
      <c r="F22" s="34" t="s">
        <v>82</v>
      </c>
      <c r="G22" s="29"/>
      <c r="H22" s="35"/>
    </row>
    <row r="23" customFormat="false" ht="16.5" hidden="false" customHeight="false" outlineLevel="1" collapsed="false">
      <c r="D23" s="84"/>
      <c r="E23" s="71"/>
      <c r="F23" s="70" t="s">
        <v>83</v>
      </c>
      <c r="G23" s="47"/>
      <c r="H23" s="48"/>
    </row>
    <row r="24" customFormat="false" ht="15.75" hidden="false" customHeight="false" outlineLevel="2" collapsed="false">
      <c r="D24" s="12"/>
      <c r="E24" s="8"/>
      <c r="F24" s="1"/>
      <c r="G24" s="39" t="s">
        <v>14</v>
      </c>
      <c r="H24" s="13"/>
    </row>
    <row r="25" customFormat="false" ht="15.75" hidden="false" customHeight="false" outlineLevel="2" collapsed="false">
      <c r="D25" s="12"/>
      <c r="E25" s="8"/>
      <c r="F25" s="1"/>
      <c r="G25" s="39" t="s">
        <v>12</v>
      </c>
      <c r="H25" s="13"/>
    </row>
    <row r="26" customFormat="false" ht="15.75" hidden="false" customHeight="false" outlineLevel="2" collapsed="false">
      <c r="D26" s="12"/>
      <c r="E26" s="8"/>
      <c r="F26" s="1"/>
      <c r="G26" s="39" t="s">
        <v>38</v>
      </c>
      <c r="H26" s="13"/>
    </row>
    <row r="27" customFormat="false" ht="15.75" hidden="false" customHeight="false" outlineLevel="2" collapsed="false">
      <c r="D27" s="12"/>
      <c r="E27" s="14"/>
      <c r="F27" s="1"/>
      <c r="G27" s="39" t="s">
        <v>40</v>
      </c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13"/>
      <c r="H28" s="13"/>
    </row>
    <row r="29" customFormat="false" ht="15.75" hidden="false" customHeight="false" outlineLevel="2" collapsed="false">
      <c r="D29" s="12"/>
      <c r="E29" s="8"/>
      <c r="F29" s="1"/>
      <c r="G29" s="39" t="s">
        <v>39</v>
      </c>
      <c r="H29" s="13"/>
    </row>
    <row r="30" customFormat="false" ht="15.75" hidden="false" customHeight="false" outlineLevel="2" collapsed="false">
      <c r="D30" s="12"/>
      <c r="E30" s="8"/>
      <c r="F30" s="1"/>
      <c r="G30" s="39" t="s">
        <v>41</v>
      </c>
      <c r="H30" s="13"/>
    </row>
    <row r="31" customFormat="false" ht="15.75" hidden="false" customHeight="false" outlineLevel="2" collapsed="false">
      <c r="D31" s="12"/>
      <c r="E31" s="8"/>
      <c r="F31" s="1"/>
      <c r="G31" s="13"/>
      <c r="H31" s="13"/>
    </row>
    <row r="32" customFormat="false" ht="15.75" hidden="false" customHeight="false" outlineLevel="2" collapsed="false">
      <c r="D32" s="12"/>
      <c r="E32" s="8"/>
      <c r="F32" s="1"/>
      <c r="G32" s="39" t="s">
        <v>24</v>
      </c>
      <c r="H32" s="13"/>
    </row>
    <row r="33" customFormat="false" ht="15.75" hidden="false" customHeight="false" outlineLevel="2" collapsed="false">
      <c r="D33" s="12"/>
      <c r="E33" s="8"/>
      <c r="F33" s="1"/>
      <c r="G33" s="39" t="s">
        <v>23</v>
      </c>
      <c r="H33" s="13"/>
    </row>
    <row r="34" customFormat="false" ht="15.75" hidden="false" customHeight="false" outlineLevel="2" collapsed="false">
      <c r="D34" s="12"/>
      <c r="E34" s="8"/>
      <c r="F34" s="1"/>
      <c r="G34" s="39" t="s">
        <v>8</v>
      </c>
      <c r="H34" s="13"/>
    </row>
    <row r="35" customFormat="false" ht="15.75" hidden="false" customHeight="false" outlineLevel="2" collapsed="false">
      <c r="D35" s="12"/>
      <c r="E35" s="39" t="s">
        <v>9</v>
      </c>
      <c r="F35" s="1"/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F38" s="1"/>
      <c r="G38" s="39" t="s">
        <v>27</v>
      </c>
      <c r="H38" s="13"/>
    </row>
    <row r="39" customFormat="false" ht="15.75" hidden="false" customHeight="false" outlineLevel="2" collapsed="false">
      <c r="D39" s="12"/>
      <c r="E39" s="8"/>
      <c r="F39" s="1"/>
      <c r="G39" s="39" t="s">
        <v>60</v>
      </c>
      <c r="H39" s="13"/>
    </row>
    <row r="40" customFormat="false" ht="15.75" hidden="false" customHeight="false" outlineLevel="2" collapsed="false">
      <c r="D40" s="12"/>
      <c r="E40" s="8"/>
      <c r="F40" s="1"/>
      <c r="G40" s="39" t="s">
        <v>61</v>
      </c>
      <c r="H40" s="13"/>
    </row>
    <row r="41" customFormat="false" ht="15.75" hidden="false" customHeight="false" outlineLevel="2" collapsed="false">
      <c r="D41" s="12"/>
      <c r="E41" s="8"/>
      <c r="F41" s="1"/>
      <c r="G41" s="39" t="s">
        <v>62</v>
      </c>
      <c r="H41" s="13"/>
    </row>
    <row r="42" customFormat="false" ht="15.6" hidden="false" customHeight="true" outlineLevel="2" collapsed="false">
      <c r="D42" s="12"/>
      <c r="E42" s="39" t="s">
        <v>63</v>
      </c>
      <c r="F42" s="1"/>
      <c r="G42" s="8"/>
      <c r="H42" s="13"/>
    </row>
    <row r="43" customFormat="false" ht="15.6" hidden="false" customHeight="true" outlineLevel="2" collapsed="false">
      <c r="D43" s="12"/>
      <c r="E43" s="8"/>
      <c r="F43" s="1"/>
      <c r="G43" s="8"/>
      <c r="H43" s="13"/>
    </row>
    <row r="44" customFormat="false" ht="15.75" hidden="false" customHeight="false" outlineLevel="2" collapsed="false">
      <c r="D44" s="12"/>
      <c r="E44" s="8"/>
      <c r="F44" s="1"/>
      <c r="G44" s="39" t="s">
        <v>64</v>
      </c>
      <c r="H44" s="13"/>
    </row>
    <row r="45" customFormat="false" ht="15.75" hidden="false" customHeight="false" outlineLevel="2" collapsed="false">
      <c r="D45" s="12"/>
      <c r="E45" s="8"/>
      <c r="F45" s="1"/>
      <c r="G45" s="39" t="s">
        <v>65</v>
      </c>
      <c r="H45" s="13"/>
    </row>
    <row r="46" customFormat="false" ht="15.75" hidden="false" customHeight="false" outlineLevel="2" collapsed="false">
      <c r="D46" s="12"/>
      <c r="E46" s="8"/>
      <c r="F46" s="1"/>
      <c r="G46" s="39" t="s">
        <v>66</v>
      </c>
      <c r="H46" s="13"/>
    </row>
    <row r="47" customFormat="false" ht="15.75" hidden="false" customHeight="false" outlineLevel="2" collapsed="false">
      <c r="D47" s="12"/>
      <c r="E47" s="8"/>
      <c r="F47" s="1"/>
      <c r="G47" s="39" t="s">
        <v>67</v>
      </c>
      <c r="H47" s="13"/>
    </row>
    <row r="48" customFormat="false" ht="15.75" hidden="false" customHeight="false" outlineLevel="2" collapsed="false">
      <c r="D48" s="12"/>
      <c r="E48" s="8"/>
      <c r="F48" s="1"/>
      <c r="G48" s="39" t="s">
        <v>68</v>
      </c>
      <c r="H48" s="13"/>
    </row>
    <row r="49" customFormat="false" ht="15.75" hidden="false" customHeight="false" outlineLevel="2" collapsed="false">
      <c r="D49" s="12"/>
      <c r="E49" s="8"/>
      <c r="F49" s="1"/>
      <c r="G49" s="39" t="s">
        <v>69</v>
      </c>
      <c r="H49" s="13"/>
    </row>
    <row r="50" customFormat="false" ht="15.75" hidden="false" customHeight="false" outlineLevel="2" collapsed="false">
      <c r="D50" s="12"/>
      <c r="E50" s="8"/>
      <c r="F50" s="1"/>
      <c r="G50" s="39" t="s">
        <v>70</v>
      </c>
      <c r="H50" s="13"/>
    </row>
    <row r="51" customFormat="false" ht="15.75" hidden="false" customHeight="false" outlineLevel="2" collapsed="false">
      <c r="D51" s="12"/>
      <c r="E51" s="8"/>
      <c r="F51" s="1"/>
      <c r="G51" s="8"/>
      <c r="H51" s="13"/>
    </row>
    <row r="52" customFormat="false" ht="15.75" hidden="false" customHeight="fals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33.75" hidden="false" customHeight="true" outlineLevel="0" collapsed="false">
      <c r="A75" s="77" t="n">
        <f aca="false">A8+1</f>
        <v>2</v>
      </c>
      <c r="B75" s="27" t="s">
        <v>93</v>
      </c>
      <c r="C75" s="28" t="n">
        <f aca="false">SUM(D75:H75)</f>
        <v>42</v>
      </c>
      <c r="D75" s="29" t="n">
        <f aca="false">COUNTA(D76:D141)</f>
        <v>0</v>
      </c>
      <c r="E75" s="29" t="n">
        <f aca="false">COUNTA(E76:E141)</f>
        <v>0</v>
      </c>
      <c r="F75" s="29" t="n">
        <f aca="false">COUNTA(F76:F141)</f>
        <v>9</v>
      </c>
      <c r="G75" s="29" t="n">
        <f aca="false">COUNTA(G76:G141)</f>
        <v>5</v>
      </c>
      <c r="H75" s="29" t="n">
        <f aca="false">COUNTA(H76:H141)</f>
        <v>28</v>
      </c>
    </row>
    <row r="76" customFormat="false" ht="15.6" hidden="false" customHeight="true" outlineLevel="1" collapsed="false">
      <c r="D76" s="30"/>
      <c r="E76" s="65"/>
      <c r="F76" s="64" t="s">
        <v>78</v>
      </c>
      <c r="G76" s="65"/>
      <c r="H76" s="32"/>
    </row>
    <row r="77" customFormat="false" ht="15.6" hidden="false" customHeight="true" outlineLevel="1" collapsed="false">
      <c r="D77" s="72"/>
      <c r="E77" s="67"/>
      <c r="F77" s="66" t="s">
        <v>72</v>
      </c>
      <c r="G77" s="67"/>
      <c r="H77" s="35"/>
    </row>
    <row r="78" customFormat="false" ht="15.75" hidden="false" customHeight="false" outlineLevel="1" collapsed="false">
      <c r="E78" s="67"/>
      <c r="F78" s="34" t="s">
        <v>79</v>
      </c>
      <c r="G78" s="67"/>
      <c r="H78" s="69"/>
    </row>
    <row r="79" customFormat="false" ht="15.75" hidden="false" customHeight="false" outlineLevel="1" collapsed="false">
      <c r="D79" s="33"/>
      <c r="E79" s="67"/>
      <c r="F79" s="34" t="s">
        <v>56</v>
      </c>
      <c r="G79" s="83" t="s">
        <v>55</v>
      </c>
      <c r="H79" s="35"/>
    </row>
    <row r="80" customFormat="false" ht="15.75" hidden="false" customHeight="false" outlineLevel="1" collapsed="false">
      <c r="D80" s="33"/>
      <c r="E80" s="67"/>
      <c r="G80" s="67"/>
      <c r="H80" s="34" t="s">
        <v>73</v>
      </c>
    </row>
    <row r="81" customFormat="false" ht="15.75" hidden="false" customHeight="false" outlineLevel="1" collapsed="false">
      <c r="E81" s="67"/>
      <c r="G81" s="83" t="s">
        <v>74</v>
      </c>
      <c r="H81" s="69"/>
    </row>
    <row r="82" customFormat="false" ht="15.75" hidden="false" customHeight="false" outlineLevel="1" collapsed="false">
      <c r="D82" s="72"/>
      <c r="F82" s="68" t="s">
        <v>76</v>
      </c>
      <c r="G82" s="29"/>
      <c r="H82" s="69"/>
    </row>
    <row r="83" customFormat="false" ht="15.75" hidden="false" customHeight="false" outlineLevel="1" collapsed="false">
      <c r="D83" s="72"/>
      <c r="E83" s="29"/>
      <c r="F83" s="66" t="s">
        <v>80</v>
      </c>
      <c r="G83" s="67"/>
      <c r="H83" s="35"/>
    </row>
    <row r="84" customFormat="false" ht="15.75" hidden="false" customHeight="false" outlineLevel="1" collapsed="false">
      <c r="D84" s="33"/>
      <c r="E84" s="29"/>
      <c r="F84" s="34" t="s">
        <v>57</v>
      </c>
      <c r="G84" s="67"/>
      <c r="H84" s="35"/>
    </row>
    <row r="85" customFormat="false" ht="15.75" hidden="false" customHeight="false" outlineLevel="1" collapsed="false">
      <c r="D85" s="33"/>
      <c r="E85" s="29"/>
      <c r="F85" s="34" t="s">
        <v>58</v>
      </c>
      <c r="G85" s="29"/>
      <c r="H85" s="35"/>
    </row>
    <row r="86" customFormat="false" ht="15.75" hidden="false" customHeight="false" outlineLevel="1" collapsed="false">
      <c r="D86" s="33"/>
      <c r="E86" s="29"/>
      <c r="F86" s="34" t="s">
        <v>59</v>
      </c>
      <c r="G86" s="67"/>
      <c r="H86" s="35"/>
    </row>
    <row r="87" customFormat="false" ht="15.75" hidden="false" customHeight="false" outlineLevel="1" collapsed="false">
      <c r="D87" s="33"/>
      <c r="E87" s="29"/>
      <c r="F87" s="67"/>
      <c r="G87" s="29"/>
      <c r="H87" s="36" t="s">
        <v>37</v>
      </c>
    </row>
    <row r="88" customFormat="false" ht="15.75" hidden="false" customHeight="false" outlineLevel="1" collapsed="false">
      <c r="D88" s="72"/>
      <c r="E88" s="67"/>
      <c r="G88" s="34" t="s">
        <v>81</v>
      </c>
      <c r="H88" s="35"/>
    </row>
    <row r="89" customFormat="false" ht="15.75" hidden="false" customHeight="false" outlineLevel="1" collapsed="false">
      <c r="D89" s="72"/>
      <c r="E89" s="29"/>
      <c r="G89" s="34" t="s">
        <v>82</v>
      </c>
      <c r="H89" s="35"/>
    </row>
    <row r="90" customFormat="false" ht="16.5" hidden="false" customHeight="false" outlineLevel="1" collapsed="false">
      <c r="D90" s="84"/>
      <c r="E90" s="71"/>
      <c r="G90" s="70" t="s">
        <v>83</v>
      </c>
      <c r="H90" s="48"/>
    </row>
    <row r="91" customFormat="false" ht="15.75" hidden="false" customHeight="false" outlineLevel="2" collapsed="false">
      <c r="D91" s="12"/>
      <c r="E91" s="8"/>
      <c r="F91" s="8"/>
      <c r="G91" s="1"/>
      <c r="H91" s="39" t="s">
        <v>14</v>
      </c>
    </row>
    <row r="92" customFormat="false" ht="15.75" hidden="false" customHeight="false" outlineLevel="2" collapsed="false">
      <c r="D92" s="12"/>
      <c r="E92" s="8"/>
      <c r="F92" s="8"/>
      <c r="G92" s="1"/>
      <c r="H92" s="39" t="s">
        <v>12</v>
      </c>
    </row>
    <row r="93" customFormat="false" ht="15.75" hidden="false" customHeight="false" outlineLevel="2" collapsed="false">
      <c r="D93" s="12"/>
      <c r="E93" s="8"/>
      <c r="F93" s="8"/>
      <c r="G93" s="1"/>
      <c r="H93" s="39" t="s">
        <v>38</v>
      </c>
    </row>
    <row r="94" customFormat="false" ht="15.75" hidden="false" customHeight="false" outlineLevel="2" collapsed="false">
      <c r="D94" s="12"/>
      <c r="E94" s="14"/>
      <c r="F94" s="8"/>
      <c r="G94" s="1"/>
      <c r="H94" s="39" t="s">
        <v>40</v>
      </c>
    </row>
    <row r="95" customFormat="false" ht="15.75" hidden="false" customHeight="false" outlineLevel="2" collapsed="false">
      <c r="D95" s="12"/>
      <c r="E95" s="8"/>
      <c r="F95" s="8"/>
      <c r="G95" s="1"/>
      <c r="H95" s="39" t="s">
        <v>28</v>
      </c>
    </row>
    <row r="96" customFormat="false" ht="15.75" hidden="false" customHeight="false" outlineLevel="2" collapsed="false">
      <c r="D96" s="12"/>
      <c r="E96" s="8"/>
      <c r="F96" s="8"/>
      <c r="G96" s="1"/>
      <c r="H96" s="39" t="s">
        <v>39</v>
      </c>
    </row>
    <row r="97" customFormat="false" ht="15.75" hidden="false" customHeight="false" outlineLevel="2" collapsed="false">
      <c r="D97" s="12"/>
      <c r="E97" s="8"/>
      <c r="F97" s="8"/>
      <c r="G97" s="1"/>
      <c r="H97" s="39" t="s">
        <v>41</v>
      </c>
    </row>
    <row r="98" customFormat="false" ht="15.75" hidden="false" customHeight="false" outlineLevel="2" collapsed="false">
      <c r="D98" s="12"/>
      <c r="E98" s="8"/>
      <c r="F98" s="8"/>
      <c r="G98" s="1"/>
      <c r="H98" s="13"/>
    </row>
    <row r="99" customFormat="false" ht="15.75" hidden="false" customHeight="false" outlineLevel="2" collapsed="false">
      <c r="D99" s="12"/>
      <c r="E99" s="8"/>
      <c r="F99" s="8"/>
      <c r="G99" s="1"/>
      <c r="H99" s="39" t="s">
        <v>24</v>
      </c>
    </row>
    <row r="100" customFormat="false" ht="15.75" hidden="false" customHeight="false" outlineLevel="2" collapsed="false">
      <c r="D100" s="12"/>
      <c r="E100" s="8"/>
      <c r="F100" s="8"/>
      <c r="G100" s="1"/>
      <c r="H100" s="39" t="s">
        <v>23</v>
      </c>
    </row>
    <row r="101" customFormat="false" ht="15.75" hidden="false" customHeight="false" outlineLevel="2" collapsed="false">
      <c r="D101" s="12"/>
      <c r="E101" s="8"/>
      <c r="F101" s="8"/>
      <c r="G101" s="1"/>
      <c r="H101" s="39" t="s">
        <v>8</v>
      </c>
    </row>
    <row r="102" customFormat="false" ht="15.75" hidden="false" customHeight="false" outlineLevel="2" collapsed="false">
      <c r="D102" s="12"/>
      <c r="E102" s="1"/>
      <c r="F102" s="8"/>
      <c r="G102" s="8"/>
      <c r="H102" s="39" t="s">
        <v>9</v>
      </c>
    </row>
    <row r="103" customFormat="false" ht="15.75" hidden="false" customHeight="false" outlineLevel="2" collapsed="false">
      <c r="D103" s="12"/>
      <c r="E103" s="8"/>
      <c r="F103" s="8"/>
      <c r="G103" s="8"/>
      <c r="H103" s="39" t="s">
        <v>54</v>
      </c>
    </row>
    <row r="104" customFormat="false" ht="15.75" hidden="false" customHeight="false" outlineLevel="2" collapsed="false">
      <c r="D104" s="12"/>
      <c r="E104" s="8"/>
      <c r="F104" s="8"/>
      <c r="G104" s="8"/>
      <c r="H104" s="39" t="s">
        <v>18</v>
      </c>
    </row>
    <row r="105" customFormat="false" ht="15.75" hidden="false" customHeight="false" outlineLevel="2" collapsed="false">
      <c r="D105" s="12"/>
      <c r="E105" s="8"/>
      <c r="F105" s="8"/>
      <c r="G105" s="8"/>
      <c r="H105" s="39" t="s">
        <v>27</v>
      </c>
    </row>
    <row r="106" customFormat="false" ht="15.75" hidden="false" customHeight="false" outlineLevel="2" collapsed="false">
      <c r="D106" s="12"/>
      <c r="E106" s="8"/>
      <c r="F106" s="8"/>
      <c r="G106" s="1"/>
      <c r="H106" s="39" t="s">
        <v>60</v>
      </c>
    </row>
    <row r="107" customFormat="false" ht="15.75" hidden="false" customHeight="false" outlineLevel="2" collapsed="false">
      <c r="D107" s="12"/>
      <c r="E107" s="8"/>
      <c r="F107" s="8"/>
      <c r="G107" s="1"/>
      <c r="H107" s="39" t="s">
        <v>61</v>
      </c>
    </row>
    <row r="108" customFormat="false" ht="15.75" hidden="false" customHeight="false" outlineLevel="2" collapsed="false">
      <c r="D108" s="12"/>
      <c r="E108" s="8"/>
      <c r="F108" s="8"/>
      <c r="G108" s="1"/>
      <c r="H108" s="39" t="s">
        <v>62</v>
      </c>
    </row>
    <row r="109" customFormat="false" ht="15.6" hidden="false" customHeight="true" outlineLevel="2" collapsed="false">
      <c r="D109" s="12"/>
      <c r="E109" s="1"/>
      <c r="F109" s="8"/>
      <c r="G109" s="1"/>
      <c r="H109" s="39" t="s">
        <v>63</v>
      </c>
    </row>
    <row r="110" customFormat="false" ht="15.6" hidden="false" customHeight="true" outlineLevel="2" collapsed="false">
      <c r="D110" s="12"/>
      <c r="E110" s="1"/>
      <c r="F110" s="8"/>
      <c r="G110" s="8"/>
      <c r="H110" s="39" t="s">
        <v>99</v>
      </c>
    </row>
    <row r="111" customFormat="false" ht="15.75" hidden="false" customHeight="false" outlineLevel="2" collapsed="false">
      <c r="D111" s="12"/>
      <c r="E111" s="8"/>
      <c r="F111" s="8"/>
      <c r="G111" s="1"/>
      <c r="H111" s="39" t="s">
        <v>64</v>
      </c>
    </row>
    <row r="112" customFormat="false" ht="15.75" hidden="false" customHeight="false" outlineLevel="2" collapsed="false">
      <c r="D112" s="12"/>
      <c r="E112" s="8"/>
      <c r="F112" s="8"/>
      <c r="G112" s="1"/>
      <c r="H112" s="39" t="s">
        <v>65</v>
      </c>
    </row>
    <row r="113" customFormat="false" ht="15.75" hidden="false" customHeight="false" outlineLevel="2" collapsed="false">
      <c r="D113" s="12"/>
      <c r="E113" s="8"/>
      <c r="F113" s="8"/>
      <c r="G113" s="1"/>
      <c r="H113" s="39" t="s">
        <v>66</v>
      </c>
    </row>
    <row r="114" customFormat="false" ht="15.75" hidden="false" customHeight="false" outlineLevel="2" collapsed="false">
      <c r="D114" s="12"/>
      <c r="E114" s="8"/>
      <c r="F114" s="8"/>
      <c r="G114" s="1"/>
      <c r="H114" s="39" t="s">
        <v>67</v>
      </c>
    </row>
    <row r="115" customFormat="false" ht="15.75" hidden="false" customHeight="false" outlineLevel="2" collapsed="false">
      <c r="D115" s="12"/>
      <c r="E115" s="8"/>
      <c r="F115" s="8"/>
      <c r="G115" s="1"/>
      <c r="H115" s="39" t="s">
        <v>68</v>
      </c>
    </row>
    <row r="116" customFormat="false" ht="15.75" hidden="false" customHeight="false" outlineLevel="2" collapsed="false">
      <c r="D116" s="12"/>
      <c r="E116" s="8"/>
      <c r="F116" s="8"/>
      <c r="G116" s="1"/>
      <c r="H116" s="39" t="s">
        <v>69</v>
      </c>
    </row>
    <row r="117" customFormat="false" ht="15.75" hidden="false" customHeight="false" outlineLevel="2" collapsed="false">
      <c r="D117" s="12"/>
      <c r="E117" s="8"/>
      <c r="F117" s="8"/>
      <c r="G117" s="1"/>
      <c r="H117" s="39" t="s">
        <v>70</v>
      </c>
    </row>
    <row r="118" customFormat="false" ht="15.75" hidden="false" customHeight="false" outlineLevel="2" collapsed="false">
      <c r="D118" s="12"/>
      <c r="E118" s="8"/>
      <c r="F118" s="8"/>
      <c r="G118" s="1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14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12"/>
      <c r="G135" s="8"/>
      <c r="H135" s="13"/>
    </row>
    <row r="136" customFormat="false" ht="15.75" hidden="false" customHeight="false" outlineLevel="2" collapsed="false">
      <c r="D136" s="12"/>
      <c r="E136" s="8"/>
      <c r="F136" s="13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4.5" hidden="false" customHeight="true" outlineLevel="0" collapsed="false">
      <c r="A142" s="77" t="n">
        <f aca="false">A75+1</f>
        <v>3</v>
      </c>
      <c r="B142" s="27" t="s">
        <v>94</v>
      </c>
      <c r="C142" s="28" t="n">
        <f aca="false">SUM(D142:H142)</f>
        <v>42</v>
      </c>
      <c r="D142" s="29" t="n">
        <f aca="false">COUNTA(D143:D208)</f>
        <v>0</v>
      </c>
      <c r="E142" s="29" t="n">
        <f aca="false">COUNTA(E143:E208)</f>
        <v>5</v>
      </c>
      <c r="F142" s="29" t="n">
        <f aca="false">COUNTA(F143:F208)</f>
        <v>14</v>
      </c>
      <c r="G142" s="29" t="n">
        <f aca="false">COUNTA(G143:G208)</f>
        <v>20</v>
      </c>
      <c r="H142" s="29" t="n">
        <f aca="false">COUNTA(H143:H208)</f>
        <v>3</v>
      </c>
    </row>
    <row r="143" customFormat="false" ht="15.6" hidden="false" customHeight="true" outlineLevel="1" collapsed="false">
      <c r="D143" s="30"/>
      <c r="E143" s="65"/>
      <c r="F143" s="64" t="s">
        <v>78</v>
      </c>
      <c r="G143" s="65"/>
      <c r="H143" s="32"/>
    </row>
    <row r="144" customFormat="false" ht="15.6" hidden="false" customHeight="true" outlineLevel="1" collapsed="false">
      <c r="D144" s="72"/>
      <c r="E144" s="67"/>
      <c r="F144" s="66" t="s">
        <v>72</v>
      </c>
      <c r="G144" s="67"/>
      <c r="H144" s="35"/>
    </row>
    <row r="145" customFormat="false" ht="15.75" hidden="false" customHeight="false" outlineLevel="1" collapsed="false">
      <c r="E145" s="67"/>
      <c r="F145" s="34" t="s">
        <v>79</v>
      </c>
      <c r="G145" s="67"/>
      <c r="H145" s="69"/>
    </row>
    <row r="146" customFormat="false" ht="15.75" hidden="false" customHeight="false" outlineLevel="1" collapsed="false">
      <c r="D146" s="33"/>
      <c r="E146" s="83" t="s">
        <v>55</v>
      </c>
      <c r="F146" s="34" t="s">
        <v>56</v>
      </c>
      <c r="H146" s="35"/>
    </row>
    <row r="147" customFormat="false" ht="15.75" hidden="false" customHeight="false" outlineLevel="1" collapsed="false">
      <c r="D147" s="33"/>
      <c r="E147" s="34" t="s">
        <v>73</v>
      </c>
      <c r="G147" s="67"/>
    </row>
    <row r="148" customFormat="false" ht="15.75" hidden="false" customHeight="false" outlineLevel="1" collapsed="false">
      <c r="E148" s="83" t="s">
        <v>74</v>
      </c>
      <c r="H148" s="69"/>
    </row>
    <row r="149" customFormat="false" ht="15.75" hidden="false" customHeight="false" outlineLevel="1" collapsed="false">
      <c r="D149" s="72"/>
      <c r="F149" s="68" t="s">
        <v>76</v>
      </c>
      <c r="G149" s="29"/>
      <c r="H149" s="69"/>
    </row>
    <row r="150" customFormat="false" ht="15.75" hidden="false" customHeight="false" outlineLevel="1" collapsed="false">
      <c r="D150" s="72"/>
      <c r="E150" s="29"/>
      <c r="F150" s="66" t="s">
        <v>80</v>
      </c>
      <c r="G150" s="67"/>
      <c r="H150" s="35"/>
    </row>
    <row r="151" customFormat="false" ht="15.75" hidden="false" customHeight="false" outlineLevel="1" collapsed="false">
      <c r="D151" s="33"/>
      <c r="E151" s="34" t="s">
        <v>57</v>
      </c>
      <c r="G151" s="67"/>
      <c r="H151" s="35"/>
    </row>
    <row r="152" customFormat="false" ht="15.75" hidden="false" customHeight="false" outlineLevel="1" collapsed="false">
      <c r="D152" s="33"/>
      <c r="E152" s="29"/>
      <c r="F152" s="34" t="s">
        <v>58</v>
      </c>
      <c r="G152" s="29"/>
      <c r="H152" s="35"/>
    </row>
    <row r="153" customFormat="false" ht="15.75" hidden="false" customHeight="false" outlineLevel="1" collapsed="false">
      <c r="D153" s="33"/>
      <c r="E153" s="29"/>
      <c r="F153" s="34" t="s">
        <v>59</v>
      </c>
      <c r="G153" s="67"/>
      <c r="H153" s="35"/>
    </row>
    <row r="154" customFormat="false" ht="15.75" hidden="false" customHeight="false" outlineLevel="1" collapsed="false">
      <c r="D154" s="33"/>
      <c r="E154" s="29"/>
      <c r="F154" s="67"/>
      <c r="G154" s="29"/>
      <c r="H154" s="36" t="s">
        <v>37</v>
      </c>
    </row>
    <row r="155" customFormat="false" ht="15.75" hidden="false" customHeight="false" outlineLevel="1" collapsed="false">
      <c r="D155" s="72"/>
      <c r="E155" s="67"/>
      <c r="F155" s="34" t="s">
        <v>81</v>
      </c>
      <c r="H155" s="35"/>
    </row>
    <row r="156" customFormat="false" ht="15.75" hidden="false" customHeight="false" outlineLevel="1" collapsed="false">
      <c r="D156" s="72"/>
      <c r="E156" s="29"/>
      <c r="F156" s="34" t="s">
        <v>82</v>
      </c>
      <c r="H156" s="35"/>
    </row>
    <row r="157" customFormat="false" ht="16.5" hidden="false" customHeight="false" outlineLevel="1" collapsed="false">
      <c r="D157" s="84"/>
      <c r="E157" s="70" t="s">
        <v>83</v>
      </c>
      <c r="H157" s="48"/>
    </row>
    <row r="158" customFormat="false" ht="15.75" hidden="false" customHeight="false" outlineLevel="2" collapsed="false">
      <c r="D158" s="12"/>
      <c r="E158" s="8"/>
      <c r="F158" s="1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1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8"/>
      <c r="F163" s="1"/>
      <c r="G163" s="39" t="s">
        <v>39</v>
      </c>
      <c r="H163" s="1"/>
    </row>
    <row r="164" customFormat="false" ht="15.75" hidden="false" customHeight="false" outlineLevel="2" collapsed="false">
      <c r="D164" s="12"/>
      <c r="E164" s="8"/>
      <c r="F164" s="1"/>
      <c r="G164" s="8"/>
      <c r="H164" s="39" t="s">
        <v>41</v>
      </c>
    </row>
    <row r="165" customFormat="false" ht="15.75" hidden="false" customHeight="false" outlineLevel="2" collapsed="false">
      <c r="D165" s="12"/>
      <c r="E165" s="8"/>
      <c r="F165" s="1"/>
      <c r="G165" s="8"/>
      <c r="H165" s="13"/>
    </row>
    <row r="166" customFormat="false" ht="15.75" hidden="false" customHeight="false" outlineLevel="2" collapsed="false">
      <c r="D166" s="12"/>
      <c r="E166" s="8"/>
      <c r="F166" s="1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F167" s="1"/>
      <c r="G167" s="39" t="s">
        <v>23</v>
      </c>
      <c r="H167" s="13"/>
    </row>
    <row r="168" customFormat="false" ht="15.75" hidden="false" customHeight="false" outlineLevel="2" collapsed="false">
      <c r="D168" s="12"/>
      <c r="E168" s="8"/>
      <c r="F168" s="1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F169" s="1"/>
      <c r="G169" s="39" t="s">
        <v>9</v>
      </c>
      <c r="H169" s="13"/>
    </row>
    <row r="170" customFormat="false" ht="15.75" hidden="false" customHeight="false" outlineLevel="2" collapsed="false">
      <c r="D170" s="12"/>
      <c r="E170" s="8"/>
      <c r="F170" s="1"/>
      <c r="G170" s="39" t="s">
        <v>54</v>
      </c>
      <c r="H170" s="13"/>
    </row>
    <row r="171" customFormat="false" ht="15.75" hidden="false" customHeight="false" outlineLevel="2" collapsed="false">
      <c r="D171" s="12"/>
      <c r="E171" s="8"/>
      <c r="F171" s="1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1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F174" s="1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F175" s="1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F176" s="1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F177" s="1"/>
      <c r="G177" s="8"/>
      <c r="H177" s="13"/>
    </row>
    <row r="178" customFormat="false" ht="15.75" hidden="false" customHeight="false" outlineLevel="2" collapsed="false">
      <c r="D178" s="12"/>
      <c r="E178" s="8"/>
      <c r="F178" s="1"/>
      <c r="G178" s="8"/>
      <c r="H178" s="39" t="s">
        <v>64</v>
      </c>
    </row>
    <row r="179" customFormat="false" ht="15.75" hidden="false" customHeight="false" outlineLevel="2" collapsed="false">
      <c r="D179" s="12"/>
      <c r="E179" s="8"/>
      <c r="F179" s="1"/>
      <c r="G179" s="39" t="s">
        <v>65</v>
      </c>
      <c r="H179" s="13"/>
    </row>
    <row r="180" customFormat="false" ht="15.75" hidden="false" customHeight="false" outlineLevel="2" collapsed="false">
      <c r="D180" s="12"/>
      <c r="E180" s="8"/>
      <c r="F180" s="1"/>
      <c r="G180" s="39" t="s">
        <v>66</v>
      </c>
      <c r="H180" s="13"/>
    </row>
    <row r="181" customFormat="false" ht="15.75" hidden="false" customHeight="false" outlineLevel="2" collapsed="false">
      <c r="D181" s="12"/>
      <c r="E181" s="1"/>
      <c r="F181" s="1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F182" s="1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F183" s="1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F184" s="1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F185" s="1"/>
      <c r="G185" s="39" t="s">
        <v>42</v>
      </c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13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48.75" hidden="false" customHeight="true" outlineLevel="0" collapsed="false">
      <c r="A209" s="77" t="n">
        <f aca="false">A142+1</f>
        <v>4</v>
      </c>
      <c r="B209" s="27" t="s">
        <v>95</v>
      </c>
      <c r="C209" s="28" t="n">
        <f aca="false">SUM(D209:H209)</f>
        <v>44</v>
      </c>
      <c r="D209" s="29" t="n">
        <f aca="false">COUNTA(D210:D275)</f>
        <v>0</v>
      </c>
      <c r="E209" s="29" t="n">
        <f aca="false">COUNTA(E210:E275)</f>
        <v>4</v>
      </c>
      <c r="F209" s="29" t="n">
        <f aca="false">COUNTA(F210:F275)</f>
        <v>15</v>
      </c>
      <c r="G209" s="29" t="n">
        <f aca="false">COUNTA(G210:G275)</f>
        <v>21</v>
      </c>
      <c r="H209" s="29" t="n">
        <f aca="false">COUNTA(H210:H275)</f>
        <v>4</v>
      </c>
    </row>
    <row r="210" customFormat="false" ht="15.6" hidden="false" customHeight="true" outlineLevel="1" collapsed="false">
      <c r="D210" s="30"/>
      <c r="E210" s="65"/>
      <c r="F210" s="64" t="s">
        <v>78</v>
      </c>
      <c r="G210" s="65"/>
      <c r="H210" s="32"/>
    </row>
    <row r="211" customFormat="false" ht="15.6" hidden="false" customHeight="true" outlineLevel="1" collapsed="false">
      <c r="D211" s="72"/>
      <c r="E211" s="67"/>
      <c r="F211" s="66" t="s">
        <v>72</v>
      </c>
      <c r="G211" s="67"/>
      <c r="H211" s="35"/>
    </row>
    <row r="212" customFormat="false" ht="15.75" hidden="false" customHeight="false" outlineLevel="1" collapsed="false">
      <c r="E212" s="34" t="s">
        <v>56</v>
      </c>
      <c r="F212" s="34" t="s">
        <v>79</v>
      </c>
      <c r="G212" s="67"/>
      <c r="H212" s="69"/>
    </row>
    <row r="213" customFormat="false" ht="15.75" hidden="false" customHeight="false" outlineLevel="1" collapsed="false">
      <c r="D213" s="33"/>
      <c r="E213" s="83" t="s">
        <v>55</v>
      </c>
      <c r="H213" s="35"/>
    </row>
    <row r="214" customFormat="false" ht="15.75" hidden="false" customHeight="false" outlineLevel="1" collapsed="false">
      <c r="D214" s="33"/>
      <c r="G214" s="34" t="s">
        <v>73</v>
      </c>
    </row>
    <row r="215" customFormat="false" ht="15.75" hidden="false" customHeight="false" outlineLevel="1" collapsed="false">
      <c r="E215" s="83" t="s">
        <v>74</v>
      </c>
      <c r="H215" s="69"/>
    </row>
    <row r="216" customFormat="false" ht="15.75" hidden="false" customHeight="false" outlineLevel="1" collapsed="false">
      <c r="D216" s="72"/>
      <c r="E216" s="68" t="s">
        <v>76</v>
      </c>
      <c r="G216" s="29"/>
      <c r="H216" s="69"/>
    </row>
    <row r="217" customFormat="false" ht="15.75" hidden="false" customHeight="false" outlineLevel="1" collapsed="false">
      <c r="D217" s="72"/>
      <c r="E217" s="29"/>
      <c r="F217" s="66" t="s">
        <v>80</v>
      </c>
      <c r="G217" s="67"/>
      <c r="H217" s="35"/>
    </row>
    <row r="218" customFormat="false" ht="15.75" hidden="false" customHeight="false" outlineLevel="1" collapsed="false">
      <c r="D218" s="33"/>
      <c r="F218" s="34" t="s">
        <v>57</v>
      </c>
      <c r="H218" s="35"/>
    </row>
    <row r="219" customFormat="false" ht="15.75" hidden="false" customHeight="false" outlineLevel="1" collapsed="false">
      <c r="D219" s="33"/>
      <c r="E219" s="29"/>
      <c r="F219" s="34" t="s">
        <v>58</v>
      </c>
      <c r="G219" s="29"/>
      <c r="H219" s="35"/>
    </row>
    <row r="220" customFormat="false" ht="15.75" hidden="false" customHeight="false" outlineLevel="1" collapsed="false">
      <c r="D220" s="33"/>
      <c r="E220" s="29"/>
      <c r="F220" s="34" t="s">
        <v>59</v>
      </c>
      <c r="G220" s="67"/>
      <c r="H220" s="35"/>
    </row>
    <row r="221" customFormat="false" ht="15.75" hidden="false" customHeight="false" outlineLevel="1" collapsed="false">
      <c r="D221" s="33"/>
      <c r="E221" s="29"/>
      <c r="F221" s="67"/>
      <c r="G221" s="29"/>
      <c r="H221" s="36" t="s">
        <v>37</v>
      </c>
    </row>
    <row r="222" customFormat="false" ht="15.75" hidden="false" customHeight="false" outlineLevel="1" collapsed="false">
      <c r="D222" s="72"/>
      <c r="E222" s="67"/>
      <c r="F222" s="34" t="s">
        <v>81</v>
      </c>
      <c r="H222" s="35"/>
    </row>
    <row r="223" customFormat="false" ht="15.75" hidden="false" customHeight="false" outlineLevel="1" collapsed="false">
      <c r="D223" s="72"/>
      <c r="E223" s="29"/>
      <c r="F223" s="34" t="s">
        <v>82</v>
      </c>
      <c r="H223" s="35"/>
    </row>
    <row r="224" customFormat="false" ht="16.5" hidden="false" customHeight="false" outlineLevel="1" collapsed="false">
      <c r="D224" s="84"/>
      <c r="F224" s="70" t="s">
        <v>83</v>
      </c>
      <c r="H224" s="48"/>
    </row>
    <row r="225" customFormat="false" ht="15.75" hidden="false" customHeight="false" outlineLevel="2" collapsed="false">
      <c r="D225" s="49"/>
      <c r="E225" s="29"/>
      <c r="G225" s="78" t="s">
        <v>14</v>
      </c>
      <c r="H225" s="50"/>
    </row>
    <row r="226" customFormat="false" ht="15.75" hidden="false" customHeight="false" outlineLevel="2" collapsed="false">
      <c r="D226" s="49"/>
      <c r="E226" s="29"/>
      <c r="F226" s="78" t="s">
        <v>12</v>
      </c>
      <c r="G226" s="29"/>
      <c r="H226" s="50"/>
    </row>
    <row r="227" customFormat="false" ht="15.75" hidden="false" customHeight="false" outlineLevel="2" collapsed="false">
      <c r="D227" s="49"/>
      <c r="E227" s="29"/>
      <c r="F227" s="78" t="s">
        <v>38</v>
      </c>
      <c r="G227" s="29"/>
      <c r="H227" s="50"/>
    </row>
    <row r="228" customFormat="false" ht="15.75" hidden="false" customHeight="false" outlineLevel="2" collapsed="false">
      <c r="D228" s="49"/>
      <c r="E228" s="79"/>
      <c r="G228" s="78" t="s">
        <v>40</v>
      </c>
      <c r="H228" s="50"/>
    </row>
    <row r="229" customFormat="false" ht="15.75" hidden="false" customHeight="false" outlineLevel="2" collapsed="false">
      <c r="D229" s="49"/>
      <c r="E229" s="29"/>
      <c r="F229" s="78" t="s">
        <v>28</v>
      </c>
      <c r="G229" s="29"/>
      <c r="H229" s="50"/>
    </row>
    <row r="230" customFormat="false" ht="15.75" hidden="false" customHeight="false" outlineLevel="2" collapsed="false">
      <c r="D230" s="49"/>
      <c r="E230" s="29"/>
      <c r="F230" s="78" t="s">
        <v>39</v>
      </c>
    </row>
    <row r="231" customFormat="false" ht="15.75" hidden="false" customHeight="false" outlineLevel="2" collapsed="false">
      <c r="D231" s="49"/>
      <c r="E231" s="29"/>
      <c r="G231" s="29"/>
      <c r="H231" s="78" t="s">
        <v>41</v>
      </c>
    </row>
    <row r="232" customFormat="false" ht="15.75" hidden="false" customHeight="false" outlineLevel="2" collapsed="false">
      <c r="D232" s="49"/>
      <c r="E232" s="29"/>
      <c r="G232" s="29"/>
      <c r="H232" s="78" t="s">
        <v>26</v>
      </c>
    </row>
    <row r="233" customFormat="false" ht="15.75" hidden="false" customHeight="false" outlineLevel="2" collapsed="false">
      <c r="D233" s="49"/>
      <c r="E233" s="29"/>
      <c r="G233" s="78" t="s">
        <v>24</v>
      </c>
      <c r="H233" s="50"/>
    </row>
    <row r="234" customFormat="false" ht="15.75" hidden="false" customHeight="false" outlineLevel="2" collapsed="false">
      <c r="D234" s="49"/>
      <c r="E234" s="29"/>
      <c r="G234" s="78" t="s">
        <v>23</v>
      </c>
      <c r="H234" s="50"/>
    </row>
    <row r="235" customFormat="false" ht="15.75" hidden="false" customHeight="false" outlineLevel="2" collapsed="false">
      <c r="D235" s="49"/>
      <c r="E235" s="29"/>
      <c r="G235" s="78" t="s">
        <v>8</v>
      </c>
      <c r="H235" s="50"/>
    </row>
    <row r="236" customFormat="false" ht="15.75" hidden="false" customHeight="false" outlineLevel="2" collapsed="false">
      <c r="D236" s="49"/>
      <c r="E236" s="29"/>
      <c r="G236" s="78" t="s">
        <v>9</v>
      </c>
      <c r="H236" s="50"/>
    </row>
    <row r="237" customFormat="false" ht="15.75" hidden="false" customHeight="false" outlineLevel="2" collapsed="false">
      <c r="D237" s="49"/>
      <c r="E237" s="29"/>
      <c r="G237" s="78" t="s">
        <v>54</v>
      </c>
      <c r="H237" s="50"/>
    </row>
    <row r="238" customFormat="false" ht="15.75" hidden="false" customHeight="false" outlineLevel="2" collapsed="false">
      <c r="D238" s="49"/>
      <c r="E238" s="29"/>
      <c r="G238" s="78" t="s">
        <v>18</v>
      </c>
      <c r="H238" s="50"/>
    </row>
    <row r="239" customFormat="false" ht="15.75" hidden="false" customHeight="false" outlineLevel="2" collapsed="false">
      <c r="D239" s="49"/>
      <c r="E239" s="29"/>
      <c r="F239" s="78" t="s">
        <v>27</v>
      </c>
      <c r="G239" s="29"/>
      <c r="H239" s="50"/>
    </row>
    <row r="240" customFormat="false" ht="15.75" hidden="false" customHeight="false" outlineLevel="2" collapsed="false">
      <c r="D240" s="49"/>
      <c r="E240" s="29"/>
      <c r="G240" s="78" t="s">
        <v>60</v>
      </c>
      <c r="H240" s="50"/>
    </row>
    <row r="241" customFormat="false" ht="15.75" hidden="false" customHeight="false" outlineLevel="2" collapsed="false">
      <c r="D241" s="49"/>
      <c r="E241" s="29"/>
      <c r="G241" s="78" t="s">
        <v>61</v>
      </c>
      <c r="H241" s="50"/>
    </row>
    <row r="242" customFormat="false" ht="15.75" hidden="false" customHeight="false" outlineLevel="2" collapsed="false">
      <c r="D242" s="49"/>
      <c r="E242" s="29"/>
      <c r="G242" s="78" t="s">
        <v>62</v>
      </c>
      <c r="H242" s="50"/>
    </row>
    <row r="243" customFormat="false" ht="15.6" hidden="false" customHeight="true" outlineLevel="2" collapsed="false">
      <c r="D243" s="49"/>
      <c r="E243" s="29"/>
      <c r="G243" s="78" t="s">
        <v>63</v>
      </c>
      <c r="H243" s="50"/>
    </row>
    <row r="244" customFormat="false" ht="15.6" hidden="false" customHeight="true" outlineLevel="2" collapsed="false">
      <c r="D244" s="49"/>
      <c r="E244" s="29"/>
      <c r="G244" s="78" t="s">
        <v>99</v>
      </c>
      <c r="H244" s="50"/>
    </row>
    <row r="245" customFormat="false" ht="15.75" hidden="false" customHeight="false" outlineLevel="2" collapsed="false">
      <c r="D245" s="49"/>
      <c r="E245" s="29"/>
      <c r="G245" s="29"/>
      <c r="H245" s="78" t="s">
        <v>64</v>
      </c>
    </row>
    <row r="246" customFormat="false" ht="15.75" hidden="false" customHeight="false" outlineLevel="2" collapsed="false">
      <c r="D246" s="49"/>
      <c r="E246" s="29"/>
      <c r="G246" s="78" t="s">
        <v>65</v>
      </c>
      <c r="H246" s="50"/>
    </row>
    <row r="247" customFormat="false" ht="15.75" hidden="false" customHeight="false" outlineLevel="2" collapsed="false">
      <c r="D247" s="49"/>
      <c r="E247" s="29"/>
      <c r="G247" s="78" t="s">
        <v>66</v>
      </c>
      <c r="H247" s="50"/>
    </row>
    <row r="248" customFormat="false" ht="15.75" hidden="false" customHeight="false" outlineLevel="2" collapsed="false">
      <c r="D248" s="49"/>
      <c r="G248" s="78" t="s">
        <v>67</v>
      </c>
      <c r="H248" s="50"/>
    </row>
    <row r="249" customFormat="false" ht="15.75" hidden="false" customHeight="false" outlineLevel="2" collapsed="false">
      <c r="D249" s="49"/>
      <c r="E249" s="29"/>
      <c r="G249" s="78" t="s">
        <v>68</v>
      </c>
      <c r="H249" s="50"/>
    </row>
    <row r="250" customFormat="false" ht="15.75" hidden="false" customHeight="false" outlineLevel="2" collapsed="false">
      <c r="D250" s="49"/>
      <c r="E250" s="29"/>
      <c r="G250" s="78" t="s">
        <v>69</v>
      </c>
      <c r="H250" s="50"/>
    </row>
    <row r="251" customFormat="false" ht="15.75" hidden="false" customHeight="false" outlineLevel="2" collapsed="false">
      <c r="D251" s="49"/>
      <c r="E251" s="29"/>
      <c r="G251" s="78" t="s">
        <v>70</v>
      </c>
      <c r="H251" s="50"/>
    </row>
    <row r="252" customFormat="false" ht="15.75" hidden="false" customHeight="false" outlineLevel="2" collapsed="false">
      <c r="D252" s="49"/>
      <c r="E252" s="29"/>
      <c r="G252" s="78" t="s">
        <v>42</v>
      </c>
      <c r="H252" s="50"/>
    </row>
    <row r="253" customFormat="false" ht="15.75" hidden="false" customHeight="false" outlineLevel="2" collapsed="false">
      <c r="D253" s="49"/>
      <c r="E253" s="29"/>
      <c r="F253" s="29"/>
      <c r="G253" s="29"/>
      <c r="H253" s="50"/>
    </row>
    <row r="254" customFormat="false" ht="15.75" hidden="false" customHeight="false" outlineLevel="2" collapsed="false">
      <c r="D254" s="49"/>
      <c r="E254" s="29"/>
      <c r="F254" s="29"/>
      <c r="G254" s="29"/>
      <c r="H254" s="50"/>
    </row>
    <row r="255" customFormat="false" ht="15.75" hidden="false" customHeight="false" outlineLevel="2" collapsed="false">
      <c r="D255" s="49"/>
      <c r="E255" s="29"/>
      <c r="F255" s="29"/>
      <c r="G255" s="29"/>
      <c r="H255" s="50"/>
    </row>
    <row r="256" customFormat="false" ht="15.75" hidden="false" customHeight="false" outlineLevel="2" collapsed="false">
      <c r="D256" s="49"/>
      <c r="E256" s="29"/>
      <c r="F256" s="79"/>
      <c r="G256" s="29"/>
      <c r="H256" s="50"/>
    </row>
    <row r="257" customFormat="false" ht="15.75" hidden="false" customHeight="false" outlineLevel="2" collapsed="false">
      <c r="D257" s="49"/>
      <c r="E257" s="29"/>
      <c r="F257" s="29"/>
      <c r="G257" s="79"/>
      <c r="H257" s="50"/>
    </row>
    <row r="258" customFormat="false" ht="15.75" hidden="false" customHeight="false" outlineLevel="2" collapsed="false">
      <c r="D258" s="49"/>
      <c r="E258" s="29"/>
      <c r="F258" s="29"/>
      <c r="G258" s="79"/>
      <c r="H258" s="50"/>
    </row>
    <row r="259" customFormat="false" ht="15.75" hidden="false" customHeight="false" outlineLevel="2" collapsed="false">
      <c r="D259" s="49"/>
      <c r="E259" s="29"/>
      <c r="F259" s="29"/>
      <c r="G259" s="29"/>
      <c r="H259" s="50"/>
    </row>
    <row r="260" customFormat="false" ht="15.75" hidden="false" customHeight="false" outlineLevel="2" collapsed="false">
      <c r="D260" s="49"/>
      <c r="E260" s="29"/>
      <c r="F260" s="29"/>
      <c r="G260" s="29"/>
      <c r="H260" s="50"/>
    </row>
    <row r="261" customFormat="false" ht="15.75" hidden="false" customHeight="false" outlineLevel="2" collapsed="false">
      <c r="D261" s="49"/>
      <c r="E261" s="79"/>
      <c r="F261" s="29"/>
      <c r="G261" s="29"/>
      <c r="H261" s="50"/>
    </row>
    <row r="262" customFormat="false" ht="15.75" hidden="false" customHeight="false" outlineLevel="2" collapsed="false">
      <c r="D262" s="49"/>
      <c r="E262" s="29"/>
      <c r="F262" s="29"/>
      <c r="G262" s="29"/>
      <c r="H262" s="50"/>
    </row>
    <row r="263" customFormat="false" ht="15.75" hidden="false" customHeight="false" outlineLevel="2" collapsed="false">
      <c r="D263" s="49"/>
      <c r="E263" s="29"/>
      <c r="F263" s="29"/>
      <c r="G263" s="29"/>
      <c r="H263" s="50"/>
    </row>
    <row r="264" customFormat="false" ht="15.75" hidden="false" customHeight="false" outlineLevel="2" collapsed="false">
      <c r="D264" s="49"/>
      <c r="E264" s="29"/>
      <c r="F264" s="29"/>
      <c r="G264" s="29"/>
      <c r="H264" s="50"/>
    </row>
    <row r="265" customFormat="false" ht="15.75" hidden="false" customHeight="false" outlineLevel="2" collapsed="false">
      <c r="D265" s="49"/>
      <c r="E265" s="29"/>
      <c r="F265" s="29"/>
      <c r="G265" s="29"/>
      <c r="H265" s="50"/>
    </row>
    <row r="266" customFormat="false" ht="15.75" hidden="false" customHeight="false" outlineLevel="2" collapsed="false">
      <c r="D266" s="49"/>
      <c r="E266" s="29"/>
      <c r="F266" s="29"/>
      <c r="G266" s="50"/>
      <c r="H266" s="50"/>
    </row>
    <row r="267" customFormat="false" ht="15.75" hidden="false" customHeight="false" outlineLevel="2" collapsed="false">
      <c r="D267" s="49"/>
      <c r="E267" s="29"/>
      <c r="F267" s="29"/>
      <c r="G267" s="29"/>
      <c r="H267" s="50"/>
    </row>
    <row r="268" customFormat="false" ht="15.75" hidden="false" customHeight="false" outlineLevel="2" collapsed="false">
      <c r="D268" s="49"/>
      <c r="E268" s="29"/>
      <c r="F268" s="29"/>
      <c r="G268" s="29"/>
      <c r="H268" s="50"/>
    </row>
    <row r="269" customFormat="false" ht="15.75" hidden="false" customHeight="false" outlineLevel="2" collapsed="false">
      <c r="D269" s="49"/>
      <c r="E269" s="29"/>
      <c r="F269" s="29"/>
      <c r="G269" s="29"/>
      <c r="H269" s="50"/>
    </row>
    <row r="270" customFormat="false" ht="15.75" hidden="false" customHeight="false" outlineLevel="2" collapsed="false">
      <c r="D270" s="49"/>
      <c r="E270" s="29"/>
      <c r="F270" s="29"/>
      <c r="G270" s="29"/>
      <c r="H270" s="50"/>
    </row>
    <row r="271" customFormat="false" ht="15.75" hidden="false" customHeight="false" outlineLevel="2" collapsed="false">
      <c r="D271" s="49"/>
      <c r="E271" s="29"/>
      <c r="F271" s="29"/>
      <c r="G271" s="29"/>
      <c r="H271" s="50"/>
    </row>
    <row r="272" customFormat="false" ht="15.75" hidden="false" customHeight="false" outlineLevel="2" collapsed="false">
      <c r="D272" s="49"/>
      <c r="E272" s="29"/>
      <c r="F272" s="29"/>
      <c r="G272" s="29"/>
      <c r="H272" s="50"/>
    </row>
    <row r="273" customFormat="false" ht="15.75" hidden="false" customHeight="false" outlineLevel="2" collapsed="false">
      <c r="D273" s="49"/>
      <c r="E273" s="29"/>
      <c r="F273" s="29"/>
      <c r="G273" s="29"/>
      <c r="H273" s="50"/>
    </row>
    <row r="274" customFormat="false" ht="15.75" hidden="false" customHeight="false" outlineLevel="2" collapsed="false">
      <c r="D274" s="49"/>
      <c r="E274" s="29"/>
      <c r="F274" s="29"/>
      <c r="G274" s="29"/>
      <c r="H274" s="50"/>
    </row>
    <row r="275" customFormat="false" ht="16.5" hidden="false" customHeight="false" outlineLevel="2" collapsed="false">
      <c r="D275" s="80"/>
      <c r="E275" s="81"/>
      <c r="F275" s="81"/>
      <c r="G275" s="81"/>
      <c r="H275" s="82"/>
    </row>
    <row r="276" customFormat="false" ht="42.75" hidden="false" customHeight="true" outlineLevel="0" collapsed="false">
      <c r="A276" s="77" t="n">
        <f aca="false">A209+1</f>
        <v>5</v>
      </c>
      <c r="B276" s="27" t="s">
        <v>96</v>
      </c>
      <c r="C276" s="28" t="n">
        <f aca="false">SUM(D276:H276)</f>
        <v>44</v>
      </c>
      <c r="D276" s="29" t="n">
        <f aca="false">COUNTA(D277:D342)</f>
        <v>0</v>
      </c>
      <c r="E276" s="29" t="n">
        <f aca="false">COUNTA(E277:E342)</f>
        <v>0</v>
      </c>
      <c r="F276" s="29" t="n">
        <f aca="false">COUNTA(F277:F342)</f>
        <v>0</v>
      </c>
      <c r="G276" s="29" t="n">
        <f aca="false">COUNTA(G277:G342)</f>
        <v>16</v>
      </c>
      <c r="H276" s="29" t="n">
        <f aca="false">COUNTA(H277:H342)</f>
        <v>28</v>
      </c>
    </row>
    <row r="277" customFormat="false" ht="15.6" hidden="false" customHeight="true" outlineLevel="1" collapsed="false">
      <c r="D277" s="30"/>
      <c r="E277" s="65"/>
      <c r="G277" s="64" t="s">
        <v>78</v>
      </c>
      <c r="H277" s="32"/>
    </row>
    <row r="278" customFormat="false" ht="15.6" hidden="false" customHeight="true" outlineLevel="1" collapsed="false">
      <c r="D278" s="72"/>
      <c r="E278" s="67"/>
      <c r="G278" s="66" t="s">
        <v>72</v>
      </c>
      <c r="H278" s="35"/>
    </row>
    <row r="279" customFormat="false" ht="15.75" hidden="false" customHeight="false" outlineLevel="1" collapsed="false">
      <c r="G279" s="34" t="s">
        <v>79</v>
      </c>
      <c r="H279" s="69"/>
    </row>
    <row r="280" customFormat="false" ht="15.75" hidden="false" customHeight="false" outlineLevel="1" collapsed="false">
      <c r="D280" s="33"/>
      <c r="G280" s="34" t="s">
        <v>56</v>
      </c>
      <c r="H280" s="35"/>
    </row>
    <row r="281" customFormat="false" ht="15.75" hidden="false" customHeight="false" outlineLevel="1" collapsed="false">
      <c r="D281" s="33"/>
      <c r="G281" s="34" t="s">
        <v>73</v>
      </c>
    </row>
    <row r="282" customFormat="false" ht="15.75" hidden="false" customHeight="false" outlineLevel="1" collapsed="false">
      <c r="G282" s="83" t="s">
        <v>55</v>
      </c>
      <c r="H282" s="69"/>
    </row>
    <row r="283" customFormat="false" ht="15.75" hidden="false" customHeight="false" outlineLevel="1" collapsed="false">
      <c r="D283" s="72"/>
      <c r="G283" s="83" t="s">
        <v>74</v>
      </c>
      <c r="H283" s="69"/>
    </row>
    <row r="284" customFormat="false" ht="15.75" hidden="false" customHeight="false" outlineLevel="1" collapsed="false">
      <c r="D284" s="72"/>
      <c r="E284" s="29"/>
      <c r="G284" s="66" t="s">
        <v>80</v>
      </c>
      <c r="H284" s="35"/>
    </row>
    <row r="285" customFormat="false" ht="15.75" hidden="false" customHeight="false" outlineLevel="1" collapsed="false">
      <c r="D285" s="33"/>
      <c r="G285" s="34" t="s">
        <v>57</v>
      </c>
      <c r="H285" s="35"/>
    </row>
    <row r="286" customFormat="false" ht="15.75" hidden="false" customHeight="false" outlineLevel="1" collapsed="false">
      <c r="D286" s="33"/>
      <c r="E286" s="29"/>
      <c r="G286" s="34" t="s">
        <v>58</v>
      </c>
      <c r="H286" s="35"/>
    </row>
    <row r="287" customFormat="false" ht="15.75" hidden="false" customHeight="false" outlineLevel="1" collapsed="false">
      <c r="D287" s="33"/>
      <c r="E287" s="29"/>
      <c r="G287" s="34" t="s">
        <v>59</v>
      </c>
      <c r="H287" s="35"/>
    </row>
    <row r="288" customFormat="false" ht="15.75" hidden="false" customHeight="false" outlineLevel="1" collapsed="false">
      <c r="D288" s="33"/>
      <c r="E288" s="29"/>
      <c r="G288" s="68" t="s">
        <v>76</v>
      </c>
      <c r="H288" s="36" t="s">
        <v>37</v>
      </c>
    </row>
    <row r="289" customFormat="false" ht="15.75" hidden="false" customHeight="false" outlineLevel="1" collapsed="false">
      <c r="D289" s="72"/>
      <c r="E289" s="67"/>
      <c r="G289" s="34" t="s">
        <v>81</v>
      </c>
      <c r="H289" s="35"/>
    </row>
    <row r="290" customFormat="false" ht="15.75" hidden="false" customHeight="false" outlineLevel="1" collapsed="false">
      <c r="D290" s="72"/>
      <c r="E290" s="29"/>
      <c r="G290" s="34" t="s">
        <v>82</v>
      </c>
      <c r="H290" s="35"/>
    </row>
    <row r="291" customFormat="false" ht="16.5" hidden="false" customHeight="false" outlineLevel="1" collapsed="false">
      <c r="D291" s="84"/>
      <c r="H291" s="70" t="s">
        <v>83</v>
      </c>
    </row>
    <row r="292" customFormat="false" ht="15.75" hidden="false" customHeight="false" outlineLevel="2" collapsed="false">
      <c r="D292" s="49"/>
      <c r="E292" s="29"/>
      <c r="F292" s="29"/>
      <c r="H292" s="78" t="s">
        <v>14</v>
      </c>
    </row>
    <row r="293" customFormat="false" ht="15.75" hidden="false" customHeight="false" outlineLevel="2" collapsed="false">
      <c r="D293" s="49"/>
      <c r="E293" s="29"/>
      <c r="F293" s="29"/>
      <c r="G293" s="29"/>
      <c r="H293" s="78" t="s">
        <v>12</v>
      </c>
    </row>
    <row r="294" customFormat="false" ht="15.75" hidden="false" customHeight="false" outlineLevel="2" collapsed="false">
      <c r="D294" s="49"/>
      <c r="E294" s="29"/>
      <c r="F294" s="29"/>
      <c r="G294" s="29"/>
      <c r="H294" s="78" t="s">
        <v>38</v>
      </c>
    </row>
    <row r="295" customFormat="false" ht="15.75" hidden="false" customHeight="false" outlineLevel="2" collapsed="false">
      <c r="D295" s="49"/>
      <c r="E295" s="79"/>
      <c r="F295" s="29"/>
      <c r="H295" s="78" t="s">
        <v>40</v>
      </c>
    </row>
    <row r="296" customFormat="false" ht="15.75" hidden="false" customHeight="false" outlineLevel="2" collapsed="false">
      <c r="D296" s="49"/>
      <c r="E296" s="29"/>
      <c r="F296" s="29"/>
      <c r="G296" s="29"/>
      <c r="H296" s="78" t="s">
        <v>28</v>
      </c>
    </row>
    <row r="297" customFormat="false" ht="15.75" hidden="false" customHeight="false" outlineLevel="2" collapsed="false">
      <c r="D297" s="49"/>
      <c r="E297" s="29"/>
      <c r="F297" s="29"/>
      <c r="H297" s="78" t="s">
        <v>39</v>
      </c>
    </row>
    <row r="298" customFormat="false" ht="15.75" hidden="false" customHeight="false" outlineLevel="2" collapsed="false">
      <c r="D298" s="49"/>
      <c r="E298" s="29"/>
      <c r="F298" s="29"/>
      <c r="G298" s="29"/>
      <c r="H298" s="78" t="s">
        <v>41</v>
      </c>
    </row>
    <row r="299" customFormat="false" ht="15.75" hidden="false" customHeight="false" outlineLevel="2" collapsed="false">
      <c r="D299" s="49"/>
      <c r="E299" s="29"/>
      <c r="F299" s="29"/>
      <c r="G299" s="78" t="s">
        <v>26</v>
      </c>
    </row>
    <row r="300" customFormat="false" ht="15.75" hidden="false" customHeight="false" outlineLevel="2" collapsed="false">
      <c r="D300" s="49"/>
      <c r="E300" s="29"/>
      <c r="F300" s="29"/>
      <c r="H300" s="78" t="s">
        <v>24</v>
      </c>
    </row>
    <row r="301" customFormat="false" ht="15.75" hidden="false" customHeight="false" outlineLevel="2" collapsed="false">
      <c r="D301" s="49"/>
      <c r="E301" s="29"/>
      <c r="F301" s="29"/>
      <c r="H301" s="78" t="s">
        <v>23</v>
      </c>
    </row>
    <row r="302" customFormat="false" ht="15.75" hidden="false" customHeight="false" outlineLevel="2" collapsed="false">
      <c r="D302" s="49"/>
      <c r="E302" s="29"/>
      <c r="F302" s="29"/>
      <c r="H302" s="78" t="s">
        <v>8</v>
      </c>
    </row>
    <row r="303" customFormat="false" ht="15.75" hidden="false" customHeight="false" outlineLevel="2" collapsed="false">
      <c r="D303" s="49"/>
      <c r="E303" s="29"/>
      <c r="F303" s="29"/>
      <c r="H303" s="78" t="s">
        <v>9</v>
      </c>
    </row>
    <row r="304" customFormat="false" ht="15.75" hidden="false" customHeight="false" outlineLevel="2" collapsed="false">
      <c r="D304" s="49"/>
      <c r="E304" s="29"/>
      <c r="F304" s="29"/>
      <c r="H304" s="78" t="s">
        <v>54</v>
      </c>
    </row>
    <row r="305" customFormat="false" ht="15.75" hidden="false" customHeight="false" outlineLevel="2" collapsed="false">
      <c r="D305" s="49"/>
      <c r="E305" s="29"/>
      <c r="F305" s="29"/>
      <c r="H305" s="78" t="s">
        <v>18</v>
      </c>
    </row>
    <row r="306" customFormat="false" ht="15.75" hidden="false" customHeight="false" outlineLevel="2" collapsed="false">
      <c r="D306" s="49"/>
      <c r="E306" s="29"/>
      <c r="F306" s="29"/>
      <c r="G306" s="78" t="s">
        <v>27</v>
      </c>
    </row>
    <row r="307" customFormat="false" ht="15.75" hidden="false" customHeight="false" outlineLevel="2" collapsed="false">
      <c r="D307" s="49"/>
      <c r="E307" s="29"/>
      <c r="F307" s="29"/>
      <c r="H307" s="78" t="s">
        <v>60</v>
      </c>
    </row>
    <row r="308" customFormat="false" ht="15.75" hidden="false" customHeight="false" outlineLevel="2" collapsed="false">
      <c r="D308" s="49"/>
      <c r="E308" s="29"/>
      <c r="F308" s="29"/>
      <c r="H308" s="78" t="s">
        <v>61</v>
      </c>
    </row>
    <row r="309" customFormat="false" ht="15.75" hidden="false" customHeight="false" outlineLevel="2" collapsed="false">
      <c r="D309" s="49"/>
      <c r="E309" s="29"/>
      <c r="F309" s="29"/>
      <c r="H309" s="78" t="s">
        <v>62</v>
      </c>
    </row>
    <row r="310" customFormat="false" ht="15.6" hidden="false" customHeight="true" outlineLevel="2" collapsed="false">
      <c r="D310" s="49"/>
      <c r="E310" s="29"/>
      <c r="F310" s="29"/>
      <c r="H310" s="78" t="s">
        <v>63</v>
      </c>
    </row>
    <row r="311" customFormat="false" ht="15.6" hidden="false" customHeight="true" outlineLevel="2" collapsed="false">
      <c r="D311" s="49"/>
      <c r="E311" s="29"/>
      <c r="F311" s="29"/>
      <c r="H311" s="78" t="s">
        <v>99</v>
      </c>
    </row>
    <row r="312" customFormat="false" ht="15.75" hidden="false" customHeight="false" outlineLevel="2" collapsed="false">
      <c r="D312" s="49"/>
      <c r="E312" s="29"/>
      <c r="F312" s="29"/>
      <c r="G312" s="29"/>
      <c r="H312" s="78" t="s">
        <v>64</v>
      </c>
    </row>
    <row r="313" customFormat="false" ht="15.75" hidden="false" customHeight="false" outlineLevel="2" collapsed="false">
      <c r="D313" s="49"/>
      <c r="E313" s="29"/>
      <c r="F313" s="29"/>
      <c r="H313" s="78" t="s">
        <v>65</v>
      </c>
    </row>
    <row r="314" customFormat="false" ht="15.75" hidden="false" customHeight="false" outlineLevel="2" collapsed="false">
      <c r="D314" s="49"/>
      <c r="E314" s="29"/>
      <c r="F314" s="29"/>
      <c r="H314" s="78" t="s">
        <v>66</v>
      </c>
    </row>
    <row r="315" customFormat="false" ht="15.75" hidden="false" customHeight="false" outlineLevel="2" collapsed="false">
      <c r="D315" s="49"/>
      <c r="F315" s="29"/>
      <c r="H315" s="78" t="s">
        <v>67</v>
      </c>
    </row>
    <row r="316" customFormat="false" ht="15.75" hidden="false" customHeight="false" outlineLevel="2" collapsed="false">
      <c r="D316" s="49"/>
      <c r="E316" s="29"/>
      <c r="F316" s="29"/>
      <c r="H316" s="78" t="s">
        <v>68</v>
      </c>
    </row>
    <row r="317" customFormat="false" ht="15.75" hidden="false" customHeight="false" outlineLevel="2" collapsed="false">
      <c r="D317" s="49"/>
      <c r="E317" s="29"/>
      <c r="F317" s="29"/>
      <c r="H317" s="78" t="s">
        <v>69</v>
      </c>
    </row>
    <row r="318" customFormat="false" ht="15.75" hidden="false" customHeight="false" outlineLevel="2" collapsed="false">
      <c r="D318" s="49"/>
      <c r="E318" s="29"/>
      <c r="F318" s="29"/>
      <c r="H318" s="78" t="s">
        <v>70</v>
      </c>
    </row>
    <row r="319" customFormat="false" ht="15.75" hidden="false" customHeight="false" outlineLevel="2" collapsed="false">
      <c r="D319" s="49"/>
      <c r="E319" s="29"/>
      <c r="F319" s="29"/>
      <c r="H319" s="78" t="s">
        <v>42</v>
      </c>
    </row>
    <row r="320" customFormat="false" ht="15.75" hidden="false" customHeight="false" outlineLevel="2" collapsed="false">
      <c r="D320" s="49"/>
      <c r="E320" s="29"/>
      <c r="F320" s="29"/>
      <c r="G320" s="29"/>
      <c r="H320" s="50"/>
    </row>
    <row r="321" customFormat="false" ht="15.75" hidden="false" customHeight="false" outlineLevel="2" collapsed="false">
      <c r="D321" s="49"/>
      <c r="E321" s="29"/>
      <c r="F321" s="29"/>
      <c r="G321" s="29"/>
      <c r="H321" s="50"/>
    </row>
    <row r="322" customFormat="false" ht="15.75" hidden="false" customHeight="false" outlineLevel="2" collapsed="false">
      <c r="D322" s="49"/>
      <c r="E322" s="29"/>
      <c r="F322" s="29"/>
      <c r="G322" s="29"/>
      <c r="H322" s="50"/>
    </row>
    <row r="323" customFormat="false" ht="15.75" hidden="false" customHeight="false" outlineLevel="2" collapsed="false">
      <c r="D323" s="49"/>
      <c r="E323" s="29"/>
      <c r="F323" s="79"/>
      <c r="G323" s="29"/>
      <c r="H323" s="50"/>
    </row>
    <row r="324" customFormat="false" ht="15.75" hidden="false" customHeight="false" outlineLevel="2" collapsed="false">
      <c r="D324" s="49"/>
      <c r="E324" s="29"/>
      <c r="F324" s="29"/>
      <c r="G324" s="79"/>
      <c r="H324" s="50"/>
    </row>
    <row r="325" customFormat="false" ht="15.75" hidden="false" customHeight="false" outlineLevel="2" collapsed="false">
      <c r="D325" s="49"/>
      <c r="E325" s="29"/>
      <c r="F325" s="29"/>
      <c r="G325" s="79"/>
      <c r="H325" s="50"/>
    </row>
    <row r="326" customFormat="false" ht="15.75" hidden="false" customHeight="false" outlineLevel="2" collapsed="false">
      <c r="D326" s="49"/>
      <c r="E326" s="29"/>
      <c r="F326" s="29"/>
      <c r="G326" s="29"/>
      <c r="H326" s="50"/>
    </row>
    <row r="327" customFormat="false" ht="15.75" hidden="false" customHeight="false" outlineLevel="2" collapsed="false">
      <c r="D327" s="49"/>
      <c r="E327" s="29"/>
      <c r="F327" s="29"/>
      <c r="G327" s="29"/>
      <c r="H327" s="50"/>
    </row>
    <row r="328" customFormat="false" ht="15.75" hidden="false" customHeight="false" outlineLevel="2" collapsed="false">
      <c r="D328" s="49"/>
      <c r="E328" s="79"/>
      <c r="F328" s="29"/>
      <c r="G328" s="29"/>
      <c r="H328" s="50"/>
    </row>
    <row r="329" customFormat="false" ht="15.75" hidden="false" customHeight="false" outlineLevel="2" collapsed="false">
      <c r="D329" s="49"/>
      <c r="E329" s="29"/>
      <c r="F329" s="29"/>
      <c r="G329" s="29"/>
      <c r="H329" s="50"/>
    </row>
    <row r="330" customFormat="false" ht="15.75" hidden="false" customHeight="false" outlineLevel="2" collapsed="false">
      <c r="D330" s="49"/>
      <c r="E330" s="29"/>
      <c r="F330" s="29"/>
      <c r="G330" s="29"/>
      <c r="H330" s="50"/>
    </row>
    <row r="331" customFormat="false" ht="15.75" hidden="false" customHeight="false" outlineLevel="2" collapsed="false">
      <c r="D331" s="49"/>
      <c r="E331" s="29"/>
      <c r="F331" s="29"/>
      <c r="G331" s="29"/>
      <c r="H331" s="50"/>
    </row>
    <row r="332" customFormat="false" ht="15.75" hidden="false" customHeight="false" outlineLevel="2" collapsed="false">
      <c r="D332" s="49"/>
      <c r="E332" s="29"/>
      <c r="F332" s="29"/>
      <c r="G332" s="29"/>
      <c r="H332" s="50"/>
    </row>
    <row r="333" customFormat="false" ht="15.75" hidden="false" customHeight="false" outlineLevel="2" collapsed="false">
      <c r="D333" s="49"/>
      <c r="E333" s="29"/>
      <c r="F333" s="29"/>
      <c r="G333" s="29"/>
      <c r="H333" s="50"/>
    </row>
    <row r="334" customFormat="false" ht="15.75" hidden="false" customHeight="false" outlineLevel="2" collapsed="false">
      <c r="D334" s="49"/>
      <c r="E334" s="29"/>
      <c r="F334" s="29"/>
      <c r="G334" s="29"/>
      <c r="H334" s="50"/>
    </row>
    <row r="335" customFormat="false" ht="15.75" hidden="false" customHeight="false" outlineLevel="2" collapsed="false">
      <c r="D335" s="49"/>
      <c r="E335" s="29"/>
      <c r="F335" s="29"/>
      <c r="G335" s="29"/>
      <c r="H335" s="50"/>
    </row>
    <row r="336" customFormat="false" ht="15.75" hidden="false" customHeight="false" outlineLevel="2" collapsed="false">
      <c r="D336" s="49"/>
      <c r="E336" s="29"/>
      <c r="F336" s="29"/>
      <c r="G336" s="29"/>
      <c r="H336" s="50"/>
    </row>
    <row r="337" customFormat="false" ht="15.75" hidden="false" customHeight="false" outlineLevel="2" collapsed="false">
      <c r="D337" s="49"/>
      <c r="E337" s="29"/>
      <c r="F337" s="29"/>
      <c r="G337" s="29"/>
      <c r="H337" s="50"/>
    </row>
    <row r="338" customFormat="false" ht="15.75" hidden="false" customHeight="false" outlineLevel="2" collapsed="false">
      <c r="D338" s="49"/>
      <c r="E338" s="29"/>
      <c r="F338" s="29"/>
      <c r="G338" s="29"/>
      <c r="H338" s="50"/>
    </row>
    <row r="339" customFormat="false" ht="15.75" hidden="false" customHeight="false" outlineLevel="2" collapsed="false">
      <c r="D339" s="49"/>
      <c r="E339" s="29"/>
      <c r="F339" s="29"/>
      <c r="G339" s="29"/>
      <c r="H339" s="50"/>
    </row>
    <row r="340" customFormat="false" ht="15.75" hidden="false" customHeight="false" outlineLevel="2" collapsed="false">
      <c r="D340" s="49"/>
      <c r="E340" s="29"/>
      <c r="F340" s="29"/>
      <c r="G340" s="29"/>
      <c r="H340" s="50"/>
    </row>
    <row r="341" customFormat="false" ht="15.75" hidden="false" customHeight="false" outlineLevel="2" collapsed="false">
      <c r="D341" s="49"/>
      <c r="E341" s="29"/>
      <c r="F341" s="29"/>
      <c r="G341" s="29"/>
      <c r="H341" s="50"/>
    </row>
    <row r="342" customFormat="false" ht="16.5" hidden="false" customHeight="false" outlineLevel="2" collapsed="false">
      <c r="D342" s="80"/>
      <c r="E342" s="81"/>
      <c r="F342" s="81"/>
      <c r="G342" s="81"/>
      <c r="H342" s="82"/>
    </row>
    <row r="343" customFormat="false" ht="33" hidden="false" customHeight="true" outlineLevel="0" collapsed="false">
      <c r="A343" s="77" t="n">
        <f aca="false">A276+1</f>
        <v>6</v>
      </c>
      <c r="B343" s="27" t="s">
        <v>97</v>
      </c>
      <c r="C343" s="28" t="n">
        <f aca="false">SUM(D343:H343)</f>
        <v>41</v>
      </c>
      <c r="D343" s="29" t="n">
        <f aca="false">COUNTA(D344:D409)</f>
        <v>0</v>
      </c>
      <c r="E343" s="29" t="n">
        <f aca="false">COUNTA(E344:E409)</f>
        <v>10</v>
      </c>
      <c r="F343" s="29" t="n">
        <f aca="false">COUNTA(F344:F409)</f>
        <v>27</v>
      </c>
      <c r="G343" s="29" t="n">
        <f aca="false">COUNTA(G344:G409)</f>
        <v>3</v>
      </c>
      <c r="H343" s="29" t="n">
        <f aca="false">COUNTA(H344:H409)</f>
        <v>1</v>
      </c>
    </row>
    <row r="344" customFormat="false" ht="15.6" hidden="false" customHeight="true" outlineLevel="1" collapsed="false">
      <c r="D344" s="30"/>
      <c r="E344" s="65"/>
      <c r="F344" s="64" t="s">
        <v>78</v>
      </c>
      <c r="H344" s="32"/>
    </row>
    <row r="345" customFormat="false" ht="15.6" hidden="false" customHeight="true" outlineLevel="1" collapsed="false">
      <c r="D345" s="72"/>
      <c r="E345" s="67"/>
      <c r="F345" s="66" t="s">
        <v>72</v>
      </c>
      <c r="H345" s="35"/>
    </row>
    <row r="346" customFormat="false" ht="15.75" hidden="false" customHeight="false" outlineLevel="1" collapsed="false">
      <c r="F346" s="34" t="s">
        <v>79</v>
      </c>
      <c r="H346" s="69"/>
    </row>
    <row r="347" customFormat="false" ht="15.75" hidden="false" customHeight="false" outlineLevel="1" collapsed="false">
      <c r="D347" s="33"/>
      <c r="F347" s="34" t="s">
        <v>56</v>
      </c>
      <c r="H347" s="35"/>
    </row>
    <row r="348" customFormat="false" ht="15.75" hidden="false" customHeight="false" outlineLevel="1" collapsed="false">
      <c r="D348" s="33"/>
      <c r="E348" s="34" t="s">
        <v>73</v>
      </c>
    </row>
    <row r="349" customFormat="false" ht="15.75" hidden="false" customHeight="false" outlineLevel="1" collapsed="false">
      <c r="E349" s="83" t="s">
        <v>55</v>
      </c>
      <c r="H349" s="69"/>
    </row>
    <row r="350" customFormat="false" ht="15.75" hidden="false" customHeight="false" outlineLevel="1" collapsed="false">
      <c r="D350" s="72"/>
      <c r="E350" s="83" t="s">
        <v>74</v>
      </c>
      <c r="H350" s="69"/>
    </row>
    <row r="351" customFormat="false" ht="15.75" hidden="false" customHeight="false" outlineLevel="1" collapsed="false">
      <c r="D351" s="72"/>
      <c r="E351" s="29"/>
      <c r="F351" s="66" t="s">
        <v>80</v>
      </c>
      <c r="H351" s="35"/>
    </row>
    <row r="352" customFormat="false" ht="15.75" hidden="false" customHeight="false" outlineLevel="1" collapsed="false">
      <c r="D352" s="33"/>
      <c r="E352" s="34" t="s">
        <v>57</v>
      </c>
      <c r="H352" s="35"/>
    </row>
    <row r="353" customFormat="false" ht="15.75" hidden="false" customHeight="false" outlineLevel="1" collapsed="false">
      <c r="D353" s="33"/>
      <c r="E353" s="29"/>
      <c r="F353" s="34" t="s">
        <v>58</v>
      </c>
      <c r="H353" s="35"/>
    </row>
    <row r="354" customFormat="false" ht="15.75" hidden="false" customHeight="false" outlineLevel="1" collapsed="false">
      <c r="D354" s="33"/>
      <c r="E354" s="34" t="s">
        <v>59</v>
      </c>
      <c r="H354" s="35"/>
    </row>
    <row r="355" customFormat="false" ht="15.75" hidden="false" customHeight="false" outlineLevel="1" collapsed="false">
      <c r="D355" s="33"/>
      <c r="E355" s="29"/>
      <c r="F355" s="68" t="s">
        <v>76</v>
      </c>
      <c r="H355" s="36" t="s">
        <v>37</v>
      </c>
    </row>
    <row r="356" customFormat="false" ht="15.75" hidden="false" customHeight="false" outlineLevel="1" collapsed="false">
      <c r="D356" s="72"/>
      <c r="E356" s="67"/>
      <c r="F356" s="34" t="s">
        <v>81</v>
      </c>
      <c r="H356" s="35"/>
    </row>
    <row r="357" customFormat="false" ht="15.75" hidden="false" customHeight="false" outlineLevel="1" collapsed="false">
      <c r="D357" s="72"/>
      <c r="E357" s="29"/>
      <c r="F357" s="34" t="s">
        <v>82</v>
      </c>
      <c r="H357" s="35"/>
    </row>
    <row r="358" customFormat="false" ht="16.5" hidden="false" customHeight="false" outlineLevel="1" collapsed="false">
      <c r="D358" s="84"/>
      <c r="F358" s="70" t="s">
        <v>83</v>
      </c>
    </row>
    <row r="359" customFormat="false" ht="15.75" hidden="false" customHeight="false" outlineLevel="2" collapsed="false">
      <c r="D359" s="12"/>
      <c r="E359" s="8"/>
      <c r="F359" s="39" t="s">
        <v>14</v>
      </c>
      <c r="G359" s="1"/>
      <c r="H359" s="13"/>
    </row>
    <row r="360" customFormat="false" ht="15.75" hidden="false" customHeight="false" outlineLevel="2" collapsed="false">
      <c r="D360" s="12"/>
      <c r="E360" s="39" t="s">
        <v>12</v>
      </c>
      <c r="F360" s="1"/>
      <c r="G360" s="1"/>
      <c r="H360" s="13"/>
    </row>
    <row r="361" customFormat="false" ht="15.75" hidden="false" customHeight="false" outlineLevel="2" collapsed="false">
      <c r="D361" s="12"/>
      <c r="E361" s="39" t="s">
        <v>38</v>
      </c>
      <c r="F361" s="1"/>
      <c r="G361" s="1"/>
      <c r="H361" s="13"/>
    </row>
    <row r="362" customFormat="false" ht="15.75" hidden="false" customHeight="false" outlineLevel="2" collapsed="false">
      <c r="D362" s="12"/>
      <c r="E362" s="14"/>
      <c r="F362" s="1"/>
      <c r="G362" s="39" t="s">
        <v>40</v>
      </c>
      <c r="H362" s="13"/>
    </row>
    <row r="363" customFormat="false" ht="15.75" hidden="false" customHeight="false" outlineLevel="2" collapsed="false">
      <c r="D363" s="12"/>
      <c r="E363" s="39" t="s">
        <v>28</v>
      </c>
      <c r="F363" s="1"/>
      <c r="G363" s="1"/>
      <c r="H363" s="13"/>
    </row>
    <row r="364" customFormat="false" ht="15.75" hidden="false" customHeight="false" outlineLevel="2" collapsed="false">
      <c r="D364" s="12"/>
      <c r="E364" s="1"/>
      <c r="F364" s="1"/>
      <c r="G364" s="39" t="s">
        <v>39</v>
      </c>
      <c r="H364" s="13"/>
    </row>
    <row r="365" customFormat="false" ht="15.75" hidden="false" customHeight="false" outlineLevel="2" collapsed="false">
      <c r="D365" s="12"/>
      <c r="E365" s="39" t="s">
        <v>41</v>
      </c>
      <c r="F365" s="1"/>
      <c r="G365" s="1"/>
      <c r="H365" s="13"/>
    </row>
    <row r="366" customFormat="false" ht="15.75" hidden="false" customHeight="false" outlineLevel="2" collapsed="false">
      <c r="D366" s="12"/>
      <c r="E366" s="8"/>
      <c r="F366" s="1"/>
      <c r="G366" s="1"/>
      <c r="H366" s="13"/>
    </row>
    <row r="367" customFormat="false" ht="15.75" hidden="false" customHeight="false" outlineLevel="2" collapsed="false">
      <c r="D367" s="12"/>
      <c r="E367" s="8"/>
      <c r="F367" s="39" t="s">
        <v>24</v>
      </c>
      <c r="G367" s="1"/>
      <c r="H367" s="13"/>
    </row>
    <row r="368" customFormat="false" ht="15.75" hidden="false" customHeight="false" outlineLevel="2" collapsed="false">
      <c r="D368" s="12"/>
      <c r="E368" s="8"/>
      <c r="F368" s="39" t="s">
        <v>23</v>
      </c>
      <c r="G368" s="1"/>
      <c r="H368" s="13"/>
    </row>
    <row r="369" customFormat="false" ht="15.75" hidden="false" customHeight="false" outlineLevel="2" collapsed="false">
      <c r="D369" s="12"/>
      <c r="E369" s="39" t="s">
        <v>8</v>
      </c>
      <c r="F369" s="1"/>
      <c r="G369" s="1"/>
      <c r="H369" s="13"/>
    </row>
    <row r="370" customFormat="false" ht="15.75" hidden="false" customHeight="false" outlineLevel="2" collapsed="false">
      <c r="D370" s="12"/>
      <c r="E370" s="8"/>
      <c r="F370" s="39" t="s">
        <v>9</v>
      </c>
      <c r="G370" s="1"/>
      <c r="H370" s="13"/>
    </row>
    <row r="371" customFormat="false" ht="15.75" hidden="false" customHeight="false" outlineLevel="2" collapsed="false">
      <c r="D371" s="12"/>
      <c r="E371" s="8"/>
      <c r="F371" s="39" t="s">
        <v>54</v>
      </c>
      <c r="G371" s="1"/>
      <c r="H371" s="13"/>
    </row>
    <row r="372" customFormat="false" ht="15.75" hidden="false" customHeight="false" outlineLevel="2" collapsed="false">
      <c r="D372" s="12"/>
      <c r="E372" s="8"/>
      <c r="F372" s="39" t="s">
        <v>18</v>
      </c>
      <c r="G372" s="1"/>
      <c r="H372" s="13"/>
    </row>
    <row r="373" customFormat="false" ht="15.75" hidden="false" customHeight="false" outlineLevel="2" collapsed="false">
      <c r="D373" s="12"/>
      <c r="E373" s="8"/>
      <c r="F373" s="1"/>
      <c r="G373" s="39" t="s">
        <v>27</v>
      </c>
      <c r="H373" s="13"/>
    </row>
    <row r="374" customFormat="false" ht="15.75" hidden="false" customHeight="false" outlineLevel="2" collapsed="false">
      <c r="D374" s="12"/>
      <c r="E374" s="8"/>
      <c r="F374" s="39" t="s">
        <v>60</v>
      </c>
      <c r="G374" s="1"/>
      <c r="H374" s="13"/>
    </row>
    <row r="375" customFormat="false" ht="15.75" hidden="false" customHeight="false" outlineLevel="2" collapsed="false">
      <c r="D375" s="12"/>
      <c r="E375" s="8"/>
      <c r="F375" s="39" t="s">
        <v>61</v>
      </c>
      <c r="G375" s="1"/>
      <c r="H375" s="13"/>
    </row>
    <row r="376" customFormat="false" ht="15.75" hidden="false" customHeight="false" outlineLevel="2" collapsed="false">
      <c r="D376" s="12"/>
      <c r="E376" s="8"/>
      <c r="F376" s="39" t="s">
        <v>62</v>
      </c>
      <c r="G376" s="1"/>
      <c r="H376" s="13"/>
    </row>
    <row r="377" customFormat="false" ht="15.6" hidden="false" customHeight="true" outlineLevel="2" collapsed="false">
      <c r="D377" s="12"/>
      <c r="E377" s="8"/>
      <c r="F377" s="39" t="s">
        <v>63</v>
      </c>
      <c r="G377" s="1"/>
      <c r="H377" s="13"/>
    </row>
    <row r="378" customFormat="false" ht="15.6" hidden="false" customHeight="true" outlineLevel="2" collapsed="false">
      <c r="D378" s="12"/>
      <c r="E378" s="8"/>
      <c r="F378" s="8"/>
      <c r="G378" s="1"/>
      <c r="H378" s="13"/>
    </row>
    <row r="379" customFormat="false" ht="15.75" hidden="false" customHeight="false" outlineLevel="2" collapsed="false">
      <c r="D379" s="12"/>
      <c r="E379" s="8"/>
      <c r="F379" s="39" t="s">
        <v>64</v>
      </c>
      <c r="G379" s="1"/>
      <c r="H379" s="13"/>
    </row>
    <row r="380" customFormat="false" ht="15.75" hidden="false" customHeight="false" outlineLevel="2" collapsed="false">
      <c r="D380" s="12"/>
      <c r="E380" s="8"/>
      <c r="F380" s="39" t="s">
        <v>65</v>
      </c>
      <c r="G380" s="1"/>
      <c r="H380" s="13"/>
    </row>
    <row r="381" customFormat="false" ht="15.75" hidden="false" customHeight="false" outlineLevel="2" collapsed="false">
      <c r="D381" s="12"/>
      <c r="E381" s="8"/>
      <c r="F381" s="39" t="s">
        <v>66</v>
      </c>
      <c r="G381" s="1"/>
      <c r="H381" s="13"/>
    </row>
    <row r="382" customFormat="false" ht="15.75" hidden="false" customHeight="false" outlineLevel="2" collapsed="false">
      <c r="D382" s="12"/>
      <c r="E382" s="8"/>
      <c r="F382" s="39" t="s">
        <v>67</v>
      </c>
      <c r="G382" s="1"/>
      <c r="H382" s="13"/>
    </row>
    <row r="383" customFormat="false" ht="15.75" hidden="false" customHeight="false" outlineLevel="2" collapsed="false">
      <c r="D383" s="12"/>
      <c r="E383" s="8"/>
      <c r="F383" s="39" t="s">
        <v>68</v>
      </c>
      <c r="G383" s="1"/>
      <c r="H383" s="13"/>
    </row>
    <row r="384" customFormat="false" ht="15.75" hidden="false" customHeight="false" outlineLevel="2" collapsed="false">
      <c r="D384" s="12"/>
      <c r="E384" s="8"/>
      <c r="F384" s="39" t="s">
        <v>69</v>
      </c>
      <c r="G384" s="1"/>
      <c r="H384" s="13"/>
    </row>
    <row r="385" customFormat="false" ht="15.75" hidden="false" customHeight="false" outlineLevel="2" collapsed="false">
      <c r="D385" s="12"/>
      <c r="E385" s="8"/>
      <c r="F385" s="39" t="s">
        <v>70</v>
      </c>
      <c r="G385" s="1"/>
      <c r="H385" s="13"/>
    </row>
    <row r="386" customFormat="false" ht="15.75" hidden="false" customHeight="false" outlineLevel="2" collapsed="false">
      <c r="D386" s="12"/>
      <c r="E386" s="8"/>
      <c r="F386" s="8"/>
      <c r="G386" s="1"/>
      <c r="H386" s="13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13"/>
      <c r="F389" s="14"/>
      <c r="G389" s="8"/>
      <c r="H389" s="13"/>
    </row>
    <row r="390" customFormat="false" ht="15.75" hidden="false" customHeight="false" outlineLevel="2" collapsed="false">
      <c r="D390" s="12"/>
      <c r="E390" s="8"/>
      <c r="F390" s="8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8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31.5" hidden="false" customHeight="true" outlineLevel="0" collapsed="false">
      <c r="A410" s="77" t="n">
        <f aca="false">A343+1</f>
        <v>7</v>
      </c>
      <c r="B410" s="27" t="s">
        <v>98</v>
      </c>
      <c r="C410" s="28" t="n">
        <f aca="false">SUM(D410:H410)</f>
        <v>41</v>
      </c>
      <c r="D410" s="29" t="n">
        <f aca="false">COUNTA(D411:D476)</f>
        <v>2</v>
      </c>
      <c r="E410" s="29" t="n">
        <f aca="false">COUNTA(E411:E476)</f>
        <v>7</v>
      </c>
      <c r="F410" s="29" t="n">
        <f aca="false">COUNTA(F411:F476)</f>
        <v>25</v>
      </c>
      <c r="G410" s="29" t="n">
        <f aca="false">COUNTA(G411:G476)</f>
        <v>5</v>
      </c>
      <c r="H410" s="29" t="n">
        <f aca="false">COUNTA(H411:H476)</f>
        <v>2</v>
      </c>
    </row>
    <row r="411" customFormat="false" ht="15.6" hidden="false" customHeight="true" outlineLevel="1" collapsed="false">
      <c r="D411" s="30"/>
      <c r="E411" s="65"/>
      <c r="G411" s="64" t="s">
        <v>78</v>
      </c>
      <c r="H411" s="32"/>
    </row>
    <row r="412" customFormat="false" ht="15.6" hidden="false" customHeight="true" outlineLevel="1" collapsed="false">
      <c r="D412" s="72"/>
      <c r="E412" s="67"/>
      <c r="G412" s="66" t="s">
        <v>72</v>
      </c>
      <c r="H412" s="35"/>
    </row>
    <row r="413" customFormat="false" ht="15.75" hidden="false" customHeight="false" outlineLevel="1" collapsed="false">
      <c r="F413" s="34" t="s">
        <v>79</v>
      </c>
      <c r="H413" s="69"/>
    </row>
    <row r="414" customFormat="false" ht="15.75" hidden="false" customHeight="false" outlineLevel="1" collapsed="false">
      <c r="D414" s="33"/>
      <c r="F414" s="34" t="s">
        <v>56</v>
      </c>
      <c r="H414" s="35"/>
    </row>
    <row r="415" customFormat="false" ht="15.75" hidden="false" customHeight="false" outlineLevel="1" collapsed="false">
      <c r="D415" s="33"/>
      <c r="E415" s="34" t="s">
        <v>73</v>
      </c>
    </row>
    <row r="416" customFormat="false" ht="15.75" hidden="false" customHeight="false" outlineLevel="1" collapsed="false">
      <c r="D416" s="83" t="s">
        <v>55</v>
      </c>
      <c r="H416" s="69"/>
    </row>
    <row r="417" customFormat="false" ht="15.75" hidden="false" customHeight="false" outlineLevel="1" collapsed="false">
      <c r="D417" s="83" t="s">
        <v>74</v>
      </c>
      <c r="H417" s="69"/>
    </row>
    <row r="418" customFormat="false" ht="15.75" hidden="false" customHeight="false" outlineLevel="1" collapsed="false">
      <c r="D418" s="72"/>
      <c r="E418" s="29"/>
      <c r="G418" s="66" t="s">
        <v>80</v>
      </c>
      <c r="H418" s="35"/>
    </row>
    <row r="419" customFormat="false" ht="15.75" hidden="false" customHeight="false" outlineLevel="1" collapsed="false">
      <c r="D419" s="33"/>
      <c r="E419" s="34" t="s">
        <v>57</v>
      </c>
      <c r="H419" s="35"/>
    </row>
    <row r="420" customFormat="false" ht="15.75" hidden="false" customHeight="false" outlineLevel="1" collapsed="false">
      <c r="D420" s="33"/>
      <c r="E420" s="29"/>
      <c r="F420" s="34" t="s">
        <v>58</v>
      </c>
      <c r="H420" s="35"/>
    </row>
    <row r="421" customFormat="false" ht="15.75" hidden="false" customHeight="false" outlineLevel="1" collapsed="false">
      <c r="D421" s="33"/>
      <c r="E421" s="34" t="s">
        <v>59</v>
      </c>
      <c r="H421" s="35"/>
    </row>
    <row r="422" customFormat="false" ht="15.75" hidden="false" customHeight="false" outlineLevel="1" collapsed="false">
      <c r="D422" s="33"/>
      <c r="E422" s="68" t="s">
        <v>76</v>
      </c>
      <c r="H422" s="36" t="s">
        <v>37</v>
      </c>
    </row>
    <row r="423" customFormat="false" ht="15.75" hidden="false" customHeight="false" outlineLevel="1" collapsed="false">
      <c r="D423" s="72"/>
      <c r="E423" s="34" t="s">
        <v>81</v>
      </c>
      <c r="H423" s="35"/>
    </row>
    <row r="424" customFormat="false" ht="15.75" hidden="false" customHeight="false" outlineLevel="1" collapsed="false">
      <c r="D424" s="72"/>
      <c r="E424" s="34" t="s">
        <v>82</v>
      </c>
      <c r="H424" s="35"/>
    </row>
    <row r="425" customFormat="false" ht="16.5" hidden="false" customHeight="false" outlineLevel="1" collapsed="false">
      <c r="D425" s="84"/>
      <c r="G425" s="70" t="s">
        <v>83</v>
      </c>
    </row>
    <row r="426" customFormat="false" ht="15.75" hidden="false" customHeight="false" outlineLevel="2" collapsed="false">
      <c r="D426" s="12"/>
      <c r="E426" s="8"/>
      <c r="F426" s="1"/>
      <c r="G426" s="39" t="s">
        <v>14</v>
      </c>
      <c r="H426" s="13"/>
    </row>
    <row r="427" customFormat="false" ht="15.75" hidden="false" customHeight="false" outlineLevel="2" collapsed="false">
      <c r="D427" s="12"/>
      <c r="E427" s="8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E428" s="8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E429" s="39" t="s">
        <v>40</v>
      </c>
      <c r="F429" s="1"/>
      <c r="G429" s="1"/>
      <c r="H429" s="13"/>
    </row>
    <row r="430" customFormat="false" ht="15.75" hidden="false" customHeight="false" outlineLevel="2" collapsed="false">
      <c r="D430" s="12"/>
      <c r="E430" s="8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E431" s="8"/>
      <c r="F431" s="1"/>
      <c r="G431" s="8"/>
      <c r="H431" s="39" t="s">
        <v>39</v>
      </c>
    </row>
    <row r="432" customFormat="false" ht="15.75" hidden="false" customHeight="false" outlineLevel="2" collapsed="false">
      <c r="D432" s="12"/>
      <c r="E432" s="8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E433" s="8"/>
      <c r="F433" s="8"/>
      <c r="G433" s="8"/>
      <c r="H433" s="13"/>
    </row>
    <row r="434" customFormat="false" ht="15.75" hidden="false" customHeight="false" outlineLevel="2" collapsed="false">
      <c r="D434" s="12"/>
      <c r="E434" s="8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E435" s="8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E436" s="8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E437" s="8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E438" s="8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E439" s="8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E440" s="8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E441" s="8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E442" s="8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E443" s="8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E444" s="8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E445" s="8"/>
      <c r="F445" s="8"/>
      <c r="G445" s="8"/>
      <c r="H445" s="13"/>
    </row>
    <row r="446" customFormat="false" ht="15.75" hidden="false" customHeight="false" outlineLevel="2" collapsed="false">
      <c r="D446" s="12"/>
      <c r="E446" s="8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E447" s="8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E448" s="8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E449" s="1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E450" s="8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E451" s="8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E452" s="8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E453" s="8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14"/>
      <c r="G455" s="8"/>
      <c r="H455" s="13"/>
    </row>
    <row r="456" customFormat="false" ht="15.75" hidden="false" customHeight="false" outlineLevel="2" collapsed="false">
      <c r="D456" s="12"/>
      <c r="E456" s="8"/>
      <c r="F456" s="8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15" hidden="false" customHeight="true" outlineLevel="0" collapsed="false">
      <c r="C477" s="54" t="n">
        <f aca="false">SUM(D477:H477)</f>
        <v>295</v>
      </c>
      <c r="D477" s="55" t="n">
        <f aca="false">D410+D343+D276+D209+D142+D75+D8</f>
        <v>4</v>
      </c>
      <c r="E477" s="55" t="n">
        <f aca="false">E410+E343+E276+E209+E142+E75+E8</f>
        <v>29</v>
      </c>
      <c r="F477" s="55" t="n">
        <f aca="false">F410+F343+F276+F209+F142+F75+F8</f>
        <v>105</v>
      </c>
      <c r="G477" s="55" t="n">
        <f aca="false">G410+G343+G276+G209+G142+G75+G8</f>
        <v>90</v>
      </c>
      <c r="H477" s="55" t="n">
        <f aca="false">H410+H343+H276+H209+H142+H75+H8</f>
        <v>67</v>
      </c>
    </row>
    <row r="478" customFormat="false" ht="15.75" hidden="false" customHeight="false" outlineLevel="0" collapsed="false">
      <c r="C478" s="56"/>
      <c r="D478" s="21" t="n">
        <f aca="false">D477/$C$477</f>
        <v>0.0135593220338983</v>
      </c>
      <c r="E478" s="21" t="n">
        <f aca="false">E477/$C$477</f>
        <v>0.0983050847457627</v>
      </c>
      <c r="F478" s="21" t="n">
        <f aca="false">F477/$C$477</f>
        <v>0.35593220338983</v>
      </c>
      <c r="G478" s="21" t="n">
        <f aca="false">G477/$C$477</f>
        <v>0.305084745762712</v>
      </c>
      <c r="H478" s="21" t="n">
        <f aca="false">H477/$C$477</f>
        <v>0.227118644067797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</conditionalFormatting>
  <conditionalFormatting sqref="D320:H335 D337:H342 D336:G336 D312:E319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  <cfRule type="duplicateValues" priority="23" aboveAverage="0" equalAverage="0" bottom="0" percent="0" rank="0" text="" dxfId="21">
      <formula>0</formula>
    </cfRule>
  </conditionalFormatting>
  <conditionalFormatting sqref="F257"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</conditionalFormatting>
  <conditionalFormatting sqref="G266"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</conditionalFormatting>
  <conditionalFormatting sqref="H336"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</conditionalFormatting>
  <conditionalFormatting sqref="D225:E244 H225:H229 H233:H244"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</conditionalFormatting>
  <conditionalFormatting sqref="D292:E311 F292:F319"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</conditionalFormatting>
  <conditionalFormatting sqref="G23"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</conditionalFormatting>
  <conditionalFormatting sqref="G248:G252"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</conditionalFormatting>
  <conditionalFormatting sqref="F226:F227 G225 F239 G233:G238 G240:G244 H245 G246:G247 H231:H232 F229:F230 G228"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</conditionalFormatting>
  <conditionalFormatting sqref="G245"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</conditionalFormatting>
  <conditionalFormatting sqref="G226:G227 G231:G232 G239 G229"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</conditionalFormatting>
  <conditionalFormatting sqref="H315:H319"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</conditionalFormatting>
  <conditionalFormatting sqref="H300:H305 H307:H314 G306 G299 H292:H298"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</conditionalFormatting>
  <conditionalFormatting sqref="G312"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</conditionalFormatting>
  <conditionalFormatting sqref="G293:G294 G298 G296"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</conditionalFormatting>
  <conditionalFormatting sqref="G9:H9 E21:F23 H23 D9:D10 F9:F10 E11:F11 D13:E13 D12 D17:E20 D16 E14:E15 G12:H13 H11 G15:H15 H16 F16 G21:H21 G17:G20 G14"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</conditionalFormatting>
  <conditionalFormatting sqref="G11 F13 E12 E16 H17:H20 H14 H10"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</conditionalFormatting>
  <conditionalFormatting sqref="G78 E79 E83 H84:H87 H80:H81 H77"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</conditionalFormatting>
  <conditionalFormatting sqref="G76:H76 E88:E90 H90 D76:D77 F76:F77 E78:F78 D80:E80 D79 D84:E87 D83 E81 H78:H79 G82:H82 H83 F82:F83 H88 G84:G90 G80"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  <cfRule type="duplicateValues" priority="296" aboveAverage="0" equalAverage="0" bottom="0" percent="0" rank="0" text="" dxfId="294">
      <formula>0</formula>
    </cfRule>
  </conditionalFormatting>
  <conditionalFormatting sqref="G145 E150 H151:H154 H148 E147 H144">
    <cfRule type="duplicateValues" priority="297" aboveAverage="0" equalAverage="0" bottom="0" percent="0" rank="0" text="" dxfId="295">
      <formula>0</formula>
    </cfRule>
    <cfRule type="duplicateValues" priority="298" aboveAverage="0" equalAverage="0" bottom="0" percent="0" rank="0" text="" dxfId="296">
      <formula>0</formula>
    </cfRule>
    <cfRule type="duplicateValues" priority="299" aboveAverage="0" equalAverage="0" bottom="0" percent="0" rank="0" text="" dxfId="297">
      <formula>0</formula>
    </cfRule>
    <cfRule type="duplicateValues" priority="300" aboveAverage="0" equalAverage="0" bottom="0" percent="0" rank="0" text="" dxfId="298">
      <formula>0</formula>
    </cfRule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  <cfRule type="duplicateValues" priority="306" aboveAverage="0" equalAverage="0" bottom="0" percent="0" rank="0" text="" dxfId="304">
      <formula>0</formula>
    </cfRule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  <cfRule type="duplicateValues" priority="310" aboveAverage="0" equalAverage="0" bottom="0" percent="0" rank="0" text="" dxfId="308">
      <formula>0</formula>
    </cfRule>
    <cfRule type="duplicateValues" priority="311" aboveAverage="0" equalAverage="0" bottom="0" percent="0" rank="0" text="" dxfId="309">
      <formula>0</formula>
    </cfRule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</conditionalFormatting>
  <conditionalFormatting sqref="G143:H143 H157 D143:D144 F143:F144 E145:F145 D146:D147 D152:E154 D150:D151 H145:H146 G149:H149 H150 F149:F150 H155 G151:G154 E155:F156 E157 G147"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  <cfRule type="duplicateValues" priority="331" aboveAverage="0" equalAverage="0" bottom="0" percent="0" rank="0" text="" dxfId="329">
      <formula>0</formula>
    </cfRule>
  </conditionalFormatting>
  <conditionalFormatting sqref="G212 G214 E217 H218:H221 H215 H211">
    <cfRule type="duplicateValues" priority="332" aboveAverage="0" equalAverage="0" bottom="0" percent="0" rank="0" text="" dxfId="330">
      <formula>0</formula>
    </cfRule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  <cfRule type="duplicateValues" priority="335" aboveAverage="0" equalAverage="0" bottom="0" percent="0" rank="0" text="" dxfId="333">
      <formula>0</formula>
    </cfRule>
    <cfRule type="duplicateValues" priority="336" aboveAverage="0" equalAverage="0" bottom="0" percent="0" rank="0" text="" dxfId="334">
      <formula>0</formula>
    </cfRule>
    <cfRule type="duplicateValues" priority="337" aboveAverage="0" equalAverage="0" bottom="0" percent="0" rank="0" text="" dxfId="335">
      <formula>0</formula>
    </cfRule>
    <cfRule type="duplicateValues" priority="338" aboveAverage="0" equalAverage="0" bottom="0" percent="0" rank="0" text="" dxfId="336">
      <formula>0</formula>
    </cfRule>
    <cfRule type="duplicateValues" priority="339" aboveAverage="0" equalAverage="0" bottom="0" percent="0" rank="0" text="" dxfId="337">
      <formula>0</formula>
    </cfRule>
    <cfRule type="duplicateValues" priority="340" aboveAverage="0" equalAverage="0" bottom="0" percent="0" rank="0" text="" dxfId="338">
      <formula>0</formula>
    </cfRule>
    <cfRule type="duplicateValues" priority="341" aboveAverage="0" equalAverage="0" bottom="0" percent="0" rank="0" text="" dxfId="339">
      <formula>0</formula>
    </cfRule>
    <cfRule type="duplicateValues" priority="342" aboveAverage="0" equalAverage="0" bottom="0" percent="0" rank="0" text="" dxfId="340">
      <formula>0</formula>
    </cfRule>
    <cfRule type="duplicateValues" priority="343" aboveAverage="0" equalAverage="0" bottom="0" percent="0" rank="0" text="" dxfId="341">
      <formula>0</formula>
    </cfRule>
    <cfRule type="duplicateValues" priority="344" aboveAverage="0" equalAverage="0" bottom="0" percent="0" rank="0" text="" dxfId="342">
      <formula>0</formula>
    </cfRule>
    <cfRule type="duplicateValues" priority="345" aboveAverage="0" equalAverage="0" bottom="0" percent="0" rank="0" text="" dxfId="343">
      <formula>0</formula>
    </cfRule>
    <cfRule type="duplicateValues" priority="346" aboveAverage="0" equalAverage="0" bottom="0" percent="0" rank="0" text="" dxfId="344">
      <formula>0</formula>
    </cfRule>
    <cfRule type="duplicateValues" priority="347" aboveAverage="0" equalAverage="0" bottom="0" percent="0" rank="0" text="" dxfId="345">
      <formula>0</formula>
    </cfRule>
    <cfRule type="duplicateValues" priority="348" aboveAverage="0" equalAverage="0" bottom="0" percent="0" rank="0" text="" dxfId="346">
      <formula>0</formula>
    </cfRule>
    <cfRule type="duplicateValues" priority="349" aboveAverage="0" equalAverage="0" bottom="0" percent="0" rank="0" text="" dxfId="347">
      <formula>0</formula>
    </cfRule>
    <cfRule type="duplicateValues" priority="350" aboveAverage="0" equalAverage="0" bottom="0" percent="0" rank="0" text="" dxfId="348">
      <formula>0</formula>
    </cfRule>
    <cfRule type="duplicateValues" priority="351" aboveAverage="0" equalAverage="0" bottom="0" percent="0" rank="0" text="" dxfId="349">
      <formula>0</formula>
    </cfRule>
    <cfRule type="duplicateValues" priority="352" aboveAverage="0" equalAverage="0" bottom="0" percent="0" rank="0" text="" dxfId="350">
      <formula>0</formula>
    </cfRule>
  </conditionalFormatting>
  <conditionalFormatting sqref="F224 G210:H210 H224 D210:D211 F210:F212 D213:D214 D219:E221 D217:D218 H212:H213 G216:H216 H217 F217 E216 H222 G219:G221 E222:F223">
    <cfRule type="duplicateValues" priority="353" aboveAverage="0" equalAverage="0" bottom="0" percent="0" rank="0" text="" dxfId="351">
      <formula>0</formula>
    </cfRule>
    <cfRule type="duplicateValues" priority="354" aboveAverage="0" equalAverage="0" bottom="0" percent="0" rank="0" text="" dxfId="352">
      <formula>0</formula>
    </cfRule>
    <cfRule type="duplicateValues" priority="355" aboveAverage="0" equalAverage="0" bottom="0" percent="0" rank="0" text="" dxfId="353">
      <formula>0</formula>
    </cfRule>
    <cfRule type="duplicateValues" priority="356" aboveAverage="0" equalAverage="0" bottom="0" percent="0" rank="0" text="" dxfId="354">
      <formula>0</formula>
    </cfRule>
    <cfRule type="duplicateValues" priority="357" aboveAverage="0" equalAverage="0" bottom="0" percent="0" rank="0" text="" dxfId="355">
      <formula>0</formula>
    </cfRule>
    <cfRule type="duplicateValues" priority="358" aboveAverage="0" equalAverage="0" bottom="0" percent="0" rank="0" text="" dxfId="356">
      <formula>0</formula>
    </cfRule>
    <cfRule type="duplicateValues" priority="359" aboveAverage="0" equalAverage="0" bottom="0" percent="0" rank="0" text="" dxfId="357">
      <formula>0</formula>
    </cfRule>
    <cfRule type="duplicateValues" priority="360" aboveAverage="0" equalAverage="0" bottom="0" percent="0" rank="0" text="" dxfId="358">
      <formula>0</formula>
    </cfRule>
    <cfRule type="duplicateValues" priority="361" aboveAverage="0" equalAverage="0" bottom="0" percent="0" rank="0" text="" dxfId="359">
      <formula>0</formula>
    </cfRule>
    <cfRule type="duplicateValues" priority="362" aboveAverage="0" equalAverage="0" bottom="0" percent="0" rank="0" text="" dxfId="360">
      <formula>0</formula>
    </cfRule>
    <cfRule type="duplicateValues" priority="363" aboveAverage="0" equalAverage="0" bottom="0" percent="0" rank="0" text="" dxfId="361">
      <formula>0</formula>
    </cfRule>
    <cfRule type="duplicateValues" priority="364" aboveAverage="0" equalAverage="0" bottom="0" percent="0" rank="0" text="" dxfId="362">
      <formula>0</formula>
    </cfRule>
    <cfRule type="duplicateValues" priority="365" aboveAverage="0" equalAverage="0" bottom="0" percent="0" rank="0" text="" dxfId="363">
      <formula>0</formula>
    </cfRule>
    <cfRule type="duplicateValues" priority="366" aboveAverage="0" equalAverage="0" bottom="0" percent="0" rank="0" text="" dxfId="364">
      <formula>0</formula>
    </cfRule>
  </conditionalFormatting>
  <conditionalFormatting sqref="G277:G279 H277 H291 D277:D278 D280:D281 D286:E288 D284:D285 H279:H280 G284:H284 H283 H289 E289:E290 G288:G290">
    <cfRule type="duplicateValues" priority="367" aboveAverage="0" equalAverage="0" bottom="0" percent="0" rank="0" text="" dxfId="365">
      <formula>0</formula>
    </cfRule>
    <cfRule type="duplicateValues" priority="368" aboveAverage="0" equalAverage="0" bottom="0" percent="0" rank="0" text="" dxfId="366">
      <formula>0</formula>
    </cfRule>
    <cfRule type="duplicateValues" priority="369" aboveAverage="0" equalAverage="0" bottom="0" percent="0" rank="0" text="" dxfId="367">
      <formula>0</formula>
    </cfRule>
    <cfRule type="duplicateValues" priority="370" aboveAverage="0" equalAverage="0" bottom="0" percent="0" rank="0" text="" dxfId="368">
      <formula>0</formula>
    </cfRule>
    <cfRule type="duplicateValues" priority="371" aboveAverage="0" equalAverage="0" bottom="0" percent="0" rank="0" text="" dxfId="369">
      <formula>0</formula>
    </cfRule>
    <cfRule type="duplicateValues" priority="372" aboveAverage="0" equalAverage="0" bottom="0" percent="0" rank="0" text="" dxfId="370">
      <formula>0</formula>
    </cfRule>
    <cfRule type="duplicateValues" priority="373" aboveAverage="0" equalAverage="0" bottom="0" percent="0" rank="0" text="" dxfId="371">
      <formula>0</formula>
    </cfRule>
    <cfRule type="duplicateValues" priority="374" aboveAverage="0" equalAverage="0" bottom="0" percent="0" rank="0" text="" dxfId="372">
      <formula>0</formula>
    </cfRule>
    <cfRule type="duplicateValues" priority="375" aboveAverage="0" equalAverage="0" bottom="0" percent="0" rank="0" text="" dxfId="373">
      <formula>0</formula>
    </cfRule>
    <cfRule type="duplicateValues" priority="376" aboveAverage="0" equalAverage="0" bottom="0" percent="0" rank="0" text="" dxfId="374">
      <formula>0</formula>
    </cfRule>
    <cfRule type="duplicateValues" priority="377" aboveAverage="0" equalAverage="0" bottom="0" percent="0" rank="0" text="" dxfId="375">
      <formula>0</formula>
    </cfRule>
    <cfRule type="duplicateValues" priority="378" aboveAverage="0" equalAverage="0" bottom="0" percent="0" rank="0" text="" dxfId="376">
      <formula>0</formula>
    </cfRule>
    <cfRule type="duplicateValues" priority="379" aboveAverage="0" equalAverage="0" bottom="0" percent="0" rank="0" text="" dxfId="377">
      <formula>0</formula>
    </cfRule>
    <cfRule type="duplicateValues" priority="380" aboveAverage="0" equalAverage="0" bottom="0" percent="0" rank="0" text="" dxfId="378">
      <formula>0</formula>
    </cfRule>
  </conditionalFormatting>
  <conditionalFormatting sqref="G281 E284 H285:H288 H282 H278">
    <cfRule type="duplicateValues" priority="381" aboveAverage="0" equalAverage="0" bottom="0" percent="0" rank="0" text="" dxfId="379">
      <formula>0</formula>
    </cfRule>
    <cfRule type="duplicateValues" priority="382" aboveAverage="0" equalAverage="0" bottom="0" percent="0" rank="0" text="" dxfId="380">
      <formula>0</formula>
    </cfRule>
    <cfRule type="duplicateValues" priority="383" aboveAverage="0" equalAverage="0" bottom="0" percent="0" rank="0" text="" dxfId="381">
      <formula>0</formula>
    </cfRule>
    <cfRule type="duplicateValues" priority="384" aboveAverage="0" equalAverage="0" bottom="0" percent="0" rank="0" text="" dxfId="382">
      <formula>0</formula>
    </cfRule>
    <cfRule type="duplicateValues" priority="385" aboveAverage="0" equalAverage="0" bottom="0" percent="0" rank="0" text="" dxfId="383">
      <formula>0</formula>
    </cfRule>
    <cfRule type="duplicateValues" priority="386" aboveAverage="0" equalAverage="0" bottom="0" percent="0" rank="0" text="" dxfId="384">
      <formula>0</formula>
    </cfRule>
    <cfRule type="duplicateValues" priority="387" aboveAverage="0" equalAverage="0" bottom="0" percent="0" rank="0" text="" dxfId="385">
      <formula>0</formula>
    </cfRule>
    <cfRule type="duplicateValues" priority="388" aboveAverage="0" equalAverage="0" bottom="0" percent="0" rank="0" text="" dxfId="386">
      <formula>0</formula>
    </cfRule>
    <cfRule type="duplicateValues" priority="389" aboveAverage="0" equalAverage="0" bottom="0" percent="0" rank="0" text="" dxfId="387">
      <formula>0</formula>
    </cfRule>
    <cfRule type="duplicateValues" priority="390" aboveAverage="0" equalAverage="0" bottom="0" percent="0" rank="0" text="" dxfId="388">
      <formula>0</formula>
    </cfRule>
    <cfRule type="duplicateValues" priority="391" aboveAverage="0" equalAverage="0" bottom="0" percent="0" rank="0" text="" dxfId="389">
      <formula>0</formula>
    </cfRule>
    <cfRule type="duplicateValues" priority="392" aboveAverage="0" equalAverage="0" bottom="0" percent="0" rank="0" text="" dxfId="390">
      <formula>0</formula>
    </cfRule>
    <cfRule type="duplicateValues" priority="393" aboveAverage="0" equalAverage="0" bottom="0" percent="0" rank="0" text="" dxfId="391">
      <formula>0</formula>
    </cfRule>
    <cfRule type="duplicateValues" priority="394" aboveAverage="0" equalAverage="0" bottom="0" percent="0" rank="0" text="" dxfId="392">
      <formula>0</formula>
    </cfRule>
    <cfRule type="duplicateValues" priority="395" aboveAverage="0" equalAverage="0" bottom="0" percent="0" rank="0" text="" dxfId="393">
      <formula>0</formula>
    </cfRule>
    <cfRule type="duplicateValues" priority="396" aboveAverage="0" equalAverage="0" bottom="0" percent="0" rank="0" text="" dxfId="394">
      <formula>0</formula>
    </cfRule>
    <cfRule type="duplicateValues" priority="397" aboveAverage="0" equalAverage="0" bottom="0" percent="0" rank="0" text="" dxfId="395">
      <formula>0</formula>
    </cfRule>
    <cfRule type="duplicateValues" priority="398" aboveAverage="0" equalAverage="0" bottom="0" percent="0" rank="0" text="" dxfId="396">
      <formula>0</formula>
    </cfRule>
    <cfRule type="duplicateValues" priority="399" aboveAverage="0" equalAverage="0" bottom="0" percent="0" rank="0" text="" dxfId="397">
      <formula>0</formula>
    </cfRule>
    <cfRule type="duplicateValues" priority="400" aboveAverage="0" equalAverage="0" bottom="0" percent="0" rank="0" text="" dxfId="398">
      <formula>0</formula>
    </cfRule>
    <cfRule type="duplicateValues" priority="401" aboveAverage="0" equalAverage="0" bottom="0" percent="0" rank="0" text="" dxfId="399">
      <formula>0</formula>
    </cfRule>
  </conditionalFormatting>
  <conditionalFormatting sqref="F344:F346 H344 D344:D345 D347:D348 D353:E353 D355:E355 D354 D351:D352 H346:H347 F351 H350:H351 H356 E356:E357 F355:F358">
    <cfRule type="duplicateValues" priority="402" aboveAverage="0" equalAverage="0" bottom="0" percent="0" rank="0" text="" dxfId="400">
      <formula>0</formula>
    </cfRule>
    <cfRule type="duplicateValues" priority="403" aboveAverage="0" equalAverage="0" bottom="0" percent="0" rank="0" text="" dxfId="401">
      <formula>0</formula>
    </cfRule>
    <cfRule type="duplicateValues" priority="404" aboveAverage="0" equalAverage="0" bottom="0" percent="0" rank="0" text="" dxfId="402">
      <formula>0</formula>
    </cfRule>
    <cfRule type="duplicateValues" priority="405" aboveAverage="0" equalAverage="0" bottom="0" percent="0" rank="0" text="" dxfId="403">
      <formula>0</formula>
    </cfRule>
    <cfRule type="duplicateValues" priority="406" aboveAverage="0" equalAverage="0" bottom="0" percent="0" rank="0" text="" dxfId="404">
      <formula>0</formula>
    </cfRule>
    <cfRule type="duplicateValues" priority="407" aboveAverage="0" equalAverage="0" bottom="0" percent="0" rank="0" text="" dxfId="405">
      <formula>0</formula>
    </cfRule>
    <cfRule type="duplicateValues" priority="408" aboveAverage="0" equalAverage="0" bottom="0" percent="0" rank="0" text="" dxfId="406">
      <formula>0</formula>
    </cfRule>
    <cfRule type="duplicateValues" priority="409" aboveAverage="0" equalAverage="0" bottom="0" percent="0" rank="0" text="" dxfId="407">
      <formula>0</formula>
    </cfRule>
    <cfRule type="duplicateValues" priority="410" aboveAverage="0" equalAverage="0" bottom="0" percent="0" rank="0" text="" dxfId="408">
      <formula>0</formula>
    </cfRule>
    <cfRule type="duplicateValues" priority="411" aboveAverage="0" equalAverage="0" bottom="0" percent="0" rank="0" text="" dxfId="409">
      <formula>0</formula>
    </cfRule>
    <cfRule type="duplicateValues" priority="412" aboveAverage="0" equalAverage="0" bottom="0" percent="0" rank="0" text="" dxfId="410">
      <formula>0</formula>
    </cfRule>
    <cfRule type="duplicateValues" priority="413" aboveAverage="0" equalAverage="0" bottom="0" percent="0" rank="0" text="" dxfId="411">
      <formula>0</formula>
    </cfRule>
    <cfRule type="duplicateValues" priority="414" aboveAverage="0" equalAverage="0" bottom="0" percent="0" rank="0" text="" dxfId="412">
      <formula>0</formula>
    </cfRule>
    <cfRule type="duplicateValues" priority="415" aboveAverage="0" equalAverage="0" bottom="0" percent="0" rank="0" text="" dxfId="413">
      <formula>0</formula>
    </cfRule>
  </conditionalFormatting>
  <conditionalFormatting sqref="E348 E351 H352:H355 H349 H345">
    <cfRule type="duplicateValues" priority="416" aboveAverage="0" equalAverage="0" bottom="0" percent="0" rank="0" text="" dxfId="414">
      <formula>0</formula>
    </cfRule>
    <cfRule type="duplicateValues" priority="417" aboveAverage="0" equalAverage="0" bottom="0" percent="0" rank="0" text="" dxfId="415">
      <formula>0</formula>
    </cfRule>
    <cfRule type="duplicateValues" priority="418" aboveAverage="0" equalAverage="0" bottom="0" percent="0" rank="0" text="" dxfId="416">
      <formula>0</formula>
    </cfRule>
    <cfRule type="duplicateValues" priority="419" aboveAverage="0" equalAverage="0" bottom="0" percent="0" rank="0" text="" dxfId="417">
      <formula>0</formula>
    </cfRule>
    <cfRule type="duplicateValues" priority="420" aboveAverage="0" equalAverage="0" bottom="0" percent="0" rank="0" text="" dxfId="418">
      <formula>0</formula>
    </cfRule>
    <cfRule type="duplicateValues" priority="421" aboveAverage="0" equalAverage="0" bottom="0" percent="0" rank="0" text="" dxfId="419">
      <formula>0</formula>
    </cfRule>
    <cfRule type="duplicateValues" priority="422" aboveAverage="0" equalAverage="0" bottom="0" percent="0" rank="0" text="" dxfId="420">
      <formula>0</formula>
    </cfRule>
    <cfRule type="duplicateValues" priority="423" aboveAverage="0" equalAverage="0" bottom="0" percent="0" rank="0" text="" dxfId="421">
      <formula>0</formula>
    </cfRule>
    <cfRule type="duplicateValues" priority="424" aboveAverage="0" equalAverage="0" bottom="0" percent="0" rank="0" text="" dxfId="422">
      <formula>0</formula>
    </cfRule>
    <cfRule type="duplicateValues" priority="425" aboveAverage="0" equalAverage="0" bottom="0" percent="0" rank="0" text="" dxfId="423">
      <formula>0</formula>
    </cfRule>
    <cfRule type="duplicateValues" priority="426" aboveAverage="0" equalAverage="0" bottom="0" percent="0" rank="0" text="" dxfId="424">
      <formula>0</formula>
    </cfRule>
    <cfRule type="duplicateValues" priority="427" aboveAverage="0" equalAverage="0" bottom="0" percent="0" rank="0" text="" dxfId="425">
      <formula>0</formula>
    </cfRule>
    <cfRule type="duplicateValues" priority="428" aboveAverage="0" equalAverage="0" bottom="0" percent="0" rank="0" text="" dxfId="426">
      <formula>0</formula>
    </cfRule>
    <cfRule type="duplicateValues" priority="429" aboveAverage="0" equalAverage="0" bottom="0" percent="0" rank="0" text="" dxfId="427">
      <formula>0</formula>
    </cfRule>
    <cfRule type="duplicateValues" priority="430" aboveAverage="0" equalAverage="0" bottom="0" percent="0" rank="0" text="" dxfId="428">
      <formula>0</formula>
    </cfRule>
    <cfRule type="duplicateValues" priority="431" aboveAverage="0" equalAverage="0" bottom="0" percent="0" rank="0" text="" dxfId="429">
      <formula>0</formula>
    </cfRule>
    <cfRule type="duplicateValues" priority="432" aboveAverage="0" equalAverage="0" bottom="0" percent="0" rank="0" text="" dxfId="430">
      <formula>0</formula>
    </cfRule>
    <cfRule type="duplicateValues" priority="433" aboveAverage="0" equalAverage="0" bottom="0" percent="0" rank="0" text="" dxfId="431">
      <formula>0</formula>
    </cfRule>
    <cfRule type="duplicateValues" priority="434" aboveAverage="0" equalAverage="0" bottom="0" percent="0" rank="0" text="" dxfId="432">
      <formula>0</formula>
    </cfRule>
    <cfRule type="duplicateValues" priority="435" aboveAverage="0" equalAverage="0" bottom="0" percent="0" rank="0" text="" dxfId="433">
      <formula>0</formula>
    </cfRule>
    <cfRule type="duplicateValues" priority="436" aboveAverage="0" equalAverage="0" bottom="0" percent="0" rank="0" text="" dxfId="434">
      <formula>0</formula>
    </cfRule>
  </conditionalFormatting>
  <conditionalFormatting sqref="G418 F413 G412 G411:H411 D411:D412 D414:D415 D420:E420 D421:D422 D418:D419 H413:H414 H417:H418 H423 G425 E422:E424">
    <cfRule type="duplicateValues" priority="437" aboveAverage="0" equalAverage="0" bottom="0" percent="0" rank="0" text="" dxfId="435">
      <formula>0</formula>
    </cfRule>
    <cfRule type="duplicateValues" priority="438" aboveAverage="0" equalAverage="0" bottom="0" percent="0" rank="0" text="" dxfId="436">
      <formula>0</formula>
    </cfRule>
    <cfRule type="duplicateValues" priority="439" aboveAverage="0" equalAverage="0" bottom="0" percent="0" rank="0" text="" dxfId="437">
      <formula>0</formula>
    </cfRule>
    <cfRule type="duplicateValues" priority="440" aboveAverage="0" equalAverage="0" bottom="0" percent="0" rank="0" text="" dxfId="438">
      <formula>0</formula>
    </cfRule>
    <cfRule type="duplicateValues" priority="441" aboveAverage="0" equalAverage="0" bottom="0" percent="0" rank="0" text="" dxfId="439">
      <formula>0</formula>
    </cfRule>
    <cfRule type="duplicateValues" priority="442" aboveAverage="0" equalAverage="0" bottom="0" percent="0" rank="0" text="" dxfId="440">
      <formula>0</formula>
    </cfRule>
    <cfRule type="duplicateValues" priority="443" aboveAverage="0" equalAverage="0" bottom="0" percent="0" rank="0" text="" dxfId="441">
      <formula>0</formula>
    </cfRule>
    <cfRule type="duplicateValues" priority="444" aboveAverage="0" equalAverage="0" bottom="0" percent="0" rank="0" text="" dxfId="442">
      <formula>0</formula>
    </cfRule>
    <cfRule type="duplicateValues" priority="445" aboveAverage="0" equalAverage="0" bottom="0" percent="0" rank="0" text="" dxfId="443">
      <formula>0</formula>
    </cfRule>
    <cfRule type="duplicateValues" priority="446" aboveAverage="0" equalAverage="0" bottom="0" percent="0" rank="0" text="" dxfId="444">
      <formula>0</formula>
    </cfRule>
    <cfRule type="duplicateValues" priority="447" aboveAverage="0" equalAverage="0" bottom="0" percent="0" rank="0" text="" dxfId="445">
      <formula>0</formula>
    </cfRule>
    <cfRule type="duplicateValues" priority="448" aboveAverage="0" equalAverage="0" bottom="0" percent="0" rank="0" text="" dxfId="446">
      <formula>0</formula>
    </cfRule>
    <cfRule type="duplicateValues" priority="449" aboveAverage="0" equalAverage="0" bottom="0" percent="0" rank="0" text="" dxfId="447">
      <formula>0</formula>
    </cfRule>
    <cfRule type="duplicateValues" priority="450" aboveAverage="0" equalAverage="0" bottom="0" percent="0" rank="0" text="" dxfId="448">
      <formula>0</formula>
    </cfRule>
  </conditionalFormatting>
  <conditionalFormatting sqref="E415 E418 H419:H422 H416 H412">
    <cfRule type="duplicateValues" priority="451" aboveAverage="0" equalAverage="0" bottom="0" percent="0" rank="0" text="" dxfId="449">
      <formula>0</formula>
    </cfRule>
    <cfRule type="duplicateValues" priority="452" aboveAverage="0" equalAverage="0" bottom="0" percent="0" rank="0" text="" dxfId="450">
      <formula>0</formula>
    </cfRule>
    <cfRule type="duplicateValues" priority="453" aboveAverage="0" equalAverage="0" bottom="0" percent="0" rank="0" text="" dxfId="451">
      <formula>0</formula>
    </cfRule>
    <cfRule type="duplicateValues" priority="454" aboveAverage="0" equalAverage="0" bottom="0" percent="0" rank="0" text="" dxfId="452">
      <formula>0</formula>
    </cfRule>
    <cfRule type="duplicateValues" priority="455" aboveAverage="0" equalAverage="0" bottom="0" percent="0" rank="0" text="" dxfId="453">
      <formula>0</formula>
    </cfRule>
    <cfRule type="duplicateValues" priority="456" aboveAverage="0" equalAverage="0" bottom="0" percent="0" rank="0" text="" dxfId="454">
      <formula>0</formula>
    </cfRule>
    <cfRule type="duplicateValues" priority="457" aboveAverage="0" equalAverage="0" bottom="0" percent="0" rank="0" text="" dxfId="455">
      <formula>0</formula>
    </cfRule>
    <cfRule type="duplicateValues" priority="458" aboveAverage="0" equalAverage="0" bottom="0" percent="0" rank="0" text="" dxfId="456">
      <formula>0</formula>
    </cfRule>
    <cfRule type="duplicateValues" priority="459" aboveAverage="0" equalAverage="0" bottom="0" percent="0" rank="0" text="" dxfId="457">
      <formula>0</formula>
    </cfRule>
    <cfRule type="duplicateValues" priority="460" aboveAverage="0" equalAverage="0" bottom="0" percent="0" rank="0" text="" dxfId="458">
      <formula>0</formula>
    </cfRule>
    <cfRule type="duplicateValues" priority="461" aboveAverage="0" equalAverage="0" bottom="0" percent="0" rank="0" text="" dxfId="459">
      <formula>0</formula>
    </cfRule>
    <cfRule type="duplicateValues" priority="462" aboveAverage="0" equalAverage="0" bottom="0" percent="0" rank="0" text="" dxfId="460">
      <formula>0</formula>
    </cfRule>
    <cfRule type="duplicateValues" priority="463" aboveAverage="0" equalAverage="0" bottom="0" percent="0" rank="0" text="" dxfId="461">
      <formula>0</formula>
    </cfRule>
    <cfRule type="duplicateValues" priority="464" aboveAverage="0" equalAverage="0" bottom="0" percent="0" rank="0" text="" dxfId="462">
      <formula>0</formula>
    </cfRule>
    <cfRule type="duplicateValues" priority="465" aboveAverage="0" equalAverage="0" bottom="0" percent="0" rank="0" text="" dxfId="463">
      <formula>0</formula>
    </cfRule>
    <cfRule type="duplicateValues" priority="466" aboveAverage="0" equalAverage="0" bottom="0" percent="0" rank="0" text="" dxfId="464">
      <formula>0</formula>
    </cfRule>
    <cfRule type="duplicateValues" priority="467" aboveAverage="0" equalAverage="0" bottom="0" percent="0" rank="0" text="" dxfId="465">
      <formula>0</formula>
    </cfRule>
    <cfRule type="duplicateValues" priority="468" aboveAverage="0" equalAverage="0" bottom="0" percent="0" rank="0" text="" dxfId="466">
      <formula>0</formula>
    </cfRule>
    <cfRule type="duplicateValues" priority="469" aboveAverage="0" equalAverage="0" bottom="0" percent="0" rank="0" text="" dxfId="467">
      <formula>0</formula>
    </cfRule>
    <cfRule type="duplicateValues" priority="470" aboveAverage="0" equalAverage="0" bottom="0" percent="0" rank="0" text="" dxfId="468">
      <formula>0</formula>
    </cfRule>
    <cfRule type="duplicateValues" priority="471" aboveAverage="0" equalAverage="0" bottom="0" percent="0" rank="0" text="" dxfId="469">
      <formula>0</formula>
    </cfRule>
  </conditionalFormatting>
  <conditionalFormatting sqref="D47:E52 D53:H74 G47:H52">
    <cfRule type="duplicateValues" priority="472" aboveAverage="0" equalAverage="0" bottom="0" percent="0" rank="0" text="" dxfId="470">
      <formula>0</formula>
    </cfRule>
    <cfRule type="duplicateValues" priority="473" aboveAverage="0" equalAverage="0" bottom="0" percent="0" rank="0" text="" dxfId="471">
      <formula>0</formula>
    </cfRule>
    <cfRule type="duplicateValues" priority="474" aboveAverage="0" equalAverage="0" bottom="0" percent="0" rank="0" text="" dxfId="472">
      <formula>0</formula>
    </cfRule>
    <cfRule type="duplicateValues" priority="475" aboveAverage="0" equalAverage="0" bottom="0" percent="0" rank="0" text="" dxfId="473">
      <formula>0</formula>
    </cfRule>
    <cfRule type="duplicateValues" priority="476" aboveAverage="0" equalAverage="0" bottom="0" percent="0" rank="0" text="" dxfId="474">
      <formula>0</formula>
    </cfRule>
    <cfRule type="duplicateValues" priority="477" aboveAverage="0" equalAverage="0" bottom="0" percent="0" rank="0" text="" dxfId="475">
      <formula>0</formula>
    </cfRule>
    <cfRule type="duplicateValues" priority="478" aboveAverage="0" equalAverage="0" bottom="0" percent="0" rank="0" text="" dxfId="476">
      <formula>0</formula>
    </cfRule>
    <cfRule type="duplicateValues" priority="479" aboveAverage="0" equalAverage="0" bottom="0" percent="0" rank="0" text="" dxfId="477">
      <formula>0</formula>
    </cfRule>
    <cfRule type="duplicateValues" priority="480" aboveAverage="0" equalAverage="0" bottom="0" percent="0" rank="0" text="" dxfId="478">
      <formula>0</formula>
    </cfRule>
    <cfRule type="duplicateValues" priority="481" aboveAverage="0" equalAverage="0" bottom="0" percent="0" rank="0" text="" dxfId="479">
      <formula>0</formula>
    </cfRule>
    <cfRule type="duplicateValues" priority="482" aboveAverage="0" equalAverage="0" bottom="0" percent="0" rank="0" text="" dxfId="480">
      <formula>0</formula>
    </cfRule>
    <cfRule type="duplicateValues" priority="483" aboveAverage="0" equalAverage="0" bottom="0" percent="0" rank="0" text="" dxfId="481">
      <formula>0</formula>
    </cfRule>
    <cfRule type="duplicateValues" priority="484" aboveAverage="0" equalAverage="0" bottom="0" percent="0" rank="0" text="" dxfId="482">
      <formula>0</formula>
    </cfRule>
    <cfRule type="duplicateValues" priority="485" aboveAverage="0" equalAverage="0" bottom="0" percent="0" rank="0" text="" dxfId="483">
      <formula>0</formula>
    </cfRule>
  </conditionalFormatting>
  <conditionalFormatting sqref="F52">
    <cfRule type="duplicateValues" priority="486" aboveAverage="0" equalAverage="0" bottom="0" percent="0" rank="0" text="" dxfId="484">
      <formula>0</formula>
    </cfRule>
    <cfRule type="duplicateValues" priority="487" aboveAverage="0" equalAverage="0" bottom="0" percent="0" rank="0" text="" dxfId="485">
      <formula>0</formula>
    </cfRule>
    <cfRule type="duplicateValues" priority="488" aboveAverage="0" equalAverage="0" bottom="0" percent="0" rank="0" text="" dxfId="486">
      <formula>0</formula>
    </cfRule>
    <cfRule type="duplicateValues" priority="489" aboveAverage="0" equalAverage="0" bottom="0" percent="0" rank="0" text="" dxfId="487">
      <formula>0</formula>
    </cfRule>
    <cfRule type="duplicateValues" priority="490" aboveAverage="0" equalAverage="0" bottom="0" percent="0" rank="0" text="" dxfId="488">
      <formula>0</formula>
    </cfRule>
    <cfRule type="duplicateValues" priority="491" aboveAverage="0" equalAverage="0" bottom="0" percent="0" rank="0" text="" dxfId="489">
      <formula>0</formula>
    </cfRule>
    <cfRule type="duplicateValues" priority="492" aboveAverage="0" equalAverage="0" bottom="0" percent="0" rank="0" text="" dxfId="490">
      <formula>0</formula>
    </cfRule>
    <cfRule type="duplicateValues" priority="493" aboveAverage="0" equalAverage="0" bottom="0" percent="0" rank="0" text="" dxfId="491">
      <formula>0</formula>
    </cfRule>
    <cfRule type="duplicateValues" priority="494" aboveAverage="0" equalAverage="0" bottom="0" percent="0" rank="0" text="" dxfId="492">
      <formula>0</formula>
    </cfRule>
    <cfRule type="duplicateValues" priority="495" aboveAverage="0" equalAverage="0" bottom="0" percent="0" rank="0" text="" dxfId="493">
      <formula>0</formula>
    </cfRule>
    <cfRule type="duplicateValues" priority="496" aboveAverage="0" equalAverage="0" bottom="0" percent="0" rank="0" text="" dxfId="494">
      <formula>0</formula>
    </cfRule>
    <cfRule type="duplicateValues" priority="497" aboveAverage="0" equalAverage="0" bottom="0" percent="0" rank="0" text="" dxfId="495">
      <formula>0</formula>
    </cfRule>
    <cfRule type="duplicateValues" priority="498" aboveAverage="0" equalAverage="0" bottom="0" percent="0" rank="0" text="" dxfId="496">
      <formula>0</formula>
    </cfRule>
    <cfRule type="duplicateValues" priority="499" aboveAverage="0" equalAverage="0" bottom="0" percent="0" rank="0" text="" dxfId="497">
      <formula>0</formula>
    </cfRule>
    <cfRule type="duplicateValues" priority="500" aboveAverage="0" equalAverage="0" bottom="0" percent="0" rank="0" text="" dxfId="498">
      <formula>0</formula>
    </cfRule>
    <cfRule type="duplicateValues" priority="501" aboveAverage="0" equalAverage="0" bottom="0" percent="0" rank="0" text="" dxfId="499">
      <formula>0</formula>
    </cfRule>
    <cfRule type="duplicateValues" priority="502" aboveAverage="0" equalAverage="0" bottom="0" percent="0" rank="0" text="" dxfId="500">
      <formula>0</formula>
    </cfRule>
    <cfRule type="duplicateValues" priority="503" aboveAverage="0" equalAverage="0" bottom="0" percent="0" rank="0" text="" dxfId="501">
      <formula>0</formula>
    </cfRule>
    <cfRule type="duplicateValues" priority="504" aboveAverage="0" equalAverage="0" bottom="0" percent="0" rank="0" text="" dxfId="502">
      <formula>0</formula>
    </cfRule>
    <cfRule type="duplicateValues" priority="505" aboveAverage="0" equalAverage="0" bottom="0" percent="0" rank="0" text="" dxfId="503">
      <formula>0</formula>
    </cfRule>
    <cfRule type="duplicateValues" priority="506" aboveAverage="0" equalAverage="0" bottom="0" percent="0" rank="0" text="" dxfId="504">
      <formula>0</formula>
    </cfRule>
  </conditionalFormatting>
  <conditionalFormatting sqref="G31 G28">
    <cfRule type="duplicateValues" priority="507" aboveAverage="0" equalAverage="0" bottom="0" percent="0" rank="0" text="" dxfId="505">
      <formula>0</formula>
    </cfRule>
    <cfRule type="duplicateValues" priority="508" aboveAverage="0" equalAverage="0" bottom="0" percent="0" rank="0" text="" dxfId="506">
      <formula>0</formula>
    </cfRule>
    <cfRule type="duplicateValues" priority="509" aboveAverage="0" equalAverage="0" bottom="0" percent="0" rank="0" text="" dxfId="507">
      <formula>0</formula>
    </cfRule>
    <cfRule type="duplicateValues" priority="510" aboveAverage="0" equalAverage="0" bottom="0" percent="0" rank="0" text="" dxfId="508">
      <formula>0</formula>
    </cfRule>
    <cfRule type="duplicateValues" priority="511" aboveAverage="0" equalAverage="0" bottom="0" percent="0" rank="0" text="" dxfId="509">
      <formula>0</formula>
    </cfRule>
    <cfRule type="duplicateValues" priority="512" aboveAverage="0" equalAverage="0" bottom="0" percent="0" rank="0" text="" dxfId="510">
      <formula>0</formula>
    </cfRule>
    <cfRule type="duplicateValues" priority="513" aboveAverage="0" equalAverage="0" bottom="0" percent="0" rank="0" text="" dxfId="511">
      <formula>0</formula>
    </cfRule>
    <cfRule type="duplicateValues" priority="514" aboveAverage="0" equalAverage="0" bottom="0" percent="0" rank="0" text="" dxfId="512">
      <formula>0</formula>
    </cfRule>
    <cfRule type="duplicateValues" priority="515" aboveAverage="0" equalAverage="0" bottom="0" percent="0" rank="0" text="" dxfId="513">
      <formula>0</formula>
    </cfRule>
    <cfRule type="duplicateValues" priority="516" aboveAverage="0" equalAverage="0" bottom="0" percent="0" rank="0" text="" dxfId="514">
      <formula>0</formula>
    </cfRule>
    <cfRule type="duplicateValues" priority="517" aboveAverage="0" equalAverage="0" bottom="0" percent="0" rank="0" text="" dxfId="515">
      <formula>0</formula>
    </cfRule>
    <cfRule type="duplicateValues" priority="518" aboveAverage="0" equalAverage="0" bottom="0" percent="0" rank="0" text="" dxfId="516">
      <formula>0</formula>
    </cfRule>
    <cfRule type="duplicateValues" priority="519" aboveAverage="0" equalAverage="0" bottom="0" percent="0" rank="0" text="" dxfId="517">
      <formula>0</formula>
    </cfRule>
    <cfRule type="duplicateValues" priority="520" aboveAverage="0" equalAverage="0" bottom="0" percent="0" rank="0" text="" dxfId="518">
      <formula>0</formula>
    </cfRule>
  </conditionalFormatting>
  <conditionalFormatting sqref="D28:F28 G32:G33 G29:G30 D24:E27 G24:G27 H24:H33 D36:H37 D29:E35 G34:H35 D38:E46 G38:H46">
    <cfRule type="duplicateValues" priority="521" aboveAverage="0" equalAverage="0" bottom="0" percent="0" rank="0" text="" dxfId="519">
      <formula>0</formula>
    </cfRule>
    <cfRule type="duplicateValues" priority="522" aboveAverage="0" equalAverage="0" bottom="0" percent="0" rank="0" text="" dxfId="520">
      <formula>0</formula>
    </cfRule>
    <cfRule type="duplicateValues" priority="523" aboveAverage="0" equalAverage="0" bottom="0" percent="0" rank="0" text="" dxfId="521">
      <formula>0</formula>
    </cfRule>
    <cfRule type="duplicateValues" priority="524" aboveAverage="0" equalAverage="0" bottom="0" percent="0" rank="0" text="" dxfId="522">
      <formula>0</formula>
    </cfRule>
    <cfRule type="duplicateValues" priority="525" aboveAverage="0" equalAverage="0" bottom="0" percent="0" rank="0" text="" dxfId="523">
      <formula>0</formula>
    </cfRule>
    <cfRule type="duplicateValues" priority="526" aboveAverage="0" equalAverage="0" bottom="0" percent="0" rank="0" text="" dxfId="524">
      <formula>0</formula>
    </cfRule>
    <cfRule type="duplicateValues" priority="527" aboveAverage="0" equalAverage="0" bottom="0" percent="0" rank="0" text="" dxfId="525">
      <formula>0</formula>
    </cfRule>
    <cfRule type="duplicateValues" priority="528" aboveAverage="0" equalAverage="0" bottom="0" percent="0" rank="0" text="" dxfId="526">
      <formula>0</formula>
    </cfRule>
    <cfRule type="duplicateValues" priority="529" aboveAverage="0" equalAverage="0" bottom="0" percent="0" rank="0" text="" dxfId="527">
      <formula>0</formula>
    </cfRule>
    <cfRule type="duplicateValues" priority="530" aboveAverage="0" equalAverage="0" bottom="0" percent="0" rank="0" text="" dxfId="528">
      <formula>0</formula>
    </cfRule>
    <cfRule type="duplicateValues" priority="531" aboveAverage="0" equalAverage="0" bottom="0" percent="0" rank="0" text="" dxfId="529">
      <formula>0</formula>
    </cfRule>
    <cfRule type="duplicateValues" priority="532" aboveAverage="0" equalAverage="0" bottom="0" percent="0" rank="0" text="" dxfId="530">
      <formula>0</formula>
    </cfRule>
    <cfRule type="duplicateValues" priority="533" aboveAverage="0" equalAverage="0" bottom="0" percent="0" rank="0" text="" dxfId="531">
      <formula>0</formula>
    </cfRule>
    <cfRule type="duplicateValues" priority="534" aboveAverage="0" equalAverage="0" bottom="0" percent="0" rank="0" text="" dxfId="532">
      <formula>0</formula>
    </cfRule>
  </conditionalFormatting>
  <conditionalFormatting sqref="F132">
    <cfRule type="duplicateValues" priority="535" aboveAverage="0" equalAverage="0" bottom="0" percent="0" rank="0" text="" dxfId="533">
      <formula>0</formula>
    </cfRule>
  </conditionalFormatting>
  <conditionalFormatting sqref="H114:H117 E114:E118">
    <cfRule type="duplicateValues" priority="536" aboveAverage="0" equalAverage="0" bottom="0" percent="0" rank="0" text="" dxfId="534">
      <formula>0</formula>
    </cfRule>
    <cfRule type="duplicateValues" priority="537" aboveAverage="0" equalAverage="0" bottom="0" percent="0" rank="0" text="" dxfId="535">
      <formula>0</formula>
    </cfRule>
    <cfRule type="duplicateValues" priority="538" aboveAverage="0" equalAverage="0" bottom="0" percent="0" rank="0" text="" dxfId="536">
      <formula>0</formula>
    </cfRule>
    <cfRule type="duplicateValues" priority="539" aboveAverage="0" equalAverage="0" bottom="0" percent="0" rank="0" text="" dxfId="537">
      <formula>0</formula>
    </cfRule>
    <cfRule type="duplicateValues" priority="540" aboveAverage="0" equalAverage="0" bottom="0" percent="0" rank="0" text="" dxfId="538">
      <formula>0</formula>
    </cfRule>
    <cfRule type="duplicateValues" priority="541" aboveAverage="0" equalAverage="0" bottom="0" percent="0" rank="0" text="" dxfId="539">
      <formula>0</formula>
    </cfRule>
    <cfRule type="duplicateValues" priority="542" aboveAverage="0" equalAverage="0" bottom="0" percent="0" rank="0" text="" dxfId="540">
      <formula>0</formula>
    </cfRule>
    <cfRule type="duplicateValues" priority="543" aboveAverage="0" equalAverage="0" bottom="0" percent="0" rank="0" text="" dxfId="541">
      <formula>0</formula>
    </cfRule>
    <cfRule type="duplicateValues" priority="544" aboveAverage="0" equalAverage="0" bottom="0" percent="0" rank="0" text="" dxfId="542">
      <formula>0</formula>
    </cfRule>
    <cfRule type="duplicateValues" priority="545" aboveAverage="0" equalAverage="0" bottom="0" percent="0" rank="0" text="" dxfId="543">
      <formula>0</formula>
    </cfRule>
    <cfRule type="duplicateValues" priority="546" aboveAverage="0" equalAverage="0" bottom="0" percent="0" rank="0" text="" dxfId="544">
      <formula>0</formula>
    </cfRule>
    <cfRule type="duplicateValues" priority="547" aboveAverage="0" equalAverage="0" bottom="0" percent="0" rank="0" text="" dxfId="545">
      <formula>0</formula>
    </cfRule>
    <cfRule type="duplicateValues" priority="548" aboveAverage="0" equalAverage="0" bottom="0" percent="0" rank="0" text="" dxfId="546">
      <formula>0</formula>
    </cfRule>
    <cfRule type="duplicateValues" priority="549" aboveAverage="0" equalAverage="0" bottom="0" percent="0" rank="0" text="" dxfId="547">
      <formula>0</formula>
    </cfRule>
  </conditionalFormatting>
  <conditionalFormatting sqref="G110:H110 E91:E101 E103:E108 E111:E113 G102:G105 H91:H97 H111:H113 H99:H109">
    <cfRule type="duplicateValues" priority="550" aboveAverage="0" equalAverage="0" bottom="0" percent="0" rank="0" text="" dxfId="548">
      <formula>0</formula>
    </cfRule>
    <cfRule type="duplicateValues" priority="551" aboveAverage="0" equalAverage="0" bottom="0" percent="0" rank="0" text="" dxfId="549">
      <formula>0</formula>
    </cfRule>
    <cfRule type="duplicateValues" priority="552" aboveAverage="0" equalAverage="0" bottom="0" percent="0" rank="0" text="" dxfId="550">
      <formula>0</formula>
    </cfRule>
    <cfRule type="duplicateValues" priority="553" aboveAverage="0" equalAverage="0" bottom="0" percent="0" rank="0" text="" dxfId="551">
      <formula>0</formula>
    </cfRule>
    <cfRule type="duplicateValues" priority="554" aboveAverage="0" equalAverage="0" bottom="0" percent="0" rank="0" text="" dxfId="552">
      <formula>0</formula>
    </cfRule>
    <cfRule type="duplicateValues" priority="555" aboveAverage="0" equalAverage="0" bottom="0" percent="0" rank="0" text="" dxfId="553">
      <formula>0</formula>
    </cfRule>
    <cfRule type="duplicateValues" priority="556" aboveAverage="0" equalAverage="0" bottom="0" percent="0" rank="0" text="" dxfId="554">
      <formula>0</formula>
    </cfRule>
    <cfRule type="duplicateValues" priority="557" aboveAverage="0" equalAverage="0" bottom="0" percent="0" rank="0" text="" dxfId="555">
      <formula>0</formula>
    </cfRule>
    <cfRule type="duplicateValues" priority="558" aboveAverage="0" equalAverage="0" bottom="0" percent="0" rank="0" text="" dxfId="556">
      <formula>0</formula>
    </cfRule>
    <cfRule type="duplicateValues" priority="559" aboveAverage="0" equalAverage="0" bottom="0" percent="0" rank="0" text="" dxfId="557">
      <formula>0</formula>
    </cfRule>
    <cfRule type="duplicateValues" priority="560" aboveAverage="0" equalAverage="0" bottom="0" percent="0" rank="0" text="" dxfId="558">
      <formula>0</formula>
    </cfRule>
    <cfRule type="duplicateValues" priority="561" aboveAverage="0" equalAverage="0" bottom="0" percent="0" rank="0" text="" dxfId="559">
      <formula>0</formula>
    </cfRule>
    <cfRule type="duplicateValues" priority="562" aboveAverage="0" equalAverage="0" bottom="0" percent="0" rank="0" text="" dxfId="560">
      <formula>0</formula>
    </cfRule>
    <cfRule type="duplicateValues" priority="563" aboveAverage="0" equalAverage="0" bottom="0" percent="0" rank="0" text="" dxfId="561">
      <formula>0</formula>
    </cfRule>
  </conditionalFormatting>
  <conditionalFormatting sqref="D119:E132 G119:H132 D133:H141 F120:F131 D113:D118">
    <cfRule type="duplicateValues" priority="564" aboveAverage="0" equalAverage="0" bottom="0" percent="0" rank="0" text="" dxfId="562">
      <formula>0</formula>
    </cfRule>
  </conditionalFormatting>
  <conditionalFormatting sqref="D120:H141 D113:D118 D119:E119 G119:H119">
    <cfRule type="duplicateValues" priority="565" aboveAverage="0" equalAverage="0" bottom="0" percent="0" rank="0" text="" dxfId="563">
      <formula>0</formula>
    </cfRule>
    <cfRule type="duplicateValues" priority="566" aboveAverage="0" equalAverage="0" bottom="0" percent="0" rank="0" text="" dxfId="564">
      <formula>0</formula>
    </cfRule>
    <cfRule type="duplicateValues" priority="567" aboveAverage="0" equalAverage="0" bottom="0" percent="0" rank="0" text="" dxfId="565">
      <formula>0</formula>
    </cfRule>
    <cfRule type="duplicateValues" priority="568" aboveAverage="0" equalAverage="0" bottom="0" percent="0" rank="0" text="" dxfId="566">
      <formula>0</formula>
    </cfRule>
    <cfRule type="duplicateValues" priority="569" aboveAverage="0" equalAverage="0" bottom="0" percent="0" rank="0" text="" dxfId="567">
      <formula>0</formula>
    </cfRule>
    <cfRule type="duplicateValues" priority="570" aboveAverage="0" equalAverage="0" bottom="0" percent="0" rank="0" text="" dxfId="568">
      <formula>0</formula>
    </cfRule>
    <cfRule type="duplicateValues" priority="571" aboveAverage="0" equalAverage="0" bottom="0" percent="0" rank="0" text="" dxfId="569">
      <formula>0</formula>
    </cfRule>
    <cfRule type="duplicateValues" priority="572" aboveAverage="0" equalAverage="0" bottom="0" percent="0" rank="0" text="" dxfId="570">
      <formula>0</formula>
    </cfRule>
    <cfRule type="duplicateValues" priority="573" aboveAverage="0" equalAverage="0" bottom="0" percent="0" rank="0" text="" dxfId="571">
      <formula>0</formula>
    </cfRule>
    <cfRule type="duplicateValues" priority="574" aboveAverage="0" equalAverage="0" bottom="0" percent="0" rank="0" text="" dxfId="572">
      <formula>0</formula>
    </cfRule>
    <cfRule type="duplicateValues" priority="575" aboveAverage="0" equalAverage="0" bottom="0" percent="0" rank="0" text="" dxfId="573">
      <formula>0</formula>
    </cfRule>
    <cfRule type="duplicateValues" priority="576" aboveAverage="0" equalAverage="0" bottom="0" percent="0" rank="0" text="" dxfId="574">
      <formula>0</formula>
    </cfRule>
  </conditionalFormatting>
  <conditionalFormatting sqref="D91:D112 F91:F119">
    <cfRule type="duplicateValues" priority="577" aboveAverage="0" equalAverage="0" bottom="0" percent="0" rank="0" text="" dxfId="575">
      <formula>0</formula>
    </cfRule>
  </conditionalFormatting>
  <conditionalFormatting sqref="D91:D112 F91:F119">
    <cfRule type="duplicateValues" priority="578" aboveAverage="0" equalAverage="0" bottom="0" percent="0" rank="0" text="" dxfId="576">
      <formula>0</formula>
    </cfRule>
    <cfRule type="duplicateValues" priority="579" aboveAverage="0" equalAverage="0" bottom="0" percent="0" rank="0" text="" dxfId="577">
      <formula>0</formula>
    </cfRule>
    <cfRule type="duplicateValues" priority="580" aboveAverage="0" equalAverage="0" bottom="0" percent="0" rank="0" text="" dxfId="578">
      <formula>0</formula>
    </cfRule>
    <cfRule type="duplicateValues" priority="581" aboveAverage="0" equalAverage="0" bottom="0" percent="0" rank="0" text="" dxfId="579">
      <formula>0</formula>
    </cfRule>
    <cfRule type="duplicateValues" priority="582" aboveAverage="0" equalAverage="0" bottom="0" percent="0" rank="0" text="" dxfId="580">
      <formula>0</formula>
    </cfRule>
    <cfRule type="duplicateValues" priority="583" aboveAverage="0" equalAverage="0" bottom="0" percent="0" rank="0" text="" dxfId="581">
      <formula>0</formula>
    </cfRule>
    <cfRule type="duplicateValues" priority="584" aboveAverage="0" equalAverage="0" bottom="0" percent="0" rank="0" text="" dxfId="582">
      <formula>0</formula>
    </cfRule>
    <cfRule type="duplicateValues" priority="585" aboveAverage="0" equalAverage="0" bottom="0" percent="0" rank="0" text="" dxfId="583">
      <formula>0</formula>
    </cfRule>
    <cfRule type="duplicateValues" priority="586" aboveAverage="0" equalAverage="0" bottom="0" percent="0" rank="0" text="" dxfId="584">
      <formula>0</formula>
    </cfRule>
    <cfRule type="duplicateValues" priority="587" aboveAverage="0" equalAverage="0" bottom="0" percent="0" rank="0" text="" dxfId="585">
      <formula>0</formula>
    </cfRule>
    <cfRule type="duplicateValues" priority="588" aboveAverage="0" equalAverage="0" bottom="0" percent="0" rank="0" text="" dxfId="586">
      <formula>0</formula>
    </cfRule>
    <cfRule type="duplicateValues" priority="589" aboveAverage="0" equalAverage="0" bottom="0" percent="0" rank="0" text="" dxfId="587">
      <formula>0</formula>
    </cfRule>
  </conditionalFormatting>
  <conditionalFormatting sqref="H118">
    <cfRule type="duplicateValues" priority="590" aboveAverage="0" equalAverage="0" bottom="0" percent="0" rank="0" text="" dxfId="588">
      <formula>0</formula>
    </cfRule>
  </conditionalFormatting>
  <conditionalFormatting sqref="H118">
    <cfRule type="duplicateValues" priority="591" aboveAverage="0" equalAverage="0" bottom="0" percent="0" rank="0" text="" dxfId="589">
      <formula>0</formula>
    </cfRule>
    <cfRule type="duplicateValues" priority="592" aboveAverage="0" equalAverage="0" bottom="0" percent="0" rank="0" text="" dxfId="590">
      <formula>0</formula>
    </cfRule>
    <cfRule type="duplicateValues" priority="593" aboveAverage="0" equalAverage="0" bottom="0" percent="0" rank="0" text="" dxfId="591">
      <formula>0</formula>
    </cfRule>
    <cfRule type="duplicateValues" priority="594" aboveAverage="0" equalAverage="0" bottom="0" percent="0" rank="0" text="" dxfId="592">
      <formula>0</formula>
    </cfRule>
    <cfRule type="duplicateValues" priority="595" aboveAverage="0" equalAverage="0" bottom="0" percent="0" rank="0" text="" dxfId="593">
      <formula>0</formula>
    </cfRule>
    <cfRule type="duplicateValues" priority="596" aboveAverage="0" equalAverage="0" bottom="0" percent="0" rank="0" text="" dxfId="594">
      <formula>0</formula>
    </cfRule>
    <cfRule type="duplicateValues" priority="597" aboveAverage="0" equalAverage="0" bottom="0" percent="0" rank="0" text="" dxfId="595">
      <formula>0</formula>
    </cfRule>
    <cfRule type="duplicateValues" priority="598" aboveAverage="0" equalAverage="0" bottom="0" percent="0" rank="0" text="" dxfId="596">
      <formula>0</formula>
    </cfRule>
    <cfRule type="duplicateValues" priority="599" aboveAverage="0" equalAverage="0" bottom="0" percent="0" rank="0" text="" dxfId="597">
      <formula>0</formula>
    </cfRule>
    <cfRule type="duplicateValues" priority="600" aboveAverage="0" equalAverage="0" bottom="0" percent="0" rank="0" text="" dxfId="598">
      <formula>0</formula>
    </cfRule>
    <cfRule type="duplicateValues" priority="601" aboveAverage="0" equalAverage="0" bottom="0" percent="0" rank="0" text="" dxfId="599">
      <formula>0</formula>
    </cfRule>
    <cfRule type="duplicateValues" priority="602" aboveAverage="0" equalAverage="0" bottom="0" percent="0" rank="0" text="" dxfId="600">
      <formula>0</formula>
    </cfRule>
  </conditionalFormatting>
  <conditionalFormatting sqref="H98">
    <cfRule type="duplicateValues" priority="603" aboveAverage="0" equalAverage="0" bottom="0" percent="0" rank="0" text="" dxfId="601">
      <formula>0</formula>
    </cfRule>
  </conditionalFormatting>
  <conditionalFormatting sqref="H98">
    <cfRule type="duplicateValues" priority="604" aboveAverage="0" equalAverage="0" bottom="0" percent="0" rank="0" text="" dxfId="602">
      <formula>0</formula>
    </cfRule>
    <cfRule type="duplicateValues" priority="605" aboveAverage="0" equalAverage="0" bottom="0" percent="0" rank="0" text="" dxfId="603">
      <formula>0</formula>
    </cfRule>
    <cfRule type="duplicateValues" priority="606" aboveAverage="0" equalAverage="0" bottom="0" percent="0" rank="0" text="" dxfId="604">
      <formula>0</formula>
    </cfRule>
    <cfRule type="duplicateValues" priority="607" aboveAverage="0" equalAverage="0" bottom="0" percent="0" rank="0" text="" dxfId="605">
      <formula>0</formula>
    </cfRule>
    <cfRule type="duplicateValues" priority="608" aboveAverage="0" equalAverage="0" bottom="0" percent="0" rank="0" text="" dxfId="606">
      <formula>0</formula>
    </cfRule>
    <cfRule type="duplicateValues" priority="609" aboveAverage="0" equalAverage="0" bottom="0" percent="0" rank="0" text="" dxfId="607">
      <formula>0</formula>
    </cfRule>
    <cfRule type="duplicateValues" priority="610" aboveAverage="0" equalAverage="0" bottom="0" percent="0" rank="0" text="" dxfId="608">
      <formula>0</formula>
    </cfRule>
    <cfRule type="duplicateValues" priority="611" aboveAverage="0" equalAverage="0" bottom="0" percent="0" rank="0" text="" dxfId="609">
      <formula>0</formula>
    </cfRule>
    <cfRule type="duplicateValues" priority="612" aboveAverage="0" equalAverage="0" bottom="0" percent="0" rank="0" text="" dxfId="610">
      <formula>0</formula>
    </cfRule>
    <cfRule type="duplicateValues" priority="613" aboveAverage="0" equalAverage="0" bottom="0" percent="0" rank="0" text="" dxfId="611">
      <formula>0</formula>
    </cfRule>
    <cfRule type="duplicateValues" priority="614" aboveAverage="0" equalAverage="0" bottom="0" percent="0" rank="0" text="" dxfId="612">
      <formula>0</formula>
    </cfRule>
    <cfRule type="duplicateValues" priority="615" aboveAverage="0" equalAverage="0" bottom="0" percent="0" rank="0" text="" dxfId="613">
      <formula>0</formula>
    </cfRule>
  </conditionalFormatting>
  <conditionalFormatting sqref="D190:E190 G190:H190 D186:H189 D200:H208 D199:F199 H199 D191:H198 D178:E185 H179:H185">
    <cfRule type="duplicateValues" priority="616" aboveAverage="0" equalAverage="0" bottom="0" percent="0" rank="0" text="" dxfId="614">
      <formula>0</formula>
    </cfRule>
    <cfRule type="duplicateValues" priority="617" aboveAverage="0" equalAverage="0" bottom="0" percent="0" rank="0" text="" dxfId="615">
      <formula>0</formula>
    </cfRule>
    <cfRule type="duplicateValues" priority="618" aboveAverage="0" equalAverage="0" bottom="0" percent="0" rank="0" text="" dxfId="616">
      <formula>0</formula>
    </cfRule>
    <cfRule type="duplicateValues" priority="619" aboveAverage="0" equalAverage="0" bottom="0" percent="0" rank="0" text="" dxfId="617">
      <formula>0</formula>
    </cfRule>
    <cfRule type="duplicateValues" priority="620" aboveAverage="0" equalAverage="0" bottom="0" percent="0" rank="0" text="" dxfId="618">
      <formula>0</formula>
    </cfRule>
    <cfRule type="duplicateValues" priority="621" aboveAverage="0" equalAverage="0" bottom="0" percent="0" rank="0" text="" dxfId="619">
      <formula>0</formula>
    </cfRule>
    <cfRule type="duplicateValues" priority="622" aboveAverage="0" equalAverage="0" bottom="0" percent="0" rank="0" text="" dxfId="620">
      <formula>0</formula>
    </cfRule>
    <cfRule type="duplicateValues" priority="623" aboveAverage="0" equalAverage="0" bottom="0" percent="0" rank="0" text="" dxfId="621">
      <formula>0</formula>
    </cfRule>
    <cfRule type="duplicateValues" priority="624" aboveAverage="0" equalAverage="0" bottom="0" percent="0" rank="0" text="" dxfId="622">
      <formula>0</formula>
    </cfRule>
    <cfRule type="duplicateValues" priority="625" aboveAverage="0" equalAverage="0" bottom="0" percent="0" rank="0" text="" dxfId="623">
      <formula>0</formula>
    </cfRule>
    <cfRule type="duplicateValues" priority="626" aboveAverage="0" equalAverage="0" bottom="0" percent="0" rank="0" text="" dxfId="624">
      <formula>0</formula>
    </cfRule>
  </conditionalFormatting>
  <conditionalFormatting sqref="F190">
    <cfRule type="duplicateValues" priority="627" aboveAverage="0" equalAverage="0" bottom="0" percent="0" rank="0" text="" dxfId="625">
      <formula>0</formula>
    </cfRule>
    <cfRule type="duplicateValues" priority="628" aboveAverage="0" equalAverage="0" bottom="0" percent="0" rank="0" text="" dxfId="626">
      <formula>0</formula>
    </cfRule>
    <cfRule type="duplicateValues" priority="629" aboveAverage="0" equalAverage="0" bottom="0" percent="0" rank="0" text="" dxfId="627">
      <formula>0</formula>
    </cfRule>
    <cfRule type="duplicateValues" priority="630" aboveAverage="0" equalAverage="0" bottom="0" percent="0" rank="0" text="" dxfId="628">
      <formula>0</formula>
    </cfRule>
    <cfRule type="duplicateValues" priority="631" aboveAverage="0" equalAverage="0" bottom="0" percent="0" rank="0" text="" dxfId="629">
      <formula>0</formula>
    </cfRule>
    <cfRule type="duplicateValues" priority="632" aboveAverage="0" equalAverage="0" bottom="0" percent="0" rank="0" text="" dxfId="630">
      <formula>0</formula>
    </cfRule>
    <cfRule type="duplicateValues" priority="633" aboveAverage="0" equalAverage="0" bottom="0" percent="0" rank="0" text="" dxfId="631">
      <formula>0</formula>
    </cfRule>
    <cfRule type="duplicateValues" priority="634" aboveAverage="0" equalAverage="0" bottom="0" percent="0" rank="0" text="" dxfId="632">
      <formula>0</formula>
    </cfRule>
    <cfRule type="duplicateValues" priority="635" aboveAverage="0" equalAverage="0" bottom="0" percent="0" rank="0" text="" dxfId="633">
      <formula>0</formula>
    </cfRule>
    <cfRule type="duplicateValues" priority="636" aboveAverage="0" equalAverage="0" bottom="0" percent="0" rank="0" text="" dxfId="634">
      <formula>0</formula>
    </cfRule>
    <cfRule type="duplicateValues" priority="637" aboveAverage="0" equalAverage="0" bottom="0" percent="0" rank="0" text="" dxfId="635">
      <formula>0</formula>
    </cfRule>
    <cfRule type="duplicateValues" priority="638" aboveAverage="0" equalAverage="0" bottom="0" percent="0" rank="0" text="" dxfId="636">
      <formula>0</formula>
    </cfRule>
    <cfRule type="duplicateValues" priority="639" aboveAverage="0" equalAverage="0" bottom="0" percent="0" rank="0" text="" dxfId="637">
      <formula>0</formula>
    </cfRule>
    <cfRule type="duplicateValues" priority="640" aboveAverage="0" equalAverage="0" bottom="0" percent="0" rank="0" text="" dxfId="638">
      <formula>0</formula>
    </cfRule>
    <cfRule type="duplicateValues" priority="641" aboveAverage="0" equalAverage="0" bottom="0" percent="0" rank="0" text="" dxfId="639">
      <formula>0</formula>
    </cfRule>
    <cfRule type="duplicateValues" priority="642" aboveAverage="0" equalAverage="0" bottom="0" percent="0" rank="0" text="" dxfId="640">
      <formula>0</formula>
    </cfRule>
    <cfRule type="duplicateValues" priority="643" aboveAverage="0" equalAverage="0" bottom="0" percent="0" rank="0" text="" dxfId="641">
      <formula>0</formula>
    </cfRule>
    <cfRule type="duplicateValues" priority="644" aboveAverage="0" equalAverage="0" bottom="0" percent="0" rank="0" text="" dxfId="642">
      <formula>0</formula>
    </cfRule>
    <cfRule type="duplicateValues" priority="645" aboveAverage="0" equalAverage="0" bottom="0" percent="0" rank="0" text="" dxfId="643">
      <formula>0</formula>
    </cfRule>
    <cfRule type="duplicateValues" priority="646" aboveAverage="0" equalAverage="0" bottom="0" percent="0" rank="0" text="" dxfId="644">
      <formula>0</formula>
    </cfRule>
    <cfRule type="duplicateValues" priority="647" aboveAverage="0" equalAverage="0" bottom="0" percent="0" rank="0" text="" dxfId="645">
      <formula>0</formula>
    </cfRule>
  </conditionalFormatting>
  <conditionalFormatting sqref="G199">
    <cfRule type="duplicateValues" priority="648" aboveAverage="0" equalAverage="0" bottom="0" percent="0" rank="0" text="" dxfId="646">
      <formula>0</formula>
    </cfRule>
    <cfRule type="duplicateValues" priority="649" aboveAverage="0" equalAverage="0" bottom="0" percent="0" rank="0" text="" dxfId="647">
      <formula>0</formula>
    </cfRule>
    <cfRule type="duplicateValues" priority="650" aboveAverage="0" equalAverage="0" bottom="0" percent="0" rank="0" text="" dxfId="648">
      <formula>0</formula>
    </cfRule>
    <cfRule type="duplicateValues" priority="651" aboveAverage="0" equalAverage="0" bottom="0" percent="0" rank="0" text="" dxfId="649">
      <formula>0</formula>
    </cfRule>
    <cfRule type="duplicateValues" priority="652" aboveAverage="0" equalAverage="0" bottom="0" percent="0" rank="0" text="" dxfId="650">
      <formula>0</formula>
    </cfRule>
    <cfRule type="duplicateValues" priority="653" aboveAverage="0" equalAverage="0" bottom="0" percent="0" rank="0" text="" dxfId="651">
      <formula>0</formula>
    </cfRule>
    <cfRule type="duplicateValues" priority="654" aboveAverage="0" equalAverage="0" bottom="0" percent="0" rank="0" text="" dxfId="652">
      <formula>0</formula>
    </cfRule>
    <cfRule type="duplicateValues" priority="655" aboveAverage="0" equalAverage="0" bottom="0" percent="0" rank="0" text="" dxfId="653">
      <formula>0</formula>
    </cfRule>
    <cfRule type="duplicateValues" priority="656" aboveAverage="0" equalAverage="0" bottom="0" percent="0" rank="0" text="" dxfId="654">
      <formula>0</formula>
    </cfRule>
    <cfRule type="duplicateValues" priority="657" aboveAverage="0" equalAverage="0" bottom="0" percent="0" rank="0" text="" dxfId="655">
      <formula>0</formula>
    </cfRule>
    <cfRule type="duplicateValues" priority="658" aboveAverage="0" equalAverage="0" bottom="0" percent="0" rank="0" text="" dxfId="656">
      <formula>0</formula>
    </cfRule>
    <cfRule type="duplicateValues" priority="659" aboveAverage="0" equalAverage="0" bottom="0" percent="0" rank="0" text="" dxfId="657">
      <formula>0</formula>
    </cfRule>
    <cfRule type="duplicateValues" priority="660" aboveAverage="0" equalAverage="0" bottom="0" percent="0" rank="0" text="" dxfId="658">
      <formula>0</formula>
    </cfRule>
    <cfRule type="duplicateValues" priority="661" aboveAverage="0" equalAverage="0" bottom="0" percent="0" rank="0" text="" dxfId="659">
      <formula>0</formula>
    </cfRule>
    <cfRule type="duplicateValues" priority="662" aboveAverage="0" equalAverage="0" bottom="0" percent="0" rank="0" text="" dxfId="660">
      <formula>0</formula>
    </cfRule>
    <cfRule type="duplicateValues" priority="663" aboveAverage="0" equalAverage="0" bottom="0" percent="0" rank="0" text="" dxfId="661">
      <formula>0</formula>
    </cfRule>
    <cfRule type="duplicateValues" priority="664" aboveAverage="0" equalAverage="0" bottom="0" percent="0" rank="0" text="" dxfId="662">
      <formula>0</formula>
    </cfRule>
    <cfRule type="duplicateValues" priority="665" aboveAverage="0" equalAverage="0" bottom="0" percent="0" rank="0" text="" dxfId="663">
      <formula>0</formula>
    </cfRule>
    <cfRule type="duplicateValues" priority="666" aboveAverage="0" equalAverage="0" bottom="0" percent="0" rank="0" text="" dxfId="664">
      <formula>0</formula>
    </cfRule>
    <cfRule type="duplicateValues" priority="667" aboveAverage="0" equalAverage="0" bottom="0" percent="0" rank="0" text="" dxfId="665">
      <formula>0</formula>
    </cfRule>
    <cfRule type="duplicateValues" priority="668" aboveAverage="0" equalAverage="0" bottom="0" percent="0" rank="0" text="" dxfId="666">
      <formula>0</formula>
    </cfRule>
  </conditionalFormatting>
  <conditionalFormatting sqref="D158:E177 H158:H162 H166:H177">
    <cfRule type="duplicateValues" priority="669" aboveAverage="0" equalAverage="0" bottom="0" percent="0" rank="0" text="" dxfId="667">
      <formula>0</formula>
    </cfRule>
    <cfRule type="duplicateValues" priority="670" aboveAverage="0" equalAverage="0" bottom="0" percent="0" rank="0" text="" dxfId="668">
      <formula>0</formula>
    </cfRule>
    <cfRule type="duplicateValues" priority="671" aboveAverage="0" equalAverage="0" bottom="0" percent="0" rank="0" text="" dxfId="669">
      <formula>0</formula>
    </cfRule>
    <cfRule type="duplicateValues" priority="672" aboveAverage="0" equalAverage="0" bottom="0" percent="0" rank="0" text="" dxfId="670">
      <formula>0</formula>
    </cfRule>
    <cfRule type="duplicateValues" priority="673" aboveAverage="0" equalAverage="0" bottom="0" percent="0" rank="0" text="" dxfId="671">
      <formula>0</formula>
    </cfRule>
    <cfRule type="duplicateValues" priority="674" aboveAverage="0" equalAverage="0" bottom="0" percent="0" rank="0" text="" dxfId="672">
      <formula>0</formula>
    </cfRule>
    <cfRule type="duplicateValues" priority="675" aboveAverage="0" equalAverage="0" bottom="0" percent="0" rank="0" text="" dxfId="673">
      <formula>0</formula>
    </cfRule>
    <cfRule type="duplicateValues" priority="676" aboveAverage="0" equalAverage="0" bottom="0" percent="0" rank="0" text="" dxfId="674">
      <formula>0</formula>
    </cfRule>
    <cfRule type="duplicateValues" priority="677" aboveAverage="0" equalAverage="0" bottom="0" percent="0" rank="0" text="" dxfId="675">
      <formula>0</formula>
    </cfRule>
    <cfRule type="duplicateValues" priority="678" aboveAverage="0" equalAverage="0" bottom="0" percent="0" rank="0" text="" dxfId="676">
      <formula>0</formula>
    </cfRule>
    <cfRule type="duplicateValues" priority="679" aboveAverage="0" equalAverage="0" bottom="0" percent="0" rank="0" text="" dxfId="677">
      <formula>0</formula>
    </cfRule>
  </conditionalFormatting>
  <conditionalFormatting sqref="G181:G185">
    <cfRule type="duplicateValues" priority="680" aboveAverage="0" equalAverage="0" bottom="0" percent="0" rank="0" text="" dxfId="678">
      <formula>0</formula>
    </cfRule>
    <cfRule type="duplicateValues" priority="681" aboveAverage="0" equalAverage="0" bottom="0" percent="0" rank="0" text="" dxfId="679">
      <formula>0</formula>
    </cfRule>
    <cfRule type="duplicateValues" priority="682" aboveAverage="0" equalAverage="0" bottom="0" percent="0" rank="0" text="" dxfId="680">
      <formula>0</formula>
    </cfRule>
    <cfRule type="duplicateValues" priority="683" aboveAverage="0" equalAverage="0" bottom="0" percent="0" rank="0" text="" dxfId="681">
      <formula>0</formula>
    </cfRule>
    <cfRule type="duplicateValues" priority="684" aboveAverage="0" equalAverage="0" bottom="0" percent="0" rank="0" text="" dxfId="682">
      <formula>0</formula>
    </cfRule>
    <cfRule type="duplicateValues" priority="685" aboveAverage="0" equalAverage="0" bottom="0" percent="0" rank="0" text="" dxfId="683">
      <formula>0</formula>
    </cfRule>
    <cfRule type="duplicateValues" priority="686" aboveAverage="0" equalAverage="0" bottom="0" percent="0" rank="0" text="" dxfId="684">
      <formula>0</formula>
    </cfRule>
    <cfRule type="duplicateValues" priority="687" aboveAverage="0" equalAverage="0" bottom="0" percent="0" rank="0" text="" dxfId="685">
      <formula>0</formula>
    </cfRule>
    <cfRule type="duplicateValues" priority="688" aboveAverage="0" equalAverage="0" bottom="0" percent="0" rank="0" text="" dxfId="686">
      <formula>0</formula>
    </cfRule>
    <cfRule type="duplicateValues" priority="689" aboveAverage="0" equalAverage="0" bottom="0" percent="0" rank="0" text="" dxfId="687">
      <formula>0</formula>
    </cfRule>
    <cfRule type="duplicateValues" priority="690" aboveAverage="0" equalAverage="0" bottom="0" percent="0" rank="0" text="" dxfId="688">
      <formula>0</formula>
    </cfRule>
    <cfRule type="duplicateValues" priority="691" aboveAverage="0" equalAverage="0" bottom="0" percent="0" rank="0" text="" dxfId="689">
      <formula>0</formula>
    </cfRule>
    <cfRule type="duplicateValues" priority="692" aboveAverage="0" equalAverage="0" bottom="0" percent="0" rank="0" text="" dxfId="690">
      <formula>0</formula>
    </cfRule>
    <cfRule type="duplicateValues" priority="693" aboveAverage="0" equalAverage="0" bottom="0" percent="0" rank="0" text="" dxfId="691">
      <formula>0</formula>
    </cfRule>
  </conditionalFormatting>
  <conditionalFormatting sqref="F159:F160 G158 F172 G166:G171 G173:G176 H178 G179:G180 H164 F162 G163 G161">
    <cfRule type="duplicateValues" priority="694" aboveAverage="0" equalAverage="0" bottom="0" percent="0" rank="0" text="" dxfId="692">
      <formula>0</formula>
    </cfRule>
    <cfRule type="duplicateValues" priority="695" aboveAverage="0" equalAverage="0" bottom="0" percent="0" rank="0" text="" dxfId="693">
      <formula>0</formula>
    </cfRule>
    <cfRule type="duplicateValues" priority="696" aboveAverage="0" equalAverage="0" bottom="0" percent="0" rank="0" text="" dxfId="694">
      <formula>0</formula>
    </cfRule>
    <cfRule type="duplicateValues" priority="697" aboveAverage="0" equalAverage="0" bottom="0" percent="0" rank="0" text="" dxfId="695">
      <formula>0</formula>
    </cfRule>
    <cfRule type="duplicateValues" priority="698" aboveAverage="0" equalAverage="0" bottom="0" percent="0" rank="0" text="" dxfId="696">
      <formula>0</formula>
    </cfRule>
    <cfRule type="duplicateValues" priority="699" aboveAverage="0" equalAverage="0" bottom="0" percent="0" rank="0" text="" dxfId="697">
      <formula>0</formula>
    </cfRule>
    <cfRule type="duplicateValues" priority="700" aboveAverage="0" equalAverage="0" bottom="0" percent="0" rank="0" text="" dxfId="698">
      <formula>0</formula>
    </cfRule>
    <cfRule type="duplicateValues" priority="701" aboveAverage="0" equalAverage="0" bottom="0" percent="0" rank="0" text="" dxfId="699">
      <formula>0</formula>
    </cfRule>
    <cfRule type="duplicateValues" priority="702" aboveAverage="0" equalAverage="0" bottom="0" percent="0" rank="0" text="" dxfId="700">
      <formula>0</formula>
    </cfRule>
    <cfRule type="duplicateValues" priority="703" aboveAverage="0" equalAverage="0" bottom="0" percent="0" rank="0" text="" dxfId="701">
      <formula>0</formula>
    </cfRule>
    <cfRule type="duplicateValues" priority="704" aboveAverage="0" equalAverage="0" bottom="0" percent="0" rank="0" text="" dxfId="702">
      <formula>0</formula>
    </cfRule>
    <cfRule type="duplicateValues" priority="705" aboveAverage="0" equalAverage="0" bottom="0" percent="0" rank="0" text="" dxfId="703">
      <formula>0</formula>
    </cfRule>
    <cfRule type="duplicateValues" priority="706" aboveAverage="0" equalAverage="0" bottom="0" percent="0" rank="0" text="" dxfId="704">
      <formula>0</formula>
    </cfRule>
    <cfRule type="duplicateValues" priority="707" aboveAverage="0" equalAverage="0" bottom="0" percent="0" rank="0" text="" dxfId="705">
      <formula>0</formula>
    </cfRule>
  </conditionalFormatting>
  <conditionalFormatting sqref="G178">
    <cfRule type="duplicateValues" priority="708" aboveAverage="0" equalAverage="0" bottom="0" percent="0" rank="0" text="" dxfId="706">
      <formula>0</formula>
    </cfRule>
    <cfRule type="duplicateValues" priority="709" aboveAverage="0" equalAverage="0" bottom="0" percent="0" rank="0" text="" dxfId="707">
      <formula>0</formula>
    </cfRule>
    <cfRule type="duplicateValues" priority="710" aboveAverage="0" equalAverage="0" bottom="0" percent="0" rank="0" text="" dxfId="708">
      <formula>0</formula>
    </cfRule>
    <cfRule type="duplicateValues" priority="711" aboveAverage="0" equalAverage="0" bottom="0" percent="0" rank="0" text="" dxfId="709">
      <formula>0</formula>
    </cfRule>
    <cfRule type="duplicateValues" priority="712" aboveAverage="0" equalAverage="0" bottom="0" percent="0" rank="0" text="" dxfId="710">
      <formula>0</formula>
    </cfRule>
    <cfRule type="duplicateValues" priority="713" aboveAverage="0" equalAverage="0" bottom="0" percent="0" rank="0" text="" dxfId="711">
      <formula>0</formula>
    </cfRule>
    <cfRule type="duplicateValues" priority="714" aboveAverage="0" equalAverage="0" bottom="0" percent="0" rank="0" text="" dxfId="712">
      <formula>0</formula>
    </cfRule>
    <cfRule type="duplicateValues" priority="715" aboveAverage="0" equalAverage="0" bottom="0" percent="0" rank="0" text="" dxfId="713">
      <formula>0</formula>
    </cfRule>
    <cfRule type="duplicateValues" priority="716" aboveAverage="0" equalAverage="0" bottom="0" percent="0" rank="0" text="" dxfId="714">
      <formula>0</formula>
    </cfRule>
    <cfRule type="duplicateValues" priority="717" aboveAverage="0" equalAverage="0" bottom="0" percent="0" rank="0" text="" dxfId="715">
      <formula>0</formula>
    </cfRule>
    <cfRule type="duplicateValues" priority="718" aboveAverage="0" equalAverage="0" bottom="0" percent="0" rank="0" text="" dxfId="716">
      <formula>0</formula>
    </cfRule>
    <cfRule type="duplicateValues" priority="719" aboveAverage="0" equalAverage="0" bottom="0" percent="0" rank="0" text="" dxfId="717">
      <formula>0</formula>
    </cfRule>
  </conditionalFormatting>
  <conditionalFormatting sqref="G159:G160 G164:G165 G172 G162">
    <cfRule type="duplicateValues" priority="720" aboveAverage="0" equalAverage="0" bottom="0" percent="0" rank="0" text="" dxfId="718">
      <formula>0</formula>
    </cfRule>
    <cfRule type="duplicateValues" priority="721" aboveAverage="0" equalAverage="0" bottom="0" percent="0" rank="0" text="" dxfId="719">
      <formula>0</formula>
    </cfRule>
    <cfRule type="duplicateValues" priority="722" aboveAverage="0" equalAverage="0" bottom="0" percent="0" rank="0" text="" dxfId="720">
      <formula>0</formula>
    </cfRule>
    <cfRule type="duplicateValues" priority="723" aboveAverage="0" equalAverage="0" bottom="0" percent="0" rank="0" text="" dxfId="721">
      <formula>0</formula>
    </cfRule>
    <cfRule type="duplicateValues" priority="724" aboveAverage="0" equalAverage="0" bottom="0" percent="0" rank="0" text="" dxfId="722">
      <formula>0</formula>
    </cfRule>
    <cfRule type="duplicateValues" priority="725" aboveAverage="0" equalAverage="0" bottom="0" percent="0" rank="0" text="" dxfId="723">
      <formula>0</formula>
    </cfRule>
    <cfRule type="duplicateValues" priority="726" aboveAverage="0" equalAverage="0" bottom="0" percent="0" rank="0" text="" dxfId="724">
      <formula>0</formula>
    </cfRule>
    <cfRule type="duplicateValues" priority="727" aboveAverage="0" equalAverage="0" bottom="0" percent="0" rank="0" text="" dxfId="725">
      <formula>0</formula>
    </cfRule>
    <cfRule type="duplicateValues" priority="728" aboveAverage="0" equalAverage="0" bottom="0" percent="0" rank="0" text="" dxfId="726">
      <formula>0</formula>
    </cfRule>
    <cfRule type="duplicateValues" priority="729" aboveAverage="0" equalAverage="0" bottom="0" percent="0" rank="0" text="" dxfId="727">
      <formula>0</formula>
    </cfRule>
    <cfRule type="duplicateValues" priority="730" aboveAverage="0" equalAverage="0" bottom="0" percent="0" rank="0" text="" dxfId="728">
      <formula>0</formula>
    </cfRule>
    <cfRule type="duplicateValues" priority="731" aboveAverage="0" equalAverage="0" bottom="0" percent="0" rank="0" text="" dxfId="729">
      <formula>0</formula>
    </cfRule>
  </conditionalFormatting>
  <conditionalFormatting sqref="H165">
    <cfRule type="duplicateValues" priority="732" aboveAverage="0" equalAverage="0" bottom="0" percent="0" rank="0" text="" dxfId="730">
      <formula>0</formula>
    </cfRule>
    <cfRule type="duplicateValues" priority="733" aboveAverage="0" equalAverage="0" bottom="0" percent="0" rank="0" text="" dxfId="731">
      <formula>0</formula>
    </cfRule>
    <cfRule type="duplicateValues" priority="734" aboveAverage="0" equalAverage="0" bottom="0" percent="0" rank="0" text="" dxfId="732">
      <formula>0</formula>
    </cfRule>
    <cfRule type="duplicateValues" priority="735" aboveAverage="0" equalAverage="0" bottom="0" percent="0" rank="0" text="" dxfId="733">
      <formula>0</formula>
    </cfRule>
    <cfRule type="duplicateValues" priority="736" aboveAverage="0" equalAverage="0" bottom="0" percent="0" rank="0" text="" dxfId="734">
      <formula>0</formula>
    </cfRule>
    <cfRule type="duplicateValues" priority="737" aboveAverage="0" equalAverage="0" bottom="0" percent="0" rank="0" text="" dxfId="735">
      <formula>0</formula>
    </cfRule>
    <cfRule type="duplicateValues" priority="738" aboveAverage="0" equalAverage="0" bottom="0" percent="0" rank="0" text="" dxfId="736">
      <formula>0</formula>
    </cfRule>
    <cfRule type="duplicateValues" priority="739" aboveAverage="0" equalAverage="0" bottom="0" percent="0" rank="0" text="" dxfId="737">
      <formula>0</formula>
    </cfRule>
    <cfRule type="duplicateValues" priority="740" aboveAverage="0" equalAverage="0" bottom="0" percent="0" rank="0" text="" dxfId="738">
      <formula>0</formula>
    </cfRule>
    <cfRule type="duplicateValues" priority="741" aboveAverage="0" equalAverage="0" bottom="0" percent="0" rank="0" text="" dxfId="739">
      <formula>0</formula>
    </cfRule>
    <cfRule type="duplicateValues" priority="742" aboveAverage="0" equalAverage="0" bottom="0" percent="0" rank="0" text="" dxfId="740">
      <formula>0</formula>
    </cfRule>
  </conditionalFormatting>
  <conditionalFormatting sqref="G177">
    <cfRule type="duplicateValues" priority="743" aboveAverage="0" equalAverage="0" bottom="0" percent="0" rank="0" text="" dxfId="741">
      <formula>0</formula>
    </cfRule>
    <cfRule type="duplicateValues" priority="744" aboveAverage="0" equalAverage="0" bottom="0" percent="0" rank="0" text="" dxfId="742">
      <formula>0</formula>
    </cfRule>
    <cfRule type="duplicateValues" priority="745" aboveAverage="0" equalAverage="0" bottom="0" percent="0" rank="0" text="" dxfId="743">
      <formula>0</formula>
    </cfRule>
    <cfRule type="duplicateValues" priority="746" aboveAverage="0" equalAverage="0" bottom="0" percent="0" rank="0" text="" dxfId="744">
      <formula>0</formula>
    </cfRule>
    <cfRule type="duplicateValues" priority="747" aboveAverage="0" equalAverage="0" bottom="0" percent="0" rank="0" text="" dxfId="745">
      <formula>0</formula>
    </cfRule>
    <cfRule type="duplicateValues" priority="748" aboveAverage="0" equalAverage="0" bottom="0" percent="0" rank="0" text="" dxfId="746">
      <formula>0</formula>
    </cfRule>
    <cfRule type="duplicateValues" priority="749" aboveAverage="0" equalAverage="0" bottom="0" percent="0" rank="0" text="" dxfId="747">
      <formula>0</formula>
    </cfRule>
    <cfRule type="duplicateValues" priority="750" aboveAverage="0" equalAverage="0" bottom="0" percent="0" rank="0" text="" dxfId="748">
      <formula>0</formula>
    </cfRule>
    <cfRule type="duplicateValues" priority="751" aboveAverage="0" equalAverage="0" bottom="0" percent="0" rank="0" text="" dxfId="749">
      <formula>0</formula>
    </cfRule>
    <cfRule type="duplicateValues" priority="752" aboveAverage="0" equalAverage="0" bottom="0" percent="0" rank="0" text="" dxfId="750">
      <formula>0</formula>
    </cfRule>
    <cfRule type="duplicateValues" priority="753" aboveAverage="0" equalAverage="0" bottom="0" percent="0" rank="0" text="" dxfId="751">
      <formula>0</formula>
    </cfRule>
    <cfRule type="duplicateValues" priority="754" aboveAverage="0" equalAverage="0" bottom="0" percent="0" rank="0" text="" dxfId="752">
      <formula>0</formula>
    </cfRule>
  </conditionalFormatting>
  <conditionalFormatting sqref="D387:H388 D396:H409 D395:E395 G395:H395 D390:H394 D389 F389:H389 D378:E386 H378:H386 F386">
    <cfRule type="duplicateValues" priority="755" aboveAverage="0" equalAverage="0" bottom="0" percent="0" rank="0" text="" dxfId="753">
      <formula>0</formula>
    </cfRule>
    <cfRule type="duplicateValues" priority="756" aboveAverage="0" equalAverage="0" bottom="0" percent="0" rank="0" text="" dxfId="754">
      <formula>0</formula>
    </cfRule>
    <cfRule type="duplicateValues" priority="757" aboveAverage="0" equalAverage="0" bottom="0" percent="0" rank="0" text="" dxfId="755">
      <formula>0</formula>
    </cfRule>
    <cfRule type="duplicateValues" priority="758" aboveAverage="0" equalAverage="0" bottom="0" percent="0" rank="0" text="" dxfId="756">
      <formula>0</formula>
    </cfRule>
    <cfRule type="duplicateValues" priority="759" aboveAverage="0" equalAverage="0" bottom="0" percent="0" rank="0" text="" dxfId="757">
      <formula>0</formula>
    </cfRule>
    <cfRule type="duplicateValues" priority="760" aboveAverage="0" equalAverage="0" bottom="0" percent="0" rank="0" text="" dxfId="758">
      <formula>0</formula>
    </cfRule>
    <cfRule type="duplicateValues" priority="761" aboveAverage="0" equalAverage="0" bottom="0" percent="0" rank="0" text="" dxfId="759">
      <formula>0</formula>
    </cfRule>
    <cfRule type="duplicateValues" priority="762" aboveAverage="0" equalAverage="0" bottom="0" percent="0" rank="0" text="" dxfId="760">
      <formula>0</formula>
    </cfRule>
    <cfRule type="duplicateValues" priority="763" aboveAverage="0" equalAverage="0" bottom="0" percent="0" rank="0" text="" dxfId="761">
      <formula>0</formula>
    </cfRule>
    <cfRule type="duplicateValues" priority="764" aboveAverage="0" equalAverage="0" bottom="0" percent="0" rank="0" text="" dxfId="762">
      <formula>0</formula>
    </cfRule>
  </conditionalFormatting>
  <conditionalFormatting sqref="F395">
    <cfRule type="duplicateValues" priority="765" aboveAverage="0" equalAverage="0" bottom="0" percent="0" rank="0" text="" dxfId="763">
      <formula>0</formula>
    </cfRule>
    <cfRule type="duplicateValues" priority="766" aboveAverage="0" equalAverage="0" bottom="0" percent="0" rank="0" text="" dxfId="764">
      <formula>0</formula>
    </cfRule>
    <cfRule type="duplicateValues" priority="767" aboveAverage="0" equalAverage="0" bottom="0" percent="0" rank="0" text="" dxfId="765">
      <formula>0</formula>
    </cfRule>
    <cfRule type="duplicateValues" priority="768" aboveAverage="0" equalAverage="0" bottom="0" percent="0" rank="0" text="" dxfId="766">
      <formula>0</formula>
    </cfRule>
    <cfRule type="duplicateValues" priority="769" aboveAverage="0" equalAverage="0" bottom="0" percent="0" rank="0" text="" dxfId="767">
      <formula>0</formula>
    </cfRule>
    <cfRule type="duplicateValues" priority="770" aboveAverage="0" equalAverage="0" bottom="0" percent="0" rank="0" text="" dxfId="768">
      <formula>0</formula>
    </cfRule>
    <cfRule type="duplicateValues" priority="771" aboveAverage="0" equalAverage="0" bottom="0" percent="0" rank="0" text="" dxfId="769">
      <formula>0</formula>
    </cfRule>
    <cfRule type="duplicateValues" priority="772" aboveAverage="0" equalAverage="0" bottom="0" percent="0" rank="0" text="" dxfId="770">
      <formula>0</formula>
    </cfRule>
    <cfRule type="duplicateValues" priority="773" aboveAverage="0" equalAverage="0" bottom="0" percent="0" rank="0" text="" dxfId="771">
      <formula>0</formula>
    </cfRule>
    <cfRule type="duplicateValues" priority="774" aboveAverage="0" equalAverage="0" bottom="0" percent="0" rank="0" text="" dxfId="772">
      <formula>0</formula>
    </cfRule>
    <cfRule type="duplicateValues" priority="775" aboveAverage="0" equalAverage="0" bottom="0" percent="0" rank="0" text="" dxfId="773">
      <formula>0</formula>
    </cfRule>
    <cfRule type="duplicateValues" priority="776" aboveAverage="0" equalAverage="0" bottom="0" percent="0" rank="0" text="" dxfId="774">
      <formula>0</formula>
    </cfRule>
    <cfRule type="duplicateValues" priority="777" aboveAverage="0" equalAverage="0" bottom="0" percent="0" rank="0" text="" dxfId="775">
      <formula>0</formula>
    </cfRule>
    <cfRule type="duplicateValues" priority="778" aboveAverage="0" equalAverage="0" bottom="0" percent="0" rank="0" text="" dxfId="776">
      <formula>0</formula>
    </cfRule>
    <cfRule type="duplicateValues" priority="779" aboveAverage="0" equalAverage="0" bottom="0" percent="0" rank="0" text="" dxfId="777">
      <formula>0</formula>
    </cfRule>
    <cfRule type="duplicateValues" priority="780" aboveAverage="0" equalAverage="0" bottom="0" percent="0" rank="0" text="" dxfId="778">
      <formula>0</formula>
    </cfRule>
    <cfRule type="duplicateValues" priority="781" aboveAverage="0" equalAverage="0" bottom="0" percent="0" rank="0" text="" dxfId="779">
      <formula>0</formula>
    </cfRule>
    <cfRule type="duplicateValues" priority="782" aboveAverage="0" equalAverage="0" bottom="0" percent="0" rank="0" text="" dxfId="780">
      <formula>0</formula>
    </cfRule>
    <cfRule type="duplicateValues" priority="783" aboveAverage="0" equalAverage="0" bottom="0" percent="0" rank="0" text="" dxfId="781">
      <formula>0</formula>
    </cfRule>
    <cfRule type="duplicateValues" priority="784" aboveAverage="0" equalAverage="0" bottom="0" percent="0" rank="0" text="" dxfId="782">
      <formula>0</formula>
    </cfRule>
    <cfRule type="duplicateValues" priority="785" aboveAverage="0" equalAverage="0" bottom="0" percent="0" rank="0" text="" dxfId="783">
      <formula>0</formula>
    </cfRule>
  </conditionalFormatting>
  <conditionalFormatting sqref="E389">
    <cfRule type="duplicateValues" priority="786" aboveAverage="0" equalAverage="0" bottom="0" percent="0" rank="0" text="" dxfId="784">
      <formula>0</formula>
    </cfRule>
    <cfRule type="duplicateValues" priority="787" aboveAverage="0" equalAverage="0" bottom="0" percent="0" rank="0" text="" dxfId="785">
      <formula>0</formula>
    </cfRule>
    <cfRule type="duplicateValues" priority="788" aboveAverage="0" equalAverage="0" bottom="0" percent="0" rank="0" text="" dxfId="786">
      <formula>0</formula>
    </cfRule>
    <cfRule type="duplicateValues" priority="789" aboveAverage="0" equalAverage="0" bottom="0" percent="0" rank="0" text="" dxfId="787">
      <formula>0</formula>
    </cfRule>
    <cfRule type="duplicateValues" priority="790" aboveAverage="0" equalAverage="0" bottom="0" percent="0" rank="0" text="" dxfId="788">
      <formula>0</formula>
    </cfRule>
    <cfRule type="duplicateValues" priority="791" aboveAverage="0" equalAverage="0" bottom="0" percent="0" rank="0" text="" dxfId="789">
      <formula>0</formula>
    </cfRule>
    <cfRule type="duplicateValues" priority="792" aboveAverage="0" equalAverage="0" bottom="0" percent="0" rank="0" text="" dxfId="790">
      <formula>0</formula>
    </cfRule>
    <cfRule type="duplicateValues" priority="793" aboveAverage="0" equalAverage="0" bottom="0" percent="0" rank="0" text="" dxfId="791">
      <formula>0</formula>
    </cfRule>
    <cfRule type="duplicateValues" priority="794" aboveAverage="0" equalAverage="0" bottom="0" percent="0" rank="0" text="" dxfId="792">
      <formula>0</formula>
    </cfRule>
    <cfRule type="duplicateValues" priority="795" aboveAverage="0" equalAverage="0" bottom="0" percent="0" rank="0" text="" dxfId="793">
      <formula>0</formula>
    </cfRule>
    <cfRule type="duplicateValues" priority="796" aboveAverage="0" equalAverage="0" bottom="0" percent="0" rank="0" text="" dxfId="794">
      <formula>0</formula>
    </cfRule>
    <cfRule type="duplicateValues" priority="797" aboveAverage="0" equalAverage="0" bottom="0" percent="0" rank="0" text="" dxfId="795">
      <formula>0</formula>
    </cfRule>
    <cfRule type="duplicateValues" priority="798" aboveAverage="0" equalAverage="0" bottom="0" percent="0" rank="0" text="" dxfId="796">
      <formula>0</formula>
    </cfRule>
    <cfRule type="duplicateValues" priority="799" aboveAverage="0" equalAverage="0" bottom="0" percent="0" rank="0" text="" dxfId="797">
      <formula>0</formula>
    </cfRule>
    <cfRule type="duplicateValues" priority="800" aboveAverage="0" equalAverage="0" bottom="0" percent="0" rank="0" text="" dxfId="798">
      <formula>0</formula>
    </cfRule>
    <cfRule type="duplicateValues" priority="801" aboveAverage="0" equalAverage="0" bottom="0" percent="0" rank="0" text="" dxfId="799">
      <formula>0</formula>
    </cfRule>
    <cfRule type="duplicateValues" priority="802" aboveAverage="0" equalAverage="0" bottom="0" percent="0" rank="0" text="" dxfId="800">
      <formula>0</formula>
    </cfRule>
    <cfRule type="duplicateValues" priority="803" aboveAverage="0" equalAverage="0" bottom="0" percent="0" rank="0" text="" dxfId="801">
      <formula>0</formula>
    </cfRule>
    <cfRule type="duplicateValues" priority="804" aboveAverage="0" equalAverage="0" bottom="0" percent="0" rank="0" text="" dxfId="802">
      <formula>0</formula>
    </cfRule>
    <cfRule type="duplicateValues" priority="805" aboveAverage="0" equalAverage="0" bottom="0" percent="0" rank="0" text="" dxfId="803">
      <formula>0</formula>
    </cfRule>
    <cfRule type="duplicateValues" priority="806" aboveAverage="0" equalAverage="0" bottom="0" percent="0" rank="0" text="" dxfId="804">
      <formula>0</formula>
    </cfRule>
  </conditionalFormatting>
  <conditionalFormatting sqref="D359:E359 D362:E362 D360:D361 D366:E368 D370:E377 D369 D363:D365 H359:H377">
    <cfRule type="duplicateValues" priority="807" aboveAverage="0" equalAverage="0" bottom="0" percent="0" rank="0" text="" dxfId="805">
      <formula>0</formula>
    </cfRule>
    <cfRule type="duplicateValues" priority="808" aboveAverage="0" equalAverage="0" bottom="0" percent="0" rank="0" text="" dxfId="806">
      <formula>0</formula>
    </cfRule>
    <cfRule type="duplicateValues" priority="809" aboveAverage="0" equalAverage="0" bottom="0" percent="0" rank="0" text="" dxfId="807">
      <formula>0</formula>
    </cfRule>
    <cfRule type="duplicateValues" priority="810" aboveAverage="0" equalAverage="0" bottom="0" percent="0" rank="0" text="" dxfId="808">
      <formula>0</formula>
    </cfRule>
    <cfRule type="duplicateValues" priority="811" aboveAverage="0" equalAverage="0" bottom="0" percent="0" rank="0" text="" dxfId="809">
      <formula>0</formula>
    </cfRule>
    <cfRule type="duplicateValues" priority="812" aboveAverage="0" equalAverage="0" bottom="0" percent="0" rank="0" text="" dxfId="810">
      <formula>0</formula>
    </cfRule>
    <cfRule type="duplicateValues" priority="813" aboveAverage="0" equalAverage="0" bottom="0" percent="0" rank="0" text="" dxfId="811">
      <formula>0</formula>
    </cfRule>
    <cfRule type="duplicateValues" priority="814" aboveAverage="0" equalAverage="0" bottom="0" percent="0" rank="0" text="" dxfId="812">
      <formula>0</formula>
    </cfRule>
    <cfRule type="duplicateValues" priority="815" aboveAverage="0" equalAverage="0" bottom="0" percent="0" rank="0" text="" dxfId="813">
      <formula>0</formula>
    </cfRule>
    <cfRule type="duplicateValues" priority="816" aboveAverage="0" equalAverage="0" bottom="0" percent="0" rank="0" text="" dxfId="814">
      <formula>0</formula>
    </cfRule>
  </conditionalFormatting>
  <conditionalFormatting sqref="F382:F385">
    <cfRule type="duplicateValues" priority="817" aboveAverage="0" equalAverage="0" bottom="0" percent="0" rank="0" text="" dxfId="815">
      <formula>0</formula>
    </cfRule>
    <cfRule type="duplicateValues" priority="818" aboveAverage="0" equalAverage="0" bottom="0" percent="0" rank="0" text="" dxfId="816">
      <formula>0</formula>
    </cfRule>
    <cfRule type="duplicateValues" priority="819" aboveAverage="0" equalAverage="0" bottom="0" percent="0" rank="0" text="" dxfId="817">
      <formula>0</formula>
    </cfRule>
    <cfRule type="duplicateValues" priority="820" aboveAverage="0" equalAverage="0" bottom="0" percent="0" rank="0" text="" dxfId="818">
      <formula>0</formula>
    </cfRule>
    <cfRule type="duplicateValues" priority="821" aboveAverage="0" equalAverage="0" bottom="0" percent="0" rank="0" text="" dxfId="819">
      <formula>0</formula>
    </cfRule>
    <cfRule type="duplicateValues" priority="822" aboveAverage="0" equalAverage="0" bottom="0" percent="0" rank="0" text="" dxfId="820">
      <formula>0</formula>
    </cfRule>
    <cfRule type="duplicateValues" priority="823" aboveAverage="0" equalAverage="0" bottom="0" percent="0" rank="0" text="" dxfId="821">
      <formula>0</formula>
    </cfRule>
    <cfRule type="duplicateValues" priority="824" aboveAverage="0" equalAverage="0" bottom="0" percent="0" rank="0" text="" dxfId="822">
      <formula>0</formula>
    </cfRule>
    <cfRule type="duplicateValues" priority="825" aboveAverage="0" equalAverage="0" bottom="0" percent="0" rank="0" text="" dxfId="823">
      <formula>0</formula>
    </cfRule>
    <cfRule type="duplicateValues" priority="826" aboveAverage="0" equalAverage="0" bottom="0" percent="0" rank="0" text="" dxfId="824">
      <formula>0</formula>
    </cfRule>
    <cfRule type="duplicateValues" priority="827" aboveAverage="0" equalAverage="0" bottom="0" percent="0" rank="0" text="" dxfId="825">
      <formula>0</formula>
    </cfRule>
    <cfRule type="duplicateValues" priority="828" aboveAverage="0" equalAverage="0" bottom="0" percent="0" rank="0" text="" dxfId="826">
      <formula>0</formula>
    </cfRule>
    <cfRule type="duplicateValues" priority="829" aboveAverage="0" equalAverage="0" bottom="0" percent="0" rank="0" text="" dxfId="827">
      <formula>0</formula>
    </cfRule>
    <cfRule type="duplicateValues" priority="830" aboveAverage="0" equalAverage="0" bottom="0" percent="0" rank="0" text="" dxfId="828">
      <formula>0</formula>
    </cfRule>
  </conditionalFormatting>
  <conditionalFormatting sqref="G362 F367:F368 F370:F372 E369 G373 F374:F377 E363 E365 G364 F359 E360:E361 F379:F381">
    <cfRule type="duplicateValues" priority="831" aboveAverage="0" equalAverage="0" bottom="0" percent="0" rank="0" text="" dxfId="829">
      <formula>0</formula>
    </cfRule>
    <cfRule type="duplicateValues" priority="832" aboveAverage="0" equalAverage="0" bottom="0" percent="0" rank="0" text="" dxfId="830">
      <formula>0</formula>
    </cfRule>
    <cfRule type="duplicateValues" priority="833" aboveAverage="0" equalAverage="0" bottom="0" percent="0" rank="0" text="" dxfId="831">
      <formula>0</formula>
    </cfRule>
    <cfRule type="duplicateValues" priority="834" aboveAverage="0" equalAverage="0" bottom="0" percent="0" rank="0" text="" dxfId="832">
      <formula>0</formula>
    </cfRule>
    <cfRule type="duplicateValues" priority="835" aboveAverage="0" equalAverage="0" bottom="0" percent="0" rank="0" text="" dxfId="833">
      <formula>0</formula>
    </cfRule>
    <cfRule type="duplicateValues" priority="836" aboveAverage="0" equalAverage="0" bottom="0" percent="0" rank="0" text="" dxfId="834">
      <formula>0</formula>
    </cfRule>
    <cfRule type="duplicateValues" priority="837" aboveAverage="0" equalAverage="0" bottom="0" percent="0" rank="0" text="" dxfId="835">
      <formula>0</formula>
    </cfRule>
    <cfRule type="duplicateValues" priority="838" aboveAverage="0" equalAverage="0" bottom="0" percent="0" rank="0" text="" dxfId="836">
      <formula>0</formula>
    </cfRule>
    <cfRule type="duplicateValues" priority="839" aboveAverage="0" equalAverage="0" bottom="0" percent="0" rank="0" text="" dxfId="837">
      <formula>0</formula>
    </cfRule>
    <cfRule type="duplicateValues" priority="840" aboveAverage="0" equalAverage="0" bottom="0" percent="0" rank="0" text="" dxfId="838">
      <formula>0</formula>
    </cfRule>
    <cfRule type="duplicateValues" priority="841" aboveAverage="0" equalAverage="0" bottom="0" percent="0" rank="0" text="" dxfId="839">
      <formula>0</formula>
    </cfRule>
    <cfRule type="duplicateValues" priority="842" aboveAverage="0" equalAverage="0" bottom="0" percent="0" rank="0" text="" dxfId="840">
      <formula>0</formula>
    </cfRule>
    <cfRule type="duplicateValues" priority="843" aboveAverage="0" equalAverage="0" bottom="0" percent="0" rank="0" text="" dxfId="841">
      <formula>0</formula>
    </cfRule>
    <cfRule type="duplicateValues" priority="844" aboveAverage="0" equalAverage="0" bottom="0" percent="0" rank="0" text="" dxfId="842">
      <formula>0</formula>
    </cfRule>
  </conditionalFormatting>
  <conditionalFormatting sqref="F378">
    <cfRule type="duplicateValues" priority="845" aboveAverage="0" equalAverage="0" bottom="0" percent="0" rank="0" text="" dxfId="843">
      <formula>0</formula>
    </cfRule>
    <cfRule type="duplicateValues" priority="846" aboveAverage="0" equalAverage="0" bottom="0" percent="0" rank="0" text="" dxfId="844">
      <formula>0</formula>
    </cfRule>
    <cfRule type="duplicateValues" priority="847" aboveAverage="0" equalAverage="0" bottom="0" percent="0" rank="0" text="" dxfId="845">
      <formula>0</formula>
    </cfRule>
    <cfRule type="duplicateValues" priority="848" aboveAverage="0" equalAverage="0" bottom="0" percent="0" rank="0" text="" dxfId="846">
      <formula>0</formula>
    </cfRule>
    <cfRule type="duplicateValues" priority="849" aboveAverage="0" equalAverage="0" bottom="0" percent="0" rank="0" text="" dxfId="847">
      <formula>0</formula>
    </cfRule>
    <cfRule type="duplicateValues" priority="850" aboveAverage="0" equalAverage="0" bottom="0" percent="0" rank="0" text="" dxfId="848">
      <formula>0</formula>
    </cfRule>
    <cfRule type="duplicateValues" priority="851" aboveAverage="0" equalAverage="0" bottom="0" percent="0" rank="0" text="" dxfId="849">
      <formula>0</formula>
    </cfRule>
    <cfRule type="duplicateValues" priority="852" aboveAverage="0" equalAverage="0" bottom="0" percent="0" rank="0" text="" dxfId="850">
      <formula>0</formula>
    </cfRule>
    <cfRule type="duplicateValues" priority="853" aboveAverage="0" equalAverage="0" bottom="0" percent="0" rank="0" text="" dxfId="851">
      <formula>0</formula>
    </cfRule>
    <cfRule type="duplicateValues" priority="854" aboveAverage="0" equalAverage="0" bottom="0" percent="0" rank="0" text="" dxfId="852">
      <formula>0</formula>
    </cfRule>
  </conditionalFormatting>
  <conditionalFormatting sqref="D469:E469 G469:H469 D446:H452 D470:H476 D454:H468 D453:E453 G453:H453">
    <cfRule type="duplicateValues" priority="855" aboveAverage="0" equalAverage="0" bottom="0" percent="0" rank="0" text="" dxfId="853">
      <formula>0</formula>
    </cfRule>
    <cfRule type="duplicateValues" priority="856" aboveAverage="0" equalAverage="0" bottom="0" percent="0" rank="0" text="" dxfId="854">
      <formula>0</formula>
    </cfRule>
    <cfRule type="duplicateValues" priority="857" aboveAverage="0" equalAverage="0" bottom="0" percent="0" rank="0" text="" dxfId="855">
      <formula>0</formula>
    </cfRule>
    <cfRule type="duplicateValues" priority="858" aboveAverage="0" equalAverage="0" bottom="0" percent="0" rank="0" text="" dxfId="856">
      <formula>0</formula>
    </cfRule>
    <cfRule type="duplicateValues" priority="859" aboveAverage="0" equalAverage="0" bottom="0" percent="0" rank="0" text="" dxfId="857">
      <formula>0</formula>
    </cfRule>
    <cfRule type="duplicateValues" priority="860" aboveAverage="0" equalAverage="0" bottom="0" percent="0" rank="0" text="" dxfId="858">
      <formula>0</formula>
    </cfRule>
    <cfRule type="duplicateValues" priority="861" aboveAverage="0" equalAverage="0" bottom="0" percent="0" rank="0" text="" dxfId="859">
      <formula>0</formula>
    </cfRule>
    <cfRule type="duplicateValues" priority="862" aboveAverage="0" equalAverage="0" bottom="0" percent="0" rank="0" text="" dxfId="860">
      <formula>0</formula>
    </cfRule>
    <cfRule type="duplicateValues" priority="863" aboveAverage="0" equalAverage="0" bottom="0" percent="0" rank="0" text="" dxfId="861">
      <formula>0</formula>
    </cfRule>
  </conditionalFormatting>
  <conditionalFormatting sqref="F469">
    <cfRule type="duplicateValues" priority="864" aboveAverage="0" equalAverage="0" bottom="0" percent="0" rank="0" text="" dxfId="862">
      <formula>0</formula>
    </cfRule>
    <cfRule type="duplicateValues" priority="865" aboveAverage="0" equalAverage="0" bottom="0" percent="0" rank="0" text="" dxfId="863">
      <formula>0</formula>
    </cfRule>
    <cfRule type="duplicateValues" priority="866" aboveAverage="0" equalAverage="0" bottom="0" percent="0" rank="0" text="" dxfId="864">
      <formula>0</formula>
    </cfRule>
    <cfRule type="duplicateValues" priority="867" aboveAverage="0" equalAverage="0" bottom="0" percent="0" rank="0" text="" dxfId="865">
      <formula>0</formula>
    </cfRule>
    <cfRule type="duplicateValues" priority="868" aboveAverage="0" equalAverage="0" bottom="0" percent="0" rank="0" text="" dxfId="866">
      <formula>0</formula>
    </cfRule>
    <cfRule type="duplicateValues" priority="869" aboveAverage="0" equalAverage="0" bottom="0" percent="0" rank="0" text="" dxfId="867">
      <formula>0</formula>
    </cfRule>
    <cfRule type="duplicateValues" priority="870" aboveAverage="0" equalAverage="0" bottom="0" percent="0" rank="0" text="" dxfId="868">
      <formula>0</formula>
    </cfRule>
    <cfRule type="duplicateValues" priority="871" aboveAverage="0" equalAverage="0" bottom="0" percent="0" rank="0" text="" dxfId="869">
      <formula>0</formula>
    </cfRule>
    <cfRule type="duplicateValues" priority="872" aboveAverage="0" equalAverage="0" bottom="0" percent="0" rank="0" text="" dxfId="870">
      <formula>0</formula>
    </cfRule>
    <cfRule type="duplicateValues" priority="873" aboveAverage="0" equalAverage="0" bottom="0" percent="0" rank="0" text="" dxfId="871">
      <formula>0</formula>
    </cfRule>
    <cfRule type="duplicateValues" priority="874" aboveAverage="0" equalAverage="0" bottom="0" percent="0" rank="0" text="" dxfId="872">
      <formula>0</formula>
    </cfRule>
    <cfRule type="duplicateValues" priority="875" aboveAverage="0" equalAverage="0" bottom="0" percent="0" rank="0" text="" dxfId="873">
      <formula>0</formula>
    </cfRule>
    <cfRule type="duplicateValues" priority="876" aboveAverage="0" equalAverage="0" bottom="0" percent="0" rank="0" text="" dxfId="874">
      <formula>0</formula>
    </cfRule>
    <cfRule type="duplicateValues" priority="877" aboveAverage="0" equalAverage="0" bottom="0" percent="0" rank="0" text="" dxfId="875">
      <formula>0</formula>
    </cfRule>
    <cfRule type="duplicateValues" priority="878" aboveAverage="0" equalAverage="0" bottom="0" percent="0" rank="0" text="" dxfId="876">
      <formula>0</formula>
    </cfRule>
    <cfRule type="duplicateValues" priority="879" aboveAverage="0" equalAverage="0" bottom="0" percent="0" rank="0" text="" dxfId="877">
      <formula>0</formula>
    </cfRule>
    <cfRule type="duplicateValues" priority="880" aboveAverage="0" equalAverage="0" bottom="0" percent="0" rank="0" text="" dxfId="878">
      <formula>0</formula>
    </cfRule>
    <cfRule type="duplicateValues" priority="881" aboveAverage="0" equalAverage="0" bottom="0" percent="0" rank="0" text="" dxfId="879">
      <formula>0</formula>
    </cfRule>
    <cfRule type="duplicateValues" priority="882" aboveAverage="0" equalAverage="0" bottom="0" percent="0" rank="0" text="" dxfId="880">
      <formula>0</formula>
    </cfRule>
    <cfRule type="duplicateValues" priority="883" aboveAverage="0" equalAverage="0" bottom="0" percent="0" rank="0" text="" dxfId="881">
      <formula>0</formula>
    </cfRule>
    <cfRule type="duplicateValues" priority="884" aboveAverage="0" equalAverage="0" bottom="0" percent="0" rank="0" text="" dxfId="882">
      <formula>0</formula>
    </cfRule>
  </conditionalFormatting>
  <conditionalFormatting sqref="F436">
    <cfRule type="duplicateValues" priority="885" aboveAverage="0" equalAverage="0" bottom="0" percent="0" rank="0" text="" dxfId="883">
      <formula>0</formula>
    </cfRule>
    <cfRule type="duplicateValues" priority="886" aboveAverage="0" equalAverage="0" bottom="0" percent="0" rank="0" text="" dxfId="884">
      <formula>0</formula>
    </cfRule>
    <cfRule type="duplicateValues" priority="887" aboveAverage="0" equalAverage="0" bottom="0" percent="0" rank="0" text="" dxfId="885">
      <formula>0</formula>
    </cfRule>
    <cfRule type="duplicateValues" priority="888" aboveAverage="0" equalAverage="0" bottom="0" percent="0" rank="0" text="" dxfId="886">
      <formula>0</formula>
    </cfRule>
    <cfRule type="duplicateValues" priority="889" aboveAverage="0" equalAverage="0" bottom="0" percent="0" rank="0" text="" dxfId="887">
      <formula>0</formula>
    </cfRule>
    <cfRule type="duplicateValues" priority="890" aboveAverage="0" equalAverage="0" bottom="0" percent="0" rank="0" text="" dxfId="888">
      <formula>0</formula>
    </cfRule>
    <cfRule type="duplicateValues" priority="891" aboveAverage="0" equalAverage="0" bottom="0" percent="0" rank="0" text="" dxfId="889">
      <formula>0</formula>
    </cfRule>
    <cfRule type="duplicateValues" priority="892" aboveAverage="0" equalAverage="0" bottom="0" percent="0" rank="0" text="" dxfId="890">
      <formula>0</formula>
    </cfRule>
    <cfRule type="duplicateValues" priority="893" aboveAverage="0" equalAverage="0" bottom="0" percent="0" rank="0" text="" dxfId="891">
      <formula>0</formula>
    </cfRule>
    <cfRule type="duplicateValues" priority="894" aboveAverage="0" equalAverage="0" bottom="0" percent="0" rank="0" text="" dxfId="892">
      <formula>0</formula>
    </cfRule>
    <cfRule type="duplicateValues" priority="895" aboveAverage="0" equalAverage="0" bottom="0" percent="0" rank="0" text="" dxfId="893">
      <formula>0</formula>
    </cfRule>
    <cfRule type="duplicateValues" priority="896" aboveAverage="0" equalAverage="0" bottom="0" percent="0" rank="0" text="" dxfId="894">
      <formula>0</formula>
    </cfRule>
    <cfRule type="duplicateValues" priority="897" aboveAverage="0" equalAverage="0" bottom="0" percent="0" rank="0" text="" dxfId="895">
      <formula>0</formula>
    </cfRule>
    <cfRule type="duplicateValues" priority="898" aboveAverage="0" equalAverage="0" bottom="0" percent="0" rank="0" text="" dxfId="896">
      <formula>0</formula>
    </cfRule>
    <cfRule type="duplicateValues" priority="899" aboveAverage="0" equalAverage="0" bottom="0" percent="0" rank="0" text="" dxfId="897">
      <formula>0</formula>
    </cfRule>
    <cfRule type="duplicateValues" priority="900" aboveAverage="0" equalAverage="0" bottom="0" percent="0" rank="0" text="" dxfId="898">
      <formula>0</formula>
    </cfRule>
    <cfRule type="duplicateValues" priority="901" aboveAverage="0" equalAverage="0" bottom="0" percent="0" rank="0" text="" dxfId="899">
      <formula>0</formula>
    </cfRule>
    <cfRule type="duplicateValues" priority="902" aboveAverage="0" equalAverage="0" bottom="0" percent="0" rank="0" text="" dxfId="900">
      <formula>0</formula>
    </cfRule>
    <cfRule type="duplicateValues" priority="903" aboveAverage="0" equalAverage="0" bottom="0" percent="0" rank="0" text="" dxfId="901">
      <formula>0</formula>
    </cfRule>
    <cfRule type="duplicateValues" priority="904" aboveAverage="0" equalAverage="0" bottom="0" percent="0" rank="0" text="" dxfId="902">
      <formula>0</formula>
    </cfRule>
    <cfRule type="duplicateValues" priority="905" aboveAverage="0" equalAverage="0" bottom="0" percent="0" rank="0" text="" dxfId="903">
      <formula>0</formula>
    </cfRule>
  </conditionalFormatting>
  <conditionalFormatting sqref="D436:E436 G436:H436 D427:H428 D426:E426 G426:H426 D430:H430 H429 D429:E429 D431:E431 G431:H431 D432:H435 D437:H445">
    <cfRule type="duplicateValues" priority="906" aboveAverage="0" equalAverage="0" bottom="0" percent="0" rank="0" text="" dxfId="904">
      <formula>0</formula>
    </cfRule>
    <cfRule type="duplicateValues" priority="907" aboveAverage="0" equalAverage="0" bottom="0" percent="0" rank="0" text="" dxfId="905">
      <formula>0</formula>
    </cfRule>
    <cfRule type="duplicateValues" priority="908" aboveAverage="0" equalAverage="0" bottom="0" percent="0" rank="0" text="" dxfId="906">
      <formula>0</formula>
    </cfRule>
    <cfRule type="duplicateValues" priority="909" aboveAverage="0" equalAverage="0" bottom="0" percent="0" rank="0" text="" dxfId="907">
      <formula>0</formula>
    </cfRule>
    <cfRule type="duplicateValues" priority="910" aboveAverage="0" equalAverage="0" bottom="0" percent="0" rank="0" text="" dxfId="908">
      <formula>0</formula>
    </cfRule>
    <cfRule type="duplicateValues" priority="911" aboveAverage="0" equalAverage="0" bottom="0" percent="0" rank="0" text="" dxfId="909">
      <formula>0</formula>
    </cfRule>
    <cfRule type="duplicateValues" priority="912" aboveAverage="0" equalAverage="0" bottom="0" percent="0" rank="0" text="" dxfId="910">
      <formula>0</formula>
    </cfRule>
    <cfRule type="duplicateValues" priority="913" aboveAverage="0" equalAverage="0" bottom="0" percent="0" rank="0" text="" dxfId="911">
      <formula>0</formula>
    </cfRule>
    <cfRule type="duplicateValues" priority="914" aboveAverage="0" equalAverage="0" bottom="0" percent="0" rank="0" text="" dxfId="912">
      <formula>0</formula>
    </cfRule>
  </conditionalFormatting>
  <conditionalFormatting sqref="F453">
    <cfRule type="duplicateValues" priority="915" aboveAverage="0" equalAverage="0" bottom="0" percent="0" rank="0" text="" dxfId="913">
      <formula>0</formula>
    </cfRule>
    <cfRule type="duplicateValues" priority="916" aboveAverage="0" equalAverage="0" bottom="0" percent="0" rank="0" text="" dxfId="914">
      <formula>0</formula>
    </cfRule>
    <cfRule type="duplicateValues" priority="917" aboveAverage="0" equalAverage="0" bottom="0" percent="0" rank="0" text="" dxfId="915">
      <formula>0</formula>
    </cfRule>
    <cfRule type="duplicateValues" priority="918" aboveAverage="0" equalAverage="0" bottom="0" percent="0" rank="0" text="" dxfId="916">
      <formula>0</formula>
    </cfRule>
    <cfRule type="duplicateValues" priority="919" aboveAverage="0" equalAverage="0" bottom="0" percent="0" rank="0" text="" dxfId="917">
      <formula>0</formula>
    </cfRule>
    <cfRule type="duplicateValues" priority="920" aboveAverage="0" equalAverage="0" bottom="0" percent="0" rank="0" text="" dxfId="918">
      <formula>0</formula>
    </cfRule>
    <cfRule type="duplicateValues" priority="921" aboveAverage="0" equalAverage="0" bottom="0" percent="0" rank="0" text="" dxfId="919">
      <formula>0</formula>
    </cfRule>
    <cfRule type="duplicateValues" priority="922" aboveAverage="0" equalAverage="0" bottom="0" percent="0" rank="0" text="" dxfId="920">
      <formula>0</formula>
    </cfRule>
    <cfRule type="duplicateValues" priority="923" aboveAverage="0" equalAverage="0" bottom="0" percent="0" rank="0" text="" dxfId="921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25" activeCellId="0" sqref="B425"/>
    </sheetView>
  </sheetViews>
  <sheetFormatPr defaultRowHeight="12" zeroHeight="false" outlineLevelRow="2" outlineLevelCol="0"/>
  <cols>
    <col collapsed="false" customWidth="true" hidden="false" outlineLevel="0" max="1" min="1" style="1" width="3.86"/>
    <col collapsed="false" customWidth="true" hidden="false" outlineLevel="0" max="2" min="2" style="1" width="51.29"/>
    <col collapsed="false" customWidth="true" hidden="false" outlineLevel="0" max="3" min="3" style="1" width="4.43"/>
    <col collapsed="false" customWidth="true" hidden="false" outlineLevel="0" max="4" min="4" style="1" width="23.01"/>
    <col collapsed="false" customWidth="true" hidden="false" outlineLevel="0" max="6" min="5" style="1" width="24.71"/>
    <col collapsed="false" customWidth="true" hidden="false" outlineLevel="0" max="8" min="7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34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45" hidden="false" customHeight="true" outlineLevel="0" collapsed="false">
      <c r="A8" s="76" t="n">
        <v>1</v>
      </c>
      <c r="B8" s="6" t="s">
        <v>92</v>
      </c>
      <c r="C8" s="7" t="n">
        <f aca="false">SUM(D8:H8)</f>
        <v>38</v>
      </c>
      <c r="D8" s="8" t="n">
        <f aca="false">COUNTA(D9:D74)</f>
        <v>0</v>
      </c>
      <c r="E8" s="8" t="n">
        <f aca="false">COUNTA(E9:E74)</f>
        <v>2</v>
      </c>
      <c r="F8" s="8" t="n">
        <f aca="false">COUNTA(F9:F74)</f>
        <v>13</v>
      </c>
      <c r="G8" s="8" t="n">
        <f aca="false">COUNTA(G9:G74)</f>
        <v>22</v>
      </c>
      <c r="H8" s="8" t="n">
        <f aca="false">COUNTA(H9:H74)</f>
        <v>1</v>
      </c>
    </row>
    <row r="9" customFormat="false" ht="15.6" hidden="false" customHeight="true" outlineLevel="1" collapsed="false">
      <c r="D9" s="9"/>
      <c r="E9" s="10"/>
      <c r="F9" s="10"/>
      <c r="G9" s="10"/>
      <c r="H9" s="11"/>
    </row>
    <row r="10" customFormat="false" ht="15.6" hidden="false" customHeight="true" outlineLevel="1" collapsed="false">
      <c r="D10" s="38"/>
      <c r="E10" s="8"/>
      <c r="F10" s="60" t="s">
        <v>71</v>
      </c>
      <c r="G10" s="8"/>
      <c r="H10" s="41"/>
    </row>
    <row r="11" customFormat="false" ht="15.75" hidden="false" customHeight="false" outlineLevel="1" collapsed="false">
      <c r="D11" s="38"/>
      <c r="E11" s="8"/>
      <c r="F11" s="60" t="s">
        <v>72</v>
      </c>
      <c r="G11" s="8"/>
      <c r="H11" s="41"/>
    </row>
    <row r="12" customFormat="false" ht="15.75" hidden="false" customHeight="false" outlineLevel="1" collapsed="false">
      <c r="D12" s="38"/>
      <c r="E12" s="8"/>
      <c r="F12" s="60" t="s">
        <v>55</v>
      </c>
      <c r="G12" s="8"/>
      <c r="H12" s="41"/>
    </row>
    <row r="13" customFormat="false" ht="15.75" hidden="false" customHeight="false" outlineLevel="1" collapsed="false">
      <c r="D13" s="38"/>
      <c r="E13" s="8"/>
      <c r="F13" s="60" t="s">
        <v>56</v>
      </c>
      <c r="G13" s="8"/>
      <c r="H13" s="41"/>
    </row>
    <row r="14" customFormat="false" ht="15.75" hidden="false" customHeight="false" outlineLevel="1" collapsed="false">
      <c r="D14" s="38"/>
      <c r="E14" s="8"/>
      <c r="F14" s="60" t="s">
        <v>73</v>
      </c>
      <c r="G14" s="8"/>
      <c r="H14" s="41"/>
    </row>
    <row r="15" customFormat="false" ht="15.75" hidden="false" customHeight="false" outlineLevel="1" collapsed="false">
      <c r="D15" s="38"/>
      <c r="E15" s="8"/>
      <c r="F15" s="60" t="s">
        <v>74</v>
      </c>
      <c r="G15" s="8"/>
      <c r="H15" s="41"/>
    </row>
    <row r="16" customFormat="false" ht="15.75" hidden="false" customHeight="false" outlineLevel="1" collapsed="false">
      <c r="D16" s="38"/>
      <c r="E16" s="8"/>
      <c r="F16" s="60" t="s">
        <v>75</v>
      </c>
      <c r="G16" s="8"/>
      <c r="H16" s="41"/>
    </row>
    <row r="17" customFormat="false" ht="15.75" hidden="false" customHeight="false" outlineLevel="1" collapsed="false">
      <c r="D17" s="38"/>
      <c r="E17" s="8"/>
      <c r="G17" s="8"/>
      <c r="H17" s="60" t="s">
        <v>76</v>
      </c>
    </row>
    <row r="18" customFormat="false" ht="15.75" hidden="false" customHeight="false" outlineLevel="1" collapsed="false">
      <c r="D18" s="38"/>
      <c r="E18" s="8"/>
      <c r="F18" s="60" t="s">
        <v>77</v>
      </c>
      <c r="G18" s="8"/>
      <c r="H18" s="41"/>
    </row>
    <row r="19" customFormat="false" ht="15.75" hidden="false" customHeight="false" outlineLevel="1" collapsed="false">
      <c r="D19" s="38"/>
      <c r="E19" s="8"/>
      <c r="F19" s="60" t="s">
        <v>57</v>
      </c>
      <c r="G19" s="8"/>
      <c r="H19" s="41"/>
    </row>
    <row r="20" customFormat="false" ht="15.75" hidden="false" customHeight="false" outlineLevel="1" collapsed="false">
      <c r="D20" s="38"/>
      <c r="E20" s="8"/>
      <c r="F20" s="60" t="s">
        <v>58</v>
      </c>
      <c r="G20" s="8"/>
      <c r="H20" s="41"/>
    </row>
    <row r="21" customFormat="false" ht="15.75" hidden="false" customHeight="false" outlineLevel="1" collapsed="false">
      <c r="D21" s="38"/>
      <c r="E21" s="8"/>
      <c r="G21" s="60" t="s">
        <v>59</v>
      </c>
      <c r="H21" s="41"/>
    </row>
    <row r="22" customFormat="false" ht="15.75" hidden="false" customHeight="false" outlineLevel="1" collapsed="false">
      <c r="D22" s="38"/>
      <c r="E22" s="8"/>
      <c r="G22" s="43" t="s">
        <v>37</v>
      </c>
      <c r="H22" s="41"/>
    </row>
    <row r="23" customFormat="false" ht="15.75" hidden="false" customHeight="false" outlineLevel="1" collapsed="false">
      <c r="D23" s="38"/>
      <c r="E23" s="8"/>
      <c r="F23" s="40"/>
      <c r="G23" s="8"/>
      <c r="H23" s="41"/>
    </row>
    <row r="24" customFormat="false" ht="15.75" hidden="false" customHeight="false" outlineLevel="2" collapsed="false">
      <c r="D24" s="12"/>
      <c r="E24" s="8"/>
      <c r="G24" s="39" t="s">
        <v>14</v>
      </c>
      <c r="H24" s="13"/>
    </row>
    <row r="25" customFormat="false" ht="15.75" hidden="false" customHeight="false" outlineLevel="2" collapsed="false">
      <c r="D25" s="12"/>
      <c r="E25" s="8"/>
      <c r="G25" s="39" t="s">
        <v>12</v>
      </c>
      <c r="H25" s="13"/>
    </row>
    <row r="26" customFormat="false" ht="15.75" hidden="false" customHeight="false" outlineLevel="2" collapsed="false">
      <c r="D26" s="12"/>
      <c r="E26" s="8"/>
      <c r="G26" s="39" t="s">
        <v>38</v>
      </c>
      <c r="H26" s="13"/>
    </row>
    <row r="27" customFormat="false" ht="15.75" hidden="false" customHeight="false" outlineLevel="2" collapsed="false">
      <c r="D27" s="12"/>
      <c r="E27" s="14"/>
      <c r="G27" s="39" t="s">
        <v>40</v>
      </c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13"/>
      <c r="H28" s="13"/>
    </row>
    <row r="29" customFormat="false" ht="15.75" hidden="false" customHeight="false" outlineLevel="2" collapsed="false">
      <c r="D29" s="12"/>
      <c r="E29" s="8"/>
      <c r="G29" s="39" t="s">
        <v>39</v>
      </c>
      <c r="H29" s="13"/>
    </row>
    <row r="30" customFormat="false" ht="15.75" hidden="false" customHeight="false" outlineLevel="2" collapsed="false">
      <c r="D30" s="12"/>
      <c r="E30" s="8"/>
      <c r="G30" s="39" t="s">
        <v>41</v>
      </c>
      <c r="H30" s="13"/>
    </row>
    <row r="31" customFormat="false" ht="15.75" hidden="false" customHeight="false" outlineLevel="2" collapsed="false">
      <c r="D31" s="12"/>
      <c r="E31" s="8"/>
      <c r="G31" s="13"/>
      <c r="H31" s="13"/>
    </row>
    <row r="32" customFormat="false" ht="15.75" hidden="false" customHeight="false" outlineLevel="2" collapsed="false">
      <c r="D32" s="12"/>
      <c r="E32" s="8"/>
      <c r="G32" s="39" t="s">
        <v>24</v>
      </c>
      <c r="H32" s="13"/>
    </row>
    <row r="33" customFormat="false" ht="15.75" hidden="false" customHeight="false" outlineLevel="2" collapsed="false">
      <c r="D33" s="12"/>
      <c r="E33" s="8"/>
      <c r="G33" s="39" t="s">
        <v>23</v>
      </c>
      <c r="H33" s="13"/>
    </row>
    <row r="34" customFormat="false" ht="15.75" hidden="false" customHeight="false" outlineLevel="2" collapsed="false">
      <c r="D34" s="12"/>
      <c r="E34" s="8"/>
      <c r="G34" s="39" t="s">
        <v>8</v>
      </c>
      <c r="H34" s="13"/>
    </row>
    <row r="35" customFormat="false" ht="15.75" hidden="false" customHeight="false" outlineLevel="2" collapsed="false">
      <c r="D35" s="12"/>
      <c r="E35" s="39" t="s">
        <v>9</v>
      </c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G38" s="39" t="s">
        <v>27</v>
      </c>
      <c r="H38" s="13"/>
    </row>
    <row r="39" customFormat="false" ht="15.75" hidden="false" customHeight="false" outlineLevel="2" collapsed="false">
      <c r="D39" s="12"/>
      <c r="E39" s="8"/>
      <c r="G39" s="39" t="s">
        <v>60</v>
      </c>
      <c r="H39" s="13"/>
    </row>
    <row r="40" customFormat="false" ht="15.75" hidden="false" customHeight="false" outlineLevel="2" collapsed="false">
      <c r="D40" s="12"/>
      <c r="E40" s="8"/>
      <c r="G40" s="39" t="s">
        <v>61</v>
      </c>
      <c r="H40" s="13"/>
    </row>
    <row r="41" customFormat="false" ht="15.75" hidden="false" customHeight="false" outlineLevel="2" collapsed="false">
      <c r="D41" s="12"/>
      <c r="E41" s="8"/>
      <c r="G41" s="39" t="s">
        <v>62</v>
      </c>
      <c r="H41" s="13"/>
    </row>
    <row r="42" customFormat="false" ht="15.6" hidden="false" customHeight="true" outlineLevel="2" collapsed="false">
      <c r="D42" s="12"/>
      <c r="E42" s="39" t="s">
        <v>63</v>
      </c>
      <c r="G42" s="8"/>
      <c r="H42" s="13"/>
    </row>
    <row r="43" customFormat="false" ht="15.6" hidden="false" customHeight="true" outlineLevel="2" collapsed="false">
      <c r="D43" s="12"/>
      <c r="E43" s="8"/>
      <c r="G43" s="8"/>
      <c r="H43" s="13"/>
    </row>
    <row r="44" customFormat="false" ht="15.75" hidden="false" customHeight="false" outlineLevel="2" collapsed="false">
      <c r="D44" s="12"/>
      <c r="E44" s="8"/>
      <c r="G44" s="39" t="s">
        <v>64</v>
      </c>
      <c r="H44" s="13"/>
    </row>
    <row r="45" customFormat="false" ht="15.75" hidden="false" customHeight="false" outlineLevel="2" collapsed="false">
      <c r="D45" s="12"/>
      <c r="E45" s="8"/>
      <c r="G45" s="39" t="s">
        <v>65</v>
      </c>
      <c r="H45" s="13"/>
    </row>
    <row r="46" customFormat="false" ht="15.75" hidden="false" customHeight="false" outlineLevel="2" collapsed="false">
      <c r="D46" s="12"/>
      <c r="E46" s="8"/>
      <c r="G46" s="39" t="s">
        <v>66</v>
      </c>
      <c r="H46" s="13"/>
    </row>
    <row r="47" customFormat="false" ht="15.75" hidden="false" customHeight="false" outlineLevel="2" collapsed="false">
      <c r="D47" s="12"/>
      <c r="E47" s="8"/>
      <c r="G47" s="39" t="s">
        <v>67</v>
      </c>
      <c r="H47" s="13"/>
    </row>
    <row r="48" customFormat="false" ht="15.75" hidden="false" customHeight="false" outlineLevel="2" collapsed="false">
      <c r="D48" s="12"/>
      <c r="E48" s="8"/>
      <c r="G48" s="39" t="s">
        <v>68</v>
      </c>
      <c r="H48" s="13"/>
    </row>
    <row r="49" customFormat="false" ht="15.75" hidden="false" customHeight="false" outlineLevel="2" collapsed="false">
      <c r="D49" s="12"/>
      <c r="E49" s="8"/>
      <c r="G49" s="39" t="s">
        <v>69</v>
      </c>
      <c r="H49" s="13"/>
    </row>
    <row r="50" customFormat="false" ht="15.75" hidden="false" customHeight="false" outlineLevel="2" collapsed="false">
      <c r="D50" s="12"/>
      <c r="E50" s="8"/>
      <c r="G50" s="39" t="s">
        <v>70</v>
      </c>
      <c r="H50" s="13"/>
    </row>
    <row r="51" customFormat="false" ht="15.75" hidden="false" customHeight="false" outlineLevel="2" collapsed="false">
      <c r="D51" s="12"/>
      <c r="E51" s="8"/>
      <c r="G51" s="8"/>
      <c r="H51" s="13"/>
    </row>
    <row r="52" customFormat="false" ht="15.75" hidden="false" customHeight="fals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33.75" hidden="false" customHeight="true" outlineLevel="0" collapsed="false">
      <c r="A75" s="76" t="n">
        <f aca="false">A8+1</f>
        <v>2</v>
      </c>
      <c r="B75" s="6" t="s">
        <v>93</v>
      </c>
      <c r="C75" s="7" t="n">
        <f aca="false">SUM(D75:H75)</f>
        <v>39</v>
      </c>
      <c r="D75" s="8" t="n">
        <f aca="false">COUNTA(D76:D141)</f>
        <v>0</v>
      </c>
      <c r="E75" s="8" t="n">
        <f aca="false">COUNTA(E76:E141)</f>
        <v>0</v>
      </c>
      <c r="F75" s="8" t="n">
        <f aca="false">COUNTA(F76:F141)</f>
        <v>10</v>
      </c>
      <c r="G75" s="8" t="n">
        <f aca="false">COUNTA(G76:G141)</f>
        <v>1</v>
      </c>
      <c r="H75" s="8" t="n">
        <f aca="false">COUNTA(H76:H141)</f>
        <v>28</v>
      </c>
    </row>
    <row r="76" customFormat="false" ht="15.6" hidden="false" customHeight="true" outlineLevel="1" collapsed="false">
      <c r="D76" s="9"/>
      <c r="E76" s="10"/>
      <c r="F76" s="10"/>
      <c r="G76" s="10"/>
      <c r="H76" s="11"/>
    </row>
    <row r="77" customFormat="false" ht="15.6" hidden="false" customHeight="true" outlineLevel="1" collapsed="false">
      <c r="D77" s="38"/>
      <c r="E77" s="8"/>
      <c r="F77" s="60" t="s">
        <v>71</v>
      </c>
      <c r="G77" s="8"/>
      <c r="H77" s="41"/>
    </row>
    <row r="78" customFormat="false" ht="15.75" hidden="false" customHeight="false" outlineLevel="1" collapsed="false">
      <c r="D78" s="38"/>
      <c r="E78" s="8"/>
      <c r="F78" s="60" t="s">
        <v>72</v>
      </c>
      <c r="G78" s="8"/>
      <c r="H78" s="41"/>
    </row>
    <row r="79" customFormat="false" ht="15.75" hidden="false" customHeight="false" outlineLevel="1" collapsed="false">
      <c r="D79" s="38"/>
      <c r="E79" s="8"/>
      <c r="F79" s="60" t="s">
        <v>55</v>
      </c>
      <c r="G79" s="8"/>
      <c r="H79" s="41"/>
    </row>
    <row r="80" customFormat="false" ht="15.75" hidden="false" customHeight="false" outlineLevel="1" collapsed="false">
      <c r="D80" s="38"/>
      <c r="E80" s="8"/>
      <c r="G80" s="8"/>
      <c r="H80" s="60" t="s">
        <v>56</v>
      </c>
    </row>
    <row r="81" customFormat="false" ht="15.75" hidden="false" customHeight="false" outlineLevel="1" collapsed="false">
      <c r="D81" s="38"/>
      <c r="E81" s="8"/>
      <c r="G81" s="8"/>
      <c r="H81" s="60" t="s">
        <v>73</v>
      </c>
    </row>
    <row r="82" customFormat="false" ht="15.75" hidden="false" customHeight="false" outlineLevel="1" collapsed="false">
      <c r="D82" s="38"/>
      <c r="E82" s="8"/>
      <c r="F82" s="60" t="s">
        <v>74</v>
      </c>
      <c r="G82" s="8"/>
      <c r="H82" s="41"/>
    </row>
    <row r="83" customFormat="false" ht="15.75" hidden="false" customHeight="false" outlineLevel="1" collapsed="false">
      <c r="D83" s="38"/>
      <c r="E83" s="8"/>
      <c r="F83" s="60" t="s">
        <v>75</v>
      </c>
      <c r="G83" s="8"/>
      <c r="H83" s="41"/>
    </row>
    <row r="84" customFormat="false" ht="15.75" hidden="false" customHeight="false" outlineLevel="1" collapsed="false">
      <c r="D84" s="38"/>
      <c r="E84" s="8"/>
      <c r="F84" s="60" t="s">
        <v>76</v>
      </c>
      <c r="G84" s="8"/>
      <c r="H84" s="41"/>
    </row>
    <row r="85" customFormat="false" ht="15.75" hidden="false" customHeight="false" outlineLevel="1" collapsed="false">
      <c r="D85" s="38"/>
      <c r="E85" s="8"/>
      <c r="F85" s="60" t="s">
        <v>77</v>
      </c>
      <c r="G85" s="8"/>
      <c r="H85" s="41"/>
    </row>
    <row r="86" customFormat="false" ht="15.75" hidden="false" customHeight="false" outlineLevel="1" collapsed="false">
      <c r="D86" s="38"/>
      <c r="E86" s="8"/>
      <c r="F86" s="60" t="s">
        <v>57</v>
      </c>
      <c r="G86" s="8"/>
      <c r="H86" s="41"/>
    </row>
    <row r="87" customFormat="false" ht="15.75" hidden="false" customHeight="false" outlineLevel="1" collapsed="false">
      <c r="D87" s="38"/>
      <c r="E87" s="8"/>
      <c r="F87" s="60" t="s">
        <v>58</v>
      </c>
      <c r="G87" s="8"/>
      <c r="H87" s="41"/>
    </row>
    <row r="88" customFormat="false" ht="15.75" hidden="false" customHeight="false" outlineLevel="1" collapsed="false">
      <c r="D88" s="38"/>
      <c r="E88" s="8"/>
      <c r="F88" s="60" t="s">
        <v>59</v>
      </c>
      <c r="H88" s="41"/>
    </row>
    <row r="89" customFormat="false" ht="15.75" hidden="false" customHeight="false" outlineLevel="1" collapsed="false">
      <c r="D89" s="38"/>
      <c r="E89" s="8"/>
      <c r="G89" s="43" t="s">
        <v>37</v>
      </c>
      <c r="H89" s="41"/>
    </row>
    <row r="90" customFormat="false" ht="15.75" hidden="false" customHeight="false" outlineLevel="1" collapsed="false">
      <c r="D90" s="38"/>
      <c r="E90" s="8"/>
      <c r="F90" s="40"/>
      <c r="G90" s="8"/>
      <c r="H90" s="41"/>
    </row>
    <row r="91" customFormat="false" ht="15.75" hidden="false" customHeight="false" outlineLevel="2" collapsed="false">
      <c r="D91" s="12"/>
      <c r="E91" s="8"/>
      <c r="F91" s="8"/>
      <c r="H91" s="39" t="s">
        <v>14</v>
      </c>
    </row>
    <row r="92" customFormat="false" ht="15.75" hidden="false" customHeight="false" outlineLevel="2" collapsed="false">
      <c r="D92" s="12"/>
      <c r="E92" s="8"/>
      <c r="F92" s="8"/>
      <c r="H92" s="39" t="s">
        <v>12</v>
      </c>
    </row>
    <row r="93" customFormat="false" ht="15.75" hidden="false" customHeight="false" outlineLevel="2" collapsed="false">
      <c r="D93" s="12"/>
      <c r="E93" s="8"/>
      <c r="F93" s="8"/>
      <c r="H93" s="39" t="s">
        <v>38</v>
      </c>
    </row>
    <row r="94" customFormat="false" ht="15.75" hidden="false" customHeight="false" outlineLevel="2" collapsed="false">
      <c r="D94" s="12"/>
      <c r="E94" s="14"/>
      <c r="F94" s="8"/>
      <c r="H94" s="39" t="s">
        <v>40</v>
      </c>
    </row>
    <row r="95" customFormat="false" ht="15.75" hidden="false" customHeight="false" outlineLevel="2" collapsed="false">
      <c r="D95" s="12"/>
      <c r="E95" s="8"/>
      <c r="F95" s="8"/>
      <c r="H95" s="39" t="s">
        <v>28</v>
      </c>
    </row>
    <row r="96" customFormat="false" ht="15.75" hidden="false" customHeight="false" outlineLevel="2" collapsed="false">
      <c r="D96" s="12"/>
      <c r="E96" s="8"/>
      <c r="F96" s="8"/>
      <c r="H96" s="39" t="s">
        <v>39</v>
      </c>
    </row>
    <row r="97" customFormat="false" ht="15.75" hidden="false" customHeight="false" outlineLevel="2" collapsed="false">
      <c r="D97" s="12"/>
      <c r="E97" s="8"/>
      <c r="F97" s="8"/>
      <c r="H97" s="39" t="s">
        <v>41</v>
      </c>
    </row>
    <row r="98" customFormat="false" ht="15.75" hidden="false" customHeight="false" outlineLevel="2" collapsed="false">
      <c r="D98" s="12"/>
      <c r="E98" s="8"/>
      <c r="F98" s="8"/>
      <c r="H98" s="13"/>
    </row>
    <row r="99" customFormat="false" ht="15.75" hidden="false" customHeight="false" outlineLevel="2" collapsed="false">
      <c r="D99" s="12"/>
      <c r="E99" s="8"/>
      <c r="F99" s="8"/>
      <c r="H99" s="39" t="s">
        <v>24</v>
      </c>
    </row>
    <row r="100" customFormat="false" ht="15.75" hidden="false" customHeight="false" outlineLevel="2" collapsed="false">
      <c r="D100" s="12"/>
      <c r="E100" s="8"/>
      <c r="F100" s="8"/>
      <c r="H100" s="39" t="s">
        <v>23</v>
      </c>
    </row>
    <row r="101" customFormat="false" ht="15.75" hidden="false" customHeight="false" outlineLevel="2" collapsed="false">
      <c r="D101" s="12"/>
      <c r="E101" s="8"/>
      <c r="F101" s="8"/>
      <c r="H101" s="39" t="s">
        <v>8</v>
      </c>
    </row>
    <row r="102" customFormat="false" ht="15.75" hidden="false" customHeight="false" outlineLevel="2" collapsed="false">
      <c r="D102" s="12"/>
      <c r="F102" s="8"/>
      <c r="G102" s="8"/>
      <c r="H102" s="39" t="s">
        <v>9</v>
      </c>
    </row>
    <row r="103" customFormat="false" ht="15.75" hidden="false" customHeight="false" outlineLevel="2" collapsed="false">
      <c r="D103" s="12"/>
      <c r="E103" s="8"/>
      <c r="F103" s="8"/>
      <c r="G103" s="8"/>
      <c r="H103" s="39" t="s">
        <v>54</v>
      </c>
    </row>
    <row r="104" customFormat="false" ht="15.75" hidden="false" customHeight="false" outlineLevel="2" collapsed="false">
      <c r="D104" s="12"/>
      <c r="E104" s="8"/>
      <c r="F104" s="8"/>
      <c r="G104" s="8"/>
      <c r="H104" s="39" t="s">
        <v>18</v>
      </c>
    </row>
    <row r="105" customFormat="false" ht="15.75" hidden="false" customHeight="false" outlineLevel="2" collapsed="false">
      <c r="D105" s="12"/>
      <c r="E105" s="8"/>
      <c r="F105" s="8"/>
      <c r="G105" s="8"/>
      <c r="H105" s="39" t="s">
        <v>27</v>
      </c>
    </row>
    <row r="106" customFormat="false" ht="15.75" hidden="false" customHeight="false" outlineLevel="2" collapsed="false">
      <c r="D106" s="12"/>
      <c r="E106" s="8"/>
      <c r="F106" s="8"/>
      <c r="H106" s="39" t="s">
        <v>60</v>
      </c>
    </row>
    <row r="107" customFormat="false" ht="15.75" hidden="false" customHeight="false" outlineLevel="2" collapsed="false">
      <c r="D107" s="12"/>
      <c r="E107" s="8"/>
      <c r="F107" s="8"/>
      <c r="H107" s="39" t="s">
        <v>61</v>
      </c>
    </row>
    <row r="108" customFormat="false" ht="15.75" hidden="false" customHeight="false" outlineLevel="2" collapsed="false">
      <c r="D108" s="12"/>
      <c r="E108" s="8"/>
      <c r="F108" s="8"/>
      <c r="H108" s="39" t="s">
        <v>62</v>
      </c>
    </row>
    <row r="109" customFormat="false" ht="15.6" hidden="false" customHeight="true" outlineLevel="2" collapsed="false">
      <c r="D109" s="12"/>
      <c r="F109" s="8"/>
      <c r="H109" s="39" t="s">
        <v>63</v>
      </c>
    </row>
    <row r="110" customFormat="false" ht="15.6" hidden="false" customHeight="true" outlineLevel="2" collapsed="false">
      <c r="D110" s="12"/>
      <c r="F110" s="8"/>
      <c r="G110" s="8"/>
      <c r="H110" s="39" t="s">
        <v>99</v>
      </c>
    </row>
    <row r="111" customFormat="false" ht="15.75" hidden="false" customHeight="false" outlineLevel="2" collapsed="false">
      <c r="D111" s="12"/>
      <c r="E111" s="8"/>
      <c r="F111" s="8"/>
      <c r="H111" s="39" t="s">
        <v>64</v>
      </c>
    </row>
    <row r="112" customFormat="false" ht="15.75" hidden="false" customHeight="false" outlineLevel="2" collapsed="false">
      <c r="D112" s="12"/>
      <c r="E112" s="8"/>
      <c r="F112" s="8"/>
      <c r="H112" s="39" t="s">
        <v>65</v>
      </c>
    </row>
    <row r="113" customFormat="false" ht="15.75" hidden="false" customHeight="false" outlineLevel="2" collapsed="false">
      <c r="D113" s="12"/>
      <c r="E113" s="8"/>
      <c r="F113" s="8"/>
      <c r="H113" s="39" t="s">
        <v>66</v>
      </c>
    </row>
    <row r="114" customFormat="false" ht="15.75" hidden="false" customHeight="false" outlineLevel="2" collapsed="false">
      <c r="D114" s="12"/>
      <c r="E114" s="8"/>
      <c r="F114" s="8"/>
      <c r="H114" s="39" t="s">
        <v>67</v>
      </c>
    </row>
    <row r="115" customFormat="false" ht="15.75" hidden="false" customHeight="false" outlineLevel="2" collapsed="false">
      <c r="D115" s="12"/>
      <c r="E115" s="8"/>
      <c r="F115" s="8"/>
      <c r="H115" s="39" t="s">
        <v>68</v>
      </c>
    </row>
    <row r="116" customFormat="false" ht="15.75" hidden="false" customHeight="false" outlineLevel="2" collapsed="false">
      <c r="D116" s="12"/>
      <c r="E116" s="8"/>
      <c r="F116" s="8"/>
      <c r="H116" s="39" t="s">
        <v>69</v>
      </c>
    </row>
    <row r="117" customFormat="false" ht="15.75" hidden="false" customHeight="false" outlineLevel="2" collapsed="false">
      <c r="D117" s="12"/>
      <c r="E117" s="8"/>
      <c r="F117" s="8"/>
      <c r="H117" s="39" t="s">
        <v>70</v>
      </c>
    </row>
    <row r="118" customFormat="false" ht="15.75" hidden="false" customHeight="false" outlineLevel="2" collapsed="false">
      <c r="D118" s="12"/>
      <c r="E118" s="8"/>
      <c r="F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75" hidden="false" customHeight="false" outlineLevel="2" collapsed="false">
      <c r="D121" s="12"/>
      <c r="E121" s="8"/>
      <c r="F121" s="14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12"/>
      <c r="G135" s="8"/>
      <c r="H135" s="13"/>
    </row>
    <row r="136" customFormat="false" ht="15.75" hidden="false" customHeight="false" outlineLevel="2" collapsed="false">
      <c r="D136" s="12"/>
      <c r="E136" s="8"/>
      <c r="F136" s="13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34.5" hidden="false" customHeight="true" outlineLevel="0" collapsed="false">
      <c r="A142" s="76" t="n">
        <f aca="false">A75+1</f>
        <v>3</v>
      </c>
      <c r="B142" s="6" t="s">
        <v>94</v>
      </c>
      <c r="C142" s="7" t="n">
        <f aca="false">SUM(D142:H142)</f>
        <v>39</v>
      </c>
      <c r="D142" s="8" t="n">
        <f aca="false">COUNTA(D143:D208)</f>
        <v>0</v>
      </c>
      <c r="E142" s="8" t="n">
        <f aca="false">COUNTA(E143:E208)</f>
        <v>2</v>
      </c>
      <c r="F142" s="8" t="n">
        <f aca="false">COUNTA(F143:F208)</f>
        <v>7</v>
      </c>
      <c r="G142" s="8" t="n">
        <f aca="false">COUNTA(G143:G208)</f>
        <v>26</v>
      </c>
      <c r="H142" s="8" t="n">
        <f aca="false">COUNTA(H143:H208)</f>
        <v>4</v>
      </c>
    </row>
    <row r="143" customFormat="false" ht="15.6" hidden="false" customHeight="true" outlineLevel="1" collapsed="false">
      <c r="D143" s="9"/>
      <c r="E143" s="10"/>
      <c r="F143" s="10"/>
      <c r="G143" s="10"/>
      <c r="H143" s="11"/>
    </row>
    <row r="144" customFormat="false" ht="15.6" hidden="false" customHeight="true" outlineLevel="1" collapsed="false">
      <c r="D144" s="38"/>
      <c r="E144" s="60" t="s">
        <v>71</v>
      </c>
      <c r="G144" s="8"/>
      <c r="H144" s="41"/>
    </row>
    <row r="145" customFormat="false" ht="15.75" hidden="false" customHeight="false" outlineLevel="1" collapsed="false">
      <c r="D145" s="38"/>
      <c r="E145" s="8"/>
      <c r="G145" s="60" t="s">
        <v>72</v>
      </c>
      <c r="H145" s="41"/>
    </row>
    <row r="146" customFormat="false" ht="15.75" hidden="false" customHeight="false" outlineLevel="1" collapsed="false">
      <c r="D146" s="38"/>
      <c r="E146" s="8"/>
      <c r="F146" s="60" t="s">
        <v>55</v>
      </c>
      <c r="G146" s="8"/>
      <c r="H146" s="41"/>
    </row>
    <row r="147" customFormat="false" ht="15.75" hidden="false" customHeight="false" outlineLevel="1" collapsed="false">
      <c r="D147" s="38"/>
      <c r="E147" s="8"/>
      <c r="G147" s="8"/>
      <c r="H147" s="60" t="s">
        <v>56</v>
      </c>
    </row>
    <row r="148" customFormat="false" ht="15.75" hidden="false" customHeight="false" outlineLevel="1" collapsed="false">
      <c r="D148" s="38"/>
      <c r="E148" s="8"/>
      <c r="G148" s="60" t="s">
        <v>73</v>
      </c>
      <c r="H148" s="41"/>
    </row>
    <row r="149" customFormat="false" ht="15.75" hidden="false" customHeight="false" outlineLevel="1" collapsed="false">
      <c r="D149" s="38"/>
      <c r="E149" s="8"/>
      <c r="F149" s="60" t="s">
        <v>74</v>
      </c>
      <c r="G149" s="8"/>
      <c r="H149" s="41"/>
    </row>
    <row r="150" customFormat="false" ht="15.75" hidden="false" customHeight="false" outlineLevel="1" collapsed="false">
      <c r="D150" s="38"/>
      <c r="E150" s="8"/>
      <c r="G150" s="60" t="s">
        <v>75</v>
      </c>
      <c r="H150" s="41"/>
    </row>
    <row r="151" customFormat="false" ht="15.75" hidden="false" customHeight="false" outlineLevel="1" collapsed="false">
      <c r="D151" s="38"/>
      <c r="E151" s="8"/>
      <c r="G151" s="60" t="s">
        <v>76</v>
      </c>
      <c r="H151" s="41"/>
    </row>
    <row r="152" customFormat="false" ht="15.75" hidden="false" customHeight="false" outlineLevel="1" collapsed="false">
      <c r="D152" s="38"/>
      <c r="E152" s="8"/>
      <c r="G152" s="60" t="s">
        <v>77</v>
      </c>
      <c r="H152" s="41"/>
    </row>
    <row r="153" customFormat="false" ht="15.75" hidden="false" customHeight="false" outlineLevel="1" collapsed="false">
      <c r="D153" s="38"/>
      <c r="E153" s="8"/>
      <c r="G153" s="60" t="s">
        <v>57</v>
      </c>
      <c r="H153" s="41"/>
    </row>
    <row r="154" customFormat="false" ht="15.75" hidden="false" customHeight="false" outlineLevel="1" collapsed="false">
      <c r="D154" s="38"/>
      <c r="E154" s="8"/>
      <c r="F154" s="60" t="s">
        <v>58</v>
      </c>
      <c r="G154" s="8"/>
      <c r="H154" s="41"/>
    </row>
    <row r="155" customFormat="false" ht="15.75" hidden="false" customHeight="false" outlineLevel="1" collapsed="false">
      <c r="D155" s="38"/>
      <c r="E155" s="60" t="s">
        <v>59</v>
      </c>
      <c r="G155" s="8"/>
      <c r="H155" s="41"/>
    </row>
    <row r="156" customFormat="false" ht="15.75" hidden="false" customHeight="false" outlineLevel="1" collapsed="false">
      <c r="D156" s="38"/>
      <c r="E156" s="8"/>
      <c r="H156" s="43" t="s">
        <v>37</v>
      </c>
    </row>
    <row r="157" customFormat="false" ht="15.75" hidden="false" customHeight="false" outlineLevel="1" collapsed="false">
      <c r="D157" s="38"/>
      <c r="E157" s="8"/>
      <c r="F157" s="40"/>
      <c r="G157" s="8"/>
      <c r="H157" s="41"/>
    </row>
    <row r="158" customFormat="false" ht="15.75" hidden="false" customHeight="false" outlineLevel="2" collapsed="false">
      <c r="D158" s="12"/>
      <c r="E158" s="8"/>
      <c r="G158" s="39" t="s">
        <v>14</v>
      </c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G161" s="39" t="s">
        <v>40</v>
      </c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8"/>
      <c r="G163" s="39" t="s">
        <v>39</v>
      </c>
    </row>
    <row r="164" customFormat="false" ht="15.75" hidden="false" customHeight="false" outlineLevel="2" collapsed="false">
      <c r="D164" s="12"/>
      <c r="E164" s="8"/>
      <c r="G164" s="8"/>
      <c r="H164" s="39" t="s">
        <v>41</v>
      </c>
    </row>
    <row r="165" customFormat="false" ht="15.75" hidden="false" customHeight="false" outlineLevel="2" collapsed="false">
      <c r="D165" s="12"/>
      <c r="E165" s="8"/>
      <c r="G165" s="8"/>
      <c r="H165" s="13"/>
    </row>
    <row r="166" customFormat="false" ht="15.75" hidden="false" customHeight="false" outlineLevel="2" collapsed="false">
      <c r="D166" s="12"/>
      <c r="E166" s="8"/>
      <c r="G166" s="39" t="s">
        <v>24</v>
      </c>
      <c r="H166" s="13"/>
    </row>
    <row r="167" customFormat="false" ht="15.75" hidden="false" customHeight="false" outlineLevel="2" collapsed="false">
      <c r="D167" s="12"/>
      <c r="E167" s="8"/>
      <c r="G167" s="39" t="s">
        <v>23</v>
      </c>
      <c r="H167" s="13"/>
    </row>
    <row r="168" customFormat="false" ht="15.75" hidden="false" customHeight="false" outlineLevel="2" collapsed="false">
      <c r="D168" s="12"/>
      <c r="E168" s="8"/>
      <c r="G168" s="39" t="s">
        <v>8</v>
      </c>
      <c r="H168" s="13"/>
    </row>
    <row r="169" customFormat="false" ht="15.75" hidden="false" customHeight="false" outlineLevel="2" collapsed="false">
      <c r="D169" s="12"/>
      <c r="E169" s="8"/>
      <c r="G169" s="39" t="s">
        <v>9</v>
      </c>
      <c r="H169" s="13"/>
    </row>
    <row r="170" customFormat="false" ht="15.75" hidden="false" customHeight="false" outlineLevel="2" collapsed="false">
      <c r="D170" s="12"/>
      <c r="E170" s="8"/>
      <c r="G170" s="39" t="s">
        <v>54</v>
      </c>
      <c r="H170" s="13"/>
    </row>
    <row r="171" customFormat="false" ht="15.75" hidden="false" customHeight="false" outlineLevel="2" collapsed="false">
      <c r="D171" s="12"/>
      <c r="E171" s="8"/>
      <c r="G171" s="39" t="s">
        <v>18</v>
      </c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G173" s="39" t="s">
        <v>60</v>
      </c>
      <c r="H173" s="13"/>
    </row>
    <row r="174" customFormat="false" ht="15.75" hidden="false" customHeight="false" outlineLevel="2" collapsed="false">
      <c r="D174" s="12"/>
      <c r="E174" s="8"/>
      <c r="G174" s="39" t="s">
        <v>61</v>
      </c>
      <c r="H174" s="13"/>
    </row>
    <row r="175" customFormat="false" ht="15.75" hidden="false" customHeight="false" outlineLevel="2" collapsed="false">
      <c r="D175" s="12"/>
      <c r="E175" s="8"/>
      <c r="G175" s="39" t="s">
        <v>62</v>
      </c>
      <c r="H175" s="13"/>
    </row>
    <row r="176" customFormat="false" ht="15.6" hidden="false" customHeight="true" outlineLevel="2" collapsed="false">
      <c r="D176" s="12"/>
      <c r="E176" s="8"/>
      <c r="G176" s="39" t="s">
        <v>63</v>
      </c>
      <c r="H176" s="13"/>
    </row>
    <row r="177" customFormat="false" ht="15.6" hidden="false" customHeight="true" outlineLevel="2" collapsed="false">
      <c r="D177" s="12"/>
      <c r="E177" s="8"/>
      <c r="G177" s="8"/>
      <c r="H177" s="13"/>
    </row>
    <row r="178" customFormat="false" ht="15.75" hidden="false" customHeight="false" outlineLevel="2" collapsed="false">
      <c r="D178" s="12"/>
      <c r="E178" s="8"/>
      <c r="G178" s="8"/>
      <c r="H178" s="39" t="s">
        <v>64</v>
      </c>
    </row>
    <row r="179" customFormat="false" ht="15.75" hidden="false" customHeight="false" outlineLevel="2" collapsed="false">
      <c r="D179" s="12"/>
      <c r="E179" s="8"/>
      <c r="G179" s="39" t="s">
        <v>65</v>
      </c>
      <c r="H179" s="13"/>
    </row>
    <row r="180" customFormat="false" ht="15.75" hidden="false" customHeight="false" outlineLevel="2" collapsed="false">
      <c r="D180" s="12"/>
      <c r="E180" s="8"/>
      <c r="G180" s="39" t="s">
        <v>66</v>
      </c>
      <c r="H180" s="13"/>
    </row>
    <row r="181" customFormat="false" ht="15.75" hidden="false" customHeight="false" outlineLevel="2" collapsed="false">
      <c r="D181" s="12"/>
      <c r="G181" s="39" t="s">
        <v>67</v>
      </c>
      <c r="H181" s="13"/>
    </row>
    <row r="182" customFormat="false" ht="15.75" hidden="false" customHeight="false" outlineLevel="2" collapsed="false">
      <c r="D182" s="12"/>
      <c r="E182" s="8"/>
      <c r="G182" s="39" t="s">
        <v>68</v>
      </c>
      <c r="H182" s="13"/>
    </row>
    <row r="183" customFormat="false" ht="15.75" hidden="false" customHeight="false" outlineLevel="2" collapsed="false">
      <c r="D183" s="12"/>
      <c r="E183" s="8"/>
      <c r="G183" s="39" t="s">
        <v>69</v>
      </c>
      <c r="H183" s="13"/>
    </row>
    <row r="184" customFormat="false" ht="15.75" hidden="false" customHeight="false" outlineLevel="2" collapsed="false">
      <c r="D184" s="12"/>
      <c r="E184" s="8"/>
      <c r="G184" s="39" t="s">
        <v>70</v>
      </c>
      <c r="H184" s="13"/>
    </row>
    <row r="185" customFormat="false" ht="15.75" hidden="false" customHeight="false" outlineLevel="2" collapsed="false">
      <c r="D185" s="12"/>
      <c r="E185" s="8"/>
      <c r="G185" s="39" t="s">
        <v>42</v>
      </c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14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13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48.75" hidden="false" customHeight="true" outlineLevel="0" collapsed="false">
      <c r="A209" s="76" t="n">
        <f aca="false">A142+1</f>
        <v>4</v>
      </c>
      <c r="B209" s="6" t="s">
        <v>95</v>
      </c>
      <c r="C209" s="7" t="n">
        <f aca="false">SUM(D209:H209)</f>
        <v>41</v>
      </c>
      <c r="D209" s="8" t="n">
        <f aca="false">COUNTA(D210:D275)</f>
        <v>2</v>
      </c>
      <c r="E209" s="8" t="n">
        <f aca="false">COUNTA(E210:E275)</f>
        <v>9</v>
      </c>
      <c r="F209" s="8" t="n">
        <f aca="false">COUNTA(F210:F275)</f>
        <v>7</v>
      </c>
      <c r="G209" s="8" t="n">
        <f aca="false">COUNTA(G210:G275)</f>
        <v>20</v>
      </c>
      <c r="H209" s="8" t="n">
        <f aca="false">COUNTA(H210:H275)</f>
        <v>3</v>
      </c>
    </row>
    <row r="210" customFormat="false" ht="15.6" hidden="false" customHeight="true" outlineLevel="1" collapsed="false">
      <c r="D210" s="9"/>
      <c r="E210" s="10"/>
      <c r="F210" s="10"/>
      <c r="G210" s="10"/>
      <c r="H210" s="11"/>
    </row>
    <row r="211" customFormat="false" ht="15.6" hidden="false" customHeight="true" outlineLevel="1" collapsed="false">
      <c r="D211" s="38"/>
      <c r="E211" s="60" t="s">
        <v>71</v>
      </c>
      <c r="G211" s="8"/>
      <c r="H211" s="41"/>
    </row>
    <row r="212" customFormat="false" ht="15.75" hidden="false" customHeight="false" outlineLevel="1" collapsed="false">
      <c r="D212" s="38"/>
      <c r="E212" s="60" t="s">
        <v>72</v>
      </c>
      <c r="G212" s="8"/>
      <c r="H212" s="41"/>
    </row>
    <row r="213" customFormat="false" ht="15.75" hidden="false" customHeight="false" outlineLevel="1" collapsed="false">
      <c r="D213" s="60" t="s">
        <v>55</v>
      </c>
      <c r="G213" s="8"/>
      <c r="H213" s="41"/>
    </row>
    <row r="214" customFormat="false" ht="15.75" hidden="false" customHeight="false" outlineLevel="1" collapsed="false">
      <c r="D214" s="38"/>
      <c r="E214" s="60" t="s">
        <v>56</v>
      </c>
      <c r="G214" s="8"/>
      <c r="H214" s="41"/>
    </row>
    <row r="215" customFormat="false" ht="15.75" hidden="false" customHeight="false" outlineLevel="1" collapsed="false">
      <c r="D215" s="38"/>
      <c r="E215" s="60" t="s">
        <v>73</v>
      </c>
      <c r="G215" s="8"/>
      <c r="H215" s="41"/>
    </row>
    <row r="216" customFormat="false" ht="15.75" hidden="false" customHeight="false" outlineLevel="1" collapsed="false">
      <c r="D216" s="60" t="s">
        <v>74</v>
      </c>
      <c r="G216" s="8"/>
      <c r="H216" s="41"/>
    </row>
    <row r="217" customFormat="false" ht="15.75" hidden="false" customHeight="false" outlineLevel="1" collapsed="false">
      <c r="D217" s="38"/>
      <c r="E217" s="60" t="s">
        <v>75</v>
      </c>
      <c r="G217" s="8"/>
      <c r="H217" s="41"/>
    </row>
    <row r="218" customFormat="false" ht="15.75" hidden="false" customHeight="false" outlineLevel="1" collapsed="false">
      <c r="D218" s="38"/>
      <c r="E218" s="60" t="s">
        <v>76</v>
      </c>
      <c r="G218" s="8"/>
      <c r="H218" s="41"/>
    </row>
    <row r="219" customFormat="false" ht="15.75" hidden="false" customHeight="false" outlineLevel="1" collapsed="false">
      <c r="D219" s="38"/>
      <c r="E219" s="60" t="s">
        <v>77</v>
      </c>
      <c r="G219" s="8"/>
      <c r="H219" s="41"/>
    </row>
    <row r="220" customFormat="false" ht="15.75" hidden="false" customHeight="false" outlineLevel="1" collapsed="false">
      <c r="D220" s="38"/>
      <c r="E220" s="60" t="s">
        <v>57</v>
      </c>
      <c r="G220" s="8"/>
      <c r="H220" s="41"/>
    </row>
    <row r="221" customFormat="false" ht="15.75" hidden="false" customHeight="false" outlineLevel="1" collapsed="false">
      <c r="D221" s="38"/>
      <c r="E221" s="8"/>
      <c r="F221" s="60" t="s">
        <v>58</v>
      </c>
      <c r="G221" s="8"/>
      <c r="H221" s="41"/>
    </row>
    <row r="222" customFormat="false" ht="15.75" hidden="false" customHeight="false" outlineLevel="1" collapsed="false">
      <c r="D222" s="38"/>
      <c r="E222" s="60" t="s">
        <v>59</v>
      </c>
      <c r="G222" s="8"/>
      <c r="H222" s="41"/>
    </row>
    <row r="223" customFormat="false" ht="15.75" hidden="false" customHeight="false" outlineLevel="1" collapsed="false">
      <c r="D223" s="38"/>
      <c r="E223" s="8"/>
      <c r="F223" s="43" t="s">
        <v>37</v>
      </c>
      <c r="G223" s="8"/>
      <c r="H223" s="41"/>
    </row>
    <row r="224" customFormat="false" ht="15.75" hidden="false" customHeight="false" outlineLevel="1" collapsed="false">
      <c r="D224" s="38"/>
      <c r="E224" s="8"/>
      <c r="F224" s="40"/>
      <c r="G224" s="8"/>
      <c r="H224" s="41"/>
    </row>
    <row r="225" customFormat="false" ht="15.75" hidden="false" customHeight="false" outlineLevel="2" collapsed="false">
      <c r="D225" s="12"/>
      <c r="E225" s="8"/>
      <c r="G225" s="39" t="s">
        <v>14</v>
      </c>
      <c r="H225" s="13"/>
    </row>
    <row r="226" customFormat="false" ht="15.75" hidden="false" customHeight="false" outlineLevel="2" collapsed="false">
      <c r="D226" s="12"/>
      <c r="E226" s="8"/>
      <c r="F226" s="39" t="s">
        <v>12</v>
      </c>
      <c r="G226" s="8"/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8"/>
      <c r="H227" s="13"/>
    </row>
    <row r="228" customFormat="false" ht="15.75" hidden="false" customHeight="false" outlineLevel="2" collapsed="false">
      <c r="D228" s="12"/>
      <c r="E228" s="14"/>
      <c r="G228" s="39" t="s">
        <v>40</v>
      </c>
      <c r="H228" s="13"/>
    </row>
    <row r="229" customFormat="false" ht="15.75" hidden="false" customHeight="false" outlineLevel="2" collapsed="false">
      <c r="D229" s="12"/>
      <c r="E229" s="8"/>
      <c r="F229" s="39" t="s">
        <v>28</v>
      </c>
      <c r="G229" s="8"/>
      <c r="H229" s="13"/>
    </row>
    <row r="230" customFormat="false" ht="15.75" hidden="false" customHeight="false" outlineLevel="2" collapsed="false">
      <c r="D230" s="12"/>
      <c r="E230" s="8"/>
      <c r="F230" s="39" t="s">
        <v>39</v>
      </c>
    </row>
    <row r="231" customFormat="false" ht="15.75" hidden="false" customHeight="false" outlineLevel="2" collapsed="false">
      <c r="D231" s="12"/>
      <c r="E231" s="8"/>
      <c r="G231" s="8"/>
      <c r="H231" s="39" t="s">
        <v>41</v>
      </c>
    </row>
    <row r="232" customFormat="false" ht="15.75" hidden="false" customHeight="false" outlineLevel="2" collapsed="false">
      <c r="D232" s="12"/>
      <c r="E232" s="8"/>
      <c r="G232" s="8"/>
      <c r="H232" s="39" t="s">
        <v>26</v>
      </c>
    </row>
    <row r="233" customFormat="false" ht="15.75" hidden="false" customHeight="false" outlineLevel="2" collapsed="false">
      <c r="D233" s="12"/>
      <c r="E233" s="8"/>
      <c r="G233" s="39" t="s">
        <v>24</v>
      </c>
      <c r="H233" s="13"/>
    </row>
    <row r="234" customFormat="false" ht="15.75" hidden="false" customHeight="false" outlineLevel="2" collapsed="false">
      <c r="D234" s="12"/>
      <c r="E234" s="8"/>
      <c r="G234" s="39" t="s">
        <v>23</v>
      </c>
      <c r="H234" s="13"/>
    </row>
    <row r="235" customFormat="false" ht="15.75" hidden="false" customHeight="false" outlineLevel="2" collapsed="false">
      <c r="D235" s="12"/>
      <c r="E235" s="8"/>
      <c r="G235" s="39" t="s">
        <v>8</v>
      </c>
      <c r="H235" s="13"/>
    </row>
    <row r="236" customFormat="false" ht="15.75" hidden="false" customHeight="false" outlineLevel="2" collapsed="false">
      <c r="D236" s="12"/>
      <c r="E236" s="8"/>
      <c r="G236" s="39" t="s">
        <v>9</v>
      </c>
      <c r="H236" s="13"/>
    </row>
    <row r="237" customFormat="false" ht="15.75" hidden="false" customHeight="false" outlineLevel="2" collapsed="false">
      <c r="D237" s="12"/>
      <c r="E237" s="8"/>
      <c r="G237" s="39" t="s">
        <v>54</v>
      </c>
      <c r="H237" s="13"/>
    </row>
    <row r="238" customFormat="false" ht="15.75" hidden="false" customHeight="false" outlineLevel="2" collapsed="false">
      <c r="D238" s="12"/>
      <c r="E238" s="8"/>
      <c r="G238" s="39" t="s">
        <v>18</v>
      </c>
      <c r="H238" s="13"/>
    </row>
    <row r="239" customFormat="false" ht="15.75" hidden="false" customHeight="false" outlineLevel="2" collapsed="false">
      <c r="D239" s="12"/>
      <c r="E239" s="8"/>
      <c r="F239" s="39" t="s">
        <v>27</v>
      </c>
      <c r="G239" s="8"/>
      <c r="H239" s="13"/>
    </row>
    <row r="240" customFormat="false" ht="15.75" hidden="false" customHeight="false" outlineLevel="2" collapsed="false">
      <c r="D240" s="12"/>
      <c r="E240" s="8"/>
      <c r="G240" s="39" t="s">
        <v>60</v>
      </c>
      <c r="H240" s="13"/>
    </row>
    <row r="241" customFormat="false" ht="15.75" hidden="false" customHeight="false" outlineLevel="2" collapsed="false">
      <c r="D241" s="12"/>
      <c r="E241" s="8"/>
      <c r="G241" s="39" t="s">
        <v>61</v>
      </c>
      <c r="H241" s="13"/>
    </row>
    <row r="242" customFormat="false" ht="15.75" hidden="false" customHeight="false" outlineLevel="2" collapsed="false">
      <c r="D242" s="12"/>
      <c r="E242" s="8"/>
      <c r="G242" s="39" t="s">
        <v>62</v>
      </c>
      <c r="H242" s="13"/>
    </row>
    <row r="243" customFormat="false" ht="15.6" hidden="false" customHeight="true" outlineLevel="2" collapsed="false">
      <c r="D243" s="12"/>
      <c r="E243" s="8"/>
      <c r="G243" s="39" t="s">
        <v>63</v>
      </c>
      <c r="H243" s="13"/>
    </row>
    <row r="244" customFormat="false" ht="15.6" hidden="false" customHeight="true" outlineLevel="2" collapsed="false">
      <c r="D244" s="12"/>
      <c r="E244" s="8"/>
      <c r="G244" s="39" t="s">
        <v>99</v>
      </c>
      <c r="H244" s="13"/>
    </row>
    <row r="245" customFormat="false" ht="15.75" hidden="false" customHeight="false" outlineLevel="2" collapsed="false">
      <c r="D245" s="12"/>
      <c r="E245" s="8"/>
      <c r="G245" s="8"/>
      <c r="H245" s="39" t="s">
        <v>64</v>
      </c>
    </row>
    <row r="246" customFormat="false" ht="15.75" hidden="false" customHeight="false" outlineLevel="2" collapsed="false">
      <c r="D246" s="12"/>
      <c r="E246" s="8"/>
      <c r="G246" s="39" t="s">
        <v>65</v>
      </c>
      <c r="H246" s="13"/>
    </row>
    <row r="247" customFormat="false" ht="15.75" hidden="false" customHeight="false" outlineLevel="2" collapsed="false">
      <c r="D247" s="12"/>
      <c r="E247" s="8"/>
      <c r="G247" s="39" t="s">
        <v>66</v>
      </c>
      <c r="H247" s="13"/>
    </row>
    <row r="248" customFormat="false" ht="15.75" hidden="false" customHeight="false" outlineLevel="2" collapsed="false">
      <c r="D248" s="12"/>
      <c r="G248" s="39" t="s">
        <v>67</v>
      </c>
      <c r="H248" s="13"/>
    </row>
    <row r="249" customFormat="false" ht="15.75" hidden="false" customHeight="false" outlineLevel="2" collapsed="false">
      <c r="D249" s="12"/>
      <c r="E249" s="8"/>
      <c r="G249" s="39" t="s">
        <v>68</v>
      </c>
      <c r="H249" s="13"/>
    </row>
    <row r="250" customFormat="false" ht="15.75" hidden="false" customHeight="false" outlineLevel="2" collapsed="false">
      <c r="D250" s="12"/>
      <c r="E250" s="8"/>
      <c r="G250" s="39" t="s">
        <v>69</v>
      </c>
      <c r="H250" s="13"/>
    </row>
    <row r="251" customFormat="false" ht="15.75" hidden="false" customHeight="false" outlineLevel="2" collapsed="false">
      <c r="D251" s="12"/>
      <c r="E251" s="8"/>
      <c r="G251" s="39" t="s">
        <v>70</v>
      </c>
      <c r="H251" s="13"/>
    </row>
    <row r="252" customFormat="false" ht="15.75" hidden="false" customHeight="false" outlineLevel="2" collapsed="false">
      <c r="D252" s="12"/>
      <c r="E252" s="8"/>
      <c r="G252" s="39" t="s">
        <v>42</v>
      </c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13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42.75" hidden="false" customHeight="true" outlineLevel="0" collapsed="false">
      <c r="A276" s="76" t="n">
        <f aca="false">A209+1</f>
        <v>5</v>
      </c>
      <c r="B276" s="6" t="s">
        <v>96</v>
      </c>
      <c r="C276" s="7" t="n">
        <f aca="false">SUM(D276:H276)</f>
        <v>41</v>
      </c>
      <c r="D276" s="8" t="n">
        <f aca="false">COUNTA(D277:D342)</f>
        <v>0</v>
      </c>
      <c r="E276" s="8" t="n">
        <f aca="false">COUNTA(E277:E342)</f>
        <v>0</v>
      </c>
      <c r="F276" s="8" t="n">
        <f aca="false">COUNTA(F277:F342)</f>
        <v>5</v>
      </c>
      <c r="G276" s="8" t="n">
        <f aca="false">COUNTA(G277:G342)</f>
        <v>7</v>
      </c>
      <c r="H276" s="8" t="n">
        <f aca="false">COUNTA(H277:H342)</f>
        <v>29</v>
      </c>
    </row>
    <row r="277" customFormat="false" ht="15.6" hidden="false" customHeight="true" outlineLevel="1" collapsed="false">
      <c r="D277" s="9"/>
      <c r="E277" s="10"/>
      <c r="F277" s="10"/>
      <c r="G277" s="10"/>
      <c r="H277" s="11"/>
    </row>
    <row r="278" customFormat="false" ht="15.6" hidden="false" customHeight="true" outlineLevel="1" collapsed="false">
      <c r="D278" s="38"/>
      <c r="E278" s="8"/>
      <c r="G278" s="60" t="s">
        <v>71</v>
      </c>
      <c r="H278" s="41"/>
    </row>
    <row r="279" customFormat="false" ht="15.75" hidden="false" customHeight="false" outlineLevel="1" collapsed="false">
      <c r="D279" s="38"/>
      <c r="E279" s="8"/>
      <c r="G279" s="60" t="s">
        <v>72</v>
      </c>
      <c r="H279" s="41"/>
    </row>
    <row r="280" customFormat="false" ht="15.75" hidden="false" customHeight="false" outlineLevel="1" collapsed="false">
      <c r="D280" s="38"/>
      <c r="E280" s="8"/>
      <c r="F280" s="60" t="s">
        <v>55</v>
      </c>
      <c r="G280" s="8"/>
      <c r="H280" s="41"/>
    </row>
    <row r="281" customFormat="false" ht="15.75" hidden="false" customHeight="false" outlineLevel="1" collapsed="false">
      <c r="D281" s="38"/>
      <c r="E281" s="8"/>
      <c r="G281" s="8"/>
      <c r="H281" s="60" t="s">
        <v>56</v>
      </c>
    </row>
    <row r="282" customFormat="false" ht="15.75" hidden="false" customHeight="false" outlineLevel="1" collapsed="false">
      <c r="D282" s="38"/>
      <c r="E282" s="8"/>
      <c r="G282" s="8"/>
      <c r="H282" s="60" t="s">
        <v>73</v>
      </c>
    </row>
    <row r="283" customFormat="false" ht="15.75" hidden="false" customHeight="false" outlineLevel="1" collapsed="false">
      <c r="D283" s="38"/>
      <c r="E283" s="8"/>
      <c r="F283" s="60" t="s">
        <v>74</v>
      </c>
      <c r="G283" s="8"/>
      <c r="H283" s="41"/>
    </row>
    <row r="284" customFormat="false" ht="15.75" hidden="false" customHeight="false" outlineLevel="1" collapsed="false">
      <c r="D284" s="38"/>
      <c r="E284" s="8"/>
      <c r="G284" s="60" t="s">
        <v>75</v>
      </c>
      <c r="H284" s="41"/>
    </row>
    <row r="285" customFormat="false" ht="15.75" hidden="false" customHeight="false" outlineLevel="1" collapsed="false">
      <c r="D285" s="38"/>
      <c r="E285" s="8"/>
      <c r="G285" s="60" t="s">
        <v>76</v>
      </c>
      <c r="H285" s="41"/>
    </row>
    <row r="286" customFormat="false" ht="15.75" hidden="false" customHeight="false" outlineLevel="1" collapsed="false">
      <c r="D286" s="38"/>
      <c r="E286" s="8"/>
      <c r="G286" s="60" t="s">
        <v>77</v>
      </c>
      <c r="H286" s="41"/>
    </row>
    <row r="287" customFormat="false" ht="15.75" hidden="false" customHeight="false" outlineLevel="1" collapsed="false">
      <c r="D287" s="38"/>
      <c r="E287" s="8"/>
      <c r="F287" s="60" t="s">
        <v>57</v>
      </c>
      <c r="G287" s="8"/>
      <c r="H287" s="41"/>
    </row>
    <row r="288" customFormat="false" ht="15.75" hidden="false" customHeight="false" outlineLevel="1" collapsed="false">
      <c r="D288" s="38"/>
      <c r="E288" s="8"/>
      <c r="F288" s="60" t="s">
        <v>58</v>
      </c>
      <c r="G288" s="8"/>
      <c r="H288" s="41"/>
    </row>
    <row r="289" customFormat="false" ht="15.75" hidden="false" customHeight="false" outlineLevel="1" collapsed="false">
      <c r="D289" s="38"/>
      <c r="E289" s="8"/>
      <c r="F289" s="60" t="s">
        <v>59</v>
      </c>
      <c r="G289" s="8"/>
      <c r="H289" s="41"/>
    </row>
    <row r="290" customFormat="false" ht="15.75" hidden="false" customHeight="false" outlineLevel="1" collapsed="false">
      <c r="D290" s="38"/>
      <c r="E290" s="8"/>
      <c r="G290" s="8"/>
      <c r="H290" s="43" t="s">
        <v>37</v>
      </c>
    </row>
    <row r="291" customFormat="false" ht="15.75" hidden="false" customHeight="false" outlineLevel="1" collapsed="false">
      <c r="D291" s="38"/>
      <c r="E291" s="8"/>
      <c r="F291" s="40"/>
      <c r="G291" s="8"/>
      <c r="H291" s="41"/>
    </row>
    <row r="292" customFormat="false" ht="15.75" hidden="false" customHeight="false" outlineLevel="2" collapsed="false">
      <c r="D292" s="12"/>
      <c r="E292" s="8"/>
      <c r="F292" s="8"/>
      <c r="H292" s="39" t="s">
        <v>14</v>
      </c>
    </row>
    <row r="293" customFormat="false" ht="15.75" hidden="false" customHeight="false" outlineLevel="2" collapsed="false">
      <c r="D293" s="12"/>
      <c r="E293" s="8"/>
      <c r="F293" s="8"/>
      <c r="G293" s="8"/>
      <c r="H293" s="39" t="s">
        <v>12</v>
      </c>
    </row>
    <row r="294" customFormat="false" ht="15.75" hidden="false" customHeight="false" outlineLevel="2" collapsed="false">
      <c r="D294" s="12"/>
      <c r="E294" s="8"/>
      <c r="F294" s="8"/>
      <c r="G294" s="8"/>
      <c r="H294" s="39" t="s">
        <v>38</v>
      </c>
    </row>
    <row r="295" customFormat="false" ht="15.75" hidden="false" customHeight="false" outlineLevel="2" collapsed="false">
      <c r="D295" s="12"/>
      <c r="E295" s="14"/>
      <c r="F295" s="8"/>
      <c r="H295" s="39" t="s">
        <v>40</v>
      </c>
    </row>
    <row r="296" customFormat="false" ht="15.75" hidden="false" customHeight="false" outlineLevel="2" collapsed="false">
      <c r="D296" s="12"/>
      <c r="E296" s="8"/>
      <c r="F296" s="8"/>
      <c r="G296" s="8"/>
      <c r="H296" s="39" t="s">
        <v>28</v>
      </c>
    </row>
    <row r="297" customFormat="false" ht="15.75" hidden="false" customHeight="false" outlineLevel="2" collapsed="false">
      <c r="D297" s="12"/>
      <c r="E297" s="8"/>
      <c r="F297" s="8"/>
      <c r="H297" s="39" t="s">
        <v>39</v>
      </c>
    </row>
    <row r="298" customFormat="false" ht="15.75" hidden="false" customHeight="false" outlineLevel="2" collapsed="false">
      <c r="D298" s="12"/>
      <c r="E298" s="8"/>
      <c r="F298" s="8"/>
      <c r="G298" s="8"/>
      <c r="H298" s="39" t="s">
        <v>41</v>
      </c>
    </row>
    <row r="299" customFormat="false" ht="15.75" hidden="false" customHeight="false" outlineLevel="2" collapsed="false">
      <c r="D299" s="12"/>
      <c r="E299" s="8"/>
      <c r="F299" s="8"/>
      <c r="G299" s="39" t="s">
        <v>26</v>
      </c>
    </row>
    <row r="300" customFormat="false" ht="15.75" hidden="false" customHeight="false" outlineLevel="2" collapsed="false">
      <c r="D300" s="12"/>
      <c r="E300" s="8"/>
      <c r="F300" s="8"/>
      <c r="H300" s="39" t="s">
        <v>24</v>
      </c>
    </row>
    <row r="301" customFormat="false" ht="15.75" hidden="false" customHeight="false" outlineLevel="2" collapsed="false">
      <c r="D301" s="12"/>
      <c r="E301" s="8"/>
      <c r="F301" s="8"/>
      <c r="H301" s="39" t="s">
        <v>23</v>
      </c>
    </row>
    <row r="302" customFormat="false" ht="15.75" hidden="false" customHeight="false" outlineLevel="2" collapsed="false">
      <c r="D302" s="12"/>
      <c r="E302" s="8"/>
      <c r="F302" s="8"/>
      <c r="H302" s="39" t="s">
        <v>8</v>
      </c>
    </row>
    <row r="303" customFormat="false" ht="15.75" hidden="false" customHeight="false" outlineLevel="2" collapsed="false">
      <c r="D303" s="12"/>
      <c r="E303" s="8"/>
      <c r="F303" s="8"/>
      <c r="H303" s="39" t="s">
        <v>9</v>
      </c>
    </row>
    <row r="304" customFormat="false" ht="15.75" hidden="false" customHeight="false" outlineLevel="2" collapsed="false">
      <c r="D304" s="12"/>
      <c r="E304" s="8"/>
      <c r="F304" s="8"/>
      <c r="H304" s="39" t="s">
        <v>54</v>
      </c>
    </row>
    <row r="305" customFormat="false" ht="15.75" hidden="false" customHeight="false" outlineLevel="2" collapsed="false">
      <c r="D305" s="12"/>
      <c r="E305" s="8"/>
      <c r="F305" s="8"/>
      <c r="H305" s="39" t="s">
        <v>18</v>
      </c>
    </row>
    <row r="306" customFormat="false" ht="15.75" hidden="false" customHeight="false" outlineLevel="2" collapsed="false">
      <c r="D306" s="12"/>
      <c r="E306" s="8"/>
      <c r="F306" s="8"/>
      <c r="G306" s="39" t="s">
        <v>27</v>
      </c>
    </row>
    <row r="307" customFormat="false" ht="15.75" hidden="false" customHeight="false" outlineLevel="2" collapsed="false">
      <c r="D307" s="12"/>
      <c r="E307" s="8"/>
      <c r="F307" s="8"/>
      <c r="H307" s="39" t="s">
        <v>60</v>
      </c>
    </row>
    <row r="308" customFormat="false" ht="15.75" hidden="false" customHeight="false" outlineLevel="2" collapsed="false">
      <c r="D308" s="12"/>
      <c r="E308" s="8"/>
      <c r="F308" s="8"/>
      <c r="H308" s="39" t="s">
        <v>61</v>
      </c>
    </row>
    <row r="309" customFormat="false" ht="15.75" hidden="false" customHeight="false" outlineLevel="2" collapsed="false">
      <c r="D309" s="12"/>
      <c r="E309" s="8"/>
      <c r="F309" s="8"/>
      <c r="H309" s="39" t="s">
        <v>62</v>
      </c>
    </row>
    <row r="310" customFormat="false" ht="15.6" hidden="false" customHeight="true" outlineLevel="2" collapsed="false">
      <c r="D310" s="12"/>
      <c r="E310" s="8"/>
      <c r="F310" s="8"/>
      <c r="H310" s="39" t="s">
        <v>63</v>
      </c>
    </row>
    <row r="311" customFormat="false" ht="15.6" hidden="false" customHeight="true" outlineLevel="2" collapsed="false">
      <c r="D311" s="12"/>
      <c r="E311" s="8"/>
      <c r="F311" s="8"/>
      <c r="H311" s="39" t="s">
        <v>99</v>
      </c>
    </row>
    <row r="312" customFormat="false" ht="15.75" hidden="false" customHeight="false" outlineLevel="2" collapsed="false">
      <c r="D312" s="12"/>
      <c r="E312" s="8"/>
      <c r="F312" s="8"/>
      <c r="G312" s="8"/>
      <c r="H312" s="39" t="s">
        <v>64</v>
      </c>
    </row>
    <row r="313" customFormat="false" ht="15.75" hidden="false" customHeight="false" outlineLevel="2" collapsed="false">
      <c r="D313" s="12"/>
      <c r="E313" s="8"/>
      <c r="F313" s="8"/>
      <c r="H313" s="39" t="s">
        <v>65</v>
      </c>
    </row>
    <row r="314" customFormat="false" ht="15.75" hidden="false" customHeight="false" outlineLevel="2" collapsed="false">
      <c r="D314" s="12"/>
      <c r="E314" s="8"/>
      <c r="F314" s="8"/>
      <c r="H314" s="39" t="s">
        <v>66</v>
      </c>
    </row>
    <row r="315" customFormat="false" ht="15.75" hidden="false" customHeight="false" outlineLevel="2" collapsed="false">
      <c r="D315" s="12"/>
      <c r="F315" s="8"/>
      <c r="H315" s="39" t="s">
        <v>67</v>
      </c>
    </row>
    <row r="316" customFormat="false" ht="15.75" hidden="false" customHeight="false" outlineLevel="2" collapsed="false">
      <c r="D316" s="12"/>
      <c r="E316" s="8"/>
      <c r="F316" s="8"/>
      <c r="H316" s="39" t="s">
        <v>68</v>
      </c>
    </row>
    <row r="317" customFormat="false" ht="15.75" hidden="false" customHeight="false" outlineLevel="2" collapsed="false">
      <c r="D317" s="12"/>
      <c r="E317" s="8"/>
      <c r="F317" s="8"/>
      <c r="H317" s="39" t="s">
        <v>69</v>
      </c>
    </row>
    <row r="318" customFormat="false" ht="15.75" hidden="false" customHeight="false" outlineLevel="2" collapsed="false">
      <c r="D318" s="12"/>
      <c r="E318" s="8"/>
      <c r="F318" s="8"/>
      <c r="H318" s="39" t="s">
        <v>70</v>
      </c>
    </row>
    <row r="319" customFormat="false" ht="15.75" hidden="false" customHeight="false" outlineLevel="2" collapsed="false">
      <c r="D319" s="12"/>
      <c r="E319" s="8"/>
      <c r="F319" s="8"/>
      <c r="H319" s="39" t="s">
        <v>42</v>
      </c>
    </row>
    <row r="320" customFormat="false" ht="15.75" hidden="false" customHeight="false" outlineLevel="2" collapsed="false">
      <c r="D320" s="12"/>
      <c r="E320" s="8"/>
      <c r="F320" s="8"/>
      <c r="G320" s="8"/>
      <c r="H320" s="13"/>
    </row>
    <row r="321" customFormat="false" ht="15.75" hidden="false" customHeight="false" outlineLevel="2" collapsed="false">
      <c r="D321" s="12"/>
      <c r="E321" s="8"/>
      <c r="F321" s="8"/>
      <c r="G321" s="8"/>
      <c r="H321" s="13"/>
    </row>
    <row r="322" customFormat="false" ht="15.75" hidden="false" customHeight="false" outlineLevel="2" collapsed="false">
      <c r="D322" s="12"/>
      <c r="E322" s="8"/>
      <c r="F322" s="8"/>
      <c r="G322" s="8"/>
      <c r="H322" s="13"/>
    </row>
    <row r="323" customFormat="false" ht="15.75" hidden="false" customHeight="false" outlineLevel="2" collapsed="false">
      <c r="D323" s="12"/>
      <c r="E323" s="8"/>
      <c r="F323" s="14"/>
      <c r="G323" s="8"/>
      <c r="H323" s="13"/>
    </row>
    <row r="324" customFormat="false" ht="15.75" hidden="false" customHeight="false" outlineLevel="2" collapsed="false">
      <c r="D324" s="12"/>
      <c r="E324" s="8"/>
      <c r="F324" s="8"/>
      <c r="G324" s="14"/>
      <c r="H324" s="13"/>
    </row>
    <row r="325" customFormat="false" ht="15.75" hidden="false" customHeight="false" outlineLevel="2" collapsed="false">
      <c r="D325" s="12"/>
      <c r="E325" s="8"/>
      <c r="F325" s="8"/>
      <c r="G325" s="14"/>
      <c r="H325" s="13"/>
    </row>
    <row r="326" customFormat="false" ht="15.75" hidden="false" customHeight="false" outlineLevel="2" collapsed="false">
      <c r="D326" s="12"/>
      <c r="E326" s="8"/>
      <c r="F326" s="8"/>
      <c r="G326" s="8"/>
      <c r="H326" s="13"/>
    </row>
    <row r="327" customFormat="false" ht="15.75" hidden="false" customHeight="false" outlineLevel="2" collapsed="false">
      <c r="D327" s="12"/>
      <c r="E327" s="8"/>
      <c r="F327" s="8"/>
      <c r="G327" s="8"/>
      <c r="H327" s="13"/>
    </row>
    <row r="328" customFormat="false" ht="15.75" hidden="false" customHeight="false" outlineLevel="2" collapsed="false">
      <c r="D328" s="12"/>
      <c r="E328" s="14"/>
      <c r="F328" s="8"/>
      <c r="G328" s="8"/>
      <c r="H328" s="13"/>
    </row>
    <row r="329" customFormat="false" ht="15.75" hidden="false" customHeight="false" outlineLevel="2" collapsed="false">
      <c r="D329" s="12"/>
      <c r="E329" s="8"/>
      <c r="F329" s="8"/>
      <c r="G329" s="8"/>
      <c r="H329" s="13"/>
    </row>
    <row r="330" customFormat="false" ht="15.75" hidden="false" customHeight="false" outlineLevel="2" collapsed="false">
      <c r="D330" s="12"/>
      <c r="E330" s="8"/>
      <c r="F330" s="8"/>
      <c r="G330" s="8"/>
      <c r="H330" s="13"/>
    </row>
    <row r="331" customFormat="false" ht="15.75" hidden="false" customHeight="false" outlineLevel="2" collapsed="false">
      <c r="D331" s="12"/>
      <c r="E331" s="8"/>
      <c r="F331" s="8"/>
      <c r="G331" s="8"/>
      <c r="H331" s="13"/>
    </row>
    <row r="332" customFormat="false" ht="15.75" hidden="false" customHeight="false" outlineLevel="2" collapsed="false">
      <c r="D332" s="12"/>
      <c r="E332" s="8"/>
      <c r="F332" s="8"/>
      <c r="G332" s="8"/>
      <c r="H332" s="13"/>
    </row>
    <row r="333" customFormat="false" ht="15.75" hidden="false" customHeight="false" outlineLevel="2" collapsed="false">
      <c r="D333" s="12"/>
      <c r="E333" s="8"/>
      <c r="F333" s="8"/>
      <c r="G333" s="8"/>
      <c r="H333" s="13"/>
    </row>
    <row r="334" customFormat="false" ht="15.75" hidden="false" customHeight="false" outlineLevel="2" collapsed="false">
      <c r="D334" s="12"/>
      <c r="E334" s="8"/>
      <c r="F334" s="8"/>
      <c r="G334" s="8"/>
      <c r="H334" s="13"/>
    </row>
    <row r="335" customFormat="false" ht="15.75" hidden="false" customHeight="false" outlineLevel="2" collapsed="false">
      <c r="D335" s="12"/>
      <c r="E335" s="8"/>
      <c r="F335" s="8"/>
      <c r="G335" s="8"/>
      <c r="H335" s="13"/>
    </row>
    <row r="336" customFormat="false" ht="15.75" hidden="false" customHeight="false" outlineLevel="2" collapsed="false">
      <c r="D336" s="12"/>
      <c r="E336" s="8"/>
      <c r="F336" s="8"/>
      <c r="G336" s="8"/>
      <c r="H336" s="13"/>
    </row>
    <row r="337" customFormat="false" ht="15.75" hidden="false" customHeight="false" outlineLevel="2" collapsed="false">
      <c r="D337" s="12"/>
      <c r="E337" s="8"/>
      <c r="F337" s="8"/>
      <c r="G337" s="8"/>
      <c r="H337" s="13"/>
    </row>
    <row r="338" customFormat="false" ht="15.75" hidden="false" customHeight="false" outlineLevel="2" collapsed="false">
      <c r="D338" s="12"/>
      <c r="E338" s="8"/>
      <c r="F338" s="8"/>
      <c r="G338" s="8"/>
      <c r="H338" s="13"/>
    </row>
    <row r="339" customFormat="false" ht="15.75" hidden="false" customHeight="false" outlineLevel="2" collapsed="false">
      <c r="D339" s="12"/>
      <c r="E339" s="8"/>
      <c r="F339" s="8"/>
      <c r="G339" s="8"/>
      <c r="H339" s="13"/>
    </row>
    <row r="340" customFormat="false" ht="15.75" hidden="false" customHeight="false" outlineLevel="2" collapsed="false">
      <c r="D340" s="12"/>
      <c r="E340" s="8"/>
      <c r="F340" s="8"/>
      <c r="G340" s="8"/>
      <c r="H340" s="13"/>
    </row>
    <row r="341" customFormat="false" ht="15.75" hidden="false" customHeight="false" outlineLevel="2" collapsed="false">
      <c r="D341" s="12"/>
      <c r="E341" s="8"/>
      <c r="F341" s="8"/>
      <c r="G341" s="8"/>
      <c r="H341" s="13"/>
    </row>
    <row r="342" customFormat="false" ht="16.5" hidden="false" customHeight="false" outlineLevel="2" collapsed="false">
      <c r="D342" s="15"/>
      <c r="E342" s="16"/>
      <c r="F342" s="16"/>
      <c r="G342" s="16"/>
      <c r="H342" s="17"/>
    </row>
    <row r="343" customFormat="false" ht="33" hidden="false" customHeight="true" outlineLevel="0" collapsed="false">
      <c r="A343" s="76" t="n">
        <f aca="false">A276+1</f>
        <v>6</v>
      </c>
      <c r="B343" s="6" t="s">
        <v>97</v>
      </c>
      <c r="C343" s="7" t="n">
        <f aca="false">SUM(D343:H343)</f>
        <v>38</v>
      </c>
      <c r="D343" s="8" t="n">
        <f aca="false">COUNTA(D344:D409)</f>
        <v>2</v>
      </c>
      <c r="E343" s="8" t="n">
        <f aca="false">COUNTA(E344:E409)</f>
        <v>7</v>
      </c>
      <c r="F343" s="8" t="n">
        <f aca="false">COUNTA(F344:F409)</f>
        <v>20</v>
      </c>
      <c r="G343" s="8" t="n">
        <f aca="false">COUNTA(G344:G409)</f>
        <v>7</v>
      </c>
      <c r="H343" s="8" t="n">
        <f aca="false">COUNTA(H344:H409)</f>
        <v>2</v>
      </c>
    </row>
    <row r="344" customFormat="false" ht="15.6" hidden="false" customHeight="true" outlineLevel="1" collapsed="false">
      <c r="D344" s="9"/>
      <c r="E344" s="10"/>
      <c r="F344" s="10"/>
      <c r="G344" s="10"/>
      <c r="H344" s="11"/>
    </row>
    <row r="345" customFormat="false" ht="15.6" hidden="false" customHeight="true" outlineLevel="1" collapsed="false">
      <c r="D345" s="38"/>
      <c r="E345" s="60" t="s">
        <v>71</v>
      </c>
      <c r="G345" s="8"/>
      <c r="H345" s="41"/>
    </row>
    <row r="346" customFormat="false" ht="15.75" hidden="false" customHeight="false" outlineLevel="1" collapsed="false">
      <c r="D346" s="38"/>
      <c r="E346" s="8"/>
      <c r="G346" s="60" t="s">
        <v>72</v>
      </c>
      <c r="H346" s="41"/>
    </row>
    <row r="347" customFormat="false" ht="15.75" hidden="false" customHeight="false" outlineLevel="1" collapsed="false">
      <c r="D347" s="60" t="s">
        <v>55</v>
      </c>
      <c r="E347" s="8"/>
      <c r="G347" s="8"/>
      <c r="H347" s="41"/>
    </row>
    <row r="348" customFormat="false" ht="15.75" hidden="false" customHeight="false" outlineLevel="1" collapsed="false">
      <c r="D348" s="38"/>
      <c r="E348" s="8"/>
      <c r="G348" s="8"/>
      <c r="H348" s="60" t="s">
        <v>56</v>
      </c>
    </row>
    <row r="349" customFormat="false" ht="15.75" hidden="false" customHeight="false" outlineLevel="1" collapsed="false">
      <c r="D349" s="38"/>
      <c r="E349" s="8"/>
      <c r="G349" s="8"/>
      <c r="H349" s="60" t="s">
        <v>73</v>
      </c>
    </row>
    <row r="350" customFormat="false" ht="15.75" hidden="false" customHeight="false" outlineLevel="1" collapsed="false">
      <c r="D350" s="60" t="s">
        <v>74</v>
      </c>
      <c r="E350" s="8"/>
      <c r="G350" s="8"/>
      <c r="H350" s="41"/>
    </row>
    <row r="351" customFormat="false" ht="15.75" hidden="false" customHeight="false" outlineLevel="1" collapsed="false">
      <c r="D351" s="38"/>
      <c r="E351" s="8"/>
      <c r="G351" s="60" t="s">
        <v>75</v>
      </c>
      <c r="H351" s="41"/>
    </row>
    <row r="352" customFormat="false" ht="15.75" hidden="false" customHeight="false" outlineLevel="1" collapsed="false">
      <c r="D352" s="38"/>
      <c r="E352" s="8"/>
      <c r="F352" s="60" t="s">
        <v>76</v>
      </c>
      <c r="G352" s="8"/>
      <c r="H352" s="41"/>
    </row>
    <row r="353" customFormat="false" ht="15.75" hidden="false" customHeight="false" outlineLevel="1" collapsed="false">
      <c r="D353" s="38"/>
      <c r="E353" s="8"/>
      <c r="G353" s="60" t="s">
        <v>77</v>
      </c>
      <c r="H353" s="41"/>
    </row>
    <row r="354" customFormat="false" ht="15.75" hidden="false" customHeight="false" outlineLevel="1" collapsed="false">
      <c r="D354" s="38"/>
      <c r="E354" s="60" t="s">
        <v>57</v>
      </c>
      <c r="G354" s="8"/>
      <c r="H354" s="41"/>
    </row>
    <row r="355" customFormat="false" ht="15.75" hidden="false" customHeight="false" outlineLevel="1" collapsed="false">
      <c r="D355" s="38"/>
      <c r="E355" s="8"/>
      <c r="F355" s="60" t="s">
        <v>58</v>
      </c>
      <c r="G355" s="8"/>
      <c r="H355" s="41"/>
    </row>
    <row r="356" customFormat="false" ht="15.75" hidden="false" customHeight="false" outlineLevel="1" collapsed="false">
      <c r="D356" s="38"/>
      <c r="E356" s="8"/>
      <c r="F356" s="60" t="s">
        <v>59</v>
      </c>
      <c r="G356" s="8"/>
      <c r="H356" s="41"/>
    </row>
    <row r="357" customFormat="false" ht="15.75" hidden="false" customHeight="false" outlineLevel="1" collapsed="false">
      <c r="D357" s="38"/>
      <c r="E357" s="8"/>
      <c r="G357" s="43" t="s">
        <v>37</v>
      </c>
      <c r="H357" s="41"/>
    </row>
    <row r="358" customFormat="false" ht="15.75" hidden="false" customHeight="false" outlineLevel="1" collapsed="false">
      <c r="D358" s="38"/>
      <c r="E358" s="8"/>
      <c r="F358" s="40"/>
      <c r="G358" s="8"/>
      <c r="H358" s="41"/>
    </row>
    <row r="359" customFormat="false" ht="15.75" hidden="false" customHeight="false" outlineLevel="2" collapsed="false">
      <c r="D359" s="12"/>
      <c r="E359" s="8"/>
      <c r="F359" s="39" t="s">
        <v>14</v>
      </c>
      <c r="H359" s="13"/>
    </row>
    <row r="360" customFormat="false" ht="15.75" hidden="false" customHeight="false" outlineLevel="2" collapsed="false">
      <c r="D360" s="12"/>
      <c r="E360" s="39" t="s">
        <v>12</v>
      </c>
      <c r="H360" s="13"/>
    </row>
    <row r="361" customFormat="false" ht="15.75" hidden="false" customHeight="false" outlineLevel="2" collapsed="false">
      <c r="D361" s="12"/>
      <c r="E361" s="39" t="s">
        <v>38</v>
      </c>
      <c r="H361" s="13"/>
    </row>
    <row r="362" customFormat="false" ht="15.75" hidden="false" customHeight="false" outlineLevel="2" collapsed="false">
      <c r="D362" s="12"/>
      <c r="E362" s="14"/>
      <c r="G362" s="39" t="s">
        <v>40</v>
      </c>
      <c r="H362" s="13"/>
    </row>
    <row r="363" customFormat="false" ht="15.75" hidden="false" customHeight="false" outlineLevel="2" collapsed="false">
      <c r="D363" s="12"/>
      <c r="E363" s="39" t="s">
        <v>28</v>
      </c>
      <c r="H363" s="13"/>
    </row>
    <row r="364" customFormat="false" ht="15.75" hidden="false" customHeight="false" outlineLevel="2" collapsed="false">
      <c r="D364" s="12"/>
      <c r="G364" s="39" t="s">
        <v>39</v>
      </c>
      <c r="H364" s="13"/>
    </row>
    <row r="365" customFormat="false" ht="15.75" hidden="false" customHeight="false" outlineLevel="2" collapsed="false">
      <c r="D365" s="12"/>
      <c r="E365" s="39" t="s">
        <v>41</v>
      </c>
      <c r="H365" s="13"/>
    </row>
    <row r="366" customFormat="false" ht="15.75" hidden="false" customHeight="false" outlineLevel="2" collapsed="false">
      <c r="D366" s="12"/>
      <c r="E366" s="8"/>
      <c r="H366" s="13"/>
    </row>
    <row r="367" customFormat="false" ht="15.75" hidden="false" customHeight="false" outlineLevel="2" collapsed="false">
      <c r="D367" s="12"/>
      <c r="E367" s="8"/>
      <c r="F367" s="39" t="s">
        <v>24</v>
      </c>
      <c r="H367" s="13"/>
    </row>
    <row r="368" customFormat="false" ht="15.75" hidden="false" customHeight="false" outlineLevel="2" collapsed="false">
      <c r="D368" s="12"/>
      <c r="E368" s="8"/>
      <c r="F368" s="39" t="s">
        <v>23</v>
      </c>
      <c r="H368" s="13"/>
    </row>
    <row r="369" customFormat="false" ht="15.75" hidden="false" customHeight="false" outlineLevel="2" collapsed="false">
      <c r="D369" s="12"/>
      <c r="E369" s="39" t="s">
        <v>8</v>
      </c>
      <c r="H369" s="13"/>
    </row>
    <row r="370" customFormat="false" ht="15.75" hidden="false" customHeight="false" outlineLevel="2" collapsed="false">
      <c r="D370" s="12"/>
      <c r="E370" s="8"/>
      <c r="F370" s="39" t="s">
        <v>9</v>
      </c>
      <c r="H370" s="13"/>
    </row>
    <row r="371" customFormat="false" ht="15.75" hidden="false" customHeight="false" outlineLevel="2" collapsed="false">
      <c r="D371" s="12"/>
      <c r="E371" s="8"/>
      <c r="F371" s="39" t="s">
        <v>54</v>
      </c>
      <c r="H371" s="13"/>
    </row>
    <row r="372" customFormat="false" ht="15.75" hidden="false" customHeight="false" outlineLevel="2" collapsed="false">
      <c r="D372" s="12"/>
      <c r="E372" s="8"/>
      <c r="F372" s="39" t="s">
        <v>18</v>
      </c>
      <c r="H372" s="13"/>
    </row>
    <row r="373" customFormat="false" ht="15.75" hidden="false" customHeight="false" outlineLevel="2" collapsed="false">
      <c r="D373" s="12"/>
      <c r="E373" s="8"/>
      <c r="G373" s="39" t="s">
        <v>27</v>
      </c>
      <c r="H373" s="13"/>
    </row>
    <row r="374" customFormat="false" ht="15.75" hidden="false" customHeight="false" outlineLevel="2" collapsed="false">
      <c r="D374" s="12"/>
      <c r="E374" s="8"/>
      <c r="F374" s="39" t="s">
        <v>60</v>
      </c>
      <c r="H374" s="13"/>
    </row>
    <row r="375" customFormat="false" ht="15.75" hidden="false" customHeight="false" outlineLevel="2" collapsed="false">
      <c r="D375" s="12"/>
      <c r="E375" s="8"/>
      <c r="F375" s="39" t="s">
        <v>61</v>
      </c>
      <c r="H375" s="13"/>
    </row>
    <row r="376" customFormat="false" ht="15.75" hidden="false" customHeight="false" outlineLevel="2" collapsed="false">
      <c r="D376" s="12"/>
      <c r="E376" s="8"/>
      <c r="F376" s="39" t="s">
        <v>62</v>
      </c>
      <c r="H376" s="13"/>
    </row>
    <row r="377" customFormat="false" ht="15.6" hidden="false" customHeight="true" outlineLevel="2" collapsed="false">
      <c r="D377" s="12"/>
      <c r="E377" s="8"/>
      <c r="F377" s="39" t="s">
        <v>63</v>
      </c>
      <c r="H377" s="13"/>
    </row>
    <row r="378" customFormat="false" ht="15.6" hidden="false" customHeight="true" outlineLevel="2" collapsed="false">
      <c r="D378" s="12"/>
      <c r="E378" s="8"/>
      <c r="F378" s="8"/>
      <c r="H378" s="13"/>
    </row>
    <row r="379" customFormat="false" ht="15.75" hidden="false" customHeight="false" outlineLevel="2" collapsed="false">
      <c r="D379" s="12"/>
      <c r="E379" s="8"/>
      <c r="F379" s="39" t="s">
        <v>64</v>
      </c>
      <c r="H379" s="13"/>
    </row>
    <row r="380" customFormat="false" ht="15.75" hidden="false" customHeight="false" outlineLevel="2" collapsed="false">
      <c r="D380" s="12"/>
      <c r="E380" s="8"/>
      <c r="F380" s="39" t="s">
        <v>65</v>
      </c>
      <c r="H380" s="13"/>
    </row>
    <row r="381" customFormat="false" ht="15.75" hidden="false" customHeight="false" outlineLevel="2" collapsed="false">
      <c r="D381" s="12"/>
      <c r="E381" s="8"/>
      <c r="F381" s="39" t="s">
        <v>66</v>
      </c>
      <c r="H381" s="13"/>
    </row>
    <row r="382" customFormat="false" ht="15.75" hidden="false" customHeight="false" outlineLevel="2" collapsed="false">
      <c r="D382" s="12"/>
      <c r="E382" s="8"/>
      <c r="F382" s="39" t="s">
        <v>67</v>
      </c>
      <c r="H382" s="13"/>
    </row>
    <row r="383" customFormat="false" ht="15.75" hidden="false" customHeight="false" outlineLevel="2" collapsed="false">
      <c r="D383" s="12"/>
      <c r="E383" s="8"/>
      <c r="F383" s="39" t="s">
        <v>68</v>
      </c>
      <c r="H383" s="13"/>
    </row>
    <row r="384" customFormat="false" ht="15.75" hidden="false" customHeight="false" outlineLevel="2" collapsed="false">
      <c r="D384" s="12"/>
      <c r="E384" s="8"/>
      <c r="F384" s="39" t="s">
        <v>69</v>
      </c>
      <c r="H384" s="13"/>
    </row>
    <row r="385" customFormat="false" ht="15.75" hidden="false" customHeight="false" outlineLevel="2" collapsed="false">
      <c r="D385" s="12"/>
      <c r="E385" s="8"/>
      <c r="F385" s="39" t="s">
        <v>70</v>
      </c>
      <c r="H385" s="13"/>
    </row>
    <row r="386" customFormat="false" ht="15.75" hidden="false" customHeight="false" outlineLevel="2" collapsed="false">
      <c r="D386" s="12"/>
      <c r="E386" s="8"/>
      <c r="F386" s="8"/>
      <c r="H386" s="13"/>
    </row>
    <row r="387" customFormat="false" ht="15.75" hidden="false" customHeight="false" outlineLevel="2" collapsed="false">
      <c r="D387" s="12"/>
      <c r="E387" s="8"/>
      <c r="F387" s="8"/>
      <c r="G387" s="8"/>
      <c r="H387" s="13"/>
    </row>
    <row r="388" customFormat="false" ht="15.75" hidden="false" customHeight="false" outlineLevel="2" collapsed="false">
      <c r="D388" s="12"/>
      <c r="E388" s="8"/>
      <c r="F388" s="8"/>
      <c r="G388" s="8"/>
      <c r="H388" s="13"/>
    </row>
    <row r="389" customFormat="false" ht="15.75" hidden="false" customHeight="false" outlineLevel="2" collapsed="false">
      <c r="D389" s="12"/>
      <c r="E389" s="13"/>
      <c r="F389" s="14"/>
      <c r="G389" s="8"/>
      <c r="H389" s="13"/>
    </row>
    <row r="390" customFormat="false" ht="15.75" hidden="false" customHeight="false" outlineLevel="2" collapsed="false">
      <c r="D390" s="12"/>
      <c r="E390" s="8"/>
      <c r="F390" s="8"/>
      <c r="G390" s="8"/>
      <c r="H390" s="13"/>
    </row>
    <row r="391" customFormat="false" ht="15.75" hidden="false" customHeight="false" outlineLevel="2" collapsed="false">
      <c r="D391" s="12"/>
      <c r="E391" s="8"/>
      <c r="F391" s="8"/>
      <c r="G391" s="14"/>
      <c r="H391" s="13"/>
    </row>
    <row r="392" customFormat="false" ht="15.75" hidden="false" customHeight="false" outlineLevel="2" collapsed="false">
      <c r="D392" s="12"/>
      <c r="E392" s="8"/>
      <c r="F392" s="8"/>
      <c r="G392" s="14"/>
      <c r="H392" s="13"/>
    </row>
    <row r="393" customFormat="false" ht="15.75" hidden="false" customHeight="false" outlineLevel="2" collapsed="false">
      <c r="D393" s="12"/>
      <c r="E393" s="8"/>
      <c r="F393" s="8"/>
      <c r="G393" s="8"/>
      <c r="H393" s="13"/>
    </row>
    <row r="394" customFormat="false" ht="15.75" hidden="false" customHeight="false" outlineLevel="2" collapsed="false">
      <c r="D394" s="12"/>
      <c r="E394" s="8"/>
      <c r="F394" s="8"/>
      <c r="G394" s="8"/>
      <c r="H394" s="13"/>
    </row>
    <row r="395" customFormat="false" ht="15.75" hidden="false" customHeight="false" outlineLevel="2" collapsed="false">
      <c r="D395" s="12"/>
      <c r="E395" s="14"/>
      <c r="F395" s="8"/>
      <c r="G395" s="8"/>
      <c r="H395" s="13"/>
    </row>
    <row r="396" customFormat="false" ht="15.75" hidden="false" customHeight="false" outlineLevel="2" collapsed="false">
      <c r="D396" s="12"/>
      <c r="E396" s="8"/>
      <c r="F396" s="8"/>
      <c r="G396" s="8"/>
      <c r="H396" s="13"/>
    </row>
    <row r="397" customFormat="false" ht="15.75" hidden="false" customHeight="false" outlineLevel="2" collapsed="false">
      <c r="D397" s="12"/>
      <c r="E397" s="8"/>
      <c r="F397" s="8"/>
      <c r="G397" s="8"/>
      <c r="H397" s="13"/>
    </row>
    <row r="398" customFormat="false" ht="15.75" hidden="false" customHeight="false" outlineLevel="2" collapsed="false">
      <c r="D398" s="12"/>
      <c r="E398" s="8"/>
      <c r="F398" s="8"/>
      <c r="G398" s="8"/>
      <c r="H398" s="13"/>
    </row>
    <row r="399" customFormat="false" ht="15.75" hidden="false" customHeight="false" outlineLevel="2" collapsed="false">
      <c r="D399" s="12"/>
      <c r="E399" s="8"/>
      <c r="F399" s="8"/>
      <c r="G399" s="8"/>
      <c r="H399" s="13"/>
    </row>
    <row r="400" customFormat="false" ht="15.75" hidden="false" customHeight="false" outlineLevel="2" collapsed="false">
      <c r="D400" s="12"/>
      <c r="E400" s="8"/>
      <c r="F400" s="8"/>
      <c r="G400" s="8"/>
      <c r="H400" s="13"/>
    </row>
    <row r="401" customFormat="false" ht="15.75" hidden="false" customHeight="false" outlineLevel="2" collapsed="false">
      <c r="D401" s="12"/>
      <c r="E401" s="8"/>
      <c r="F401" s="8"/>
      <c r="G401" s="8"/>
      <c r="H401" s="13"/>
    </row>
    <row r="402" customFormat="false" ht="15.75" hidden="false" customHeight="false" outlineLevel="2" collapsed="false">
      <c r="D402" s="12"/>
      <c r="E402" s="8"/>
      <c r="F402" s="8"/>
      <c r="G402" s="8"/>
      <c r="H402" s="13"/>
    </row>
    <row r="403" customFormat="false" ht="15.75" hidden="false" customHeight="false" outlineLevel="2" collapsed="false">
      <c r="D403" s="12"/>
      <c r="E403" s="8"/>
      <c r="F403" s="8"/>
      <c r="G403" s="8"/>
      <c r="H403" s="13"/>
    </row>
    <row r="404" customFormat="false" ht="15.75" hidden="false" customHeight="false" outlineLevel="2" collapsed="false">
      <c r="D404" s="12"/>
      <c r="E404" s="8"/>
      <c r="F404" s="8"/>
      <c r="G404" s="8"/>
      <c r="H404" s="13"/>
    </row>
    <row r="405" customFormat="false" ht="15.75" hidden="false" customHeight="false" outlineLevel="2" collapsed="false">
      <c r="D405" s="12"/>
      <c r="E405" s="8"/>
      <c r="F405" s="8"/>
      <c r="G405" s="8"/>
      <c r="H405" s="13"/>
    </row>
    <row r="406" customFormat="false" ht="15.75" hidden="false" customHeight="false" outlineLevel="2" collapsed="false">
      <c r="D406" s="12"/>
      <c r="E406" s="8"/>
      <c r="F406" s="8"/>
      <c r="G406" s="8"/>
      <c r="H406" s="13"/>
    </row>
    <row r="407" customFormat="false" ht="15.75" hidden="false" customHeight="false" outlineLevel="2" collapsed="false">
      <c r="D407" s="12"/>
      <c r="E407" s="8"/>
      <c r="F407" s="8"/>
      <c r="G407" s="8"/>
      <c r="H407" s="13"/>
    </row>
    <row r="408" customFormat="false" ht="15.75" hidden="false" customHeight="false" outlineLevel="2" collapsed="false">
      <c r="D408" s="12"/>
      <c r="E408" s="8"/>
      <c r="F408" s="8"/>
      <c r="G408" s="8"/>
      <c r="H408" s="13"/>
    </row>
    <row r="409" customFormat="false" ht="16.5" hidden="false" customHeight="false" outlineLevel="2" collapsed="false">
      <c r="D409" s="15"/>
      <c r="E409" s="16"/>
      <c r="F409" s="16"/>
      <c r="G409" s="16"/>
      <c r="H409" s="17"/>
    </row>
    <row r="410" customFormat="false" ht="31.5" hidden="false" customHeight="true" outlineLevel="0" collapsed="false">
      <c r="A410" s="76" t="n">
        <f aca="false">A343+1</f>
        <v>7</v>
      </c>
      <c r="B410" s="6" t="s">
        <v>98</v>
      </c>
      <c r="C410" s="7" t="n">
        <f aca="false">SUM(D410:H410)</f>
        <v>38</v>
      </c>
      <c r="D410" s="8" t="n">
        <f aca="false">COUNTA(D411:D476)</f>
        <v>1</v>
      </c>
      <c r="E410" s="8" t="n">
        <f aca="false">COUNTA(E411:E476)</f>
        <v>7</v>
      </c>
      <c r="F410" s="8" t="n">
        <f aca="false">COUNTA(F411:F476)</f>
        <v>28</v>
      </c>
      <c r="G410" s="8" t="n">
        <f aca="false">COUNTA(G411:G476)</f>
        <v>1</v>
      </c>
      <c r="H410" s="8" t="n">
        <f aca="false">COUNTA(H411:H476)</f>
        <v>1</v>
      </c>
    </row>
    <row r="411" customFormat="false" ht="15.6" hidden="false" customHeight="true" outlineLevel="1" collapsed="false">
      <c r="D411" s="9"/>
      <c r="E411" s="10"/>
      <c r="F411" s="10"/>
      <c r="G411" s="10"/>
      <c r="H411" s="11"/>
    </row>
    <row r="412" customFormat="false" ht="15.6" hidden="false" customHeight="true" outlineLevel="1" collapsed="false">
      <c r="D412" s="60" t="s">
        <v>71</v>
      </c>
      <c r="G412" s="8"/>
      <c r="H412" s="41"/>
    </row>
    <row r="413" customFormat="false" ht="15.75" hidden="false" customHeight="false" outlineLevel="1" collapsed="false">
      <c r="D413" s="38"/>
      <c r="E413" s="8"/>
      <c r="F413" s="60" t="s">
        <v>72</v>
      </c>
      <c r="G413" s="8"/>
      <c r="H413" s="41"/>
    </row>
    <row r="414" customFormat="false" ht="15.75" hidden="false" customHeight="false" outlineLevel="1" collapsed="false">
      <c r="D414" s="38"/>
      <c r="E414" s="60" t="s">
        <v>55</v>
      </c>
      <c r="G414" s="8"/>
      <c r="H414" s="41"/>
    </row>
    <row r="415" customFormat="false" ht="15.75" hidden="false" customHeight="false" outlineLevel="1" collapsed="false">
      <c r="D415" s="38"/>
      <c r="E415" s="60" t="s">
        <v>56</v>
      </c>
      <c r="G415" s="8"/>
      <c r="H415" s="41"/>
    </row>
    <row r="416" customFormat="false" ht="15.75" hidden="false" customHeight="false" outlineLevel="1" collapsed="false">
      <c r="D416" s="38"/>
      <c r="E416" s="60" t="s">
        <v>73</v>
      </c>
      <c r="G416" s="8"/>
      <c r="H416" s="41"/>
    </row>
    <row r="417" customFormat="false" ht="15.75" hidden="false" customHeight="false" outlineLevel="1" collapsed="false">
      <c r="D417" s="38"/>
      <c r="E417" s="60" t="s">
        <v>74</v>
      </c>
      <c r="G417" s="8"/>
      <c r="H417" s="41"/>
    </row>
    <row r="418" customFormat="false" ht="15.75" hidden="false" customHeight="false" outlineLevel="1" collapsed="false">
      <c r="D418" s="38"/>
      <c r="E418" s="8"/>
      <c r="F418" s="60" t="s">
        <v>75</v>
      </c>
      <c r="G418" s="8"/>
      <c r="H418" s="41"/>
    </row>
    <row r="419" customFormat="false" ht="15.75" hidden="false" customHeight="false" outlineLevel="1" collapsed="false">
      <c r="D419" s="38"/>
      <c r="E419" s="8"/>
      <c r="F419" s="60" t="s">
        <v>76</v>
      </c>
      <c r="G419" s="8"/>
      <c r="H419" s="41"/>
    </row>
    <row r="420" customFormat="false" ht="15.75" hidden="false" customHeight="false" outlineLevel="1" collapsed="false">
      <c r="D420" s="38"/>
      <c r="E420" s="8"/>
      <c r="F420" s="60" t="s">
        <v>77</v>
      </c>
      <c r="G420" s="8"/>
      <c r="H420" s="41"/>
    </row>
    <row r="421" customFormat="false" ht="15.75" hidden="false" customHeight="false" outlineLevel="1" collapsed="false">
      <c r="D421" s="38"/>
      <c r="E421" s="60" t="s">
        <v>57</v>
      </c>
      <c r="G421" s="8"/>
      <c r="H421" s="41"/>
    </row>
    <row r="422" customFormat="false" ht="15.75" hidden="false" customHeight="false" outlineLevel="1" collapsed="false">
      <c r="D422" s="38"/>
      <c r="E422" s="8"/>
      <c r="F422" s="60" t="s">
        <v>58</v>
      </c>
      <c r="G422" s="8"/>
      <c r="H422" s="41"/>
    </row>
    <row r="423" customFormat="false" ht="15.75" hidden="false" customHeight="false" outlineLevel="1" collapsed="false">
      <c r="D423" s="38"/>
      <c r="E423" s="60" t="s">
        <v>59</v>
      </c>
      <c r="G423" s="8"/>
      <c r="H423" s="41"/>
    </row>
    <row r="424" customFormat="false" ht="15.75" hidden="false" customHeight="false" outlineLevel="1" collapsed="false">
      <c r="D424" s="38"/>
      <c r="E424" s="8"/>
      <c r="F424" s="43" t="s">
        <v>37</v>
      </c>
      <c r="G424" s="8"/>
      <c r="H424" s="41"/>
    </row>
    <row r="425" customFormat="false" ht="15.75" hidden="false" customHeight="false" outlineLevel="1" collapsed="false">
      <c r="D425" s="38"/>
      <c r="E425" s="8"/>
      <c r="F425" s="40"/>
      <c r="G425" s="8"/>
      <c r="H425" s="41"/>
    </row>
    <row r="426" customFormat="false" ht="15.75" hidden="false" customHeight="false" outlineLevel="2" collapsed="false">
      <c r="D426" s="12"/>
      <c r="E426" s="8"/>
      <c r="G426" s="39" t="s">
        <v>14</v>
      </c>
      <c r="H426" s="13"/>
    </row>
    <row r="427" customFormat="false" ht="15.75" hidden="false" customHeight="false" outlineLevel="2" collapsed="false">
      <c r="D427" s="12"/>
      <c r="E427" s="8"/>
      <c r="F427" s="39" t="s">
        <v>12</v>
      </c>
      <c r="G427" s="8"/>
      <c r="H427" s="13"/>
    </row>
    <row r="428" customFormat="false" ht="15.75" hidden="false" customHeight="false" outlineLevel="2" collapsed="false">
      <c r="D428" s="12"/>
      <c r="E428" s="8"/>
      <c r="F428" s="39" t="s">
        <v>38</v>
      </c>
      <c r="G428" s="8"/>
      <c r="H428" s="13"/>
    </row>
    <row r="429" customFormat="false" ht="15.75" hidden="false" customHeight="false" outlineLevel="2" collapsed="false">
      <c r="D429" s="12"/>
      <c r="E429" s="39" t="s">
        <v>40</v>
      </c>
      <c r="H429" s="13"/>
    </row>
    <row r="430" customFormat="false" ht="15.75" hidden="false" customHeight="false" outlineLevel="2" collapsed="false">
      <c r="D430" s="12"/>
      <c r="E430" s="8"/>
      <c r="F430" s="39" t="s">
        <v>28</v>
      </c>
      <c r="G430" s="8"/>
      <c r="H430" s="13"/>
    </row>
    <row r="431" customFormat="false" ht="15.75" hidden="false" customHeight="false" outlineLevel="2" collapsed="false">
      <c r="D431" s="12"/>
      <c r="E431" s="8"/>
      <c r="G431" s="8"/>
      <c r="H431" s="39" t="s">
        <v>39</v>
      </c>
    </row>
    <row r="432" customFormat="false" ht="15.75" hidden="false" customHeight="false" outlineLevel="2" collapsed="false">
      <c r="D432" s="12"/>
      <c r="E432" s="8"/>
      <c r="F432" s="39" t="s">
        <v>41</v>
      </c>
      <c r="G432" s="8"/>
      <c r="H432" s="13"/>
    </row>
    <row r="433" customFormat="false" ht="15.75" hidden="false" customHeight="false" outlineLevel="2" collapsed="false">
      <c r="D433" s="12"/>
      <c r="E433" s="8"/>
      <c r="F433" s="8"/>
      <c r="G433" s="8"/>
      <c r="H433" s="13"/>
    </row>
    <row r="434" customFormat="false" ht="15.75" hidden="false" customHeight="false" outlineLevel="2" collapsed="false">
      <c r="D434" s="12"/>
      <c r="E434" s="8"/>
      <c r="F434" s="39" t="s">
        <v>24</v>
      </c>
      <c r="G434" s="8"/>
      <c r="H434" s="13"/>
    </row>
    <row r="435" customFormat="false" ht="15.75" hidden="false" customHeight="false" outlineLevel="2" collapsed="false">
      <c r="D435" s="12"/>
      <c r="E435" s="8"/>
      <c r="F435" s="39" t="s">
        <v>23</v>
      </c>
      <c r="G435" s="8"/>
      <c r="H435" s="13"/>
    </row>
    <row r="436" customFormat="false" ht="15.75" hidden="false" customHeight="false" outlineLevel="2" collapsed="false">
      <c r="D436" s="12"/>
      <c r="E436" s="8"/>
      <c r="F436" s="39" t="s">
        <v>8</v>
      </c>
      <c r="G436" s="8"/>
      <c r="H436" s="13"/>
    </row>
    <row r="437" customFormat="false" ht="15.75" hidden="false" customHeight="false" outlineLevel="2" collapsed="false">
      <c r="D437" s="12"/>
      <c r="E437" s="8"/>
      <c r="F437" s="39" t="s">
        <v>9</v>
      </c>
      <c r="G437" s="8"/>
      <c r="H437" s="13"/>
    </row>
    <row r="438" customFormat="false" ht="15.75" hidden="false" customHeight="false" outlineLevel="2" collapsed="false">
      <c r="D438" s="12"/>
      <c r="E438" s="8"/>
      <c r="F438" s="39" t="s">
        <v>54</v>
      </c>
      <c r="G438" s="8"/>
      <c r="H438" s="13"/>
    </row>
    <row r="439" customFormat="false" ht="15.75" hidden="false" customHeight="false" outlineLevel="2" collapsed="false">
      <c r="D439" s="12"/>
      <c r="E439" s="8"/>
      <c r="F439" s="39" t="s">
        <v>18</v>
      </c>
      <c r="G439" s="8"/>
      <c r="H439" s="13"/>
    </row>
    <row r="440" customFormat="false" ht="15.75" hidden="false" customHeight="false" outlineLevel="2" collapsed="false">
      <c r="D440" s="12"/>
      <c r="E440" s="8"/>
      <c r="F440" s="39" t="s">
        <v>27</v>
      </c>
      <c r="G440" s="8"/>
      <c r="H440" s="13"/>
    </row>
    <row r="441" customFormat="false" ht="15.75" hidden="false" customHeight="false" outlineLevel="2" collapsed="false">
      <c r="D441" s="12"/>
      <c r="E441" s="8"/>
      <c r="F441" s="39" t="s">
        <v>60</v>
      </c>
      <c r="G441" s="8"/>
      <c r="H441" s="13"/>
    </row>
    <row r="442" customFormat="false" ht="15.75" hidden="false" customHeight="false" outlineLevel="2" collapsed="false">
      <c r="D442" s="12"/>
      <c r="E442" s="8"/>
      <c r="F442" s="39" t="s">
        <v>61</v>
      </c>
      <c r="G442" s="8"/>
      <c r="H442" s="13"/>
    </row>
    <row r="443" customFormat="false" ht="15.75" hidden="false" customHeight="false" outlineLevel="2" collapsed="false">
      <c r="D443" s="12"/>
      <c r="E443" s="8"/>
      <c r="F443" s="39" t="s">
        <v>62</v>
      </c>
      <c r="G443" s="8"/>
      <c r="H443" s="13"/>
    </row>
    <row r="444" customFormat="false" ht="15.6" hidden="false" customHeight="true" outlineLevel="2" collapsed="false">
      <c r="D444" s="12"/>
      <c r="E444" s="8"/>
      <c r="F444" s="39" t="s">
        <v>63</v>
      </c>
      <c r="G444" s="8"/>
      <c r="H444" s="13"/>
    </row>
    <row r="445" customFormat="false" ht="15.6" hidden="false" customHeight="true" outlineLevel="2" collapsed="false">
      <c r="D445" s="12"/>
      <c r="E445" s="8"/>
      <c r="F445" s="8"/>
      <c r="G445" s="8"/>
      <c r="H445" s="13"/>
    </row>
    <row r="446" customFormat="false" ht="15.75" hidden="false" customHeight="false" outlineLevel="2" collapsed="false">
      <c r="D446" s="12"/>
      <c r="E446" s="8"/>
      <c r="F446" s="39" t="s">
        <v>64</v>
      </c>
      <c r="G446" s="8"/>
      <c r="H446" s="13"/>
    </row>
    <row r="447" customFormat="false" ht="15.75" hidden="false" customHeight="false" outlineLevel="2" collapsed="false">
      <c r="D447" s="12"/>
      <c r="E447" s="8"/>
      <c r="F447" s="39" t="s">
        <v>65</v>
      </c>
      <c r="G447" s="8"/>
      <c r="H447" s="13"/>
    </row>
    <row r="448" customFormat="false" ht="15.75" hidden="false" customHeight="false" outlineLevel="2" collapsed="false">
      <c r="D448" s="12"/>
      <c r="E448" s="8"/>
      <c r="F448" s="39" t="s">
        <v>66</v>
      </c>
      <c r="G448" s="8"/>
      <c r="H448" s="13"/>
    </row>
    <row r="449" customFormat="false" ht="15.75" hidden="false" customHeight="false" outlineLevel="2" collapsed="false">
      <c r="D449" s="12"/>
      <c r="F449" s="39" t="s">
        <v>67</v>
      </c>
      <c r="G449" s="8"/>
      <c r="H449" s="13"/>
    </row>
    <row r="450" customFormat="false" ht="15.75" hidden="false" customHeight="false" outlineLevel="2" collapsed="false">
      <c r="D450" s="12"/>
      <c r="E450" s="8"/>
      <c r="F450" s="39" t="s">
        <v>68</v>
      </c>
      <c r="G450" s="8"/>
      <c r="H450" s="13"/>
    </row>
    <row r="451" customFormat="false" ht="15.75" hidden="false" customHeight="false" outlineLevel="2" collapsed="false">
      <c r="D451" s="12"/>
      <c r="E451" s="8"/>
      <c r="F451" s="39" t="s">
        <v>69</v>
      </c>
      <c r="G451" s="8"/>
      <c r="H451" s="13"/>
    </row>
    <row r="452" customFormat="false" ht="15.75" hidden="false" customHeight="false" outlineLevel="2" collapsed="false">
      <c r="D452" s="12"/>
      <c r="E452" s="8"/>
      <c r="F452" s="39" t="s">
        <v>70</v>
      </c>
      <c r="G452" s="8"/>
      <c r="H452" s="13"/>
    </row>
    <row r="453" customFormat="false" ht="15.75" hidden="false" customHeight="false" outlineLevel="2" collapsed="false">
      <c r="D453" s="12"/>
      <c r="E453" s="8"/>
      <c r="F453" s="8"/>
      <c r="G453" s="8"/>
      <c r="H453" s="13"/>
    </row>
    <row r="454" customFormat="false" ht="15.75" hidden="false" customHeight="false" outlineLevel="2" collapsed="false">
      <c r="D454" s="12"/>
      <c r="E454" s="8"/>
      <c r="F454" s="8"/>
      <c r="G454" s="8"/>
      <c r="H454" s="13"/>
    </row>
    <row r="455" customFormat="false" ht="15.75" hidden="false" customHeight="false" outlineLevel="2" collapsed="false">
      <c r="D455" s="12"/>
      <c r="E455" s="8"/>
      <c r="F455" s="14"/>
      <c r="G455" s="8"/>
      <c r="H455" s="13"/>
    </row>
    <row r="456" customFormat="false" ht="15.75" hidden="false" customHeight="false" outlineLevel="2" collapsed="false">
      <c r="D456" s="12"/>
      <c r="E456" s="8"/>
      <c r="F456" s="8"/>
      <c r="G456" s="8"/>
      <c r="H456" s="13"/>
    </row>
    <row r="457" customFormat="false" ht="15.75" hidden="false" customHeight="false" outlineLevel="2" collapsed="false">
      <c r="D457" s="12"/>
      <c r="E457" s="8"/>
      <c r="F457" s="8"/>
      <c r="G457" s="8"/>
      <c r="H457" s="13"/>
    </row>
    <row r="458" customFormat="false" ht="15.75" hidden="false" customHeight="false" outlineLevel="2" collapsed="false">
      <c r="D458" s="12"/>
      <c r="E458" s="8"/>
      <c r="F458" s="8"/>
      <c r="G458" s="14"/>
      <c r="H458" s="13"/>
    </row>
    <row r="459" customFormat="false" ht="15.75" hidden="false" customHeight="false" outlineLevel="2" collapsed="false">
      <c r="D459" s="12"/>
      <c r="E459" s="8"/>
      <c r="F459" s="8"/>
      <c r="G459" s="14"/>
      <c r="H459" s="13"/>
    </row>
    <row r="460" customFormat="false" ht="15.75" hidden="false" customHeight="false" outlineLevel="2" collapsed="false">
      <c r="D460" s="12"/>
      <c r="E460" s="8"/>
      <c r="F460" s="8"/>
      <c r="G460" s="8"/>
      <c r="H460" s="13"/>
    </row>
    <row r="461" customFormat="false" ht="15.75" hidden="false" customHeight="false" outlineLevel="2" collapsed="false">
      <c r="D461" s="12"/>
      <c r="E461" s="8"/>
      <c r="F461" s="8"/>
      <c r="G461" s="8"/>
      <c r="H461" s="13"/>
    </row>
    <row r="462" customFormat="false" ht="15.75" hidden="false" customHeight="false" outlineLevel="2" collapsed="false">
      <c r="D462" s="12"/>
      <c r="E462" s="14"/>
      <c r="F462" s="8"/>
      <c r="G462" s="8"/>
      <c r="H462" s="13"/>
    </row>
    <row r="463" customFormat="false" ht="15.75" hidden="false" customHeight="false" outlineLevel="2" collapsed="false">
      <c r="D463" s="12"/>
      <c r="E463" s="8"/>
      <c r="F463" s="8"/>
      <c r="G463" s="8"/>
      <c r="H463" s="13"/>
    </row>
    <row r="464" customFormat="false" ht="15.75" hidden="false" customHeight="false" outlineLevel="2" collapsed="false">
      <c r="D464" s="12"/>
      <c r="E464" s="8"/>
      <c r="F464" s="8"/>
      <c r="G464" s="8"/>
      <c r="H464" s="13"/>
    </row>
    <row r="465" customFormat="false" ht="15.75" hidden="false" customHeight="false" outlineLevel="2" collapsed="false">
      <c r="D465" s="12"/>
      <c r="E465" s="8"/>
      <c r="F465" s="8"/>
      <c r="G465" s="8"/>
      <c r="H465" s="13"/>
    </row>
    <row r="466" customFormat="false" ht="15.75" hidden="false" customHeight="false" outlineLevel="2" collapsed="false">
      <c r="D466" s="12"/>
      <c r="E466" s="8"/>
      <c r="F466" s="8"/>
      <c r="G466" s="8"/>
      <c r="H466" s="13"/>
    </row>
    <row r="467" customFormat="false" ht="15.75" hidden="false" customHeight="false" outlineLevel="2" collapsed="false">
      <c r="D467" s="12"/>
      <c r="E467" s="8"/>
      <c r="F467" s="8"/>
      <c r="G467" s="8"/>
      <c r="H467" s="13"/>
    </row>
    <row r="468" customFormat="false" ht="15.75" hidden="false" customHeight="false" outlineLevel="2" collapsed="false">
      <c r="D468" s="12"/>
      <c r="E468" s="8"/>
      <c r="F468" s="8"/>
      <c r="G468" s="8"/>
      <c r="H468" s="13"/>
    </row>
    <row r="469" customFormat="false" ht="15.75" hidden="false" customHeight="false" outlineLevel="2" collapsed="false">
      <c r="D469" s="12"/>
      <c r="E469" s="8"/>
      <c r="F469" s="8"/>
      <c r="G469" s="8"/>
      <c r="H469" s="13"/>
    </row>
    <row r="470" customFormat="false" ht="15.75" hidden="false" customHeight="false" outlineLevel="2" collapsed="false">
      <c r="D470" s="12"/>
      <c r="E470" s="8"/>
      <c r="F470" s="8"/>
      <c r="G470" s="8"/>
      <c r="H470" s="13"/>
    </row>
    <row r="471" customFormat="false" ht="15.75" hidden="false" customHeight="false" outlineLevel="2" collapsed="false">
      <c r="D471" s="12"/>
      <c r="E471" s="8"/>
      <c r="F471" s="8"/>
      <c r="G471" s="8"/>
      <c r="H471" s="13"/>
    </row>
    <row r="472" customFormat="false" ht="15.75" hidden="false" customHeight="false" outlineLevel="2" collapsed="false">
      <c r="D472" s="12"/>
      <c r="E472" s="8"/>
      <c r="F472" s="8"/>
      <c r="G472" s="8"/>
      <c r="H472" s="13"/>
    </row>
    <row r="473" customFormat="false" ht="15.75" hidden="false" customHeight="false" outlineLevel="2" collapsed="false">
      <c r="D473" s="12"/>
      <c r="E473" s="8"/>
      <c r="F473" s="8"/>
      <c r="G473" s="8"/>
      <c r="H473" s="13"/>
    </row>
    <row r="474" customFormat="false" ht="15.75" hidden="false" customHeight="false" outlineLevel="2" collapsed="false">
      <c r="D474" s="12"/>
      <c r="E474" s="8"/>
      <c r="F474" s="8"/>
      <c r="G474" s="8"/>
      <c r="H474" s="13"/>
    </row>
    <row r="475" customFormat="false" ht="15.75" hidden="false" customHeight="false" outlineLevel="2" collapsed="false">
      <c r="D475" s="12"/>
      <c r="E475" s="8"/>
      <c r="F475" s="8"/>
      <c r="G475" s="8"/>
      <c r="H475" s="13"/>
    </row>
    <row r="476" customFormat="false" ht="16.5" hidden="false" customHeight="false" outlineLevel="2" collapsed="false">
      <c r="D476" s="15"/>
      <c r="E476" s="16"/>
      <c r="F476" s="16"/>
      <c r="G476" s="16"/>
      <c r="H476" s="17"/>
    </row>
    <row r="477" customFormat="false" ht="15" hidden="false" customHeight="true" outlineLevel="0" collapsed="false">
      <c r="C477" s="18" t="n">
        <f aca="false">SUM(D477:H477)</f>
        <v>274</v>
      </c>
      <c r="D477" s="19" t="n">
        <f aca="false">D410+D343+D276+D209+D142+D75+D8</f>
        <v>5</v>
      </c>
      <c r="E477" s="19" t="n">
        <f aca="false">E410+E343+E276+E209+E142+E75+E8</f>
        <v>27</v>
      </c>
      <c r="F477" s="19" t="n">
        <f aca="false">F410+F343+F276+F209+F142+F75+F8</f>
        <v>90</v>
      </c>
      <c r="G477" s="19" t="n">
        <f aca="false">G410+G343+G276+G209+G142+G75+G8</f>
        <v>84</v>
      </c>
      <c r="H477" s="19" t="n">
        <f aca="false">H410+H343+H276+H209+H142+H75+H8</f>
        <v>68</v>
      </c>
    </row>
    <row r="478" customFormat="false" ht="15.75" hidden="false" customHeight="false" outlineLevel="0" collapsed="false">
      <c r="C478" s="20"/>
      <c r="D478" s="21" t="n">
        <f aca="false">D477/$C$477</f>
        <v>0.0182481751824818</v>
      </c>
      <c r="E478" s="21" t="n">
        <f aca="false">E477/$C$477</f>
        <v>0.0985401459854015</v>
      </c>
      <c r="F478" s="21" t="n">
        <f aca="false">F477/$C$477</f>
        <v>0.328467153284671</v>
      </c>
      <c r="G478" s="21" t="n">
        <f aca="false">G477/$C$477</f>
        <v>0.306569343065693</v>
      </c>
      <c r="H478" s="21" t="n">
        <f aca="false">H477/$C$477</f>
        <v>0.248175182481752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</conditionalFormatting>
  <conditionalFormatting sqref="D320:H335 D337:H342 D336:G336 D312:E319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  <cfRule type="duplicateValues" priority="23" aboveAverage="0" equalAverage="0" bottom="0" percent="0" rank="0" text="" dxfId="21">
      <formula>0</formula>
    </cfRule>
  </conditionalFormatting>
  <conditionalFormatting sqref="F257"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</conditionalFormatting>
  <conditionalFormatting sqref="G266"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</conditionalFormatting>
  <conditionalFormatting sqref="H336"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</conditionalFormatting>
  <conditionalFormatting sqref="E78"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</conditionalFormatting>
  <conditionalFormatting sqref="D210:H210 G213:H214 G212 G216:H216 G218 H217 H215 H211 D221:E221 D223:E244 D222 D211:D212 D214:D215 D217:D220 H225:H229 H233:H244 G222:H222 G224:H224 H223 H219:H221"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</conditionalFormatting>
  <conditionalFormatting sqref="F224"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</conditionalFormatting>
  <conditionalFormatting sqref="E356"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</conditionalFormatting>
  <conditionalFormatting sqref="D9:H9 D23:F23 H23 D10:E11 D13:E14 D12 D17:E22 D15:D16 G12:H13 H11 G15:H16 H21 G17:G20 G14 G10"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</conditionalFormatting>
  <conditionalFormatting sqref="G23"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</conditionalFormatting>
  <conditionalFormatting sqref="G248:G252"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</conditionalFormatting>
  <conditionalFormatting sqref="F226:F227 G225 F239 G233:G238 G240:G244 H245 G246:G247 H231:H232 F229:F230 G228"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</conditionalFormatting>
  <conditionalFormatting sqref="G245"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</conditionalFormatting>
  <conditionalFormatting sqref="G226:G227 G231:G232 G239 G229"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</conditionalFormatting>
  <conditionalFormatting sqref="H315:H319"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</conditionalFormatting>
  <conditionalFormatting sqref="H300:H305 H307:H314 G306 G299 H292:H298"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</conditionalFormatting>
  <conditionalFormatting sqref="G312"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</conditionalFormatting>
  <conditionalFormatting sqref="G293:G294 G298 G296"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</conditionalFormatting>
  <conditionalFormatting sqref="G21 G11 F13 E12 E15:E16 H18:H20 H14 H10"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  <cfRule type="duplicateValues" priority="296" aboveAverage="0" equalAverage="0" bottom="0" percent="0" rank="0" text="" dxfId="294">
      <formula>0</formula>
    </cfRule>
    <cfRule type="duplicateValues" priority="297" aboveAverage="0" equalAverage="0" bottom="0" percent="0" rank="0" text="" dxfId="295">
      <formula>0</formula>
    </cfRule>
    <cfRule type="duplicateValues" priority="298" aboveAverage="0" equalAverage="0" bottom="0" percent="0" rank="0" text="" dxfId="296">
      <formula>0</formula>
    </cfRule>
    <cfRule type="duplicateValues" priority="299" aboveAverage="0" equalAverage="0" bottom="0" percent="0" rank="0" text="" dxfId="297">
      <formula>0</formula>
    </cfRule>
    <cfRule type="duplicateValues" priority="300" aboveAverage="0" equalAverage="0" bottom="0" percent="0" rank="0" text="" dxfId="298">
      <formula>0</formula>
    </cfRule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  <cfRule type="duplicateValues" priority="306" aboveAverage="0" equalAverage="0" bottom="0" percent="0" rank="0" text="" dxfId="304">
      <formula>0</formula>
    </cfRule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  <cfRule type="duplicateValues" priority="310" aboveAverage="0" equalAverage="0" bottom="0" percent="0" rank="0" text="" dxfId="308">
      <formula>0</formula>
    </cfRule>
    <cfRule type="duplicateValues" priority="311" aboveAverage="0" equalAverage="0" bottom="0" percent="0" rank="0" text="" dxfId="309">
      <formula>0</formula>
    </cfRule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</conditionalFormatting>
  <conditionalFormatting sqref="F86:F88 G83:G85 H81:H82 G80 F79 H78 F77"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  <cfRule type="duplicateValues" priority="331" aboveAverage="0" equalAverage="0" bottom="0" percent="0" rank="0" text="" dxfId="329">
      <formula>0</formula>
    </cfRule>
    <cfRule type="duplicateValues" priority="332" aboveAverage="0" equalAverage="0" bottom="0" percent="0" rank="0" text="" dxfId="330">
      <formula>0</formula>
    </cfRule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</conditionalFormatting>
  <conditionalFormatting sqref="D216 E222 E214 D213 H212 H218 G217 G219:G221 G215 G211">
    <cfRule type="duplicateValues" priority="335" aboveAverage="0" equalAverage="0" bottom="0" percent="0" rank="0" text="" dxfId="333">
      <formula>0</formula>
    </cfRule>
    <cfRule type="duplicateValues" priority="336" aboveAverage="0" equalAverage="0" bottom="0" percent="0" rank="0" text="" dxfId="334">
      <formula>0</formula>
    </cfRule>
    <cfRule type="duplicateValues" priority="337" aboveAverage="0" equalAverage="0" bottom="0" percent="0" rank="0" text="" dxfId="335">
      <formula>0</formula>
    </cfRule>
    <cfRule type="duplicateValues" priority="338" aboveAverage="0" equalAverage="0" bottom="0" percent="0" rank="0" text="" dxfId="336">
      <formula>0</formula>
    </cfRule>
    <cfRule type="duplicateValues" priority="339" aboveAverage="0" equalAverage="0" bottom="0" percent="0" rank="0" text="" dxfId="337">
      <formula>0</formula>
    </cfRule>
    <cfRule type="duplicateValues" priority="340" aboveAverage="0" equalAverage="0" bottom="0" percent="0" rank="0" text="" dxfId="338">
      <formula>0</formula>
    </cfRule>
    <cfRule type="duplicateValues" priority="341" aboveAverage="0" equalAverage="0" bottom="0" percent="0" rank="0" text="" dxfId="339">
      <formula>0</formula>
    </cfRule>
    <cfRule type="duplicateValues" priority="342" aboveAverage="0" equalAverage="0" bottom="0" percent="0" rank="0" text="" dxfId="340">
      <formula>0</formula>
    </cfRule>
    <cfRule type="duplicateValues" priority="343" aboveAverage="0" equalAverage="0" bottom="0" percent="0" rank="0" text="" dxfId="341">
      <formula>0</formula>
    </cfRule>
    <cfRule type="duplicateValues" priority="344" aboveAverage="0" equalAverage="0" bottom="0" percent="0" rank="0" text="" dxfId="342">
      <formula>0</formula>
    </cfRule>
    <cfRule type="duplicateValues" priority="345" aboveAverage="0" equalAverage="0" bottom="0" percent="0" rank="0" text="" dxfId="343">
      <formula>0</formula>
    </cfRule>
    <cfRule type="duplicateValues" priority="346" aboveAverage="0" equalAverage="0" bottom="0" percent="0" rank="0" text="" dxfId="344">
      <formula>0</formula>
    </cfRule>
    <cfRule type="duplicateValues" priority="347" aboveAverage="0" equalAverage="0" bottom="0" percent="0" rank="0" text="" dxfId="345">
      <formula>0</formula>
    </cfRule>
    <cfRule type="duplicateValues" priority="348" aboveAverage="0" equalAverage="0" bottom="0" percent="0" rank="0" text="" dxfId="346">
      <formula>0</formula>
    </cfRule>
    <cfRule type="duplicateValues" priority="349" aboveAverage="0" equalAverage="0" bottom="0" percent="0" rank="0" text="" dxfId="347">
      <formula>0</formula>
    </cfRule>
    <cfRule type="duplicateValues" priority="350" aboveAverage="0" equalAverage="0" bottom="0" percent="0" rank="0" text="" dxfId="348">
      <formula>0</formula>
    </cfRule>
    <cfRule type="duplicateValues" priority="351" aboveAverage="0" equalAverage="0" bottom="0" percent="0" rank="0" text="" dxfId="349">
      <formula>0</formula>
    </cfRule>
    <cfRule type="duplicateValues" priority="352" aboveAverage="0" equalAverage="0" bottom="0" percent="0" rank="0" text="" dxfId="350">
      <formula>0</formula>
    </cfRule>
    <cfRule type="duplicateValues" priority="353" aboveAverage="0" equalAverage="0" bottom="0" percent="0" rank="0" text="" dxfId="351">
      <formula>0</formula>
    </cfRule>
    <cfRule type="duplicateValues" priority="354" aboveAverage="0" equalAverage="0" bottom="0" percent="0" rank="0" text="" dxfId="352">
      <formula>0</formula>
    </cfRule>
    <cfRule type="duplicateValues" priority="355" aboveAverage="0" equalAverage="0" bottom="0" percent="0" rank="0" text="" dxfId="353">
      <formula>0</formula>
    </cfRule>
  </conditionalFormatting>
  <conditionalFormatting sqref="E423 E417 H419 E414:E415 H413 G416 G412 G420:G422 D418">
    <cfRule type="duplicateValues" priority="356" aboveAverage="0" equalAverage="0" bottom="0" percent="0" rank="0" text="" dxfId="354">
      <formula>0</formula>
    </cfRule>
    <cfRule type="duplicateValues" priority="357" aboveAverage="0" equalAverage="0" bottom="0" percent="0" rank="0" text="" dxfId="355">
      <formula>0</formula>
    </cfRule>
    <cfRule type="duplicateValues" priority="358" aboveAverage="0" equalAverage="0" bottom="0" percent="0" rank="0" text="" dxfId="356">
      <formula>0</formula>
    </cfRule>
    <cfRule type="duplicateValues" priority="359" aboveAverage="0" equalAverage="0" bottom="0" percent="0" rank="0" text="" dxfId="357">
      <formula>0</formula>
    </cfRule>
    <cfRule type="duplicateValues" priority="360" aboveAverage="0" equalAverage="0" bottom="0" percent="0" rank="0" text="" dxfId="358">
      <formula>0</formula>
    </cfRule>
    <cfRule type="duplicateValues" priority="361" aboveAverage="0" equalAverage="0" bottom="0" percent="0" rank="0" text="" dxfId="359">
      <formula>0</formula>
    </cfRule>
    <cfRule type="duplicateValues" priority="362" aboveAverage="0" equalAverage="0" bottom="0" percent="0" rank="0" text="" dxfId="360">
      <formula>0</formula>
    </cfRule>
    <cfRule type="duplicateValues" priority="363" aboveAverage="0" equalAverage="0" bottom="0" percent="0" rank="0" text="" dxfId="361">
      <formula>0</formula>
    </cfRule>
    <cfRule type="duplicateValues" priority="364" aboveAverage="0" equalAverage="0" bottom="0" percent="0" rank="0" text="" dxfId="362">
      <formula>0</formula>
    </cfRule>
    <cfRule type="duplicateValues" priority="365" aboveAverage="0" equalAverage="0" bottom="0" percent="0" rank="0" text="" dxfId="363">
      <formula>0</formula>
    </cfRule>
    <cfRule type="duplicateValues" priority="366" aboveAverage="0" equalAverage="0" bottom="0" percent="0" rank="0" text="" dxfId="364">
      <formula>0</formula>
    </cfRule>
    <cfRule type="duplicateValues" priority="367" aboveAverage="0" equalAverage="0" bottom="0" percent="0" rank="0" text="" dxfId="365">
      <formula>0</formula>
    </cfRule>
    <cfRule type="duplicateValues" priority="368" aboveAverage="0" equalAverage="0" bottom="0" percent="0" rank="0" text="" dxfId="366">
      <formula>0</formula>
    </cfRule>
    <cfRule type="duplicateValues" priority="369" aboveAverage="0" equalAverage="0" bottom="0" percent="0" rank="0" text="" dxfId="367">
      <formula>0</formula>
    </cfRule>
    <cfRule type="duplicateValues" priority="370" aboveAverage="0" equalAverage="0" bottom="0" percent="0" rank="0" text="" dxfId="368">
      <formula>0</formula>
    </cfRule>
    <cfRule type="duplicateValues" priority="371" aboveAverage="0" equalAverage="0" bottom="0" percent="0" rank="0" text="" dxfId="369">
      <formula>0</formula>
    </cfRule>
    <cfRule type="duplicateValues" priority="372" aboveAverage="0" equalAverage="0" bottom="0" percent="0" rank="0" text="" dxfId="370">
      <formula>0</formula>
    </cfRule>
    <cfRule type="duplicateValues" priority="373" aboveAverage="0" equalAverage="0" bottom="0" percent="0" rank="0" text="" dxfId="371">
      <formula>0</formula>
    </cfRule>
    <cfRule type="duplicateValues" priority="374" aboveAverage="0" equalAverage="0" bottom="0" percent="0" rank="0" text="" dxfId="372">
      <formula>0</formula>
    </cfRule>
    <cfRule type="duplicateValues" priority="375" aboveAverage="0" equalAverage="0" bottom="0" percent="0" rank="0" text="" dxfId="373">
      <formula>0</formula>
    </cfRule>
    <cfRule type="duplicateValues" priority="376" aboveAverage="0" equalAverage="0" bottom="0" percent="0" rank="0" text="" dxfId="374">
      <formula>0</formula>
    </cfRule>
  </conditionalFormatting>
  <conditionalFormatting sqref="D143:H143 D157:H157 D145:E154 D156:E156 D155 D144 H146 H149:H152 G155:H155 G154 G147 G144">
    <cfRule type="duplicateValues" priority="377" aboveAverage="0" equalAverage="0" bottom="0" percent="0" rank="0" text="" dxfId="375">
      <formula>0</formula>
    </cfRule>
    <cfRule type="duplicateValues" priority="378" aboveAverage="0" equalAverage="0" bottom="0" percent="0" rank="0" text="" dxfId="376">
      <formula>0</formula>
    </cfRule>
    <cfRule type="duplicateValues" priority="379" aboveAverage="0" equalAverage="0" bottom="0" percent="0" rank="0" text="" dxfId="377">
      <formula>0</formula>
    </cfRule>
    <cfRule type="duplicateValues" priority="380" aboveAverage="0" equalAverage="0" bottom="0" percent="0" rank="0" text="" dxfId="378">
      <formula>0</formula>
    </cfRule>
    <cfRule type="duplicateValues" priority="381" aboveAverage="0" equalAverage="0" bottom="0" percent="0" rank="0" text="" dxfId="379">
      <formula>0</formula>
    </cfRule>
    <cfRule type="duplicateValues" priority="382" aboveAverage="0" equalAverage="0" bottom="0" percent="0" rank="0" text="" dxfId="380">
      <formula>0</formula>
    </cfRule>
    <cfRule type="duplicateValues" priority="383" aboveAverage="0" equalAverage="0" bottom="0" percent="0" rank="0" text="" dxfId="381">
      <formula>0</formula>
    </cfRule>
    <cfRule type="duplicateValues" priority="384" aboveAverage="0" equalAverage="0" bottom="0" percent="0" rank="0" text="" dxfId="382">
      <formula>0</formula>
    </cfRule>
    <cfRule type="duplicateValues" priority="385" aboveAverage="0" equalAverage="0" bottom="0" percent="0" rank="0" text="" dxfId="383">
      <formula>0</formula>
    </cfRule>
    <cfRule type="duplicateValues" priority="386" aboveAverage="0" equalAverage="0" bottom="0" percent="0" rank="0" text="" dxfId="384">
      <formula>0</formula>
    </cfRule>
    <cfRule type="duplicateValues" priority="387" aboveAverage="0" equalAverage="0" bottom="0" percent="0" rank="0" text="" dxfId="385">
      <formula>0</formula>
    </cfRule>
    <cfRule type="duplicateValues" priority="388" aboveAverage="0" equalAverage="0" bottom="0" percent="0" rank="0" text="" dxfId="386">
      <formula>0</formula>
    </cfRule>
  </conditionalFormatting>
  <conditionalFormatting sqref="D76:H76 D79:E90 D78 D77:E77 G77:H77 G79:H79 G86:H87 H88:H89 H83:H85 G81:G82 G78 F90:H90">
    <cfRule type="duplicateValues" priority="389" aboveAverage="0" equalAverage="0" bottom="0" percent="0" rank="0" text="" dxfId="387">
      <formula>0</formula>
    </cfRule>
  </conditionalFormatting>
  <conditionalFormatting sqref="D76:H76 D78 D79:E89 D77:E77 G77:H77 G79:H79 G86:H87 H88:H89 H83:H85 G81:G82 G78 D90:H90">
    <cfRule type="duplicateValues" priority="390" aboveAverage="0" equalAverage="0" bottom="0" percent="0" rank="0" text="" dxfId="388">
      <formula>0</formula>
    </cfRule>
    <cfRule type="duplicateValues" priority="391" aboveAverage="0" equalAverage="0" bottom="0" percent="0" rank="0" text="" dxfId="389">
      <formula>0</formula>
    </cfRule>
    <cfRule type="duplicateValues" priority="392" aboveAverage="0" equalAverage="0" bottom="0" percent="0" rank="0" text="" dxfId="390">
      <formula>0</formula>
    </cfRule>
    <cfRule type="duplicateValues" priority="393" aboveAverage="0" equalAverage="0" bottom="0" percent="0" rank="0" text="" dxfId="391">
      <formula>0</formula>
    </cfRule>
    <cfRule type="duplicateValues" priority="394" aboveAverage="0" equalAverage="0" bottom="0" percent="0" rank="0" text="" dxfId="392">
      <formula>0</formula>
    </cfRule>
    <cfRule type="duplicateValues" priority="395" aboveAverage="0" equalAverage="0" bottom="0" percent="0" rank="0" text="" dxfId="393">
      <formula>0</formula>
    </cfRule>
    <cfRule type="duplicateValues" priority="396" aboveAverage="0" equalAverage="0" bottom="0" percent="0" rank="0" text="" dxfId="394">
      <formula>0</formula>
    </cfRule>
    <cfRule type="duplicateValues" priority="397" aboveAverage="0" equalAverage="0" bottom="0" percent="0" rank="0" text="" dxfId="395">
      <formula>0</formula>
    </cfRule>
    <cfRule type="duplicateValues" priority="398" aboveAverage="0" equalAverage="0" bottom="0" percent="0" rank="0" text="" dxfId="396">
      <formula>0</formula>
    </cfRule>
    <cfRule type="duplicateValues" priority="399" aboveAverage="0" equalAverage="0" bottom="0" percent="0" rank="0" text="" dxfId="397">
      <formula>0</formula>
    </cfRule>
    <cfRule type="duplicateValues" priority="400" aboveAverage="0" equalAverage="0" bottom="0" percent="0" rank="0" text="" dxfId="398">
      <formula>0</formula>
    </cfRule>
    <cfRule type="duplicateValues" priority="401" aboveAverage="0" equalAverage="0" bottom="0" percent="0" rank="0" text="" dxfId="399">
      <formula>0</formula>
    </cfRule>
  </conditionalFormatting>
  <conditionalFormatting sqref="E155 G149 G146 H153:H154 H147:H148 H144:H145">
    <cfRule type="duplicateValues" priority="402" aboveAverage="0" equalAverage="0" bottom="0" percent="0" rank="0" text="" dxfId="400">
      <formula>0</formula>
    </cfRule>
    <cfRule type="duplicateValues" priority="403" aboveAverage="0" equalAverage="0" bottom="0" percent="0" rank="0" text="" dxfId="401">
      <formula>0</formula>
    </cfRule>
    <cfRule type="duplicateValues" priority="404" aboveAverage="0" equalAverage="0" bottom="0" percent="0" rank="0" text="" dxfId="402">
      <formula>0</formula>
    </cfRule>
    <cfRule type="duplicateValues" priority="405" aboveAverage="0" equalAverage="0" bottom="0" percent="0" rank="0" text="" dxfId="403">
      <formula>0</formula>
    </cfRule>
    <cfRule type="duplicateValues" priority="406" aboveAverage="0" equalAverage="0" bottom="0" percent="0" rank="0" text="" dxfId="404">
      <formula>0</formula>
    </cfRule>
    <cfRule type="duplicateValues" priority="407" aboveAverage="0" equalAverage="0" bottom="0" percent="0" rank="0" text="" dxfId="405">
      <formula>0</formula>
    </cfRule>
    <cfRule type="duplicateValues" priority="408" aboveAverage="0" equalAverage="0" bottom="0" percent="0" rank="0" text="" dxfId="406">
      <formula>0</formula>
    </cfRule>
    <cfRule type="duplicateValues" priority="409" aboveAverage="0" equalAverage="0" bottom="0" percent="0" rank="0" text="" dxfId="407">
      <formula>0</formula>
    </cfRule>
    <cfRule type="duplicateValues" priority="410" aboveAverage="0" equalAverage="0" bottom="0" percent="0" rank="0" text="" dxfId="408">
      <formula>0</formula>
    </cfRule>
    <cfRule type="duplicateValues" priority="411" aboveAverage="0" equalAverage="0" bottom="0" percent="0" rank="0" text="" dxfId="409">
      <formula>0</formula>
    </cfRule>
    <cfRule type="duplicateValues" priority="412" aboveAverage="0" equalAverage="0" bottom="0" percent="0" rank="0" text="" dxfId="410">
      <formula>0</formula>
    </cfRule>
    <cfRule type="duplicateValues" priority="413" aboveAverage="0" equalAverage="0" bottom="0" percent="0" rank="0" text="" dxfId="411">
      <formula>0</formula>
    </cfRule>
    <cfRule type="duplicateValues" priority="414" aboveAverage="0" equalAverage="0" bottom="0" percent="0" rank="0" text="" dxfId="412">
      <formula>0</formula>
    </cfRule>
    <cfRule type="duplicateValues" priority="415" aboveAverage="0" equalAverage="0" bottom="0" percent="0" rank="0" text="" dxfId="413">
      <formula>0</formula>
    </cfRule>
    <cfRule type="duplicateValues" priority="416" aboveAverage="0" equalAverage="0" bottom="0" percent="0" rank="0" text="" dxfId="414">
      <formula>0</formula>
    </cfRule>
    <cfRule type="duplicateValues" priority="417" aboveAverage="0" equalAverage="0" bottom="0" percent="0" rank="0" text="" dxfId="415">
      <formula>0</formula>
    </cfRule>
    <cfRule type="duplicateValues" priority="418" aboveAverage="0" equalAverage="0" bottom="0" percent="0" rank="0" text="" dxfId="416">
      <formula>0</formula>
    </cfRule>
    <cfRule type="duplicateValues" priority="419" aboveAverage="0" equalAverage="0" bottom="0" percent="0" rank="0" text="" dxfId="417">
      <formula>0</formula>
    </cfRule>
    <cfRule type="duplicateValues" priority="420" aboveAverage="0" equalAverage="0" bottom="0" percent="0" rank="0" text="" dxfId="418">
      <formula>0</formula>
    </cfRule>
    <cfRule type="duplicateValues" priority="421" aboveAverage="0" equalAverage="0" bottom="0" percent="0" rank="0" text="" dxfId="419">
      <formula>0</formula>
    </cfRule>
    <cfRule type="duplicateValues" priority="422" aboveAverage="0" equalAverage="0" bottom="0" percent="0" rank="0" text="" dxfId="420">
      <formula>0</formula>
    </cfRule>
  </conditionalFormatting>
  <conditionalFormatting sqref="D277:H277 D291:H291 D278:E290 G280:H280 H283:H286 G289:H289 G290 G287:G288 G282 D292:E311 F292:F319">
    <cfRule type="duplicateValues" priority="423" aboveAverage="0" equalAverage="0" bottom="0" percent="0" rank="0" text="" dxfId="421">
      <formula>0</formula>
    </cfRule>
    <cfRule type="duplicateValues" priority="424" aboveAverage="0" equalAverage="0" bottom="0" percent="0" rank="0" text="" dxfId="422">
      <formula>0</formula>
    </cfRule>
    <cfRule type="duplicateValues" priority="425" aboveAverage="0" equalAverage="0" bottom="0" percent="0" rank="0" text="" dxfId="423">
      <formula>0</formula>
    </cfRule>
    <cfRule type="duplicateValues" priority="426" aboveAverage="0" equalAverage="0" bottom="0" percent="0" rank="0" text="" dxfId="424">
      <formula>0</formula>
    </cfRule>
    <cfRule type="duplicateValues" priority="427" aboveAverage="0" equalAverage="0" bottom="0" percent="0" rank="0" text="" dxfId="425">
      <formula>0</formula>
    </cfRule>
    <cfRule type="duplicateValues" priority="428" aboveAverage="0" equalAverage="0" bottom="0" percent="0" rank="0" text="" dxfId="426">
      <formula>0</formula>
    </cfRule>
    <cfRule type="duplicateValues" priority="429" aboveAverage="0" equalAverage="0" bottom="0" percent="0" rank="0" text="" dxfId="427">
      <formula>0</formula>
    </cfRule>
    <cfRule type="duplicateValues" priority="430" aboveAverage="0" equalAverage="0" bottom="0" percent="0" rank="0" text="" dxfId="428">
      <formula>0</formula>
    </cfRule>
    <cfRule type="duplicateValues" priority="431" aboveAverage="0" equalAverage="0" bottom="0" percent="0" rank="0" text="" dxfId="429">
      <formula>0</formula>
    </cfRule>
    <cfRule type="duplicateValues" priority="432" aboveAverage="0" equalAverage="0" bottom="0" percent="0" rank="0" text="" dxfId="430">
      <formula>0</formula>
    </cfRule>
    <cfRule type="duplicateValues" priority="433" aboveAverage="0" equalAverage="0" bottom="0" percent="0" rank="0" text="" dxfId="431">
      <formula>0</formula>
    </cfRule>
  </conditionalFormatting>
  <conditionalFormatting sqref="G286 F280 G281 G283:G284 F289 H287:H288 H278:H279">
    <cfRule type="duplicateValues" priority="434" aboveAverage="0" equalAverage="0" bottom="0" percent="0" rank="0" text="" dxfId="432">
      <formula>0</formula>
    </cfRule>
    <cfRule type="duplicateValues" priority="435" aboveAverage="0" equalAverage="0" bottom="0" percent="0" rank="0" text="" dxfId="433">
      <formula>0</formula>
    </cfRule>
    <cfRule type="duplicateValues" priority="436" aboveAverage="0" equalAverage="0" bottom="0" percent="0" rank="0" text="" dxfId="434">
      <formula>0</formula>
    </cfRule>
    <cfRule type="duplicateValues" priority="437" aboveAverage="0" equalAverage="0" bottom="0" percent="0" rank="0" text="" dxfId="435">
      <formula>0</formula>
    </cfRule>
    <cfRule type="duplicateValues" priority="438" aboveAverage="0" equalAverage="0" bottom="0" percent="0" rank="0" text="" dxfId="436">
      <formula>0</formula>
    </cfRule>
    <cfRule type="duplicateValues" priority="439" aboveAverage="0" equalAverage="0" bottom="0" percent="0" rank="0" text="" dxfId="437">
      <formula>0</formula>
    </cfRule>
    <cfRule type="duplicateValues" priority="440" aboveAverage="0" equalAverage="0" bottom="0" percent="0" rank="0" text="" dxfId="438">
      <formula>0</formula>
    </cfRule>
    <cfRule type="duplicateValues" priority="441" aboveAverage="0" equalAverage="0" bottom="0" percent="0" rank="0" text="" dxfId="439">
      <formula>0</formula>
    </cfRule>
    <cfRule type="duplicateValues" priority="442" aboveAverage="0" equalAverage="0" bottom="0" percent="0" rank="0" text="" dxfId="440">
      <formula>0</formula>
    </cfRule>
    <cfRule type="duplicateValues" priority="443" aboveAverage="0" equalAverage="0" bottom="0" percent="0" rank="0" text="" dxfId="441">
      <formula>0</formula>
    </cfRule>
    <cfRule type="duplicateValues" priority="444" aboveAverage="0" equalAverage="0" bottom="0" percent="0" rank="0" text="" dxfId="442">
      <formula>0</formula>
    </cfRule>
    <cfRule type="duplicateValues" priority="445" aboveAverage="0" equalAverage="0" bottom="0" percent="0" rank="0" text="" dxfId="443">
      <formula>0</formula>
    </cfRule>
    <cfRule type="duplicateValues" priority="446" aboveAverage="0" equalAverage="0" bottom="0" percent="0" rank="0" text="" dxfId="444">
      <formula>0</formula>
    </cfRule>
    <cfRule type="duplicateValues" priority="447" aboveAverage="0" equalAverage="0" bottom="0" percent="0" rank="0" text="" dxfId="445">
      <formula>0</formula>
    </cfRule>
    <cfRule type="duplicateValues" priority="448" aboveAverage="0" equalAverage="0" bottom="0" percent="0" rank="0" text="" dxfId="446">
      <formula>0</formula>
    </cfRule>
    <cfRule type="duplicateValues" priority="449" aboveAverage="0" equalAverage="0" bottom="0" percent="0" rank="0" text="" dxfId="447">
      <formula>0</formula>
    </cfRule>
    <cfRule type="duplicateValues" priority="450" aboveAverage="0" equalAverage="0" bottom="0" percent="0" rank="0" text="" dxfId="448">
      <formula>0</formula>
    </cfRule>
    <cfRule type="duplicateValues" priority="451" aboveAverage="0" equalAverage="0" bottom="0" percent="0" rank="0" text="" dxfId="449">
      <formula>0</formula>
    </cfRule>
    <cfRule type="duplicateValues" priority="452" aboveAverage="0" equalAverage="0" bottom="0" percent="0" rank="0" text="" dxfId="450">
      <formula>0</formula>
    </cfRule>
    <cfRule type="duplicateValues" priority="453" aboveAverage="0" equalAverage="0" bottom="0" percent="0" rank="0" text="" dxfId="451">
      <formula>0</formula>
    </cfRule>
    <cfRule type="duplicateValues" priority="454" aboveAverage="0" equalAverage="0" bottom="0" percent="0" rank="0" text="" dxfId="452">
      <formula>0</formula>
    </cfRule>
  </conditionalFormatting>
  <conditionalFormatting sqref="D344:H344 D358:H358 D356 D357:E357 D346:E346 D348:E349 D351:E353 D355:E355 D354 E350 E347 D345 G347:H347 G350:H350 H351:H353 G356:H356 H357 G354:G355 G349 G345">
    <cfRule type="duplicateValues" priority="455" aboveAverage="0" equalAverage="0" bottom="0" percent="0" rank="0" text="" dxfId="453">
      <formula>0</formula>
    </cfRule>
    <cfRule type="duplicateValues" priority="456" aboveAverage="0" equalAverage="0" bottom="0" percent="0" rank="0" text="" dxfId="454">
      <formula>0</formula>
    </cfRule>
    <cfRule type="duplicateValues" priority="457" aboveAverage="0" equalAverage="0" bottom="0" percent="0" rank="0" text="" dxfId="455">
      <formula>0</formula>
    </cfRule>
    <cfRule type="duplicateValues" priority="458" aboveAverage="0" equalAverage="0" bottom="0" percent="0" rank="0" text="" dxfId="456">
      <formula>0</formula>
    </cfRule>
    <cfRule type="duplicateValues" priority="459" aboveAverage="0" equalAverage="0" bottom="0" percent="0" rank="0" text="" dxfId="457">
      <formula>0</formula>
    </cfRule>
    <cfRule type="duplicateValues" priority="460" aboveAverage="0" equalAverage="0" bottom="0" percent="0" rank="0" text="" dxfId="458">
      <formula>0</formula>
    </cfRule>
    <cfRule type="duplicateValues" priority="461" aboveAverage="0" equalAverage="0" bottom="0" percent="0" rank="0" text="" dxfId="459">
      <formula>0</formula>
    </cfRule>
    <cfRule type="duplicateValues" priority="462" aboveAverage="0" equalAverage="0" bottom="0" percent="0" rank="0" text="" dxfId="460">
      <formula>0</formula>
    </cfRule>
    <cfRule type="duplicateValues" priority="463" aboveAverage="0" equalAverage="0" bottom="0" percent="0" rank="0" text="" dxfId="461">
      <formula>0</formula>
    </cfRule>
    <cfRule type="duplicateValues" priority="464" aboveAverage="0" equalAverage="0" bottom="0" percent="0" rank="0" text="" dxfId="462">
      <formula>0</formula>
    </cfRule>
  </conditionalFormatting>
  <conditionalFormatting sqref="D350 D347 G348 G352:G353 F356 H354:H355 H345:H346">
    <cfRule type="duplicateValues" priority="465" aboveAverage="0" equalAverage="0" bottom="0" percent="0" rank="0" text="" dxfId="463">
      <formula>0</formula>
    </cfRule>
    <cfRule type="duplicateValues" priority="466" aboveAverage="0" equalAverage="0" bottom="0" percent="0" rank="0" text="" dxfId="464">
      <formula>0</formula>
    </cfRule>
    <cfRule type="duplicateValues" priority="467" aboveAverage="0" equalAverage="0" bottom="0" percent="0" rank="0" text="" dxfId="465">
      <formula>0</formula>
    </cfRule>
    <cfRule type="duplicateValues" priority="468" aboveAverage="0" equalAverage="0" bottom="0" percent="0" rank="0" text="" dxfId="466">
      <formula>0</formula>
    </cfRule>
    <cfRule type="duplicateValues" priority="469" aboveAverage="0" equalAverage="0" bottom="0" percent="0" rank="0" text="" dxfId="467">
      <formula>0</formula>
    </cfRule>
    <cfRule type="duplicateValues" priority="470" aboveAverage="0" equalAverage="0" bottom="0" percent="0" rank="0" text="" dxfId="468">
      <formula>0</formula>
    </cfRule>
    <cfRule type="duplicateValues" priority="471" aboveAverage="0" equalAverage="0" bottom="0" percent="0" rank="0" text="" dxfId="469">
      <formula>0</formula>
    </cfRule>
    <cfRule type="duplicateValues" priority="472" aboveAverage="0" equalAverage="0" bottom="0" percent="0" rank="0" text="" dxfId="470">
      <formula>0</formula>
    </cfRule>
    <cfRule type="duplicateValues" priority="473" aboveAverage="0" equalAverage="0" bottom="0" percent="0" rank="0" text="" dxfId="471">
      <formula>0</formula>
    </cfRule>
    <cfRule type="duplicateValues" priority="474" aboveAverage="0" equalAverage="0" bottom="0" percent="0" rank="0" text="" dxfId="472">
      <formula>0</formula>
    </cfRule>
    <cfRule type="duplicateValues" priority="475" aboveAverage="0" equalAverage="0" bottom="0" percent="0" rank="0" text="" dxfId="473">
      <formula>0</formula>
    </cfRule>
    <cfRule type="duplicateValues" priority="476" aboveAverage="0" equalAverage="0" bottom="0" percent="0" rank="0" text="" dxfId="474">
      <formula>0</formula>
    </cfRule>
    <cfRule type="duplicateValues" priority="477" aboveAverage="0" equalAverage="0" bottom="0" percent="0" rank="0" text="" dxfId="475">
      <formula>0</formula>
    </cfRule>
    <cfRule type="duplicateValues" priority="478" aboveAverage="0" equalAverage="0" bottom="0" percent="0" rank="0" text="" dxfId="476">
      <formula>0</formula>
    </cfRule>
    <cfRule type="duplicateValues" priority="479" aboveAverage="0" equalAverage="0" bottom="0" percent="0" rank="0" text="" dxfId="477">
      <formula>0</formula>
    </cfRule>
    <cfRule type="duplicateValues" priority="480" aboveAverage="0" equalAverage="0" bottom="0" percent="0" rank="0" text="" dxfId="478">
      <formula>0</formula>
    </cfRule>
    <cfRule type="duplicateValues" priority="481" aboveAverage="0" equalAverage="0" bottom="0" percent="0" rank="0" text="" dxfId="479">
      <formula>0</formula>
    </cfRule>
    <cfRule type="duplicateValues" priority="482" aboveAverage="0" equalAverage="0" bottom="0" percent="0" rank="0" text="" dxfId="480">
      <formula>0</formula>
    </cfRule>
    <cfRule type="duplicateValues" priority="483" aboveAverage="0" equalAverage="0" bottom="0" percent="0" rank="0" text="" dxfId="481">
      <formula>0</formula>
    </cfRule>
    <cfRule type="duplicateValues" priority="484" aboveAverage="0" equalAverage="0" bottom="0" percent="0" rank="0" text="" dxfId="482">
      <formula>0</formula>
    </cfRule>
    <cfRule type="duplicateValues" priority="485" aboveAverage="0" equalAverage="0" bottom="0" percent="0" rank="0" text="" dxfId="483">
      <formula>0</formula>
    </cfRule>
  </conditionalFormatting>
  <conditionalFormatting sqref="D411:H411 D425:H425 D413:E413 D414:D417 D419:E420 D422:E422 D421 D424:E424 D423 E418 G414:H415 G413 G417:H418 G419 G423:H423 G424 H420:H422 H416 H412">
    <cfRule type="duplicateValues" priority="486" aboveAverage="0" equalAverage="0" bottom="0" percent="0" rank="0" text="" dxfId="484">
      <formula>0</formula>
    </cfRule>
    <cfRule type="duplicateValues" priority="487" aboveAverage="0" equalAverage="0" bottom="0" percent="0" rank="0" text="" dxfId="485">
      <formula>0</formula>
    </cfRule>
    <cfRule type="duplicateValues" priority="488" aboveAverage="0" equalAverage="0" bottom="0" percent="0" rank="0" text="" dxfId="486">
      <formula>0</formula>
    </cfRule>
    <cfRule type="duplicateValues" priority="489" aboveAverage="0" equalAverage="0" bottom="0" percent="0" rank="0" text="" dxfId="487">
      <formula>0</formula>
    </cfRule>
    <cfRule type="duplicateValues" priority="490" aboveAverage="0" equalAverage="0" bottom="0" percent="0" rank="0" text="" dxfId="488">
      <formula>0</formula>
    </cfRule>
    <cfRule type="duplicateValues" priority="491" aboveAverage="0" equalAverage="0" bottom="0" percent="0" rank="0" text="" dxfId="489">
      <formula>0</formula>
    </cfRule>
    <cfRule type="duplicateValues" priority="492" aboveAverage="0" equalAverage="0" bottom="0" percent="0" rank="0" text="" dxfId="490">
      <formula>0</formula>
    </cfRule>
    <cfRule type="duplicateValues" priority="493" aboveAverage="0" equalAverage="0" bottom="0" percent="0" rank="0" text="" dxfId="491">
      <formula>0</formula>
    </cfRule>
    <cfRule type="duplicateValues" priority="494" aboveAverage="0" equalAverage="0" bottom="0" percent="0" rank="0" text="" dxfId="492">
      <formula>0</formula>
    </cfRule>
  </conditionalFormatting>
  <conditionalFormatting sqref="D47:E52 D53:H74 G47:H52">
    <cfRule type="duplicateValues" priority="495" aboveAverage="0" equalAverage="0" bottom="0" percent="0" rank="0" text="" dxfId="493">
      <formula>0</formula>
    </cfRule>
    <cfRule type="duplicateValues" priority="496" aboveAverage="0" equalAverage="0" bottom="0" percent="0" rank="0" text="" dxfId="494">
      <formula>0</formula>
    </cfRule>
    <cfRule type="duplicateValues" priority="497" aboveAverage="0" equalAverage="0" bottom="0" percent="0" rank="0" text="" dxfId="495">
      <formula>0</formula>
    </cfRule>
    <cfRule type="duplicateValues" priority="498" aboveAverage="0" equalAverage="0" bottom="0" percent="0" rank="0" text="" dxfId="496">
      <formula>0</formula>
    </cfRule>
    <cfRule type="duplicateValues" priority="499" aboveAverage="0" equalAverage="0" bottom="0" percent="0" rank="0" text="" dxfId="497">
      <formula>0</formula>
    </cfRule>
    <cfRule type="duplicateValues" priority="500" aboveAverage="0" equalAverage="0" bottom="0" percent="0" rank="0" text="" dxfId="498">
      <formula>0</formula>
    </cfRule>
    <cfRule type="duplicateValues" priority="501" aboveAverage="0" equalAverage="0" bottom="0" percent="0" rank="0" text="" dxfId="499">
      <formula>0</formula>
    </cfRule>
    <cfRule type="duplicateValues" priority="502" aboveAverage="0" equalAverage="0" bottom="0" percent="0" rank="0" text="" dxfId="500">
      <formula>0</formula>
    </cfRule>
    <cfRule type="duplicateValues" priority="503" aboveAverage="0" equalAverage="0" bottom="0" percent="0" rank="0" text="" dxfId="501">
      <formula>0</formula>
    </cfRule>
    <cfRule type="duplicateValues" priority="504" aboveAverage="0" equalAverage="0" bottom="0" percent="0" rank="0" text="" dxfId="502">
      <formula>0</formula>
    </cfRule>
    <cfRule type="duplicateValues" priority="505" aboveAverage="0" equalAverage="0" bottom="0" percent="0" rank="0" text="" dxfId="503">
      <formula>0</formula>
    </cfRule>
    <cfRule type="duplicateValues" priority="506" aboveAverage="0" equalAverage="0" bottom="0" percent="0" rank="0" text="" dxfId="504">
      <formula>0</formula>
    </cfRule>
    <cfRule type="duplicateValues" priority="507" aboveAverage="0" equalAverage="0" bottom="0" percent="0" rank="0" text="" dxfId="505">
      <formula>0</formula>
    </cfRule>
    <cfRule type="duplicateValues" priority="508" aboveAverage="0" equalAverage="0" bottom="0" percent="0" rank="0" text="" dxfId="506">
      <formula>0</formula>
    </cfRule>
  </conditionalFormatting>
  <conditionalFormatting sqref="F52">
    <cfRule type="duplicateValues" priority="509" aboveAverage="0" equalAverage="0" bottom="0" percent="0" rank="0" text="" dxfId="507">
      <formula>0</formula>
    </cfRule>
    <cfRule type="duplicateValues" priority="510" aboveAverage="0" equalAverage="0" bottom="0" percent="0" rank="0" text="" dxfId="508">
      <formula>0</formula>
    </cfRule>
    <cfRule type="duplicateValues" priority="511" aboveAverage="0" equalAverage="0" bottom="0" percent="0" rank="0" text="" dxfId="509">
      <formula>0</formula>
    </cfRule>
    <cfRule type="duplicateValues" priority="512" aboveAverage="0" equalAverage="0" bottom="0" percent="0" rank="0" text="" dxfId="510">
      <formula>0</formula>
    </cfRule>
    <cfRule type="duplicateValues" priority="513" aboveAverage="0" equalAverage="0" bottom="0" percent="0" rank="0" text="" dxfId="511">
      <formula>0</formula>
    </cfRule>
    <cfRule type="duplicateValues" priority="514" aboveAverage="0" equalAverage="0" bottom="0" percent="0" rank="0" text="" dxfId="512">
      <formula>0</formula>
    </cfRule>
    <cfRule type="duplicateValues" priority="515" aboveAverage="0" equalAverage="0" bottom="0" percent="0" rank="0" text="" dxfId="513">
      <formula>0</formula>
    </cfRule>
    <cfRule type="duplicateValues" priority="516" aboveAverage="0" equalAverage="0" bottom="0" percent="0" rank="0" text="" dxfId="514">
      <formula>0</formula>
    </cfRule>
    <cfRule type="duplicateValues" priority="517" aboveAverage="0" equalAverage="0" bottom="0" percent="0" rank="0" text="" dxfId="515">
      <formula>0</formula>
    </cfRule>
    <cfRule type="duplicateValues" priority="518" aboveAverage="0" equalAverage="0" bottom="0" percent="0" rank="0" text="" dxfId="516">
      <formula>0</formula>
    </cfRule>
    <cfRule type="duplicateValues" priority="519" aboveAverage="0" equalAverage="0" bottom="0" percent="0" rank="0" text="" dxfId="517">
      <formula>0</formula>
    </cfRule>
    <cfRule type="duplicateValues" priority="520" aboveAverage="0" equalAverage="0" bottom="0" percent="0" rank="0" text="" dxfId="518">
      <formula>0</formula>
    </cfRule>
    <cfRule type="duplicateValues" priority="521" aboveAverage="0" equalAverage="0" bottom="0" percent="0" rank="0" text="" dxfId="519">
      <formula>0</formula>
    </cfRule>
    <cfRule type="duplicateValues" priority="522" aboveAverage="0" equalAverage="0" bottom="0" percent="0" rank="0" text="" dxfId="520">
      <formula>0</formula>
    </cfRule>
    <cfRule type="duplicateValues" priority="523" aboveAverage="0" equalAverage="0" bottom="0" percent="0" rank="0" text="" dxfId="521">
      <formula>0</formula>
    </cfRule>
    <cfRule type="duplicateValues" priority="524" aboveAverage="0" equalAverage="0" bottom="0" percent="0" rank="0" text="" dxfId="522">
      <formula>0</formula>
    </cfRule>
    <cfRule type="duplicateValues" priority="525" aboveAverage="0" equalAverage="0" bottom="0" percent="0" rank="0" text="" dxfId="523">
      <formula>0</formula>
    </cfRule>
    <cfRule type="duplicateValues" priority="526" aboveAverage="0" equalAverage="0" bottom="0" percent="0" rank="0" text="" dxfId="524">
      <formula>0</formula>
    </cfRule>
    <cfRule type="duplicateValues" priority="527" aboveAverage="0" equalAverage="0" bottom="0" percent="0" rank="0" text="" dxfId="525">
      <formula>0</formula>
    </cfRule>
    <cfRule type="duplicateValues" priority="528" aboveAverage="0" equalAverage="0" bottom="0" percent="0" rank="0" text="" dxfId="526">
      <formula>0</formula>
    </cfRule>
    <cfRule type="duplicateValues" priority="529" aboveAverage="0" equalAverage="0" bottom="0" percent="0" rank="0" text="" dxfId="527">
      <formula>0</formula>
    </cfRule>
  </conditionalFormatting>
  <conditionalFormatting sqref="G31 G28">
    <cfRule type="duplicateValues" priority="530" aboveAverage="0" equalAverage="0" bottom="0" percent="0" rank="0" text="" dxfId="528">
      <formula>0</formula>
    </cfRule>
    <cfRule type="duplicateValues" priority="531" aboveAverage="0" equalAverage="0" bottom="0" percent="0" rank="0" text="" dxfId="529">
      <formula>0</formula>
    </cfRule>
    <cfRule type="duplicateValues" priority="532" aboveAverage="0" equalAverage="0" bottom="0" percent="0" rank="0" text="" dxfId="530">
      <formula>0</formula>
    </cfRule>
    <cfRule type="duplicateValues" priority="533" aboveAverage="0" equalAverage="0" bottom="0" percent="0" rank="0" text="" dxfId="531">
      <formula>0</formula>
    </cfRule>
    <cfRule type="duplicateValues" priority="534" aboveAverage="0" equalAverage="0" bottom="0" percent="0" rank="0" text="" dxfId="532">
      <formula>0</formula>
    </cfRule>
    <cfRule type="duplicateValues" priority="535" aboveAverage="0" equalAverage="0" bottom="0" percent="0" rank="0" text="" dxfId="533">
      <formula>0</formula>
    </cfRule>
    <cfRule type="duplicateValues" priority="536" aboveAverage="0" equalAverage="0" bottom="0" percent="0" rank="0" text="" dxfId="534">
      <formula>0</formula>
    </cfRule>
    <cfRule type="duplicateValues" priority="537" aboveAverage="0" equalAverage="0" bottom="0" percent="0" rank="0" text="" dxfId="535">
      <formula>0</formula>
    </cfRule>
    <cfRule type="duplicateValues" priority="538" aboveAverage="0" equalAverage="0" bottom="0" percent="0" rank="0" text="" dxfId="536">
      <formula>0</formula>
    </cfRule>
    <cfRule type="duplicateValues" priority="539" aboveAverage="0" equalAverage="0" bottom="0" percent="0" rank="0" text="" dxfId="537">
      <formula>0</formula>
    </cfRule>
    <cfRule type="duplicateValues" priority="540" aboveAverage="0" equalAverage="0" bottom="0" percent="0" rank="0" text="" dxfId="538">
      <formula>0</formula>
    </cfRule>
    <cfRule type="duplicateValues" priority="541" aboveAverage="0" equalAverage="0" bottom="0" percent="0" rank="0" text="" dxfId="539">
      <formula>0</formula>
    </cfRule>
    <cfRule type="duplicateValues" priority="542" aboveAverage="0" equalAverage="0" bottom="0" percent="0" rank="0" text="" dxfId="540">
      <formula>0</formula>
    </cfRule>
    <cfRule type="duplicateValues" priority="543" aboveAverage="0" equalAverage="0" bottom="0" percent="0" rank="0" text="" dxfId="541">
      <formula>0</formula>
    </cfRule>
  </conditionalFormatting>
  <conditionalFormatting sqref="D28:F28 G32:G33 G29:G30 D24:E27 G24:G27 H24:H33 D36:H37 D29:E35 G34:H35 D38:E46 G38:H46">
    <cfRule type="duplicateValues" priority="544" aboveAverage="0" equalAverage="0" bottom="0" percent="0" rank="0" text="" dxfId="542">
      <formula>0</formula>
    </cfRule>
    <cfRule type="duplicateValues" priority="545" aboveAverage="0" equalAverage="0" bottom="0" percent="0" rank="0" text="" dxfId="543">
      <formula>0</formula>
    </cfRule>
    <cfRule type="duplicateValues" priority="546" aboveAverage="0" equalAverage="0" bottom="0" percent="0" rank="0" text="" dxfId="544">
      <formula>0</formula>
    </cfRule>
    <cfRule type="duplicateValues" priority="547" aboveAverage="0" equalAverage="0" bottom="0" percent="0" rank="0" text="" dxfId="545">
      <formula>0</formula>
    </cfRule>
    <cfRule type="duplicateValues" priority="548" aboveAverage="0" equalAverage="0" bottom="0" percent="0" rank="0" text="" dxfId="546">
      <formula>0</formula>
    </cfRule>
    <cfRule type="duplicateValues" priority="549" aboveAverage="0" equalAverage="0" bottom="0" percent="0" rank="0" text="" dxfId="547">
      <formula>0</formula>
    </cfRule>
    <cfRule type="duplicateValues" priority="550" aboveAverage="0" equalAverage="0" bottom="0" percent="0" rank="0" text="" dxfId="548">
      <formula>0</formula>
    </cfRule>
    <cfRule type="duplicateValues" priority="551" aboveAverage="0" equalAverage="0" bottom="0" percent="0" rank="0" text="" dxfId="549">
      <formula>0</formula>
    </cfRule>
    <cfRule type="duplicateValues" priority="552" aboveAverage="0" equalAverage="0" bottom="0" percent="0" rank="0" text="" dxfId="550">
      <formula>0</formula>
    </cfRule>
    <cfRule type="duplicateValues" priority="553" aboveAverage="0" equalAverage="0" bottom="0" percent="0" rank="0" text="" dxfId="551">
      <formula>0</formula>
    </cfRule>
    <cfRule type="duplicateValues" priority="554" aboveAverage="0" equalAverage="0" bottom="0" percent="0" rank="0" text="" dxfId="552">
      <formula>0</formula>
    </cfRule>
    <cfRule type="duplicateValues" priority="555" aboveAverage="0" equalAverage="0" bottom="0" percent="0" rank="0" text="" dxfId="553">
      <formula>0</formula>
    </cfRule>
    <cfRule type="duplicateValues" priority="556" aboveAverage="0" equalAverage="0" bottom="0" percent="0" rank="0" text="" dxfId="554">
      <formula>0</formula>
    </cfRule>
    <cfRule type="duplicateValues" priority="557" aboveAverage="0" equalAverage="0" bottom="0" percent="0" rank="0" text="" dxfId="555">
      <formula>0</formula>
    </cfRule>
  </conditionalFormatting>
  <conditionalFormatting sqref="F132">
    <cfRule type="duplicateValues" priority="558" aboveAverage="0" equalAverage="0" bottom="0" percent="0" rank="0" text="" dxfId="556">
      <formula>0</formula>
    </cfRule>
  </conditionalFormatting>
  <conditionalFormatting sqref="H114:H117 E114:E118">
    <cfRule type="duplicateValues" priority="559" aboveAverage="0" equalAverage="0" bottom="0" percent="0" rank="0" text="" dxfId="557">
      <formula>0</formula>
    </cfRule>
    <cfRule type="duplicateValues" priority="560" aboveAverage="0" equalAverage="0" bottom="0" percent="0" rank="0" text="" dxfId="558">
      <formula>0</formula>
    </cfRule>
    <cfRule type="duplicateValues" priority="561" aboveAverage="0" equalAverage="0" bottom="0" percent="0" rank="0" text="" dxfId="559">
      <formula>0</formula>
    </cfRule>
    <cfRule type="duplicateValues" priority="562" aboveAverage="0" equalAverage="0" bottom="0" percent="0" rank="0" text="" dxfId="560">
      <formula>0</formula>
    </cfRule>
    <cfRule type="duplicateValues" priority="563" aboveAverage="0" equalAverage="0" bottom="0" percent="0" rank="0" text="" dxfId="561">
      <formula>0</formula>
    </cfRule>
    <cfRule type="duplicateValues" priority="564" aboveAverage="0" equalAverage="0" bottom="0" percent="0" rank="0" text="" dxfId="562">
      <formula>0</formula>
    </cfRule>
    <cfRule type="duplicateValues" priority="565" aboveAverage="0" equalAverage="0" bottom="0" percent="0" rank="0" text="" dxfId="563">
      <formula>0</formula>
    </cfRule>
    <cfRule type="duplicateValues" priority="566" aboveAverage="0" equalAverage="0" bottom="0" percent="0" rank="0" text="" dxfId="564">
      <formula>0</formula>
    </cfRule>
    <cfRule type="duplicateValues" priority="567" aboveAverage="0" equalAverage="0" bottom="0" percent="0" rank="0" text="" dxfId="565">
      <formula>0</formula>
    </cfRule>
    <cfRule type="duplicateValues" priority="568" aboveAverage="0" equalAverage="0" bottom="0" percent="0" rank="0" text="" dxfId="566">
      <formula>0</formula>
    </cfRule>
    <cfRule type="duplicateValues" priority="569" aboveAverage="0" equalAverage="0" bottom="0" percent="0" rank="0" text="" dxfId="567">
      <formula>0</formula>
    </cfRule>
    <cfRule type="duplicateValues" priority="570" aboveAverage="0" equalAverage="0" bottom="0" percent="0" rank="0" text="" dxfId="568">
      <formula>0</formula>
    </cfRule>
    <cfRule type="duplicateValues" priority="571" aboveAverage="0" equalAverage="0" bottom="0" percent="0" rank="0" text="" dxfId="569">
      <formula>0</formula>
    </cfRule>
    <cfRule type="duplicateValues" priority="572" aboveAverage="0" equalAverage="0" bottom="0" percent="0" rank="0" text="" dxfId="570">
      <formula>0</formula>
    </cfRule>
  </conditionalFormatting>
  <conditionalFormatting sqref="G110:H110 E91:E101 E103:E108 E111:E113 G102:G105 H91:H97 H111:H113 H99:H109">
    <cfRule type="duplicateValues" priority="573" aboveAverage="0" equalAverage="0" bottom="0" percent="0" rank="0" text="" dxfId="571">
      <formula>0</formula>
    </cfRule>
    <cfRule type="duplicateValues" priority="574" aboveAverage="0" equalAverage="0" bottom="0" percent="0" rank="0" text="" dxfId="572">
      <formula>0</formula>
    </cfRule>
    <cfRule type="duplicateValues" priority="575" aboveAverage="0" equalAverage="0" bottom="0" percent="0" rank="0" text="" dxfId="573">
      <formula>0</formula>
    </cfRule>
    <cfRule type="duplicateValues" priority="576" aboveAverage="0" equalAverage="0" bottom="0" percent="0" rank="0" text="" dxfId="574">
      <formula>0</formula>
    </cfRule>
    <cfRule type="duplicateValues" priority="577" aboveAverage="0" equalAverage="0" bottom="0" percent="0" rank="0" text="" dxfId="575">
      <formula>0</formula>
    </cfRule>
    <cfRule type="duplicateValues" priority="578" aboveAverage="0" equalAverage="0" bottom="0" percent="0" rank="0" text="" dxfId="576">
      <formula>0</formula>
    </cfRule>
    <cfRule type="duplicateValues" priority="579" aboveAverage="0" equalAverage="0" bottom="0" percent="0" rank="0" text="" dxfId="577">
      <formula>0</formula>
    </cfRule>
    <cfRule type="duplicateValues" priority="580" aboveAverage="0" equalAverage="0" bottom="0" percent="0" rank="0" text="" dxfId="578">
      <formula>0</formula>
    </cfRule>
    <cfRule type="duplicateValues" priority="581" aboveAverage="0" equalAverage="0" bottom="0" percent="0" rank="0" text="" dxfId="579">
      <formula>0</formula>
    </cfRule>
    <cfRule type="duplicateValues" priority="582" aboveAverage="0" equalAverage="0" bottom="0" percent="0" rank="0" text="" dxfId="580">
      <formula>0</formula>
    </cfRule>
    <cfRule type="duplicateValues" priority="583" aboveAverage="0" equalAverage="0" bottom="0" percent="0" rank="0" text="" dxfId="581">
      <formula>0</formula>
    </cfRule>
    <cfRule type="duplicateValues" priority="584" aboveAverage="0" equalAverage="0" bottom="0" percent="0" rank="0" text="" dxfId="582">
      <formula>0</formula>
    </cfRule>
    <cfRule type="duplicateValues" priority="585" aboveAverage="0" equalAverage="0" bottom="0" percent="0" rank="0" text="" dxfId="583">
      <formula>0</formula>
    </cfRule>
    <cfRule type="duplicateValues" priority="586" aboveAverage="0" equalAverage="0" bottom="0" percent="0" rank="0" text="" dxfId="584">
      <formula>0</formula>
    </cfRule>
  </conditionalFormatting>
  <conditionalFormatting sqref="D119:E132 G119:H132 D133:H141 F120:F131 D113:D118">
    <cfRule type="duplicateValues" priority="587" aboveAverage="0" equalAverage="0" bottom="0" percent="0" rank="0" text="" dxfId="585">
      <formula>0</formula>
    </cfRule>
  </conditionalFormatting>
  <conditionalFormatting sqref="D120:H141 D113:D118 D119:E119 G119:H119">
    <cfRule type="duplicateValues" priority="588" aboveAverage="0" equalAverage="0" bottom="0" percent="0" rank="0" text="" dxfId="586">
      <formula>0</formula>
    </cfRule>
    <cfRule type="duplicateValues" priority="589" aboveAverage="0" equalAverage="0" bottom="0" percent="0" rank="0" text="" dxfId="587">
      <formula>0</formula>
    </cfRule>
    <cfRule type="duplicateValues" priority="590" aboveAverage="0" equalAverage="0" bottom="0" percent="0" rank="0" text="" dxfId="588">
      <formula>0</formula>
    </cfRule>
    <cfRule type="duplicateValues" priority="591" aboveAverage="0" equalAverage="0" bottom="0" percent="0" rank="0" text="" dxfId="589">
      <formula>0</formula>
    </cfRule>
    <cfRule type="duplicateValues" priority="592" aboveAverage="0" equalAverage="0" bottom="0" percent="0" rank="0" text="" dxfId="590">
      <formula>0</formula>
    </cfRule>
    <cfRule type="duplicateValues" priority="593" aboveAverage="0" equalAverage="0" bottom="0" percent="0" rank="0" text="" dxfId="591">
      <formula>0</formula>
    </cfRule>
    <cfRule type="duplicateValues" priority="594" aboveAverage="0" equalAverage="0" bottom="0" percent="0" rank="0" text="" dxfId="592">
      <formula>0</formula>
    </cfRule>
    <cfRule type="duplicateValues" priority="595" aboveAverage="0" equalAverage="0" bottom="0" percent="0" rank="0" text="" dxfId="593">
      <formula>0</formula>
    </cfRule>
    <cfRule type="duplicateValues" priority="596" aboveAverage="0" equalAverage="0" bottom="0" percent="0" rank="0" text="" dxfId="594">
      <formula>0</formula>
    </cfRule>
    <cfRule type="duplicateValues" priority="597" aboveAverage="0" equalAverage="0" bottom="0" percent="0" rank="0" text="" dxfId="595">
      <formula>0</formula>
    </cfRule>
    <cfRule type="duplicateValues" priority="598" aboveAverage="0" equalAverage="0" bottom="0" percent="0" rank="0" text="" dxfId="596">
      <formula>0</formula>
    </cfRule>
    <cfRule type="duplicateValues" priority="599" aboveAverage="0" equalAverage="0" bottom="0" percent="0" rank="0" text="" dxfId="597">
      <formula>0</formula>
    </cfRule>
  </conditionalFormatting>
  <conditionalFormatting sqref="D91:D112 F91:F119">
    <cfRule type="duplicateValues" priority="600" aboveAverage="0" equalAverage="0" bottom="0" percent="0" rank="0" text="" dxfId="598">
      <formula>0</formula>
    </cfRule>
  </conditionalFormatting>
  <conditionalFormatting sqref="D91:D112 F91:F119">
    <cfRule type="duplicateValues" priority="601" aboveAverage="0" equalAverage="0" bottom="0" percent="0" rank="0" text="" dxfId="599">
      <formula>0</formula>
    </cfRule>
    <cfRule type="duplicateValues" priority="602" aboveAverage="0" equalAverage="0" bottom="0" percent="0" rank="0" text="" dxfId="600">
      <formula>0</formula>
    </cfRule>
    <cfRule type="duplicateValues" priority="603" aboveAverage="0" equalAverage="0" bottom="0" percent="0" rank="0" text="" dxfId="601">
      <formula>0</formula>
    </cfRule>
    <cfRule type="duplicateValues" priority="604" aboveAverage="0" equalAverage="0" bottom="0" percent="0" rank="0" text="" dxfId="602">
      <formula>0</formula>
    </cfRule>
    <cfRule type="duplicateValues" priority="605" aboveAverage="0" equalAverage="0" bottom="0" percent="0" rank="0" text="" dxfId="603">
      <formula>0</formula>
    </cfRule>
    <cfRule type="duplicateValues" priority="606" aboveAverage="0" equalAverage="0" bottom="0" percent="0" rank="0" text="" dxfId="604">
      <formula>0</formula>
    </cfRule>
    <cfRule type="duplicateValues" priority="607" aboveAverage="0" equalAverage="0" bottom="0" percent="0" rank="0" text="" dxfId="605">
      <formula>0</formula>
    </cfRule>
    <cfRule type="duplicateValues" priority="608" aboveAverage="0" equalAverage="0" bottom="0" percent="0" rank="0" text="" dxfId="606">
      <formula>0</formula>
    </cfRule>
    <cfRule type="duplicateValues" priority="609" aboveAverage="0" equalAverage="0" bottom="0" percent="0" rank="0" text="" dxfId="607">
      <formula>0</formula>
    </cfRule>
    <cfRule type="duplicateValues" priority="610" aboveAverage="0" equalAverage="0" bottom="0" percent="0" rank="0" text="" dxfId="608">
      <formula>0</formula>
    </cfRule>
    <cfRule type="duplicateValues" priority="611" aboveAverage="0" equalAverage="0" bottom="0" percent="0" rank="0" text="" dxfId="609">
      <formula>0</formula>
    </cfRule>
    <cfRule type="duplicateValues" priority="612" aboveAverage="0" equalAverage="0" bottom="0" percent="0" rank="0" text="" dxfId="610">
      <formula>0</formula>
    </cfRule>
  </conditionalFormatting>
  <conditionalFormatting sqref="H118">
    <cfRule type="duplicateValues" priority="613" aboveAverage="0" equalAverage="0" bottom="0" percent="0" rank="0" text="" dxfId="611">
      <formula>0</formula>
    </cfRule>
  </conditionalFormatting>
  <conditionalFormatting sqref="H118">
    <cfRule type="duplicateValues" priority="614" aboveAverage="0" equalAverage="0" bottom="0" percent="0" rank="0" text="" dxfId="612">
      <formula>0</formula>
    </cfRule>
    <cfRule type="duplicateValues" priority="615" aboveAverage="0" equalAverage="0" bottom="0" percent="0" rank="0" text="" dxfId="613">
      <formula>0</formula>
    </cfRule>
    <cfRule type="duplicateValues" priority="616" aboveAverage="0" equalAverage="0" bottom="0" percent="0" rank="0" text="" dxfId="614">
      <formula>0</formula>
    </cfRule>
    <cfRule type="duplicateValues" priority="617" aboveAverage="0" equalAverage="0" bottom="0" percent="0" rank="0" text="" dxfId="615">
      <formula>0</formula>
    </cfRule>
    <cfRule type="duplicateValues" priority="618" aboveAverage="0" equalAverage="0" bottom="0" percent="0" rank="0" text="" dxfId="616">
      <formula>0</formula>
    </cfRule>
    <cfRule type="duplicateValues" priority="619" aboveAverage="0" equalAverage="0" bottom="0" percent="0" rank="0" text="" dxfId="617">
      <formula>0</formula>
    </cfRule>
    <cfRule type="duplicateValues" priority="620" aboveAverage="0" equalAverage="0" bottom="0" percent="0" rank="0" text="" dxfId="618">
      <formula>0</formula>
    </cfRule>
    <cfRule type="duplicateValues" priority="621" aboveAverage="0" equalAverage="0" bottom="0" percent="0" rank="0" text="" dxfId="619">
      <formula>0</formula>
    </cfRule>
    <cfRule type="duplicateValues" priority="622" aboveAverage="0" equalAverage="0" bottom="0" percent="0" rank="0" text="" dxfId="620">
      <formula>0</formula>
    </cfRule>
    <cfRule type="duplicateValues" priority="623" aboveAverage="0" equalAverage="0" bottom="0" percent="0" rank="0" text="" dxfId="621">
      <formula>0</formula>
    </cfRule>
    <cfRule type="duplicateValues" priority="624" aboveAverage="0" equalAverage="0" bottom="0" percent="0" rank="0" text="" dxfId="622">
      <formula>0</formula>
    </cfRule>
    <cfRule type="duplicateValues" priority="625" aboveAverage="0" equalAverage="0" bottom="0" percent="0" rank="0" text="" dxfId="623">
      <formula>0</formula>
    </cfRule>
  </conditionalFormatting>
  <conditionalFormatting sqref="H98">
    <cfRule type="duplicateValues" priority="626" aboveAverage="0" equalAverage="0" bottom="0" percent="0" rank="0" text="" dxfId="624">
      <formula>0</formula>
    </cfRule>
  </conditionalFormatting>
  <conditionalFormatting sqref="H98">
    <cfRule type="duplicateValues" priority="627" aboveAverage="0" equalAverage="0" bottom="0" percent="0" rank="0" text="" dxfId="625">
      <formula>0</formula>
    </cfRule>
    <cfRule type="duplicateValues" priority="628" aboveAverage="0" equalAverage="0" bottom="0" percent="0" rank="0" text="" dxfId="626">
      <formula>0</formula>
    </cfRule>
    <cfRule type="duplicateValues" priority="629" aboveAverage="0" equalAverage="0" bottom="0" percent="0" rank="0" text="" dxfId="627">
      <formula>0</formula>
    </cfRule>
    <cfRule type="duplicateValues" priority="630" aboveAverage="0" equalAverage="0" bottom="0" percent="0" rank="0" text="" dxfId="628">
      <formula>0</formula>
    </cfRule>
    <cfRule type="duplicateValues" priority="631" aboveAverage="0" equalAverage="0" bottom="0" percent="0" rank="0" text="" dxfId="629">
      <formula>0</formula>
    </cfRule>
    <cfRule type="duplicateValues" priority="632" aboveAverage="0" equalAverage="0" bottom="0" percent="0" rank="0" text="" dxfId="630">
      <formula>0</formula>
    </cfRule>
    <cfRule type="duplicateValues" priority="633" aboveAverage="0" equalAverage="0" bottom="0" percent="0" rank="0" text="" dxfId="631">
      <formula>0</formula>
    </cfRule>
    <cfRule type="duplicateValues" priority="634" aboveAverage="0" equalAverage="0" bottom="0" percent="0" rank="0" text="" dxfId="632">
      <formula>0</formula>
    </cfRule>
    <cfRule type="duplicateValues" priority="635" aboveAverage="0" equalAverage="0" bottom="0" percent="0" rank="0" text="" dxfId="633">
      <formula>0</formula>
    </cfRule>
    <cfRule type="duplicateValues" priority="636" aboveAverage="0" equalAverage="0" bottom="0" percent="0" rank="0" text="" dxfId="634">
      <formula>0</formula>
    </cfRule>
    <cfRule type="duplicateValues" priority="637" aboveAverage="0" equalAverage="0" bottom="0" percent="0" rank="0" text="" dxfId="635">
      <formula>0</formula>
    </cfRule>
    <cfRule type="duplicateValues" priority="638" aboveAverage="0" equalAverage="0" bottom="0" percent="0" rank="0" text="" dxfId="636">
      <formula>0</formula>
    </cfRule>
  </conditionalFormatting>
  <conditionalFormatting sqref="D190:E190 G190:H190 D186:H189 D200:H208 D199:F199 H199 D191:H198 D178:E185 H179:H185">
    <cfRule type="duplicateValues" priority="639" aboveAverage="0" equalAverage="0" bottom="0" percent="0" rank="0" text="" dxfId="637">
      <formula>0</formula>
    </cfRule>
    <cfRule type="duplicateValues" priority="640" aboveAverage="0" equalAverage="0" bottom="0" percent="0" rank="0" text="" dxfId="638">
      <formula>0</formula>
    </cfRule>
    <cfRule type="duplicateValues" priority="641" aboveAverage="0" equalAverage="0" bottom="0" percent="0" rank="0" text="" dxfId="639">
      <formula>0</formula>
    </cfRule>
    <cfRule type="duplicateValues" priority="642" aboveAverage="0" equalAverage="0" bottom="0" percent="0" rank="0" text="" dxfId="640">
      <formula>0</formula>
    </cfRule>
    <cfRule type="duplicateValues" priority="643" aboveAverage="0" equalAverage="0" bottom="0" percent="0" rank="0" text="" dxfId="641">
      <formula>0</formula>
    </cfRule>
    <cfRule type="duplicateValues" priority="644" aboveAverage="0" equalAverage="0" bottom="0" percent="0" rank="0" text="" dxfId="642">
      <formula>0</formula>
    </cfRule>
    <cfRule type="duplicateValues" priority="645" aboveAverage="0" equalAverage="0" bottom="0" percent="0" rank="0" text="" dxfId="643">
      <formula>0</formula>
    </cfRule>
    <cfRule type="duplicateValues" priority="646" aboveAverage="0" equalAverage="0" bottom="0" percent="0" rank="0" text="" dxfId="644">
      <formula>0</formula>
    </cfRule>
    <cfRule type="duplicateValues" priority="647" aboveAverage="0" equalAverage="0" bottom="0" percent="0" rank="0" text="" dxfId="645">
      <formula>0</formula>
    </cfRule>
    <cfRule type="duplicateValues" priority="648" aboveAverage="0" equalAverage="0" bottom="0" percent="0" rank="0" text="" dxfId="646">
      <formula>0</formula>
    </cfRule>
    <cfRule type="duplicateValues" priority="649" aboveAverage="0" equalAverage="0" bottom="0" percent="0" rank="0" text="" dxfId="647">
      <formula>0</formula>
    </cfRule>
  </conditionalFormatting>
  <conditionalFormatting sqref="F190">
    <cfRule type="duplicateValues" priority="650" aboveAverage="0" equalAverage="0" bottom="0" percent="0" rank="0" text="" dxfId="648">
      <formula>0</formula>
    </cfRule>
    <cfRule type="duplicateValues" priority="651" aboveAverage="0" equalAverage="0" bottom="0" percent="0" rank="0" text="" dxfId="649">
      <formula>0</formula>
    </cfRule>
    <cfRule type="duplicateValues" priority="652" aboveAverage="0" equalAverage="0" bottom="0" percent="0" rank="0" text="" dxfId="650">
      <formula>0</formula>
    </cfRule>
    <cfRule type="duplicateValues" priority="653" aboveAverage="0" equalAverage="0" bottom="0" percent="0" rank="0" text="" dxfId="651">
      <formula>0</formula>
    </cfRule>
    <cfRule type="duplicateValues" priority="654" aboveAverage="0" equalAverage="0" bottom="0" percent="0" rank="0" text="" dxfId="652">
      <formula>0</formula>
    </cfRule>
    <cfRule type="duplicateValues" priority="655" aboveAverage="0" equalAverage="0" bottom="0" percent="0" rank="0" text="" dxfId="653">
      <formula>0</formula>
    </cfRule>
    <cfRule type="duplicateValues" priority="656" aboveAverage="0" equalAverage="0" bottom="0" percent="0" rank="0" text="" dxfId="654">
      <formula>0</formula>
    </cfRule>
    <cfRule type="duplicateValues" priority="657" aboveAverage="0" equalAverage="0" bottom="0" percent="0" rank="0" text="" dxfId="655">
      <formula>0</formula>
    </cfRule>
    <cfRule type="duplicateValues" priority="658" aboveAverage="0" equalAverage="0" bottom="0" percent="0" rank="0" text="" dxfId="656">
      <formula>0</formula>
    </cfRule>
    <cfRule type="duplicateValues" priority="659" aboveAverage="0" equalAverage="0" bottom="0" percent="0" rank="0" text="" dxfId="657">
      <formula>0</formula>
    </cfRule>
    <cfRule type="duplicateValues" priority="660" aboveAverage="0" equalAverage="0" bottom="0" percent="0" rank="0" text="" dxfId="658">
      <formula>0</formula>
    </cfRule>
    <cfRule type="duplicateValues" priority="661" aboveAverage="0" equalAverage="0" bottom="0" percent="0" rank="0" text="" dxfId="659">
      <formula>0</formula>
    </cfRule>
    <cfRule type="duplicateValues" priority="662" aboveAverage="0" equalAverage="0" bottom="0" percent="0" rank="0" text="" dxfId="660">
      <formula>0</formula>
    </cfRule>
    <cfRule type="duplicateValues" priority="663" aboveAverage="0" equalAverage="0" bottom="0" percent="0" rank="0" text="" dxfId="661">
      <formula>0</formula>
    </cfRule>
    <cfRule type="duplicateValues" priority="664" aboveAverage="0" equalAverage="0" bottom="0" percent="0" rank="0" text="" dxfId="662">
      <formula>0</formula>
    </cfRule>
    <cfRule type="duplicateValues" priority="665" aboveAverage="0" equalAverage="0" bottom="0" percent="0" rank="0" text="" dxfId="663">
      <formula>0</formula>
    </cfRule>
    <cfRule type="duplicateValues" priority="666" aboveAverage="0" equalAverage="0" bottom="0" percent="0" rank="0" text="" dxfId="664">
      <formula>0</formula>
    </cfRule>
    <cfRule type="duplicateValues" priority="667" aboveAverage="0" equalAverage="0" bottom="0" percent="0" rank="0" text="" dxfId="665">
      <formula>0</formula>
    </cfRule>
    <cfRule type="duplicateValues" priority="668" aboveAverage="0" equalAverage="0" bottom="0" percent="0" rank="0" text="" dxfId="666">
      <formula>0</formula>
    </cfRule>
    <cfRule type="duplicateValues" priority="669" aboveAverage="0" equalAverage="0" bottom="0" percent="0" rank="0" text="" dxfId="667">
      <formula>0</formula>
    </cfRule>
    <cfRule type="duplicateValues" priority="670" aboveAverage="0" equalAverage="0" bottom="0" percent="0" rank="0" text="" dxfId="668">
      <formula>0</formula>
    </cfRule>
  </conditionalFormatting>
  <conditionalFormatting sqref="G199">
    <cfRule type="duplicateValues" priority="671" aboveAverage="0" equalAverage="0" bottom="0" percent="0" rank="0" text="" dxfId="669">
      <formula>0</formula>
    </cfRule>
    <cfRule type="duplicateValues" priority="672" aboveAverage="0" equalAverage="0" bottom="0" percent="0" rank="0" text="" dxfId="670">
      <formula>0</formula>
    </cfRule>
    <cfRule type="duplicateValues" priority="673" aboveAverage="0" equalAverage="0" bottom="0" percent="0" rank="0" text="" dxfId="671">
      <formula>0</formula>
    </cfRule>
    <cfRule type="duplicateValues" priority="674" aboveAverage="0" equalAverage="0" bottom="0" percent="0" rank="0" text="" dxfId="672">
      <formula>0</formula>
    </cfRule>
    <cfRule type="duplicateValues" priority="675" aboveAverage="0" equalAverage="0" bottom="0" percent="0" rank="0" text="" dxfId="673">
      <formula>0</formula>
    </cfRule>
    <cfRule type="duplicateValues" priority="676" aboveAverage="0" equalAverage="0" bottom="0" percent="0" rank="0" text="" dxfId="674">
      <formula>0</formula>
    </cfRule>
    <cfRule type="duplicateValues" priority="677" aboveAverage="0" equalAverage="0" bottom="0" percent="0" rank="0" text="" dxfId="675">
      <formula>0</formula>
    </cfRule>
    <cfRule type="duplicateValues" priority="678" aboveAverage="0" equalAverage="0" bottom="0" percent="0" rank="0" text="" dxfId="676">
      <formula>0</formula>
    </cfRule>
    <cfRule type="duplicateValues" priority="679" aboveAverage="0" equalAverage="0" bottom="0" percent="0" rank="0" text="" dxfId="677">
      <formula>0</formula>
    </cfRule>
    <cfRule type="duplicateValues" priority="680" aboveAverage="0" equalAverage="0" bottom="0" percent="0" rank="0" text="" dxfId="678">
      <formula>0</formula>
    </cfRule>
    <cfRule type="duplicateValues" priority="681" aboveAverage="0" equalAverage="0" bottom="0" percent="0" rank="0" text="" dxfId="679">
      <formula>0</formula>
    </cfRule>
    <cfRule type="duplicateValues" priority="682" aboveAverage="0" equalAverage="0" bottom="0" percent="0" rank="0" text="" dxfId="680">
      <formula>0</formula>
    </cfRule>
    <cfRule type="duplicateValues" priority="683" aboveAverage="0" equalAverage="0" bottom="0" percent="0" rank="0" text="" dxfId="681">
      <formula>0</formula>
    </cfRule>
    <cfRule type="duplicateValues" priority="684" aboveAverage="0" equalAverage="0" bottom="0" percent="0" rank="0" text="" dxfId="682">
      <formula>0</formula>
    </cfRule>
    <cfRule type="duplicateValues" priority="685" aboveAverage="0" equalAverage="0" bottom="0" percent="0" rank="0" text="" dxfId="683">
      <formula>0</formula>
    </cfRule>
    <cfRule type="duplicateValues" priority="686" aboveAverage="0" equalAverage="0" bottom="0" percent="0" rank="0" text="" dxfId="684">
      <formula>0</formula>
    </cfRule>
    <cfRule type="duplicateValues" priority="687" aboveAverage="0" equalAverage="0" bottom="0" percent="0" rank="0" text="" dxfId="685">
      <formula>0</formula>
    </cfRule>
    <cfRule type="duplicateValues" priority="688" aboveAverage="0" equalAverage="0" bottom="0" percent="0" rank="0" text="" dxfId="686">
      <formula>0</formula>
    </cfRule>
    <cfRule type="duplicateValues" priority="689" aboveAverage="0" equalAverage="0" bottom="0" percent="0" rank="0" text="" dxfId="687">
      <formula>0</formula>
    </cfRule>
    <cfRule type="duplicateValues" priority="690" aboveAverage="0" equalAverage="0" bottom="0" percent="0" rank="0" text="" dxfId="688">
      <formula>0</formula>
    </cfRule>
    <cfRule type="duplicateValues" priority="691" aboveAverage="0" equalAverage="0" bottom="0" percent="0" rank="0" text="" dxfId="689">
      <formula>0</formula>
    </cfRule>
  </conditionalFormatting>
  <conditionalFormatting sqref="D158:E177 H158:H162 H166:H177">
    <cfRule type="duplicateValues" priority="692" aboveAverage="0" equalAverage="0" bottom="0" percent="0" rank="0" text="" dxfId="690">
      <formula>0</formula>
    </cfRule>
    <cfRule type="duplicateValues" priority="693" aboveAverage="0" equalAverage="0" bottom="0" percent="0" rank="0" text="" dxfId="691">
      <formula>0</formula>
    </cfRule>
    <cfRule type="duplicateValues" priority="694" aboveAverage="0" equalAverage="0" bottom="0" percent="0" rank="0" text="" dxfId="692">
      <formula>0</formula>
    </cfRule>
    <cfRule type="duplicateValues" priority="695" aboveAverage="0" equalAverage="0" bottom="0" percent="0" rank="0" text="" dxfId="693">
      <formula>0</formula>
    </cfRule>
    <cfRule type="duplicateValues" priority="696" aboveAverage="0" equalAverage="0" bottom="0" percent="0" rank="0" text="" dxfId="694">
      <formula>0</formula>
    </cfRule>
    <cfRule type="duplicateValues" priority="697" aboveAverage="0" equalAverage="0" bottom="0" percent="0" rank="0" text="" dxfId="695">
      <formula>0</formula>
    </cfRule>
    <cfRule type="duplicateValues" priority="698" aboveAverage="0" equalAverage="0" bottom="0" percent="0" rank="0" text="" dxfId="696">
      <formula>0</formula>
    </cfRule>
    <cfRule type="duplicateValues" priority="699" aboveAverage="0" equalAverage="0" bottom="0" percent="0" rank="0" text="" dxfId="697">
      <formula>0</formula>
    </cfRule>
    <cfRule type="duplicateValues" priority="700" aboveAverage="0" equalAverage="0" bottom="0" percent="0" rank="0" text="" dxfId="698">
      <formula>0</formula>
    </cfRule>
    <cfRule type="duplicateValues" priority="701" aboveAverage="0" equalAverage="0" bottom="0" percent="0" rank="0" text="" dxfId="699">
      <formula>0</formula>
    </cfRule>
    <cfRule type="duplicateValues" priority="702" aboveAverage="0" equalAverage="0" bottom="0" percent="0" rank="0" text="" dxfId="700">
      <formula>0</formula>
    </cfRule>
  </conditionalFormatting>
  <conditionalFormatting sqref="G181:G185">
    <cfRule type="duplicateValues" priority="703" aboveAverage="0" equalAverage="0" bottom="0" percent="0" rank="0" text="" dxfId="701">
      <formula>0</formula>
    </cfRule>
    <cfRule type="duplicateValues" priority="704" aboveAverage="0" equalAverage="0" bottom="0" percent="0" rank="0" text="" dxfId="702">
      <formula>0</formula>
    </cfRule>
    <cfRule type="duplicateValues" priority="705" aboveAverage="0" equalAverage="0" bottom="0" percent="0" rank="0" text="" dxfId="703">
      <formula>0</formula>
    </cfRule>
    <cfRule type="duplicateValues" priority="706" aboveAverage="0" equalAverage="0" bottom="0" percent="0" rank="0" text="" dxfId="704">
      <formula>0</formula>
    </cfRule>
    <cfRule type="duplicateValues" priority="707" aboveAverage="0" equalAverage="0" bottom="0" percent="0" rank="0" text="" dxfId="705">
      <formula>0</formula>
    </cfRule>
    <cfRule type="duplicateValues" priority="708" aboveAverage="0" equalAverage="0" bottom="0" percent="0" rank="0" text="" dxfId="706">
      <formula>0</formula>
    </cfRule>
    <cfRule type="duplicateValues" priority="709" aboveAverage="0" equalAverage="0" bottom="0" percent="0" rank="0" text="" dxfId="707">
      <formula>0</formula>
    </cfRule>
    <cfRule type="duplicateValues" priority="710" aboveAverage="0" equalAverage="0" bottom="0" percent="0" rank="0" text="" dxfId="708">
      <formula>0</formula>
    </cfRule>
    <cfRule type="duplicateValues" priority="711" aboveAverage="0" equalAverage="0" bottom="0" percent="0" rank="0" text="" dxfId="709">
      <formula>0</formula>
    </cfRule>
    <cfRule type="duplicateValues" priority="712" aboveAverage="0" equalAverage="0" bottom="0" percent="0" rank="0" text="" dxfId="710">
      <formula>0</formula>
    </cfRule>
    <cfRule type="duplicateValues" priority="713" aboveAverage="0" equalAverage="0" bottom="0" percent="0" rank="0" text="" dxfId="711">
      <formula>0</formula>
    </cfRule>
    <cfRule type="duplicateValues" priority="714" aboveAverage="0" equalAverage="0" bottom="0" percent="0" rank="0" text="" dxfId="712">
      <formula>0</formula>
    </cfRule>
    <cfRule type="duplicateValues" priority="715" aboveAverage="0" equalAverage="0" bottom="0" percent="0" rank="0" text="" dxfId="713">
      <formula>0</formula>
    </cfRule>
    <cfRule type="duplicateValues" priority="716" aboveAverage="0" equalAverage="0" bottom="0" percent="0" rank="0" text="" dxfId="714">
      <formula>0</formula>
    </cfRule>
  </conditionalFormatting>
  <conditionalFormatting sqref="F159:F160 G158 F172 G166:G171 G173:G176 H178 G179:G180 H164 F162 G163 G161">
    <cfRule type="duplicateValues" priority="717" aboveAverage="0" equalAverage="0" bottom="0" percent="0" rank="0" text="" dxfId="715">
      <formula>0</formula>
    </cfRule>
    <cfRule type="duplicateValues" priority="718" aboveAverage="0" equalAverage="0" bottom="0" percent="0" rank="0" text="" dxfId="716">
      <formula>0</formula>
    </cfRule>
    <cfRule type="duplicateValues" priority="719" aboveAverage="0" equalAverage="0" bottom="0" percent="0" rank="0" text="" dxfId="717">
      <formula>0</formula>
    </cfRule>
    <cfRule type="duplicateValues" priority="720" aboveAverage="0" equalAverage="0" bottom="0" percent="0" rank="0" text="" dxfId="718">
      <formula>0</formula>
    </cfRule>
    <cfRule type="duplicateValues" priority="721" aboveAverage="0" equalAverage="0" bottom="0" percent="0" rank="0" text="" dxfId="719">
      <formula>0</formula>
    </cfRule>
    <cfRule type="duplicateValues" priority="722" aboveAverage="0" equalAverage="0" bottom="0" percent="0" rank="0" text="" dxfId="720">
      <formula>0</formula>
    </cfRule>
    <cfRule type="duplicateValues" priority="723" aboveAverage="0" equalAverage="0" bottom="0" percent="0" rank="0" text="" dxfId="721">
      <formula>0</formula>
    </cfRule>
    <cfRule type="duplicateValues" priority="724" aboveAverage="0" equalAverage="0" bottom="0" percent="0" rank="0" text="" dxfId="722">
      <formula>0</formula>
    </cfRule>
    <cfRule type="duplicateValues" priority="725" aboveAverage="0" equalAverage="0" bottom="0" percent="0" rank="0" text="" dxfId="723">
      <formula>0</formula>
    </cfRule>
    <cfRule type="duplicateValues" priority="726" aboveAverage="0" equalAverage="0" bottom="0" percent="0" rank="0" text="" dxfId="724">
      <formula>0</formula>
    </cfRule>
    <cfRule type="duplicateValues" priority="727" aboveAverage="0" equalAverage="0" bottom="0" percent="0" rank="0" text="" dxfId="725">
      <formula>0</formula>
    </cfRule>
    <cfRule type="duplicateValues" priority="728" aboveAverage="0" equalAverage="0" bottom="0" percent="0" rank="0" text="" dxfId="726">
      <formula>0</formula>
    </cfRule>
    <cfRule type="duplicateValues" priority="729" aboveAverage="0" equalAverage="0" bottom="0" percent="0" rank="0" text="" dxfId="727">
      <formula>0</formula>
    </cfRule>
    <cfRule type="duplicateValues" priority="730" aboveAverage="0" equalAverage="0" bottom="0" percent="0" rank="0" text="" dxfId="728">
      <formula>0</formula>
    </cfRule>
  </conditionalFormatting>
  <conditionalFormatting sqref="G178">
    <cfRule type="duplicateValues" priority="731" aboveAverage="0" equalAverage="0" bottom="0" percent="0" rank="0" text="" dxfId="729">
      <formula>0</formula>
    </cfRule>
    <cfRule type="duplicateValues" priority="732" aboveAverage="0" equalAverage="0" bottom="0" percent="0" rank="0" text="" dxfId="730">
      <formula>0</formula>
    </cfRule>
    <cfRule type="duplicateValues" priority="733" aboveAverage="0" equalAverage="0" bottom="0" percent="0" rank="0" text="" dxfId="731">
      <formula>0</formula>
    </cfRule>
    <cfRule type="duplicateValues" priority="734" aboveAverage="0" equalAverage="0" bottom="0" percent="0" rank="0" text="" dxfId="732">
      <formula>0</formula>
    </cfRule>
    <cfRule type="duplicateValues" priority="735" aboveAverage="0" equalAverage="0" bottom="0" percent="0" rank="0" text="" dxfId="733">
      <formula>0</formula>
    </cfRule>
    <cfRule type="duplicateValues" priority="736" aboveAverage="0" equalAverage="0" bottom="0" percent="0" rank="0" text="" dxfId="734">
      <formula>0</formula>
    </cfRule>
    <cfRule type="duplicateValues" priority="737" aboveAverage="0" equalAverage="0" bottom="0" percent="0" rank="0" text="" dxfId="735">
      <formula>0</formula>
    </cfRule>
    <cfRule type="duplicateValues" priority="738" aboveAverage="0" equalAverage="0" bottom="0" percent="0" rank="0" text="" dxfId="736">
      <formula>0</formula>
    </cfRule>
    <cfRule type="duplicateValues" priority="739" aboveAverage="0" equalAverage="0" bottom="0" percent="0" rank="0" text="" dxfId="737">
      <formula>0</formula>
    </cfRule>
    <cfRule type="duplicateValues" priority="740" aboveAverage="0" equalAverage="0" bottom="0" percent="0" rank="0" text="" dxfId="738">
      <formula>0</formula>
    </cfRule>
    <cfRule type="duplicateValues" priority="741" aboveAverage="0" equalAverage="0" bottom="0" percent="0" rank="0" text="" dxfId="739">
      <formula>0</formula>
    </cfRule>
    <cfRule type="duplicateValues" priority="742" aboveAverage="0" equalAverage="0" bottom="0" percent="0" rank="0" text="" dxfId="740">
      <formula>0</formula>
    </cfRule>
  </conditionalFormatting>
  <conditionalFormatting sqref="G159:G160 G164:G165 G172 G162">
    <cfRule type="duplicateValues" priority="743" aboveAverage="0" equalAverage="0" bottom="0" percent="0" rank="0" text="" dxfId="741">
      <formula>0</formula>
    </cfRule>
    <cfRule type="duplicateValues" priority="744" aboveAverage="0" equalAverage="0" bottom="0" percent="0" rank="0" text="" dxfId="742">
      <formula>0</formula>
    </cfRule>
    <cfRule type="duplicateValues" priority="745" aboveAverage="0" equalAverage="0" bottom="0" percent="0" rank="0" text="" dxfId="743">
      <formula>0</formula>
    </cfRule>
    <cfRule type="duplicateValues" priority="746" aboveAverage="0" equalAverage="0" bottom="0" percent="0" rank="0" text="" dxfId="744">
      <formula>0</formula>
    </cfRule>
    <cfRule type="duplicateValues" priority="747" aboveAverage="0" equalAverage="0" bottom="0" percent="0" rank="0" text="" dxfId="745">
      <formula>0</formula>
    </cfRule>
    <cfRule type="duplicateValues" priority="748" aboveAverage="0" equalAverage="0" bottom="0" percent="0" rank="0" text="" dxfId="746">
      <formula>0</formula>
    </cfRule>
    <cfRule type="duplicateValues" priority="749" aboveAverage="0" equalAverage="0" bottom="0" percent="0" rank="0" text="" dxfId="747">
      <formula>0</formula>
    </cfRule>
    <cfRule type="duplicateValues" priority="750" aboveAverage="0" equalAverage="0" bottom="0" percent="0" rank="0" text="" dxfId="748">
      <formula>0</formula>
    </cfRule>
    <cfRule type="duplicateValues" priority="751" aboveAverage="0" equalAverage="0" bottom="0" percent="0" rank="0" text="" dxfId="749">
      <formula>0</formula>
    </cfRule>
    <cfRule type="duplicateValues" priority="752" aboveAverage="0" equalAverage="0" bottom="0" percent="0" rank="0" text="" dxfId="750">
      <formula>0</formula>
    </cfRule>
    <cfRule type="duplicateValues" priority="753" aboveAverage="0" equalAverage="0" bottom="0" percent="0" rank="0" text="" dxfId="751">
      <formula>0</formula>
    </cfRule>
    <cfRule type="duplicateValues" priority="754" aboveAverage="0" equalAverage="0" bottom="0" percent="0" rank="0" text="" dxfId="752">
      <formula>0</formula>
    </cfRule>
  </conditionalFormatting>
  <conditionalFormatting sqref="H165">
    <cfRule type="duplicateValues" priority="755" aboveAverage="0" equalAverage="0" bottom="0" percent="0" rank="0" text="" dxfId="753">
      <formula>0</formula>
    </cfRule>
    <cfRule type="duplicateValues" priority="756" aboveAverage="0" equalAverage="0" bottom="0" percent="0" rank="0" text="" dxfId="754">
      <formula>0</formula>
    </cfRule>
    <cfRule type="duplicateValues" priority="757" aboveAverage="0" equalAverage="0" bottom="0" percent="0" rank="0" text="" dxfId="755">
      <formula>0</formula>
    </cfRule>
    <cfRule type="duplicateValues" priority="758" aboveAverage="0" equalAverage="0" bottom="0" percent="0" rank="0" text="" dxfId="756">
      <formula>0</formula>
    </cfRule>
    <cfRule type="duplicateValues" priority="759" aboveAverage="0" equalAverage="0" bottom="0" percent="0" rank="0" text="" dxfId="757">
      <formula>0</formula>
    </cfRule>
    <cfRule type="duplicateValues" priority="760" aboveAverage="0" equalAverage="0" bottom="0" percent="0" rank="0" text="" dxfId="758">
      <formula>0</formula>
    </cfRule>
    <cfRule type="duplicateValues" priority="761" aboveAverage="0" equalAverage="0" bottom="0" percent="0" rank="0" text="" dxfId="759">
      <formula>0</formula>
    </cfRule>
    <cfRule type="duplicateValues" priority="762" aboveAverage="0" equalAverage="0" bottom="0" percent="0" rank="0" text="" dxfId="760">
      <formula>0</formula>
    </cfRule>
    <cfRule type="duplicateValues" priority="763" aboveAverage="0" equalAverage="0" bottom="0" percent="0" rank="0" text="" dxfId="761">
      <formula>0</formula>
    </cfRule>
    <cfRule type="duplicateValues" priority="764" aboveAverage="0" equalAverage="0" bottom="0" percent="0" rank="0" text="" dxfId="762">
      <formula>0</formula>
    </cfRule>
    <cfRule type="duplicateValues" priority="765" aboveAverage="0" equalAverage="0" bottom="0" percent="0" rank="0" text="" dxfId="763">
      <formula>0</formula>
    </cfRule>
  </conditionalFormatting>
  <conditionalFormatting sqref="G177">
    <cfRule type="duplicateValues" priority="766" aboveAverage="0" equalAverage="0" bottom="0" percent="0" rank="0" text="" dxfId="764">
      <formula>0</formula>
    </cfRule>
    <cfRule type="duplicateValues" priority="767" aboveAverage="0" equalAverage="0" bottom="0" percent="0" rank="0" text="" dxfId="765">
      <formula>0</formula>
    </cfRule>
    <cfRule type="duplicateValues" priority="768" aboveAverage="0" equalAverage="0" bottom="0" percent="0" rank="0" text="" dxfId="766">
      <formula>0</formula>
    </cfRule>
    <cfRule type="duplicateValues" priority="769" aboveAverage="0" equalAverage="0" bottom="0" percent="0" rank="0" text="" dxfId="767">
      <formula>0</formula>
    </cfRule>
    <cfRule type="duplicateValues" priority="770" aboveAverage="0" equalAverage="0" bottom="0" percent="0" rank="0" text="" dxfId="768">
      <formula>0</formula>
    </cfRule>
    <cfRule type="duplicateValues" priority="771" aboveAverage="0" equalAverage="0" bottom="0" percent="0" rank="0" text="" dxfId="769">
      <formula>0</formula>
    </cfRule>
    <cfRule type="duplicateValues" priority="772" aboveAverage="0" equalAverage="0" bottom="0" percent="0" rank="0" text="" dxfId="770">
      <formula>0</formula>
    </cfRule>
    <cfRule type="duplicateValues" priority="773" aboveAverage="0" equalAverage="0" bottom="0" percent="0" rank="0" text="" dxfId="771">
      <formula>0</formula>
    </cfRule>
    <cfRule type="duplicateValues" priority="774" aboveAverage="0" equalAverage="0" bottom="0" percent="0" rank="0" text="" dxfId="772">
      <formula>0</formula>
    </cfRule>
    <cfRule type="duplicateValues" priority="775" aboveAverage="0" equalAverage="0" bottom="0" percent="0" rank="0" text="" dxfId="773">
      <formula>0</formula>
    </cfRule>
    <cfRule type="duplicateValues" priority="776" aboveAverage="0" equalAverage="0" bottom="0" percent="0" rank="0" text="" dxfId="774">
      <formula>0</formula>
    </cfRule>
    <cfRule type="duplicateValues" priority="777" aboveAverage="0" equalAverage="0" bottom="0" percent="0" rank="0" text="" dxfId="775">
      <formula>0</formula>
    </cfRule>
  </conditionalFormatting>
  <conditionalFormatting sqref="D387:H388 D396:H409 D395:E395 G395:H395 D390:H394 D389 F389:H389 D378:E386 H378:H386 F386">
    <cfRule type="duplicateValues" priority="778" aboveAverage="0" equalAverage="0" bottom="0" percent="0" rank="0" text="" dxfId="776">
      <formula>0</formula>
    </cfRule>
    <cfRule type="duplicateValues" priority="779" aboveAverage="0" equalAverage="0" bottom="0" percent="0" rank="0" text="" dxfId="777">
      <formula>0</formula>
    </cfRule>
    <cfRule type="duplicateValues" priority="780" aboveAverage="0" equalAverage="0" bottom="0" percent="0" rank="0" text="" dxfId="778">
      <formula>0</formula>
    </cfRule>
    <cfRule type="duplicateValues" priority="781" aboveAverage="0" equalAverage="0" bottom="0" percent="0" rank="0" text="" dxfId="779">
      <formula>0</formula>
    </cfRule>
    <cfRule type="duplicateValues" priority="782" aboveAverage="0" equalAverage="0" bottom="0" percent="0" rank="0" text="" dxfId="780">
      <formula>0</formula>
    </cfRule>
    <cfRule type="duplicateValues" priority="783" aboveAverage="0" equalAverage="0" bottom="0" percent="0" rank="0" text="" dxfId="781">
      <formula>0</formula>
    </cfRule>
    <cfRule type="duplicateValues" priority="784" aboveAverage="0" equalAverage="0" bottom="0" percent="0" rank="0" text="" dxfId="782">
      <formula>0</formula>
    </cfRule>
    <cfRule type="duplicateValues" priority="785" aboveAverage="0" equalAverage="0" bottom="0" percent="0" rank="0" text="" dxfId="783">
      <formula>0</formula>
    </cfRule>
    <cfRule type="duplicateValues" priority="786" aboveAverage="0" equalAverage="0" bottom="0" percent="0" rank="0" text="" dxfId="784">
      <formula>0</formula>
    </cfRule>
    <cfRule type="duplicateValues" priority="787" aboveAverage="0" equalAverage="0" bottom="0" percent="0" rank="0" text="" dxfId="785">
      <formula>0</formula>
    </cfRule>
  </conditionalFormatting>
  <conditionalFormatting sqref="F395">
    <cfRule type="duplicateValues" priority="788" aboveAverage="0" equalAverage="0" bottom="0" percent="0" rank="0" text="" dxfId="786">
      <formula>0</formula>
    </cfRule>
    <cfRule type="duplicateValues" priority="789" aboveAverage="0" equalAverage="0" bottom="0" percent="0" rank="0" text="" dxfId="787">
      <formula>0</formula>
    </cfRule>
    <cfRule type="duplicateValues" priority="790" aboveAverage="0" equalAverage="0" bottom="0" percent="0" rank="0" text="" dxfId="788">
      <formula>0</formula>
    </cfRule>
    <cfRule type="duplicateValues" priority="791" aboveAverage="0" equalAverage="0" bottom="0" percent="0" rank="0" text="" dxfId="789">
      <formula>0</formula>
    </cfRule>
    <cfRule type="duplicateValues" priority="792" aboveAverage="0" equalAverage="0" bottom="0" percent="0" rank="0" text="" dxfId="790">
      <formula>0</formula>
    </cfRule>
    <cfRule type="duplicateValues" priority="793" aboveAverage="0" equalAverage="0" bottom="0" percent="0" rank="0" text="" dxfId="791">
      <formula>0</formula>
    </cfRule>
    <cfRule type="duplicateValues" priority="794" aboveAverage="0" equalAverage="0" bottom="0" percent="0" rank="0" text="" dxfId="792">
      <formula>0</formula>
    </cfRule>
    <cfRule type="duplicateValues" priority="795" aboveAverage="0" equalAverage="0" bottom="0" percent="0" rank="0" text="" dxfId="793">
      <formula>0</formula>
    </cfRule>
    <cfRule type="duplicateValues" priority="796" aboveAverage="0" equalAverage="0" bottom="0" percent="0" rank="0" text="" dxfId="794">
      <formula>0</formula>
    </cfRule>
    <cfRule type="duplicateValues" priority="797" aboveAverage="0" equalAverage="0" bottom="0" percent="0" rank="0" text="" dxfId="795">
      <formula>0</formula>
    </cfRule>
    <cfRule type="duplicateValues" priority="798" aboveAverage="0" equalAverage="0" bottom="0" percent="0" rank="0" text="" dxfId="796">
      <formula>0</formula>
    </cfRule>
    <cfRule type="duplicateValues" priority="799" aboveAverage="0" equalAverage="0" bottom="0" percent="0" rank="0" text="" dxfId="797">
      <formula>0</formula>
    </cfRule>
    <cfRule type="duplicateValues" priority="800" aboveAverage="0" equalAverage="0" bottom="0" percent="0" rank="0" text="" dxfId="798">
      <formula>0</formula>
    </cfRule>
    <cfRule type="duplicateValues" priority="801" aboveAverage="0" equalAverage="0" bottom="0" percent="0" rank="0" text="" dxfId="799">
      <formula>0</formula>
    </cfRule>
    <cfRule type="duplicateValues" priority="802" aboveAverage="0" equalAverage="0" bottom="0" percent="0" rank="0" text="" dxfId="800">
      <formula>0</formula>
    </cfRule>
    <cfRule type="duplicateValues" priority="803" aboveAverage="0" equalAverage="0" bottom="0" percent="0" rank="0" text="" dxfId="801">
      <formula>0</formula>
    </cfRule>
    <cfRule type="duplicateValues" priority="804" aboveAverage="0" equalAverage="0" bottom="0" percent="0" rank="0" text="" dxfId="802">
      <formula>0</formula>
    </cfRule>
    <cfRule type="duplicateValues" priority="805" aboveAverage="0" equalAverage="0" bottom="0" percent="0" rank="0" text="" dxfId="803">
      <formula>0</formula>
    </cfRule>
    <cfRule type="duplicateValues" priority="806" aboveAverage="0" equalAverage="0" bottom="0" percent="0" rank="0" text="" dxfId="804">
      <formula>0</formula>
    </cfRule>
    <cfRule type="duplicateValues" priority="807" aboveAverage="0" equalAverage="0" bottom="0" percent="0" rank="0" text="" dxfId="805">
      <formula>0</formula>
    </cfRule>
    <cfRule type="duplicateValues" priority="808" aboveAverage="0" equalAverage="0" bottom="0" percent="0" rank="0" text="" dxfId="806">
      <formula>0</formula>
    </cfRule>
  </conditionalFormatting>
  <conditionalFormatting sqref="E389">
    <cfRule type="duplicateValues" priority="809" aboveAverage="0" equalAverage="0" bottom="0" percent="0" rank="0" text="" dxfId="807">
      <formula>0</formula>
    </cfRule>
    <cfRule type="duplicateValues" priority="810" aboveAverage="0" equalAverage="0" bottom="0" percent="0" rank="0" text="" dxfId="808">
      <formula>0</formula>
    </cfRule>
    <cfRule type="duplicateValues" priority="811" aboveAverage="0" equalAverage="0" bottom="0" percent="0" rank="0" text="" dxfId="809">
      <formula>0</formula>
    </cfRule>
    <cfRule type="duplicateValues" priority="812" aboveAverage="0" equalAverage="0" bottom="0" percent="0" rank="0" text="" dxfId="810">
      <formula>0</formula>
    </cfRule>
    <cfRule type="duplicateValues" priority="813" aboveAverage="0" equalAverage="0" bottom="0" percent="0" rank="0" text="" dxfId="811">
      <formula>0</formula>
    </cfRule>
    <cfRule type="duplicateValues" priority="814" aboveAverage="0" equalAverage="0" bottom="0" percent="0" rank="0" text="" dxfId="812">
      <formula>0</formula>
    </cfRule>
    <cfRule type="duplicateValues" priority="815" aboveAverage="0" equalAverage="0" bottom="0" percent="0" rank="0" text="" dxfId="813">
      <formula>0</formula>
    </cfRule>
    <cfRule type="duplicateValues" priority="816" aboveAverage="0" equalAverage="0" bottom="0" percent="0" rank="0" text="" dxfId="814">
      <formula>0</formula>
    </cfRule>
    <cfRule type="duplicateValues" priority="817" aboveAverage="0" equalAverage="0" bottom="0" percent="0" rank="0" text="" dxfId="815">
      <formula>0</formula>
    </cfRule>
    <cfRule type="duplicateValues" priority="818" aboveAverage="0" equalAverage="0" bottom="0" percent="0" rank="0" text="" dxfId="816">
      <formula>0</formula>
    </cfRule>
    <cfRule type="duplicateValues" priority="819" aboveAverage="0" equalAverage="0" bottom="0" percent="0" rank="0" text="" dxfId="817">
      <formula>0</formula>
    </cfRule>
    <cfRule type="duplicateValues" priority="820" aboveAverage="0" equalAverage="0" bottom="0" percent="0" rank="0" text="" dxfId="818">
      <formula>0</formula>
    </cfRule>
    <cfRule type="duplicateValues" priority="821" aboveAverage="0" equalAverage="0" bottom="0" percent="0" rank="0" text="" dxfId="819">
      <formula>0</formula>
    </cfRule>
    <cfRule type="duplicateValues" priority="822" aboveAverage="0" equalAverage="0" bottom="0" percent="0" rank="0" text="" dxfId="820">
      <formula>0</formula>
    </cfRule>
    <cfRule type="duplicateValues" priority="823" aboveAverage="0" equalAverage="0" bottom="0" percent="0" rank="0" text="" dxfId="821">
      <formula>0</formula>
    </cfRule>
    <cfRule type="duplicateValues" priority="824" aboveAverage="0" equalAverage="0" bottom="0" percent="0" rank="0" text="" dxfId="822">
      <formula>0</formula>
    </cfRule>
    <cfRule type="duplicateValues" priority="825" aboveAverage="0" equalAverage="0" bottom="0" percent="0" rank="0" text="" dxfId="823">
      <formula>0</formula>
    </cfRule>
    <cfRule type="duplicateValues" priority="826" aboveAverage="0" equalAverage="0" bottom="0" percent="0" rank="0" text="" dxfId="824">
      <formula>0</formula>
    </cfRule>
    <cfRule type="duplicateValues" priority="827" aboveAverage="0" equalAverage="0" bottom="0" percent="0" rank="0" text="" dxfId="825">
      <formula>0</formula>
    </cfRule>
    <cfRule type="duplicateValues" priority="828" aboveAverage="0" equalAverage="0" bottom="0" percent="0" rank="0" text="" dxfId="826">
      <formula>0</formula>
    </cfRule>
    <cfRule type="duplicateValues" priority="829" aboveAverage="0" equalAverage="0" bottom="0" percent="0" rank="0" text="" dxfId="827">
      <formula>0</formula>
    </cfRule>
  </conditionalFormatting>
  <conditionalFormatting sqref="D359:E359 D362:E362 D360:D361 D366:E368 D370:E377 D369 D363:D365 H359:H377">
    <cfRule type="duplicateValues" priority="830" aboveAverage="0" equalAverage="0" bottom="0" percent="0" rank="0" text="" dxfId="828">
      <formula>0</formula>
    </cfRule>
    <cfRule type="duplicateValues" priority="831" aboveAverage="0" equalAverage="0" bottom="0" percent="0" rank="0" text="" dxfId="829">
      <formula>0</formula>
    </cfRule>
    <cfRule type="duplicateValues" priority="832" aboveAverage="0" equalAverage="0" bottom="0" percent="0" rank="0" text="" dxfId="830">
      <formula>0</formula>
    </cfRule>
    <cfRule type="duplicateValues" priority="833" aboveAverage="0" equalAverage="0" bottom="0" percent="0" rank="0" text="" dxfId="831">
      <formula>0</formula>
    </cfRule>
    <cfRule type="duplicateValues" priority="834" aboveAverage="0" equalAverage="0" bottom="0" percent="0" rank="0" text="" dxfId="832">
      <formula>0</formula>
    </cfRule>
    <cfRule type="duplicateValues" priority="835" aboveAverage="0" equalAverage="0" bottom="0" percent="0" rank="0" text="" dxfId="833">
      <formula>0</formula>
    </cfRule>
    <cfRule type="duplicateValues" priority="836" aboveAverage="0" equalAverage="0" bottom="0" percent="0" rank="0" text="" dxfId="834">
      <formula>0</formula>
    </cfRule>
    <cfRule type="duplicateValues" priority="837" aboveAverage="0" equalAverage="0" bottom="0" percent="0" rank="0" text="" dxfId="835">
      <formula>0</formula>
    </cfRule>
    <cfRule type="duplicateValues" priority="838" aboveAverage="0" equalAverage="0" bottom="0" percent="0" rank="0" text="" dxfId="836">
      <formula>0</formula>
    </cfRule>
    <cfRule type="duplicateValues" priority="839" aboveAverage="0" equalAverage="0" bottom="0" percent="0" rank="0" text="" dxfId="837">
      <formula>0</formula>
    </cfRule>
  </conditionalFormatting>
  <conditionalFormatting sqref="F382:F385">
    <cfRule type="duplicateValues" priority="840" aboveAverage="0" equalAverage="0" bottom="0" percent="0" rank="0" text="" dxfId="838">
      <formula>0</formula>
    </cfRule>
    <cfRule type="duplicateValues" priority="841" aboveAverage="0" equalAverage="0" bottom="0" percent="0" rank="0" text="" dxfId="839">
      <formula>0</formula>
    </cfRule>
    <cfRule type="duplicateValues" priority="842" aboveAverage="0" equalAverage="0" bottom="0" percent="0" rank="0" text="" dxfId="840">
      <formula>0</formula>
    </cfRule>
    <cfRule type="duplicateValues" priority="843" aboveAverage="0" equalAverage="0" bottom="0" percent="0" rank="0" text="" dxfId="841">
      <formula>0</formula>
    </cfRule>
    <cfRule type="duplicateValues" priority="844" aboveAverage="0" equalAverage="0" bottom="0" percent="0" rank="0" text="" dxfId="842">
      <formula>0</formula>
    </cfRule>
    <cfRule type="duplicateValues" priority="845" aboveAverage="0" equalAverage="0" bottom="0" percent="0" rank="0" text="" dxfId="843">
      <formula>0</formula>
    </cfRule>
    <cfRule type="duplicateValues" priority="846" aboveAverage="0" equalAverage="0" bottom="0" percent="0" rank="0" text="" dxfId="844">
      <formula>0</formula>
    </cfRule>
    <cfRule type="duplicateValues" priority="847" aboveAverage="0" equalAverage="0" bottom="0" percent="0" rank="0" text="" dxfId="845">
      <formula>0</formula>
    </cfRule>
    <cfRule type="duplicateValues" priority="848" aboveAverage="0" equalAverage="0" bottom="0" percent="0" rank="0" text="" dxfId="846">
      <formula>0</formula>
    </cfRule>
    <cfRule type="duplicateValues" priority="849" aboveAverage="0" equalAverage="0" bottom="0" percent="0" rank="0" text="" dxfId="847">
      <formula>0</formula>
    </cfRule>
    <cfRule type="duplicateValues" priority="850" aboveAverage="0" equalAverage="0" bottom="0" percent="0" rank="0" text="" dxfId="848">
      <formula>0</formula>
    </cfRule>
    <cfRule type="duplicateValues" priority="851" aboveAverage="0" equalAverage="0" bottom="0" percent="0" rank="0" text="" dxfId="849">
      <formula>0</formula>
    </cfRule>
    <cfRule type="duplicateValues" priority="852" aboveAverage="0" equalAverage="0" bottom="0" percent="0" rank="0" text="" dxfId="850">
      <formula>0</formula>
    </cfRule>
    <cfRule type="duplicateValues" priority="853" aboveAverage="0" equalAverage="0" bottom="0" percent="0" rank="0" text="" dxfId="851">
      <formula>0</formula>
    </cfRule>
  </conditionalFormatting>
  <conditionalFormatting sqref="G362 F367:F368 F370:F372 E369 G373 F374:F377 E363 E365 G364 F359 E360:E361 F379:F381">
    <cfRule type="duplicateValues" priority="854" aboveAverage="0" equalAverage="0" bottom="0" percent="0" rank="0" text="" dxfId="852">
      <formula>0</formula>
    </cfRule>
    <cfRule type="duplicateValues" priority="855" aboveAverage="0" equalAverage="0" bottom="0" percent="0" rank="0" text="" dxfId="853">
      <formula>0</formula>
    </cfRule>
    <cfRule type="duplicateValues" priority="856" aboveAverage="0" equalAverage="0" bottom="0" percent="0" rank="0" text="" dxfId="854">
      <formula>0</formula>
    </cfRule>
    <cfRule type="duplicateValues" priority="857" aboveAverage="0" equalAverage="0" bottom="0" percent="0" rank="0" text="" dxfId="855">
      <formula>0</formula>
    </cfRule>
    <cfRule type="duplicateValues" priority="858" aboveAverage="0" equalAverage="0" bottom="0" percent="0" rank="0" text="" dxfId="856">
      <formula>0</formula>
    </cfRule>
    <cfRule type="duplicateValues" priority="859" aboveAverage="0" equalAverage="0" bottom="0" percent="0" rank="0" text="" dxfId="857">
      <formula>0</formula>
    </cfRule>
    <cfRule type="duplicateValues" priority="860" aboveAverage="0" equalAverage="0" bottom="0" percent="0" rank="0" text="" dxfId="858">
      <formula>0</formula>
    </cfRule>
    <cfRule type="duplicateValues" priority="861" aboveAverage="0" equalAverage="0" bottom="0" percent="0" rank="0" text="" dxfId="859">
      <formula>0</formula>
    </cfRule>
    <cfRule type="duplicateValues" priority="862" aboveAverage="0" equalAverage="0" bottom="0" percent="0" rank="0" text="" dxfId="860">
      <formula>0</formula>
    </cfRule>
    <cfRule type="duplicateValues" priority="863" aboveAverage="0" equalAverage="0" bottom="0" percent="0" rank="0" text="" dxfId="861">
      <formula>0</formula>
    </cfRule>
    <cfRule type="duplicateValues" priority="864" aboveAverage="0" equalAverage="0" bottom="0" percent="0" rank="0" text="" dxfId="862">
      <formula>0</formula>
    </cfRule>
    <cfRule type="duplicateValues" priority="865" aboveAverage="0" equalAverage="0" bottom="0" percent="0" rank="0" text="" dxfId="863">
      <formula>0</formula>
    </cfRule>
    <cfRule type="duplicateValues" priority="866" aboveAverage="0" equalAverage="0" bottom="0" percent="0" rank="0" text="" dxfId="864">
      <formula>0</formula>
    </cfRule>
    <cfRule type="duplicateValues" priority="867" aboveAverage="0" equalAverage="0" bottom="0" percent="0" rank="0" text="" dxfId="865">
      <formula>0</formula>
    </cfRule>
  </conditionalFormatting>
  <conditionalFormatting sqref="F378">
    <cfRule type="duplicateValues" priority="868" aboveAverage="0" equalAverage="0" bottom="0" percent="0" rank="0" text="" dxfId="866">
      <formula>0</formula>
    </cfRule>
    <cfRule type="duplicateValues" priority="869" aboveAverage="0" equalAverage="0" bottom="0" percent="0" rank="0" text="" dxfId="867">
      <formula>0</formula>
    </cfRule>
    <cfRule type="duplicateValues" priority="870" aboveAverage="0" equalAverage="0" bottom="0" percent="0" rank="0" text="" dxfId="868">
      <formula>0</formula>
    </cfRule>
    <cfRule type="duplicateValues" priority="871" aboveAverage="0" equalAverage="0" bottom="0" percent="0" rank="0" text="" dxfId="869">
      <formula>0</formula>
    </cfRule>
    <cfRule type="duplicateValues" priority="872" aboveAverage="0" equalAverage="0" bottom="0" percent="0" rank="0" text="" dxfId="870">
      <formula>0</formula>
    </cfRule>
    <cfRule type="duplicateValues" priority="873" aboveAverage="0" equalAverage="0" bottom="0" percent="0" rank="0" text="" dxfId="871">
      <formula>0</formula>
    </cfRule>
    <cfRule type="duplicateValues" priority="874" aboveAverage="0" equalAverage="0" bottom="0" percent="0" rank="0" text="" dxfId="872">
      <formula>0</formula>
    </cfRule>
    <cfRule type="duplicateValues" priority="875" aboveAverage="0" equalAverage="0" bottom="0" percent="0" rank="0" text="" dxfId="873">
      <formula>0</formula>
    </cfRule>
    <cfRule type="duplicateValues" priority="876" aboveAverage="0" equalAverage="0" bottom="0" percent="0" rank="0" text="" dxfId="874">
      <formula>0</formula>
    </cfRule>
    <cfRule type="duplicateValues" priority="877" aboveAverage="0" equalAverage="0" bottom="0" percent="0" rank="0" text="" dxfId="875">
      <formula>0</formula>
    </cfRule>
  </conditionalFormatting>
  <conditionalFormatting sqref="D469:E469 G469:H469 D446:H452 D470:H476 D454:H468 D453:E453 G453:H453">
    <cfRule type="duplicateValues" priority="878" aboveAverage="0" equalAverage="0" bottom="0" percent="0" rank="0" text="" dxfId="876">
      <formula>0</formula>
    </cfRule>
    <cfRule type="duplicateValues" priority="879" aboveAverage="0" equalAverage="0" bottom="0" percent="0" rank="0" text="" dxfId="877">
      <formula>0</formula>
    </cfRule>
    <cfRule type="duplicateValues" priority="880" aboveAverage="0" equalAverage="0" bottom="0" percent="0" rank="0" text="" dxfId="878">
      <formula>0</formula>
    </cfRule>
    <cfRule type="duplicateValues" priority="881" aboveAverage="0" equalAverage="0" bottom="0" percent="0" rank="0" text="" dxfId="879">
      <formula>0</formula>
    </cfRule>
    <cfRule type="duplicateValues" priority="882" aboveAverage="0" equalAverage="0" bottom="0" percent="0" rank="0" text="" dxfId="880">
      <formula>0</formula>
    </cfRule>
    <cfRule type="duplicateValues" priority="883" aboveAverage="0" equalAverage="0" bottom="0" percent="0" rank="0" text="" dxfId="881">
      <formula>0</formula>
    </cfRule>
    <cfRule type="duplicateValues" priority="884" aboveAverage="0" equalAverage="0" bottom="0" percent="0" rank="0" text="" dxfId="882">
      <formula>0</formula>
    </cfRule>
    <cfRule type="duplicateValues" priority="885" aboveAverage="0" equalAverage="0" bottom="0" percent="0" rank="0" text="" dxfId="883">
      <formula>0</formula>
    </cfRule>
    <cfRule type="duplicateValues" priority="886" aboveAverage="0" equalAverage="0" bottom="0" percent="0" rank="0" text="" dxfId="884">
      <formula>0</formula>
    </cfRule>
  </conditionalFormatting>
  <conditionalFormatting sqref="F469">
    <cfRule type="duplicateValues" priority="887" aboveAverage="0" equalAverage="0" bottom="0" percent="0" rank="0" text="" dxfId="885">
      <formula>0</formula>
    </cfRule>
    <cfRule type="duplicateValues" priority="888" aboveAverage="0" equalAverage="0" bottom="0" percent="0" rank="0" text="" dxfId="886">
      <formula>0</formula>
    </cfRule>
    <cfRule type="duplicateValues" priority="889" aboveAverage="0" equalAverage="0" bottom="0" percent="0" rank="0" text="" dxfId="887">
      <formula>0</formula>
    </cfRule>
    <cfRule type="duplicateValues" priority="890" aboveAverage="0" equalAverage="0" bottom="0" percent="0" rank="0" text="" dxfId="888">
      <formula>0</formula>
    </cfRule>
    <cfRule type="duplicateValues" priority="891" aboveAverage="0" equalAverage="0" bottom="0" percent="0" rank="0" text="" dxfId="889">
      <formula>0</formula>
    </cfRule>
    <cfRule type="duplicateValues" priority="892" aboveAverage="0" equalAverage="0" bottom="0" percent="0" rank="0" text="" dxfId="890">
      <formula>0</formula>
    </cfRule>
    <cfRule type="duplicateValues" priority="893" aboveAverage="0" equalAverage="0" bottom="0" percent="0" rank="0" text="" dxfId="891">
      <formula>0</formula>
    </cfRule>
    <cfRule type="duplicateValues" priority="894" aboveAverage="0" equalAverage="0" bottom="0" percent="0" rank="0" text="" dxfId="892">
      <formula>0</formula>
    </cfRule>
    <cfRule type="duplicateValues" priority="895" aboveAverage="0" equalAverage="0" bottom="0" percent="0" rank="0" text="" dxfId="893">
      <formula>0</formula>
    </cfRule>
    <cfRule type="duplicateValues" priority="896" aboveAverage="0" equalAverage="0" bottom="0" percent="0" rank="0" text="" dxfId="894">
      <formula>0</formula>
    </cfRule>
    <cfRule type="duplicateValues" priority="897" aboveAverage="0" equalAverage="0" bottom="0" percent="0" rank="0" text="" dxfId="895">
      <formula>0</formula>
    </cfRule>
    <cfRule type="duplicateValues" priority="898" aboveAverage="0" equalAverage="0" bottom="0" percent="0" rank="0" text="" dxfId="896">
      <formula>0</formula>
    </cfRule>
    <cfRule type="duplicateValues" priority="899" aboveAverage="0" equalAverage="0" bottom="0" percent="0" rank="0" text="" dxfId="897">
      <formula>0</formula>
    </cfRule>
    <cfRule type="duplicateValues" priority="900" aboveAverage="0" equalAverage="0" bottom="0" percent="0" rank="0" text="" dxfId="898">
      <formula>0</formula>
    </cfRule>
    <cfRule type="duplicateValues" priority="901" aboveAverage="0" equalAverage="0" bottom="0" percent="0" rank="0" text="" dxfId="899">
      <formula>0</formula>
    </cfRule>
    <cfRule type="duplicateValues" priority="902" aboveAverage="0" equalAverage="0" bottom="0" percent="0" rank="0" text="" dxfId="900">
      <formula>0</formula>
    </cfRule>
    <cfRule type="duplicateValues" priority="903" aboveAverage="0" equalAverage="0" bottom="0" percent="0" rank="0" text="" dxfId="901">
      <formula>0</formula>
    </cfRule>
    <cfRule type="duplicateValues" priority="904" aboveAverage="0" equalAverage="0" bottom="0" percent="0" rank="0" text="" dxfId="902">
      <formula>0</formula>
    </cfRule>
    <cfRule type="duplicateValues" priority="905" aboveAverage="0" equalAverage="0" bottom="0" percent="0" rank="0" text="" dxfId="903">
      <formula>0</formula>
    </cfRule>
    <cfRule type="duplicateValues" priority="906" aboveAverage="0" equalAverage="0" bottom="0" percent="0" rank="0" text="" dxfId="904">
      <formula>0</formula>
    </cfRule>
    <cfRule type="duplicateValues" priority="907" aboveAverage="0" equalAverage="0" bottom="0" percent="0" rank="0" text="" dxfId="905">
      <formula>0</formula>
    </cfRule>
  </conditionalFormatting>
  <conditionalFormatting sqref="F436">
    <cfRule type="duplicateValues" priority="908" aboveAverage="0" equalAverage="0" bottom="0" percent="0" rank="0" text="" dxfId="906">
      <formula>0</formula>
    </cfRule>
    <cfRule type="duplicateValues" priority="909" aboveAverage="0" equalAverage="0" bottom="0" percent="0" rank="0" text="" dxfId="907">
      <formula>0</formula>
    </cfRule>
    <cfRule type="duplicateValues" priority="910" aboveAverage="0" equalAverage="0" bottom="0" percent="0" rank="0" text="" dxfId="908">
      <formula>0</formula>
    </cfRule>
    <cfRule type="duplicateValues" priority="911" aboveAverage="0" equalAverage="0" bottom="0" percent="0" rank="0" text="" dxfId="909">
      <formula>0</formula>
    </cfRule>
    <cfRule type="duplicateValues" priority="912" aboveAverage="0" equalAverage="0" bottom="0" percent="0" rank="0" text="" dxfId="910">
      <formula>0</formula>
    </cfRule>
    <cfRule type="duplicateValues" priority="913" aboveAverage="0" equalAverage="0" bottom="0" percent="0" rank="0" text="" dxfId="911">
      <formula>0</formula>
    </cfRule>
    <cfRule type="duplicateValues" priority="914" aboveAverage="0" equalAverage="0" bottom="0" percent="0" rank="0" text="" dxfId="912">
      <formula>0</formula>
    </cfRule>
    <cfRule type="duplicateValues" priority="915" aboveAverage="0" equalAverage="0" bottom="0" percent="0" rank="0" text="" dxfId="913">
      <formula>0</formula>
    </cfRule>
    <cfRule type="duplicateValues" priority="916" aboveAverage="0" equalAverage="0" bottom="0" percent="0" rank="0" text="" dxfId="914">
      <formula>0</formula>
    </cfRule>
    <cfRule type="duplicateValues" priority="917" aboveAverage="0" equalAverage="0" bottom="0" percent="0" rank="0" text="" dxfId="915">
      <formula>0</formula>
    </cfRule>
    <cfRule type="duplicateValues" priority="918" aboveAverage="0" equalAverage="0" bottom="0" percent="0" rank="0" text="" dxfId="916">
      <formula>0</formula>
    </cfRule>
    <cfRule type="duplicateValues" priority="919" aboveAverage="0" equalAverage="0" bottom="0" percent="0" rank="0" text="" dxfId="917">
      <formula>0</formula>
    </cfRule>
    <cfRule type="duplicateValues" priority="920" aboveAverage="0" equalAverage="0" bottom="0" percent="0" rank="0" text="" dxfId="918">
      <formula>0</formula>
    </cfRule>
    <cfRule type="duplicateValues" priority="921" aboveAverage="0" equalAverage="0" bottom="0" percent="0" rank="0" text="" dxfId="919">
      <formula>0</formula>
    </cfRule>
    <cfRule type="duplicateValues" priority="922" aboveAverage="0" equalAverage="0" bottom="0" percent="0" rank="0" text="" dxfId="920">
      <formula>0</formula>
    </cfRule>
    <cfRule type="duplicateValues" priority="923" aboveAverage="0" equalAverage="0" bottom="0" percent="0" rank="0" text="" dxfId="921">
      <formula>0</formula>
    </cfRule>
    <cfRule type="duplicateValues" priority="924" aboveAverage="0" equalAverage="0" bottom="0" percent="0" rank="0" text="" dxfId="922">
      <formula>0</formula>
    </cfRule>
    <cfRule type="duplicateValues" priority="925" aboveAverage="0" equalAverage="0" bottom="0" percent="0" rank="0" text="" dxfId="923">
      <formula>0</formula>
    </cfRule>
    <cfRule type="duplicateValues" priority="926" aboveAverage="0" equalAverage="0" bottom="0" percent="0" rank="0" text="" dxfId="924">
      <formula>0</formula>
    </cfRule>
    <cfRule type="duplicateValues" priority="927" aboveAverage="0" equalAverage="0" bottom="0" percent="0" rank="0" text="" dxfId="925">
      <formula>0</formula>
    </cfRule>
    <cfRule type="duplicateValues" priority="928" aboveAverage="0" equalAverage="0" bottom="0" percent="0" rank="0" text="" dxfId="926">
      <formula>0</formula>
    </cfRule>
  </conditionalFormatting>
  <conditionalFormatting sqref="D436:E436 G436:H436 D427:H428 D426:E426 G426:H426 D430:H430 H429 D429:E429 D431:E431 G431:H431 D432:H435 D437:H445">
    <cfRule type="duplicateValues" priority="929" aboveAverage="0" equalAverage="0" bottom="0" percent="0" rank="0" text="" dxfId="927">
      <formula>0</formula>
    </cfRule>
    <cfRule type="duplicateValues" priority="930" aboveAverage="0" equalAverage="0" bottom="0" percent="0" rank="0" text="" dxfId="928">
      <formula>0</formula>
    </cfRule>
    <cfRule type="duplicateValues" priority="931" aboveAverage="0" equalAverage="0" bottom="0" percent="0" rank="0" text="" dxfId="929">
      <formula>0</formula>
    </cfRule>
    <cfRule type="duplicateValues" priority="932" aboveAverage="0" equalAverage="0" bottom="0" percent="0" rank="0" text="" dxfId="930">
      <formula>0</formula>
    </cfRule>
    <cfRule type="duplicateValues" priority="933" aboveAverage="0" equalAverage="0" bottom="0" percent="0" rank="0" text="" dxfId="931">
      <formula>0</formula>
    </cfRule>
    <cfRule type="duplicateValues" priority="934" aboveAverage="0" equalAverage="0" bottom="0" percent="0" rank="0" text="" dxfId="932">
      <formula>0</formula>
    </cfRule>
    <cfRule type="duplicateValues" priority="935" aboveAverage="0" equalAverage="0" bottom="0" percent="0" rank="0" text="" dxfId="933">
      <formula>0</formula>
    </cfRule>
    <cfRule type="duplicateValues" priority="936" aboveAverage="0" equalAverage="0" bottom="0" percent="0" rank="0" text="" dxfId="934">
      <formula>0</formula>
    </cfRule>
    <cfRule type="duplicateValues" priority="937" aboveAverage="0" equalAverage="0" bottom="0" percent="0" rank="0" text="" dxfId="935">
      <formula>0</formula>
    </cfRule>
  </conditionalFormatting>
  <conditionalFormatting sqref="F453">
    <cfRule type="duplicateValues" priority="938" aboveAverage="0" equalAverage="0" bottom="0" percent="0" rank="0" text="" dxfId="936">
      <formula>0</formula>
    </cfRule>
    <cfRule type="duplicateValues" priority="939" aboveAverage="0" equalAverage="0" bottom="0" percent="0" rank="0" text="" dxfId="937">
      <formula>0</formula>
    </cfRule>
    <cfRule type="duplicateValues" priority="940" aboveAverage="0" equalAverage="0" bottom="0" percent="0" rank="0" text="" dxfId="938">
      <formula>0</formula>
    </cfRule>
    <cfRule type="duplicateValues" priority="941" aboveAverage="0" equalAverage="0" bottom="0" percent="0" rank="0" text="" dxfId="939">
      <formula>0</formula>
    </cfRule>
    <cfRule type="duplicateValues" priority="942" aboveAverage="0" equalAverage="0" bottom="0" percent="0" rank="0" text="" dxfId="940">
      <formula>0</formula>
    </cfRule>
    <cfRule type="duplicateValues" priority="943" aboveAverage="0" equalAverage="0" bottom="0" percent="0" rank="0" text="" dxfId="941">
      <formula>0</formula>
    </cfRule>
    <cfRule type="duplicateValues" priority="944" aboveAverage="0" equalAverage="0" bottom="0" percent="0" rank="0" text="" dxfId="942">
      <formula>0</formula>
    </cfRule>
    <cfRule type="duplicateValues" priority="945" aboveAverage="0" equalAverage="0" bottom="0" percent="0" rank="0" text="" dxfId="943">
      <formula>0</formula>
    </cfRule>
    <cfRule type="duplicateValues" priority="946" aboveAverage="0" equalAverage="0" bottom="0" percent="0" rank="0" text="" dxfId="94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8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2" activeCellId="0" sqref="E22"/>
    </sheetView>
  </sheetViews>
  <sheetFormatPr defaultRowHeight="12" zeroHeight="false" outlineLevelRow="1" outlineLevelCol="0"/>
  <cols>
    <col collapsed="false" customWidth="true" hidden="false" outlineLevel="0" max="1" min="1" style="1" width="3.86"/>
    <col collapsed="false" customWidth="true" hidden="false" outlineLevel="0" max="2" min="2" style="1" width="100.42"/>
    <col collapsed="false" customWidth="true" hidden="false" outlineLevel="0" max="3" min="3" style="1" width="3.86"/>
    <col collapsed="false" customWidth="true" hidden="false" outlineLevel="0" max="8" min="4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0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15.6" hidden="false" customHeight="true" outlineLevel="0" collapsed="false">
      <c r="A8" s="85" t="n">
        <v>1</v>
      </c>
      <c r="B8" s="6" t="s">
        <v>100</v>
      </c>
      <c r="C8" s="7" t="n">
        <f aca="false">SUM(D8:H8)</f>
        <v>37</v>
      </c>
      <c r="D8" s="8" t="n">
        <f aca="false">COUNTA(D9:D41)</f>
        <v>0</v>
      </c>
      <c r="E8" s="8" t="n">
        <f aca="false">COUNTA(E9:E41)</f>
        <v>9</v>
      </c>
      <c r="F8" s="8" t="n">
        <f aca="false">COUNTA(F9:F41)</f>
        <v>28</v>
      </c>
      <c r="G8" s="8" t="n">
        <f aca="false">COUNTA(G9:G41)</f>
        <v>0</v>
      </c>
      <c r="H8" s="8" t="n">
        <f aca="false">COUNTA(H9:H41)</f>
        <v>0</v>
      </c>
    </row>
    <row r="9" customFormat="false" ht="15.6" hidden="false" customHeight="true" outlineLevel="1" collapsed="false">
      <c r="D9" s="9"/>
      <c r="E9" s="10"/>
      <c r="F9" s="10"/>
      <c r="G9" s="10"/>
      <c r="H9" s="11"/>
    </row>
    <row r="10" customFormat="false" ht="15.6" hidden="false" customHeight="true" outlineLevel="1" collapsed="false">
      <c r="D10" s="12"/>
      <c r="E10" s="8" t="s">
        <v>8</v>
      </c>
      <c r="F10" s="8" t="s">
        <v>9</v>
      </c>
      <c r="G10" s="8"/>
      <c r="H10" s="13"/>
    </row>
    <row r="11" customFormat="false" ht="15.75" hidden="false" customHeight="false" outlineLevel="1" collapsed="false">
      <c r="D11" s="12"/>
      <c r="E11" s="8" t="s">
        <v>11</v>
      </c>
      <c r="F11" s="8" t="s">
        <v>12</v>
      </c>
      <c r="G11" s="8"/>
      <c r="H11" s="13"/>
    </row>
    <row r="12" customFormat="false" ht="15.75" hidden="false" customHeight="false" outlineLevel="1" collapsed="false">
      <c r="D12" s="12"/>
      <c r="E12" s="8" t="s">
        <v>14</v>
      </c>
      <c r="F12" s="8" t="s">
        <v>16</v>
      </c>
      <c r="G12" s="8"/>
      <c r="H12" s="13"/>
    </row>
    <row r="13" customFormat="false" ht="15.75" hidden="false" customHeight="false" outlineLevel="1" collapsed="false">
      <c r="D13" s="12"/>
      <c r="E13" s="8" t="s">
        <v>20</v>
      </c>
      <c r="F13" s="8" t="s">
        <v>18</v>
      </c>
      <c r="G13" s="8"/>
      <c r="H13" s="13"/>
    </row>
    <row r="14" customFormat="false" ht="15.75" hidden="false" customHeight="false" outlineLevel="1" collapsed="false">
      <c r="D14" s="12"/>
      <c r="E14" s="8" t="s">
        <v>37</v>
      </c>
      <c r="F14" s="8" t="s">
        <v>22</v>
      </c>
      <c r="G14" s="8"/>
      <c r="H14" s="13"/>
    </row>
    <row r="15" customFormat="false" ht="15.75" hidden="false" customHeight="false" outlineLevel="1" collapsed="false">
      <c r="D15" s="12"/>
      <c r="E15" s="8"/>
      <c r="F15" s="8" t="s">
        <v>26</v>
      </c>
      <c r="G15" s="8"/>
      <c r="H15" s="13"/>
    </row>
    <row r="16" customFormat="false" ht="15.75" hidden="false" customHeight="false" outlineLevel="1" collapsed="false">
      <c r="D16" s="12"/>
      <c r="E16" s="8" t="s">
        <v>45</v>
      </c>
      <c r="F16" s="8" t="s">
        <v>41</v>
      </c>
      <c r="G16" s="8"/>
      <c r="H16" s="13"/>
    </row>
    <row r="17" customFormat="false" ht="15.75" hidden="false" customHeight="false" outlineLevel="1" collapsed="false">
      <c r="D17" s="12"/>
      <c r="E17" s="8" t="s">
        <v>30</v>
      </c>
      <c r="F17" s="8" t="s">
        <v>15</v>
      </c>
      <c r="G17" s="8"/>
      <c r="H17" s="13"/>
    </row>
    <row r="18" customFormat="false" ht="15.75" hidden="false" customHeight="false" outlineLevel="1" collapsed="false">
      <c r="D18" s="12"/>
      <c r="E18" s="8" t="s">
        <v>13</v>
      </c>
      <c r="F18" s="8" t="s">
        <v>17</v>
      </c>
      <c r="G18" s="8"/>
      <c r="H18" s="13"/>
    </row>
    <row r="19" customFormat="false" ht="15.75" hidden="false" customHeight="false" outlineLevel="1" collapsed="false">
      <c r="D19" s="12"/>
      <c r="E19" s="8" t="s">
        <v>42</v>
      </c>
      <c r="F19" s="8" t="s">
        <v>44</v>
      </c>
      <c r="G19" s="8"/>
      <c r="H19" s="13"/>
    </row>
    <row r="20" customFormat="false" ht="15.75" hidden="false" customHeight="false" outlineLevel="1" collapsed="false">
      <c r="D20" s="12"/>
      <c r="E20" s="8"/>
      <c r="F20" s="8" t="s">
        <v>21</v>
      </c>
      <c r="G20" s="8"/>
      <c r="H20" s="13"/>
    </row>
    <row r="21" customFormat="false" ht="15.75" hidden="false" customHeight="false" outlineLevel="1" collapsed="false">
      <c r="D21" s="12"/>
      <c r="E21" s="8"/>
      <c r="F21" s="8" t="s">
        <v>35</v>
      </c>
      <c r="G21" s="8"/>
      <c r="H21" s="13"/>
    </row>
    <row r="22" customFormat="false" ht="15.75" hidden="false" customHeight="false" outlineLevel="1" collapsed="false">
      <c r="D22" s="12"/>
      <c r="E22" s="8"/>
      <c r="F22" s="14" t="s">
        <v>29</v>
      </c>
      <c r="G22" s="8"/>
      <c r="H22" s="13"/>
    </row>
    <row r="23" customFormat="false" ht="15.75" hidden="false" customHeight="false" outlineLevel="1" collapsed="false">
      <c r="D23" s="12"/>
      <c r="E23" s="8"/>
      <c r="F23" s="8" t="s">
        <v>23</v>
      </c>
      <c r="G23" s="14"/>
      <c r="H23" s="13"/>
    </row>
    <row r="24" customFormat="false" ht="15.75" hidden="false" customHeight="false" outlineLevel="1" collapsed="false">
      <c r="D24" s="12"/>
      <c r="E24" s="8"/>
      <c r="F24" s="8" t="s">
        <v>24</v>
      </c>
      <c r="G24" s="14"/>
      <c r="H24" s="13"/>
    </row>
    <row r="25" customFormat="false" ht="15.75" hidden="false" customHeight="false" outlineLevel="1" collapsed="false">
      <c r="D25" s="12"/>
      <c r="E25" s="8"/>
      <c r="F25" s="8" t="s">
        <v>31</v>
      </c>
      <c r="G25" s="8"/>
      <c r="H25" s="13"/>
    </row>
    <row r="26" customFormat="false" ht="15.75" hidden="false" customHeight="false" outlineLevel="1" collapsed="false">
      <c r="D26" s="12"/>
      <c r="E26" s="8"/>
      <c r="F26" s="8" t="s">
        <v>25</v>
      </c>
      <c r="G26" s="8"/>
      <c r="H26" s="13"/>
    </row>
    <row r="27" customFormat="false" ht="15.75" hidden="false" customHeight="false" outlineLevel="1" collapsed="false">
      <c r="D27" s="12"/>
      <c r="E27" s="14"/>
      <c r="F27" s="8" t="s">
        <v>34</v>
      </c>
      <c r="G27" s="8"/>
      <c r="H27" s="13"/>
    </row>
    <row r="28" customFormat="false" ht="15.75" hidden="false" customHeight="false" outlineLevel="1" collapsed="false">
      <c r="D28" s="12"/>
      <c r="E28" s="8"/>
      <c r="F28" s="8" t="s">
        <v>36</v>
      </c>
      <c r="G28" s="8"/>
      <c r="H28" s="13"/>
    </row>
    <row r="29" customFormat="false" ht="15.75" hidden="false" customHeight="false" outlineLevel="1" collapsed="false">
      <c r="D29" s="12"/>
      <c r="E29" s="8"/>
      <c r="F29" s="8" t="s">
        <v>38</v>
      </c>
      <c r="G29" s="8"/>
      <c r="H29" s="13"/>
    </row>
    <row r="30" customFormat="false" ht="15.75" hidden="false" customHeight="false" outlineLevel="1" collapsed="false">
      <c r="D30" s="12"/>
      <c r="E30" s="8"/>
      <c r="F30" s="8" t="s">
        <v>28</v>
      </c>
      <c r="G30" s="8"/>
      <c r="H30" s="13"/>
    </row>
    <row r="31" customFormat="false" ht="15.75" hidden="false" customHeight="false" outlineLevel="1" collapsed="false">
      <c r="D31" s="12"/>
      <c r="E31" s="8"/>
      <c r="F31" s="8" t="s">
        <v>40</v>
      </c>
      <c r="G31" s="8"/>
      <c r="H31" s="13"/>
    </row>
    <row r="32" customFormat="false" ht="15.75" hidden="false" customHeight="false" outlineLevel="1" collapsed="false">
      <c r="D32" s="12"/>
      <c r="E32" s="8"/>
      <c r="F32" s="8" t="s">
        <v>33</v>
      </c>
      <c r="G32" s="8"/>
      <c r="H32" s="13"/>
    </row>
    <row r="33" customFormat="false" ht="15.75" hidden="false" customHeight="false" outlineLevel="1" collapsed="false">
      <c r="D33" s="12"/>
      <c r="E33" s="8"/>
      <c r="F33" s="8" t="s">
        <v>7</v>
      </c>
      <c r="G33" s="8"/>
      <c r="H33" s="13"/>
    </row>
    <row r="34" customFormat="false" ht="15.75" hidden="false" customHeight="false" outlineLevel="1" collapsed="false">
      <c r="D34" s="12"/>
      <c r="E34" s="8"/>
      <c r="F34" s="8" t="s">
        <v>10</v>
      </c>
      <c r="G34" s="8"/>
      <c r="H34" s="13"/>
    </row>
    <row r="35" customFormat="false" ht="15.75" hidden="false" customHeight="false" outlineLevel="1" collapsed="false">
      <c r="D35" s="12"/>
      <c r="E35" s="8"/>
      <c r="F35" s="8" t="s">
        <v>32</v>
      </c>
      <c r="G35" s="8"/>
      <c r="H35" s="13"/>
    </row>
    <row r="36" customFormat="false" ht="15.75" hidden="false" customHeight="false" outlineLevel="1" collapsed="false">
      <c r="D36" s="12"/>
      <c r="E36" s="8"/>
      <c r="F36" s="8" t="s">
        <v>27</v>
      </c>
      <c r="G36" s="8"/>
      <c r="H36" s="13"/>
    </row>
    <row r="37" customFormat="false" ht="15.75" hidden="false" customHeight="false" outlineLevel="1" collapsed="false">
      <c r="D37" s="12"/>
      <c r="E37" s="8"/>
      <c r="F37" s="8" t="s">
        <v>39</v>
      </c>
      <c r="G37" s="8"/>
      <c r="H37" s="13"/>
    </row>
    <row r="38" customFormat="false" ht="15.75" hidden="false" customHeight="false" outlineLevel="1" collapsed="false">
      <c r="D38" s="12"/>
      <c r="E38" s="8"/>
      <c r="F38" s="8"/>
      <c r="G38" s="8"/>
      <c r="H38" s="13"/>
    </row>
    <row r="39" customFormat="false" ht="15.75" hidden="false" customHeight="false" outlineLevel="1" collapsed="false">
      <c r="D39" s="12"/>
      <c r="E39" s="8"/>
      <c r="F39" s="8"/>
      <c r="G39" s="8"/>
      <c r="H39" s="13"/>
    </row>
    <row r="40" customFormat="false" ht="15.75" hidden="false" customHeight="false" outlineLevel="1" collapsed="false">
      <c r="D40" s="12"/>
      <c r="E40" s="8"/>
      <c r="F40" s="8"/>
      <c r="G40" s="8"/>
      <c r="H40" s="13"/>
    </row>
    <row r="41" customFormat="false" ht="16.5" hidden="false" customHeight="false" outlineLevel="1" collapsed="false">
      <c r="D41" s="15"/>
      <c r="E41" s="16"/>
      <c r="F41" s="16"/>
      <c r="G41" s="16"/>
      <c r="H41" s="17"/>
    </row>
    <row r="42" customFormat="false" ht="15.6" hidden="false" customHeight="true" outlineLevel="0" collapsed="false">
      <c r="A42" s="85" t="n">
        <f aca="false">A8+1</f>
        <v>2</v>
      </c>
      <c r="B42" s="6" t="s">
        <v>101</v>
      </c>
      <c r="C42" s="7" t="n">
        <f aca="false">SUM(D42:H42)</f>
        <v>37</v>
      </c>
      <c r="D42" s="8" t="n">
        <f aca="false">COUNTA(D43:D75)</f>
        <v>1</v>
      </c>
      <c r="E42" s="8" t="n">
        <f aca="false">COUNTA(E43:E75)</f>
        <v>4</v>
      </c>
      <c r="F42" s="8" t="n">
        <f aca="false">COUNTA(F43:F75)</f>
        <v>32</v>
      </c>
      <c r="G42" s="8" t="n">
        <f aca="false">COUNTA(G43:G75)</f>
        <v>0</v>
      </c>
      <c r="H42" s="8" t="n">
        <f aca="false">COUNTA(H43:H75)</f>
        <v>0</v>
      </c>
    </row>
    <row r="43" customFormat="false" ht="15.6" hidden="false" customHeight="true" outlineLevel="1" collapsed="false">
      <c r="D43" s="9"/>
      <c r="E43" s="10"/>
      <c r="F43" s="10"/>
      <c r="G43" s="10"/>
      <c r="H43" s="11"/>
    </row>
    <row r="44" customFormat="false" ht="15.6" hidden="false" customHeight="true" outlineLevel="1" collapsed="false">
      <c r="D44" s="12" t="s">
        <v>29</v>
      </c>
      <c r="E44" s="8" t="s">
        <v>11</v>
      </c>
      <c r="F44" s="8" t="s">
        <v>8</v>
      </c>
      <c r="G44" s="8"/>
      <c r="H44" s="13"/>
    </row>
    <row r="45" customFormat="false" ht="15.75" hidden="false" customHeight="false" outlineLevel="1" collapsed="false">
      <c r="D45" s="12"/>
      <c r="E45" s="8" t="s">
        <v>20</v>
      </c>
      <c r="F45" s="8" t="s">
        <v>9</v>
      </c>
      <c r="G45" s="8"/>
      <c r="H45" s="13"/>
    </row>
    <row r="46" customFormat="false" ht="15.75" hidden="false" customHeight="false" outlineLevel="1" collapsed="false">
      <c r="D46" s="12"/>
      <c r="E46" s="8" t="s">
        <v>22</v>
      </c>
      <c r="F46" s="8" t="s">
        <v>12</v>
      </c>
      <c r="G46" s="8"/>
      <c r="H46" s="13"/>
    </row>
    <row r="47" customFormat="false" ht="15.75" hidden="false" customHeight="false" outlineLevel="1" collapsed="false">
      <c r="D47" s="12"/>
      <c r="E47" s="8" t="s">
        <v>34</v>
      </c>
      <c r="F47" s="8" t="s">
        <v>14</v>
      </c>
      <c r="G47" s="8"/>
      <c r="H47" s="13"/>
    </row>
    <row r="48" customFormat="false" ht="15.75" hidden="false" customHeight="false" outlineLevel="1" collapsed="false">
      <c r="D48" s="12"/>
      <c r="E48" s="8"/>
      <c r="F48" s="8" t="s">
        <v>16</v>
      </c>
      <c r="G48" s="8"/>
      <c r="H48" s="13"/>
    </row>
    <row r="49" customFormat="false" ht="15.75" hidden="false" customHeight="false" outlineLevel="1" collapsed="false">
      <c r="D49" s="12"/>
      <c r="E49" s="8"/>
      <c r="F49" s="8" t="s">
        <v>41</v>
      </c>
      <c r="G49" s="8"/>
      <c r="H49" s="13"/>
    </row>
    <row r="50" customFormat="false" ht="15.75" hidden="false" customHeight="false" outlineLevel="1" collapsed="false">
      <c r="D50" s="12"/>
      <c r="E50" s="8"/>
      <c r="F50" s="8" t="s">
        <v>37</v>
      </c>
      <c r="G50" s="8"/>
      <c r="H50" s="13"/>
    </row>
    <row r="51" customFormat="false" ht="15.75" hidden="false" customHeight="false" outlineLevel="1" collapsed="false">
      <c r="D51" s="12"/>
      <c r="E51" s="8"/>
      <c r="F51" s="8" t="s">
        <v>26</v>
      </c>
      <c r="G51" s="8"/>
      <c r="H51" s="13"/>
    </row>
    <row r="52" customFormat="false" ht="15.75" hidden="false" customHeight="false" outlineLevel="1" collapsed="false">
      <c r="D52" s="12"/>
      <c r="E52" s="8"/>
      <c r="F52" s="8" t="s">
        <v>15</v>
      </c>
      <c r="G52" s="8"/>
      <c r="H52" s="13"/>
    </row>
    <row r="53" customFormat="false" ht="15.75" hidden="false" customHeight="false" outlineLevel="1" collapsed="false">
      <c r="D53" s="12"/>
      <c r="E53" s="8"/>
      <c r="F53" s="8" t="s">
        <v>17</v>
      </c>
      <c r="G53" s="8"/>
      <c r="H53" s="13"/>
    </row>
    <row r="54" customFormat="false" ht="15.75" hidden="false" customHeight="false" outlineLevel="1" collapsed="false">
      <c r="D54" s="12"/>
      <c r="E54" s="8"/>
      <c r="F54" s="14" t="s">
        <v>44</v>
      </c>
      <c r="G54" s="8"/>
      <c r="H54" s="13"/>
    </row>
    <row r="55" customFormat="false" ht="15.75" hidden="false" customHeight="false" outlineLevel="1" collapsed="false">
      <c r="D55" s="12"/>
      <c r="E55" s="8"/>
      <c r="F55" s="8" t="s">
        <v>21</v>
      </c>
      <c r="G55" s="8"/>
      <c r="H55" s="13"/>
    </row>
    <row r="56" customFormat="false" ht="15.75" hidden="false" customHeight="false" outlineLevel="1" collapsed="false">
      <c r="D56" s="12"/>
      <c r="E56" s="8"/>
      <c r="F56" s="8" t="s">
        <v>23</v>
      </c>
      <c r="G56" s="8"/>
      <c r="H56" s="13"/>
    </row>
    <row r="57" customFormat="false" ht="15.75" hidden="false" customHeight="false" outlineLevel="1" collapsed="false">
      <c r="D57" s="12"/>
      <c r="E57" s="8"/>
      <c r="F57" s="8" t="s">
        <v>24</v>
      </c>
      <c r="G57" s="14"/>
      <c r="H57" s="13"/>
    </row>
    <row r="58" customFormat="false" ht="15.75" hidden="false" customHeight="false" outlineLevel="1" collapsed="false">
      <c r="D58" s="12"/>
      <c r="E58" s="8"/>
      <c r="F58" s="8" t="s">
        <v>25</v>
      </c>
      <c r="G58" s="14"/>
      <c r="H58" s="13"/>
    </row>
    <row r="59" customFormat="false" ht="15.75" hidden="false" customHeight="false" outlineLevel="1" collapsed="false">
      <c r="D59" s="12"/>
      <c r="E59" s="8"/>
      <c r="F59" s="8" t="s">
        <v>36</v>
      </c>
      <c r="G59" s="8"/>
      <c r="H59" s="13"/>
    </row>
    <row r="60" customFormat="false" ht="15.75" hidden="false" customHeight="false" outlineLevel="1" collapsed="false">
      <c r="D60" s="12"/>
      <c r="E60" s="8"/>
      <c r="F60" s="8" t="s">
        <v>45</v>
      </c>
      <c r="G60" s="8"/>
      <c r="H60" s="13"/>
    </row>
    <row r="61" customFormat="false" ht="15.75" hidden="false" customHeight="false" outlineLevel="1" collapsed="false">
      <c r="D61" s="12"/>
      <c r="E61" s="14"/>
      <c r="F61" s="8" t="s">
        <v>38</v>
      </c>
      <c r="G61" s="8"/>
      <c r="H61" s="13"/>
    </row>
    <row r="62" customFormat="false" ht="15.75" hidden="false" customHeight="false" outlineLevel="1" collapsed="false">
      <c r="D62" s="12"/>
      <c r="E62" s="8"/>
      <c r="F62" s="8" t="s">
        <v>28</v>
      </c>
      <c r="G62" s="8"/>
      <c r="H62" s="13"/>
    </row>
    <row r="63" customFormat="false" ht="15.75" hidden="false" customHeight="false" outlineLevel="1" collapsed="false">
      <c r="D63" s="12"/>
      <c r="E63" s="8"/>
      <c r="F63" s="8" t="s">
        <v>30</v>
      </c>
      <c r="G63" s="8"/>
      <c r="H63" s="13"/>
    </row>
    <row r="64" customFormat="false" ht="15.75" hidden="false" customHeight="false" outlineLevel="1" collapsed="false">
      <c r="D64" s="12"/>
      <c r="E64" s="8"/>
      <c r="F64" s="8" t="s">
        <v>33</v>
      </c>
      <c r="G64" s="8"/>
      <c r="H64" s="13"/>
    </row>
    <row r="65" customFormat="false" ht="15.75" hidden="false" customHeight="false" outlineLevel="1" collapsed="false">
      <c r="D65" s="12"/>
      <c r="E65" s="8"/>
      <c r="F65" s="8" t="s">
        <v>7</v>
      </c>
      <c r="G65" s="8"/>
      <c r="H65" s="13"/>
    </row>
    <row r="66" customFormat="false" ht="15.75" hidden="false" customHeight="false" outlineLevel="1" collapsed="false">
      <c r="D66" s="12"/>
      <c r="E66" s="8"/>
      <c r="F66" s="8" t="s">
        <v>39</v>
      </c>
      <c r="G66" s="8"/>
      <c r="H66" s="13"/>
    </row>
    <row r="67" customFormat="false" ht="15.75" hidden="false" customHeight="false" outlineLevel="1" collapsed="false">
      <c r="D67" s="12"/>
      <c r="E67" s="8"/>
      <c r="F67" s="8" t="s">
        <v>35</v>
      </c>
      <c r="G67" s="8"/>
      <c r="H67" s="13"/>
    </row>
    <row r="68" customFormat="false" ht="15.75" hidden="false" customHeight="false" outlineLevel="1" collapsed="false">
      <c r="D68" s="12"/>
      <c r="E68" s="8"/>
      <c r="F68" s="8" t="s">
        <v>31</v>
      </c>
      <c r="G68" s="8"/>
      <c r="H68" s="13"/>
    </row>
    <row r="69" customFormat="false" ht="15.75" hidden="false" customHeight="false" outlineLevel="1" collapsed="false">
      <c r="D69" s="12"/>
      <c r="E69" s="8"/>
      <c r="F69" s="8" t="s">
        <v>18</v>
      </c>
      <c r="G69" s="8"/>
      <c r="H69" s="13"/>
    </row>
    <row r="70" customFormat="false" ht="15.75" hidden="false" customHeight="false" outlineLevel="1" collapsed="false">
      <c r="D70" s="12"/>
      <c r="E70" s="8"/>
      <c r="F70" s="8" t="s">
        <v>10</v>
      </c>
      <c r="G70" s="8"/>
      <c r="H70" s="13"/>
    </row>
    <row r="71" customFormat="false" ht="15.75" hidden="false" customHeight="false" outlineLevel="1" collapsed="false">
      <c r="D71" s="12"/>
      <c r="E71" s="8"/>
      <c r="F71" s="8" t="s">
        <v>40</v>
      </c>
      <c r="G71" s="8"/>
      <c r="H71" s="13"/>
    </row>
    <row r="72" customFormat="false" ht="15.75" hidden="false" customHeight="false" outlineLevel="1" collapsed="false">
      <c r="D72" s="12"/>
      <c r="E72" s="8"/>
      <c r="F72" s="8" t="s">
        <v>32</v>
      </c>
      <c r="G72" s="8"/>
      <c r="H72" s="13"/>
    </row>
    <row r="73" customFormat="false" ht="15.75" hidden="false" customHeight="false" outlineLevel="1" collapsed="false">
      <c r="D73" s="12"/>
      <c r="E73" s="8"/>
      <c r="F73" s="8" t="s">
        <v>13</v>
      </c>
      <c r="G73" s="8"/>
      <c r="H73" s="13"/>
    </row>
    <row r="74" customFormat="false" ht="15.75" hidden="false" customHeight="false" outlineLevel="1" collapsed="false">
      <c r="D74" s="12"/>
      <c r="E74" s="8"/>
      <c r="F74" s="13" t="s">
        <v>42</v>
      </c>
      <c r="G74" s="8"/>
      <c r="H74" s="13"/>
    </row>
    <row r="75" customFormat="false" ht="16.5" hidden="false" customHeight="false" outlineLevel="1" collapsed="false">
      <c r="D75" s="15"/>
      <c r="E75" s="16"/>
      <c r="F75" s="16" t="s">
        <v>27</v>
      </c>
      <c r="G75" s="16"/>
      <c r="H75" s="17"/>
    </row>
    <row r="76" customFormat="false" ht="15.6" hidden="false" customHeight="true" outlineLevel="0" collapsed="false">
      <c r="A76" s="85" t="n">
        <f aca="false">A42+1</f>
        <v>3</v>
      </c>
      <c r="B76" s="6" t="s">
        <v>102</v>
      </c>
      <c r="C76" s="7" t="n">
        <f aca="false">SUM(D76:H76)</f>
        <v>37</v>
      </c>
      <c r="D76" s="8" t="n">
        <f aca="false">COUNTA(D77:D109)</f>
        <v>2</v>
      </c>
      <c r="E76" s="8" t="n">
        <f aca="false">COUNTA(E77:E109)</f>
        <v>4</v>
      </c>
      <c r="F76" s="8" t="n">
        <f aca="false">COUNTA(F77:F109)</f>
        <v>31</v>
      </c>
      <c r="G76" s="8" t="n">
        <f aca="false">COUNTA(G77:G109)</f>
        <v>0</v>
      </c>
      <c r="H76" s="8" t="n">
        <f aca="false">COUNTA(H77:H109)</f>
        <v>0</v>
      </c>
    </row>
    <row r="77" customFormat="false" ht="15.6" hidden="false" customHeight="true" outlineLevel="1" collapsed="false">
      <c r="D77" s="9"/>
      <c r="E77" s="10"/>
      <c r="F77" s="10"/>
      <c r="G77" s="10"/>
      <c r="H77" s="11"/>
    </row>
    <row r="78" customFormat="false" ht="15.6" hidden="false" customHeight="true" outlineLevel="1" collapsed="false">
      <c r="D78" s="12" t="s">
        <v>14</v>
      </c>
      <c r="E78" s="8" t="s">
        <v>11</v>
      </c>
      <c r="F78" s="8" t="s">
        <v>8</v>
      </c>
      <c r="G78" s="8"/>
      <c r="H78" s="13"/>
    </row>
    <row r="79" customFormat="false" ht="15.75" hidden="false" customHeight="false" outlineLevel="1" collapsed="false">
      <c r="D79" s="12"/>
      <c r="E79" s="8" t="s">
        <v>30</v>
      </c>
      <c r="F79" s="8" t="s">
        <v>9</v>
      </c>
      <c r="G79" s="8"/>
      <c r="H79" s="13"/>
    </row>
    <row r="80" customFormat="false" ht="15.75" hidden="false" customHeight="false" outlineLevel="1" collapsed="false">
      <c r="D80" s="12" t="s">
        <v>29</v>
      </c>
      <c r="E80" s="8"/>
      <c r="F80" s="8" t="s">
        <v>12</v>
      </c>
      <c r="G80" s="8"/>
      <c r="H80" s="13"/>
    </row>
    <row r="81" customFormat="false" ht="15.75" hidden="false" customHeight="false" outlineLevel="1" collapsed="false">
      <c r="D81" s="12"/>
      <c r="E81" s="8"/>
      <c r="F81" s="8" t="s">
        <v>16</v>
      </c>
      <c r="G81" s="8"/>
      <c r="H81" s="13"/>
    </row>
    <row r="82" customFormat="false" ht="15.75" hidden="false" customHeight="false" outlineLevel="1" collapsed="false">
      <c r="D82" s="12"/>
      <c r="F82" s="8" t="s">
        <v>20</v>
      </c>
      <c r="G82" s="8"/>
      <c r="H82" s="13"/>
    </row>
    <row r="83" customFormat="false" ht="15.75" hidden="false" customHeight="false" outlineLevel="1" collapsed="false">
      <c r="D83" s="12"/>
      <c r="E83" s="8"/>
      <c r="F83" s="8" t="s">
        <v>22</v>
      </c>
      <c r="G83" s="8"/>
      <c r="H83" s="13"/>
    </row>
    <row r="84" customFormat="false" ht="15.75" hidden="false" customHeight="false" outlineLevel="1" collapsed="false">
      <c r="D84" s="12"/>
      <c r="E84" s="8"/>
      <c r="F84" s="8" t="s">
        <v>41</v>
      </c>
      <c r="G84" s="8"/>
      <c r="H84" s="8"/>
    </row>
    <row r="85" customFormat="false" ht="15.75" hidden="false" customHeight="false" outlineLevel="1" collapsed="false">
      <c r="D85" s="12"/>
      <c r="E85" s="8" t="s">
        <v>37</v>
      </c>
      <c r="F85" s="8" t="s">
        <v>45</v>
      </c>
      <c r="G85" s="8"/>
      <c r="H85" s="13"/>
    </row>
    <row r="86" customFormat="false" ht="15.75" hidden="false" customHeight="false" outlineLevel="1" collapsed="false">
      <c r="D86" s="12"/>
      <c r="E86" s="8"/>
      <c r="F86" s="8" t="s">
        <v>39</v>
      </c>
      <c r="G86" s="8"/>
      <c r="H86" s="13"/>
    </row>
    <row r="87" customFormat="false" ht="15.75" hidden="false" customHeight="false" outlineLevel="1" collapsed="false">
      <c r="D87" s="12"/>
      <c r="E87" s="8"/>
      <c r="F87" s="8" t="s">
        <v>26</v>
      </c>
      <c r="G87" s="8"/>
      <c r="H87" s="13"/>
    </row>
    <row r="88" customFormat="false" ht="15.75" hidden="false" customHeight="false" outlineLevel="1" collapsed="false">
      <c r="D88" s="12"/>
      <c r="E88" s="8"/>
      <c r="F88" s="14" t="s">
        <v>15</v>
      </c>
      <c r="G88" s="8"/>
      <c r="H88" s="13"/>
    </row>
    <row r="89" customFormat="false" ht="15.75" hidden="false" customHeight="false" outlineLevel="1" collapsed="false">
      <c r="D89" s="12"/>
      <c r="E89" s="8"/>
      <c r="F89" s="8" t="s">
        <v>17</v>
      </c>
      <c r="G89" s="8"/>
      <c r="H89" s="13"/>
    </row>
    <row r="90" customFormat="false" ht="15.75" hidden="false" customHeight="false" outlineLevel="1" collapsed="false">
      <c r="D90" s="12"/>
      <c r="E90" s="8"/>
      <c r="F90" s="8" t="s">
        <v>44</v>
      </c>
      <c r="G90" s="8"/>
      <c r="H90" s="13"/>
    </row>
    <row r="91" customFormat="false" ht="15.75" hidden="false" customHeight="false" outlineLevel="1" collapsed="false">
      <c r="D91" s="12"/>
      <c r="E91" s="8"/>
      <c r="F91" s="8" t="s">
        <v>21</v>
      </c>
      <c r="G91" s="14"/>
      <c r="H91" s="13"/>
    </row>
    <row r="92" customFormat="false" ht="15.75" hidden="false" customHeight="false" outlineLevel="1" collapsed="false">
      <c r="D92" s="12"/>
      <c r="E92" s="8"/>
      <c r="F92" s="8" t="s">
        <v>23</v>
      </c>
      <c r="G92" s="14"/>
      <c r="H92" s="13"/>
    </row>
    <row r="93" customFormat="false" ht="15.75" hidden="false" customHeight="false" outlineLevel="1" collapsed="false">
      <c r="D93" s="12"/>
      <c r="E93" s="8"/>
      <c r="F93" s="8" t="s">
        <v>24</v>
      </c>
      <c r="G93" s="8"/>
      <c r="H93" s="13"/>
    </row>
    <row r="94" customFormat="false" ht="15.75" hidden="false" customHeight="false" outlineLevel="1" collapsed="false">
      <c r="D94" s="12"/>
      <c r="E94" s="8"/>
      <c r="F94" s="8" t="s">
        <v>25</v>
      </c>
      <c r="G94" s="8"/>
      <c r="H94" s="13"/>
    </row>
    <row r="95" customFormat="false" ht="15.75" hidden="false" customHeight="false" outlineLevel="1" collapsed="false">
      <c r="D95" s="12"/>
      <c r="E95" s="14"/>
      <c r="F95" s="8" t="s">
        <v>34</v>
      </c>
      <c r="G95" s="8"/>
      <c r="H95" s="13"/>
    </row>
    <row r="96" customFormat="false" ht="15.75" hidden="false" customHeight="false" outlineLevel="1" collapsed="false">
      <c r="D96" s="12"/>
      <c r="E96" s="8" t="s">
        <v>36</v>
      </c>
      <c r="F96" s="13" t="s">
        <v>42</v>
      </c>
      <c r="G96" s="8"/>
      <c r="H96" s="13"/>
    </row>
    <row r="97" customFormat="false" ht="15.75" hidden="false" customHeight="false" outlineLevel="1" collapsed="false">
      <c r="D97" s="12"/>
      <c r="E97" s="8"/>
      <c r="F97" s="8" t="s">
        <v>38</v>
      </c>
      <c r="G97" s="8"/>
      <c r="H97" s="13"/>
    </row>
    <row r="98" customFormat="false" ht="15.75" hidden="false" customHeight="false" outlineLevel="1" collapsed="false">
      <c r="D98" s="12"/>
      <c r="E98" s="8"/>
      <c r="F98" s="8" t="s">
        <v>28</v>
      </c>
      <c r="G98" s="8"/>
      <c r="H98" s="13"/>
    </row>
    <row r="99" customFormat="false" ht="15.75" hidden="false" customHeight="false" outlineLevel="1" collapsed="false">
      <c r="D99" s="12"/>
      <c r="E99" s="8"/>
      <c r="F99" s="8" t="s">
        <v>40</v>
      </c>
      <c r="G99" s="8"/>
      <c r="H99" s="13"/>
    </row>
    <row r="100" customFormat="false" ht="15.75" hidden="false" customHeight="false" outlineLevel="1" collapsed="false">
      <c r="D100" s="12"/>
      <c r="E100" s="8"/>
      <c r="F100" s="8" t="s">
        <v>33</v>
      </c>
      <c r="G100" s="8"/>
      <c r="H100" s="13"/>
    </row>
    <row r="101" customFormat="false" ht="15.75" hidden="false" customHeight="false" outlineLevel="1" collapsed="false">
      <c r="D101" s="12"/>
      <c r="E101" s="8"/>
      <c r="F101" s="8" t="s">
        <v>7</v>
      </c>
      <c r="G101" s="8"/>
      <c r="H101" s="13"/>
    </row>
    <row r="102" customFormat="false" ht="15.75" hidden="false" customHeight="false" outlineLevel="1" collapsed="false">
      <c r="D102" s="12"/>
      <c r="E102" s="8"/>
      <c r="F102" s="8" t="s">
        <v>35</v>
      </c>
      <c r="G102" s="8"/>
      <c r="H102" s="13"/>
    </row>
    <row r="103" customFormat="false" ht="15.75" hidden="false" customHeight="false" outlineLevel="1" collapsed="false">
      <c r="D103" s="12"/>
      <c r="E103" s="8"/>
      <c r="F103" s="8" t="s">
        <v>31</v>
      </c>
      <c r="G103" s="8"/>
      <c r="H103" s="13"/>
    </row>
    <row r="104" customFormat="false" ht="15.75" hidden="false" customHeight="false" outlineLevel="1" collapsed="false">
      <c r="D104" s="12"/>
      <c r="E104" s="8"/>
      <c r="F104" s="8" t="s">
        <v>18</v>
      </c>
      <c r="G104" s="8"/>
      <c r="H104" s="13"/>
    </row>
    <row r="105" customFormat="false" ht="15.75" hidden="false" customHeight="false" outlineLevel="1" collapsed="false">
      <c r="D105" s="12"/>
      <c r="E105" s="8"/>
      <c r="F105" s="8" t="s">
        <v>10</v>
      </c>
      <c r="G105" s="8"/>
      <c r="H105" s="13"/>
    </row>
    <row r="106" customFormat="false" ht="15.75" hidden="false" customHeight="false" outlineLevel="1" collapsed="false">
      <c r="D106" s="12"/>
      <c r="E106" s="8"/>
      <c r="F106" s="8" t="s">
        <v>32</v>
      </c>
      <c r="G106" s="8"/>
      <c r="H106" s="13"/>
    </row>
    <row r="107" customFormat="false" ht="15.75" hidden="false" customHeight="false" outlineLevel="1" collapsed="false">
      <c r="D107" s="12"/>
      <c r="E107" s="8"/>
      <c r="F107" s="8" t="s">
        <v>13</v>
      </c>
      <c r="G107" s="8"/>
      <c r="H107" s="13"/>
    </row>
    <row r="108" customFormat="false" ht="15.75" hidden="false" customHeight="false" outlineLevel="1" collapsed="false">
      <c r="D108" s="12"/>
      <c r="E108" s="8"/>
      <c r="F108" s="8" t="s">
        <v>27</v>
      </c>
      <c r="G108" s="8"/>
      <c r="H108" s="13"/>
    </row>
    <row r="109" customFormat="false" ht="16.5" hidden="false" customHeight="false" outlineLevel="1" collapsed="false">
      <c r="D109" s="15"/>
      <c r="E109" s="16"/>
      <c r="F109" s="16"/>
      <c r="G109" s="16"/>
      <c r="H109" s="17"/>
    </row>
    <row r="110" customFormat="false" ht="15.6" hidden="false" customHeight="true" outlineLevel="0" collapsed="false">
      <c r="A110" s="85" t="n">
        <f aca="false">A76+1</f>
        <v>4</v>
      </c>
      <c r="B110" s="6" t="s">
        <v>103</v>
      </c>
      <c r="C110" s="7" t="n">
        <f aca="false">SUM(D110:H110)</f>
        <v>37</v>
      </c>
      <c r="D110" s="8" t="n">
        <f aca="false">COUNTA(D111:D143)</f>
        <v>4</v>
      </c>
      <c r="E110" s="8" t="n">
        <f aca="false">COUNTA(E111:E143)</f>
        <v>2</v>
      </c>
      <c r="F110" s="8" t="n">
        <f aca="false">COUNTA(F111:F143)</f>
        <v>31</v>
      </c>
      <c r="G110" s="8" t="n">
        <f aca="false">COUNTA(G111:G143)</f>
        <v>0</v>
      </c>
      <c r="H110" s="8" t="n">
        <f aca="false">COUNTA(H111:H143)</f>
        <v>0</v>
      </c>
    </row>
    <row r="111" customFormat="false" ht="15.6" hidden="false" customHeight="true" outlineLevel="1" collapsed="false">
      <c r="D111" s="9"/>
      <c r="E111" s="10"/>
      <c r="F111" s="10"/>
      <c r="G111" s="10"/>
      <c r="H111" s="11"/>
    </row>
    <row r="112" customFormat="false" ht="15.6" hidden="false" customHeight="true" outlineLevel="1" collapsed="false">
      <c r="D112" s="12" t="s">
        <v>11</v>
      </c>
      <c r="E112" s="8" t="s">
        <v>14</v>
      </c>
      <c r="F112" s="8" t="s">
        <v>8</v>
      </c>
      <c r="G112" s="8"/>
      <c r="H112" s="13"/>
    </row>
    <row r="113" customFormat="false" ht="15.75" hidden="false" customHeight="false" outlineLevel="1" collapsed="false">
      <c r="D113" s="12"/>
      <c r="E113" s="8" t="s">
        <v>30</v>
      </c>
      <c r="F113" s="8" t="s">
        <v>9</v>
      </c>
      <c r="G113" s="8"/>
      <c r="H113" s="13"/>
    </row>
    <row r="114" customFormat="false" ht="15.75" hidden="false" customHeight="false" outlineLevel="1" collapsed="false">
      <c r="D114" s="12" t="s">
        <v>37</v>
      </c>
      <c r="E114" s="8"/>
      <c r="F114" s="8" t="s">
        <v>12</v>
      </c>
      <c r="G114" s="8"/>
      <c r="H114" s="13"/>
    </row>
    <row r="115" customFormat="false" ht="15.75" hidden="false" customHeight="false" outlineLevel="1" collapsed="false">
      <c r="D115" s="12"/>
      <c r="E115" s="8"/>
      <c r="F115" s="8" t="s">
        <v>16</v>
      </c>
      <c r="G115" s="8"/>
      <c r="H115" s="13"/>
    </row>
    <row r="116" customFormat="false" ht="15.75" hidden="false" customHeight="false" outlineLevel="1" collapsed="false">
      <c r="D116" s="12"/>
      <c r="F116" s="8" t="s">
        <v>20</v>
      </c>
      <c r="G116" s="8"/>
      <c r="H116" s="13"/>
    </row>
    <row r="117" customFormat="false" ht="15.75" hidden="false" customHeight="false" outlineLevel="1" collapsed="false">
      <c r="D117" s="12"/>
      <c r="E117" s="8"/>
      <c r="F117" s="8" t="s">
        <v>22</v>
      </c>
      <c r="G117" s="8"/>
      <c r="H117" s="13"/>
    </row>
    <row r="118" customFormat="false" ht="15.75" hidden="false" customHeight="false" outlineLevel="1" collapsed="false">
      <c r="D118" s="12"/>
      <c r="E118" s="8"/>
      <c r="F118" s="8" t="s">
        <v>41</v>
      </c>
      <c r="G118" s="8"/>
      <c r="H118" s="13"/>
    </row>
    <row r="119" customFormat="false" ht="15.75" hidden="false" customHeight="false" outlineLevel="1" collapsed="false">
      <c r="D119" s="12"/>
      <c r="E119" s="8"/>
      <c r="F119" s="8" t="s">
        <v>26</v>
      </c>
      <c r="G119" s="8"/>
      <c r="H119" s="13"/>
    </row>
    <row r="120" customFormat="false" ht="15.75" hidden="false" customHeight="false" outlineLevel="1" collapsed="false">
      <c r="D120" s="12"/>
      <c r="E120" s="8"/>
      <c r="F120" s="8" t="s">
        <v>15</v>
      </c>
      <c r="G120" s="8"/>
      <c r="H120" s="13"/>
    </row>
    <row r="121" customFormat="false" ht="15.75" hidden="false" customHeight="false" outlineLevel="1" collapsed="false">
      <c r="D121" s="12"/>
      <c r="E121" s="8"/>
      <c r="F121" s="8" t="s">
        <v>17</v>
      </c>
      <c r="G121" s="8"/>
      <c r="H121" s="13"/>
    </row>
    <row r="122" customFormat="false" ht="15.75" hidden="false" customHeight="false" outlineLevel="1" collapsed="false">
      <c r="D122" s="12"/>
      <c r="E122" s="8"/>
      <c r="F122" s="8" t="s">
        <v>44</v>
      </c>
      <c r="G122" s="8"/>
      <c r="H122" s="13"/>
    </row>
    <row r="123" customFormat="false" ht="15.75" hidden="false" customHeight="false" outlineLevel="1" collapsed="false">
      <c r="D123" s="12"/>
      <c r="E123" s="8"/>
      <c r="F123" s="8" t="s">
        <v>21</v>
      </c>
      <c r="G123" s="8"/>
      <c r="H123" s="13"/>
    </row>
    <row r="124" customFormat="false" ht="15.75" hidden="false" customHeight="false" outlineLevel="1" collapsed="false">
      <c r="D124" s="12"/>
      <c r="E124" s="8"/>
      <c r="F124" s="14" t="s">
        <v>29</v>
      </c>
      <c r="G124" s="8"/>
      <c r="H124" s="13"/>
    </row>
    <row r="125" customFormat="false" ht="15.75" hidden="false" customHeight="false" outlineLevel="1" collapsed="false">
      <c r="D125" s="12"/>
      <c r="E125" s="8"/>
      <c r="F125" s="8" t="s">
        <v>23</v>
      </c>
      <c r="G125" s="14"/>
      <c r="H125" s="13"/>
    </row>
    <row r="126" customFormat="false" ht="15.75" hidden="false" customHeight="false" outlineLevel="1" collapsed="false">
      <c r="D126" s="12"/>
      <c r="E126" s="8"/>
      <c r="F126" s="8" t="s">
        <v>24</v>
      </c>
      <c r="G126" s="14"/>
      <c r="H126" s="13"/>
    </row>
    <row r="127" customFormat="false" ht="15.75" hidden="false" customHeight="false" outlineLevel="1" collapsed="false">
      <c r="D127" s="12"/>
      <c r="E127" s="8"/>
      <c r="F127" s="8" t="s">
        <v>25</v>
      </c>
      <c r="G127" s="8"/>
      <c r="H127" s="13"/>
    </row>
    <row r="128" customFormat="false" ht="15.75" hidden="false" customHeight="false" outlineLevel="1" collapsed="false">
      <c r="D128" s="12"/>
      <c r="E128" s="8"/>
      <c r="F128" s="8" t="s">
        <v>34</v>
      </c>
      <c r="G128" s="8"/>
      <c r="H128" s="13"/>
    </row>
    <row r="129" customFormat="false" ht="15.75" hidden="false" customHeight="false" outlineLevel="1" collapsed="false">
      <c r="D129" s="12"/>
      <c r="E129" s="14"/>
      <c r="F129" s="8" t="s">
        <v>36</v>
      </c>
      <c r="G129" s="8"/>
      <c r="H129" s="13"/>
    </row>
    <row r="130" customFormat="false" ht="15.75" hidden="false" customHeight="false" outlineLevel="1" collapsed="false">
      <c r="D130" s="12"/>
      <c r="E130" s="8"/>
      <c r="F130" s="8" t="s">
        <v>45</v>
      </c>
      <c r="G130" s="8"/>
      <c r="H130" s="13"/>
    </row>
    <row r="131" customFormat="false" ht="15.75" hidden="false" customHeight="false" outlineLevel="1" collapsed="false">
      <c r="D131" s="12"/>
      <c r="E131" s="8"/>
      <c r="F131" s="8" t="s">
        <v>38</v>
      </c>
      <c r="G131" s="8"/>
      <c r="H131" s="13"/>
    </row>
    <row r="132" customFormat="false" ht="15.75" hidden="false" customHeight="false" outlineLevel="1" collapsed="false">
      <c r="D132" s="12" t="s">
        <v>28</v>
      </c>
      <c r="E132" s="8"/>
      <c r="F132" s="13" t="s">
        <v>42</v>
      </c>
      <c r="G132" s="8"/>
      <c r="H132" s="13"/>
    </row>
    <row r="133" customFormat="false" ht="15.75" hidden="false" customHeight="false" outlineLevel="1" collapsed="false">
      <c r="D133" s="12"/>
      <c r="E133" s="8"/>
      <c r="F133" s="8" t="s">
        <v>40</v>
      </c>
      <c r="G133" s="8"/>
      <c r="H133" s="13"/>
    </row>
    <row r="134" customFormat="false" ht="15.75" hidden="false" customHeight="false" outlineLevel="1" collapsed="false">
      <c r="D134" s="12" t="s">
        <v>33</v>
      </c>
      <c r="E134" s="8"/>
      <c r="F134" s="8" t="s">
        <v>27</v>
      </c>
      <c r="G134" s="8"/>
      <c r="H134" s="13"/>
    </row>
    <row r="135" customFormat="false" ht="15.75" hidden="false" customHeight="false" outlineLevel="1" collapsed="false">
      <c r="D135" s="12"/>
      <c r="E135" s="8"/>
      <c r="F135" s="8" t="s">
        <v>7</v>
      </c>
      <c r="G135" s="8"/>
      <c r="H135" s="13"/>
    </row>
    <row r="136" customFormat="false" ht="15.75" hidden="false" customHeight="false" outlineLevel="1" collapsed="false">
      <c r="D136" s="12"/>
      <c r="E136" s="8"/>
      <c r="F136" s="8" t="s">
        <v>35</v>
      </c>
      <c r="G136" s="8"/>
      <c r="H136" s="13"/>
    </row>
    <row r="137" customFormat="false" ht="15.75" hidden="false" customHeight="false" outlineLevel="1" collapsed="false">
      <c r="D137" s="12"/>
      <c r="E137" s="8"/>
      <c r="F137" s="8" t="s">
        <v>31</v>
      </c>
      <c r="G137" s="8"/>
      <c r="H137" s="13"/>
    </row>
    <row r="138" customFormat="false" ht="15.75" hidden="false" customHeight="false" outlineLevel="1" collapsed="false">
      <c r="D138" s="12"/>
      <c r="E138" s="8"/>
      <c r="F138" s="8" t="s">
        <v>18</v>
      </c>
      <c r="G138" s="8"/>
      <c r="H138" s="13"/>
    </row>
    <row r="139" customFormat="false" ht="15.75" hidden="false" customHeight="false" outlineLevel="1" collapsed="false">
      <c r="D139" s="12"/>
      <c r="E139" s="8"/>
      <c r="F139" s="8" t="s">
        <v>10</v>
      </c>
      <c r="G139" s="8"/>
      <c r="H139" s="13"/>
    </row>
    <row r="140" customFormat="false" ht="15.75" hidden="false" customHeight="false" outlineLevel="1" collapsed="false">
      <c r="D140" s="12"/>
      <c r="E140" s="8"/>
      <c r="F140" s="8" t="s">
        <v>32</v>
      </c>
      <c r="G140" s="8"/>
      <c r="H140" s="13"/>
    </row>
    <row r="141" customFormat="false" ht="15.75" hidden="false" customHeight="false" outlineLevel="1" collapsed="false">
      <c r="D141" s="12"/>
      <c r="E141" s="8"/>
      <c r="F141" s="8" t="s">
        <v>13</v>
      </c>
      <c r="G141" s="8"/>
      <c r="H141" s="13"/>
    </row>
    <row r="142" customFormat="false" ht="15.75" hidden="false" customHeight="false" outlineLevel="1" collapsed="false">
      <c r="D142" s="12"/>
      <c r="E142" s="8"/>
      <c r="F142" s="8" t="s">
        <v>39</v>
      </c>
      <c r="G142" s="8"/>
      <c r="H142" s="13"/>
    </row>
    <row r="143" customFormat="false" ht="16.5" hidden="false" customHeight="false" outlineLevel="1" collapsed="false">
      <c r="D143" s="15"/>
      <c r="E143" s="16"/>
      <c r="F143" s="16"/>
      <c r="G143" s="16"/>
      <c r="H143" s="17"/>
    </row>
    <row r="144" customFormat="false" ht="15.6" hidden="false" customHeight="true" outlineLevel="0" collapsed="false">
      <c r="A144" s="85"/>
      <c r="B144" s="6"/>
      <c r="C144" s="7"/>
      <c r="D144" s="8" t="n">
        <f aca="false">COUNTA(D145:D177)</f>
        <v>0</v>
      </c>
      <c r="E144" s="8" t="n">
        <f aca="false">COUNTA(E145:E177)</f>
        <v>0</v>
      </c>
      <c r="F144" s="8" t="n">
        <f aca="false">COUNTA(F145:F177)</f>
        <v>0</v>
      </c>
      <c r="G144" s="8" t="n">
        <f aca="false">COUNTA(G145:G177)</f>
        <v>0</v>
      </c>
      <c r="H144" s="8" t="n">
        <f aca="false">COUNTA(H145:H177)</f>
        <v>0</v>
      </c>
    </row>
    <row r="145" customFormat="false" ht="15.6" hidden="false" customHeight="true" outlineLevel="1" collapsed="false">
      <c r="D145" s="9"/>
      <c r="E145" s="10"/>
      <c r="F145" s="10"/>
      <c r="G145" s="10"/>
      <c r="H145" s="11"/>
    </row>
    <row r="146" customFormat="false" ht="15.6" hidden="false" customHeight="true" outlineLevel="1" collapsed="false">
      <c r="D146" s="12"/>
      <c r="E146" s="8"/>
      <c r="F146" s="8"/>
      <c r="G146" s="8"/>
      <c r="H146" s="13"/>
    </row>
    <row r="147" customFormat="false" ht="15.75" hidden="false" customHeight="false" outlineLevel="1" collapsed="false">
      <c r="D147" s="12"/>
      <c r="E147" s="8"/>
      <c r="F147" s="8"/>
      <c r="G147" s="8"/>
      <c r="H147" s="13"/>
    </row>
    <row r="148" customFormat="false" ht="15.75" hidden="false" customHeight="false" outlineLevel="1" collapsed="false">
      <c r="D148" s="12"/>
      <c r="E148" s="8"/>
      <c r="F148" s="8"/>
      <c r="G148" s="8"/>
      <c r="H148" s="13"/>
    </row>
    <row r="149" customFormat="false" ht="15.75" hidden="false" customHeight="false" outlineLevel="1" collapsed="false">
      <c r="D149" s="12"/>
      <c r="E149" s="8"/>
      <c r="F149" s="8"/>
      <c r="G149" s="8"/>
      <c r="H149" s="13"/>
    </row>
    <row r="150" customFormat="false" ht="15.75" hidden="false" customHeight="false" outlineLevel="1" collapsed="false">
      <c r="D150" s="12"/>
      <c r="F150" s="8"/>
      <c r="G150" s="8"/>
      <c r="H150" s="13"/>
    </row>
    <row r="151" customFormat="false" ht="15.75" hidden="false" customHeight="false" outlineLevel="1" collapsed="false">
      <c r="D151" s="12"/>
      <c r="E151" s="8"/>
      <c r="F151" s="8"/>
      <c r="G151" s="8"/>
      <c r="H151" s="13"/>
    </row>
    <row r="152" customFormat="false" ht="15.75" hidden="false" customHeight="false" outlineLevel="1" collapsed="false">
      <c r="D152" s="12"/>
      <c r="E152" s="8"/>
      <c r="F152" s="8"/>
      <c r="G152" s="8"/>
      <c r="H152" s="13"/>
    </row>
    <row r="153" customFormat="false" ht="15.75" hidden="false" customHeight="false" outlineLevel="1" collapsed="false">
      <c r="D153" s="12"/>
      <c r="E153" s="8"/>
      <c r="F153" s="8"/>
      <c r="G153" s="8"/>
      <c r="H153" s="13"/>
    </row>
    <row r="154" customFormat="false" ht="15.75" hidden="false" customHeight="false" outlineLevel="1" collapsed="false">
      <c r="D154" s="12"/>
      <c r="E154" s="8"/>
      <c r="F154" s="8"/>
      <c r="G154" s="8"/>
      <c r="H154" s="13"/>
    </row>
    <row r="155" customFormat="false" ht="15.75" hidden="false" customHeight="false" outlineLevel="1" collapsed="false">
      <c r="D155" s="12"/>
      <c r="E155" s="8"/>
      <c r="F155" s="8"/>
      <c r="G155" s="8"/>
      <c r="H155" s="13"/>
    </row>
    <row r="156" customFormat="false" ht="15.75" hidden="false" customHeight="false" outlineLevel="1" collapsed="false">
      <c r="D156" s="12"/>
      <c r="E156" s="8"/>
      <c r="F156" s="8"/>
      <c r="G156" s="8"/>
      <c r="H156" s="13"/>
    </row>
    <row r="157" customFormat="false" ht="15.75" hidden="false" customHeight="false" outlineLevel="1" collapsed="false">
      <c r="D157" s="12"/>
      <c r="E157" s="8"/>
      <c r="F157" s="8"/>
      <c r="G157" s="8"/>
      <c r="H157" s="13"/>
    </row>
    <row r="158" customFormat="false" ht="15.75" hidden="false" customHeight="false" outlineLevel="1" collapsed="false">
      <c r="D158" s="12"/>
      <c r="E158" s="8"/>
      <c r="F158" s="14"/>
      <c r="G158" s="8"/>
      <c r="H158" s="13"/>
    </row>
    <row r="159" customFormat="false" ht="15.75" hidden="false" customHeight="false" outlineLevel="1" collapsed="false">
      <c r="D159" s="12"/>
      <c r="E159" s="8"/>
      <c r="F159" s="8"/>
      <c r="G159" s="14"/>
      <c r="H159" s="13"/>
    </row>
    <row r="160" customFormat="false" ht="15.75" hidden="false" customHeight="false" outlineLevel="1" collapsed="false">
      <c r="D160" s="12"/>
      <c r="E160" s="8"/>
      <c r="F160" s="8"/>
      <c r="G160" s="14"/>
      <c r="H160" s="13"/>
    </row>
    <row r="161" customFormat="false" ht="15.75" hidden="false" customHeight="false" outlineLevel="1" collapsed="false">
      <c r="D161" s="12"/>
      <c r="E161" s="8"/>
      <c r="F161" s="8"/>
      <c r="G161" s="8"/>
      <c r="H161" s="13"/>
    </row>
    <row r="162" customFormat="false" ht="15.75" hidden="false" customHeight="false" outlineLevel="1" collapsed="false">
      <c r="D162" s="12"/>
      <c r="E162" s="8"/>
      <c r="F162" s="8"/>
      <c r="G162" s="8"/>
      <c r="H162" s="13"/>
    </row>
    <row r="163" customFormat="false" ht="15.75" hidden="false" customHeight="false" outlineLevel="1" collapsed="false">
      <c r="D163" s="12"/>
      <c r="E163" s="14"/>
      <c r="F163" s="8"/>
      <c r="G163" s="8"/>
      <c r="H163" s="13"/>
    </row>
    <row r="164" customFormat="false" ht="15.75" hidden="false" customHeight="false" outlineLevel="1" collapsed="false">
      <c r="D164" s="12"/>
      <c r="E164" s="8"/>
      <c r="F164" s="8"/>
      <c r="G164" s="8"/>
      <c r="H164" s="13"/>
    </row>
    <row r="165" customFormat="false" ht="15.75" hidden="false" customHeight="false" outlineLevel="1" collapsed="false">
      <c r="D165" s="12"/>
      <c r="E165" s="8"/>
      <c r="F165" s="8"/>
      <c r="G165" s="8"/>
      <c r="H165" s="13"/>
    </row>
    <row r="166" customFormat="false" ht="15.75" hidden="false" customHeight="false" outlineLevel="1" collapsed="false">
      <c r="D166" s="12"/>
      <c r="E166" s="8"/>
      <c r="F166" s="8"/>
      <c r="G166" s="8"/>
      <c r="H166" s="13"/>
    </row>
    <row r="167" customFormat="false" ht="15.75" hidden="false" customHeight="false" outlineLevel="1" collapsed="false">
      <c r="D167" s="12"/>
      <c r="E167" s="8"/>
      <c r="F167" s="8"/>
      <c r="G167" s="8"/>
      <c r="H167" s="13"/>
    </row>
    <row r="168" customFormat="false" ht="15.75" hidden="false" customHeight="false" outlineLevel="1" collapsed="false">
      <c r="D168" s="12"/>
      <c r="E168" s="8"/>
      <c r="F168" s="8"/>
      <c r="G168" s="8"/>
      <c r="H168" s="13"/>
    </row>
    <row r="169" customFormat="false" ht="15.75" hidden="false" customHeight="false" outlineLevel="1" collapsed="false">
      <c r="D169" s="12"/>
      <c r="E169" s="8"/>
      <c r="F169" s="8"/>
      <c r="G169" s="8"/>
      <c r="H169" s="13"/>
    </row>
    <row r="170" customFormat="false" ht="15.75" hidden="false" customHeight="false" outlineLevel="1" collapsed="false">
      <c r="D170" s="12"/>
      <c r="E170" s="8"/>
      <c r="F170" s="8"/>
      <c r="G170" s="8"/>
      <c r="H170" s="13"/>
    </row>
    <row r="171" customFormat="false" ht="15.75" hidden="false" customHeight="false" outlineLevel="1" collapsed="false">
      <c r="D171" s="12"/>
      <c r="E171" s="8"/>
      <c r="F171" s="8"/>
      <c r="G171" s="8"/>
      <c r="H171" s="13"/>
    </row>
    <row r="172" customFormat="false" ht="15.75" hidden="false" customHeight="false" outlineLevel="1" collapsed="false">
      <c r="D172" s="12"/>
      <c r="E172" s="8"/>
      <c r="F172" s="8"/>
      <c r="G172" s="8"/>
      <c r="H172" s="13"/>
    </row>
    <row r="173" customFormat="false" ht="15.75" hidden="false" customHeight="false" outlineLevel="1" collapsed="false">
      <c r="D173" s="12"/>
      <c r="E173" s="8"/>
      <c r="F173" s="8"/>
      <c r="G173" s="8"/>
      <c r="H173" s="13"/>
    </row>
    <row r="174" customFormat="false" ht="15.75" hidden="false" customHeight="false" outlineLevel="1" collapsed="false">
      <c r="D174" s="12"/>
      <c r="E174" s="8"/>
      <c r="F174" s="8"/>
      <c r="G174" s="8"/>
      <c r="H174" s="13"/>
    </row>
    <row r="175" customFormat="false" ht="15.75" hidden="false" customHeight="false" outlineLevel="1" collapsed="false">
      <c r="D175" s="12"/>
      <c r="E175" s="8"/>
      <c r="F175" s="8"/>
      <c r="G175" s="8"/>
      <c r="H175" s="13"/>
    </row>
    <row r="176" customFormat="false" ht="15.75" hidden="false" customHeight="false" outlineLevel="1" collapsed="false">
      <c r="D176" s="12"/>
      <c r="E176" s="8"/>
      <c r="F176" s="8"/>
      <c r="G176" s="8"/>
      <c r="H176" s="13"/>
    </row>
    <row r="177" customFormat="false" ht="16.5" hidden="false" customHeight="false" outlineLevel="1" collapsed="false">
      <c r="D177" s="15"/>
      <c r="E177" s="16"/>
      <c r="F177" s="16"/>
      <c r="G177" s="16"/>
      <c r="H177" s="17"/>
    </row>
    <row r="178" customFormat="false" ht="15.6" hidden="false" customHeight="true" outlineLevel="0" collapsed="false">
      <c r="A178" s="85"/>
      <c r="B178" s="6"/>
      <c r="C178" s="7"/>
      <c r="D178" s="8" t="n">
        <f aca="false">COUNTA(D179:D211)</f>
        <v>0</v>
      </c>
      <c r="E178" s="8" t="n">
        <f aca="false">COUNTA(E179:E211)</f>
        <v>0</v>
      </c>
      <c r="F178" s="8" t="n">
        <f aca="false">COUNTA(F179:F211)</f>
        <v>0</v>
      </c>
      <c r="G178" s="8" t="n">
        <f aca="false">COUNTA(G179:G211)</f>
        <v>0</v>
      </c>
      <c r="H178" s="8" t="n">
        <f aca="false">COUNTA(H179:H211)</f>
        <v>0</v>
      </c>
    </row>
    <row r="179" customFormat="false" ht="15.6" hidden="false" customHeight="true" outlineLevel="1" collapsed="false">
      <c r="D179" s="9"/>
      <c r="E179" s="10"/>
      <c r="F179" s="10"/>
      <c r="G179" s="10"/>
      <c r="H179" s="11"/>
    </row>
    <row r="180" customFormat="false" ht="15.6" hidden="false" customHeight="true" outlineLevel="1" collapsed="false">
      <c r="D180" s="12"/>
      <c r="E180" s="8"/>
      <c r="F180" s="8"/>
      <c r="G180" s="8"/>
      <c r="H180" s="13"/>
    </row>
    <row r="181" customFormat="false" ht="15.75" hidden="false" customHeight="false" outlineLevel="1" collapsed="false">
      <c r="D181" s="12"/>
      <c r="E181" s="8"/>
      <c r="F181" s="8"/>
      <c r="G181" s="8"/>
      <c r="H181" s="13"/>
    </row>
    <row r="182" customFormat="false" ht="15.75" hidden="false" customHeight="false" outlineLevel="1" collapsed="false">
      <c r="D182" s="12"/>
      <c r="E182" s="8"/>
      <c r="F182" s="8"/>
      <c r="G182" s="8"/>
      <c r="H182" s="13"/>
    </row>
    <row r="183" customFormat="false" ht="15.75" hidden="false" customHeight="false" outlineLevel="1" collapsed="false">
      <c r="D183" s="12"/>
      <c r="E183" s="8"/>
      <c r="F183" s="8"/>
      <c r="G183" s="8"/>
      <c r="H183" s="13"/>
    </row>
    <row r="184" customFormat="false" ht="15.75" hidden="false" customHeight="false" outlineLevel="1" collapsed="false">
      <c r="D184" s="12"/>
      <c r="E184" s="8"/>
      <c r="F184" s="8"/>
      <c r="G184" s="8"/>
      <c r="H184" s="13"/>
    </row>
    <row r="185" customFormat="false" ht="15.75" hidden="false" customHeight="false" outlineLevel="1" collapsed="false">
      <c r="D185" s="12"/>
      <c r="E185" s="8"/>
      <c r="F185" s="8"/>
      <c r="G185" s="8"/>
      <c r="H185" s="13"/>
    </row>
    <row r="186" customFormat="false" ht="15.75" hidden="false" customHeight="false" outlineLevel="1" collapsed="false">
      <c r="D186" s="12"/>
      <c r="E186" s="8"/>
      <c r="F186" s="8"/>
      <c r="G186" s="8"/>
      <c r="H186" s="13"/>
    </row>
    <row r="187" customFormat="false" ht="15.75" hidden="false" customHeight="false" outlineLevel="1" collapsed="false">
      <c r="D187" s="12"/>
      <c r="E187" s="8"/>
      <c r="F187" s="8"/>
      <c r="G187" s="8"/>
      <c r="H187" s="13"/>
    </row>
    <row r="188" customFormat="false" ht="15.75" hidden="false" customHeight="false" outlineLevel="1" collapsed="false">
      <c r="D188" s="12"/>
      <c r="E188" s="8"/>
      <c r="F188" s="8"/>
      <c r="G188" s="8"/>
      <c r="H188" s="13"/>
    </row>
    <row r="189" customFormat="false" ht="15.75" hidden="false" customHeight="false" outlineLevel="1" collapsed="false">
      <c r="D189" s="12"/>
      <c r="E189" s="8"/>
      <c r="F189" s="8"/>
      <c r="G189" s="8"/>
      <c r="H189" s="13"/>
    </row>
    <row r="190" customFormat="false" ht="15.75" hidden="false" customHeight="false" outlineLevel="1" collapsed="false">
      <c r="D190" s="12"/>
      <c r="E190" s="8"/>
      <c r="F190" s="8"/>
      <c r="G190" s="8"/>
      <c r="H190" s="13"/>
    </row>
    <row r="191" customFormat="false" ht="15.75" hidden="false" customHeight="false" outlineLevel="1" collapsed="false">
      <c r="D191" s="12"/>
      <c r="E191" s="8"/>
      <c r="F191" s="14"/>
      <c r="G191" s="8"/>
      <c r="H191" s="13"/>
    </row>
    <row r="192" customFormat="false" ht="15.75" hidden="false" customHeight="false" outlineLevel="1" collapsed="false">
      <c r="D192" s="12"/>
      <c r="E192" s="8"/>
      <c r="F192" s="8"/>
      <c r="G192" s="8"/>
      <c r="H192" s="13"/>
    </row>
    <row r="193" customFormat="false" ht="15.75" hidden="false" customHeight="false" outlineLevel="1" collapsed="false">
      <c r="D193" s="12"/>
      <c r="E193" s="8"/>
      <c r="F193" s="8"/>
      <c r="G193" s="14"/>
      <c r="H193" s="13"/>
    </row>
    <row r="194" customFormat="false" ht="15.75" hidden="false" customHeight="false" outlineLevel="1" collapsed="false">
      <c r="D194" s="12"/>
      <c r="E194" s="8"/>
      <c r="F194" s="8"/>
      <c r="G194" s="14"/>
      <c r="H194" s="13"/>
    </row>
    <row r="195" customFormat="false" ht="15.75" hidden="false" customHeight="false" outlineLevel="1" collapsed="false">
      <c r="D195" s="12"/>
      <c r="E195" s="8"/>
      <c r="F195" s="8"/>
      <c r="G195" s="8"/>
      <c r="H195" s="13"/>
    </row>
    <row r="196" customFormat="false" ht="15.75" hidden="false" customHeight="false" outlineLevel="1" collapsed="false">
      <c r="D196" s="12"/>
      <c r="E196" s="8"/>
      <c r="F196" s="8"/>
      <c r="G196" s="8"/>
      <c r="H196" s="13"/>
    </row>
    <row r="197" customFormat="false" ht="15.75" hidden="false" customHeight="false" outlineLevel="1" collapsed="false">
      <c r="D197" s="12"/>
      <c r="E197" s="14"/>
      <c r="F197" s="8"/>
      <c r="G197" s="8"/>
      <c r="H197" s="13"/>
    </row>
    <row r="198" customFormat="false" ht="15.75" hidden="false" customHeight="false" outlineLevel="1" collapsed="false">
      <c r="D198" s="12"/>
      <c r="E198" s="8"/>
      <c r="F198" s="8"/>
      <c r="G198" s="8"/>
      <c r="H198" s="13"/>
    </row>
    <row r="199" customFormat="false" ht="15.75" hidden="false" customHeight="false" outlineLevel="1" collapsed="false">
      <c r="D199" s="12"/>
      <c r="E199" s="8"/>
      <c r="F199" s="8"/>
      <c r="G199" s="8"/>
      <c r="H199" s="13"/>
    </row>
    <row r="200" customFormat="false" ht="15.75" hidden="false" customHeight="false" outlineLevel="1" collapsed="false">
      <c r="D200" s="12"/>
      <c r="E200" s="8"/>
      <c r="F200" s="8"/>
      <c r="G200" s="8"/>
      <c r="H200" s="13"/>
    </row>
    <row r="201" customFormat="false" ht="15.75" hidden="false" customHeight="false" outlineLevel="1" collapsed="false">
      <c r="D201" s="12"/>
      <c r="E201" s="8"/>
      <c r="F201" s="8"/>
      <c r="G201" s="8"/>
      <c r="H201" s="13"/>
    </row>
    <row r="202" customFormat="false" ht="15.75" hidden="false" customHeight="false" outlineLevel="1" collapsed="false">
      <c r="D202" s="12"/>
      <c r="E202" s="8"/>
      <c r="F202" s="8"/>
      <c r="G202" s="8"/>
      <c r="H202" s="13"/>
    </row>
    <row r="203" customFormat="false" ht="15.75" hidden="false" customHeight="false" outlineLevel="1" collapsed="false">
      <c r="D203" s="12"/>
      <c r="E203" s="8"/>
      <c r="F203" s="8"/>
      <c r="G203" s="8"/>
      <c r="H203" s="13"/>
    </row>
    <row r="204" customFormat="false" ht="15.75" hidden="false" customHeight="false" outlineLevel="1" collapsed="false">
      <c r="D204" s="12"/>
      <c r="E204" s="8"/>
      <c r="F204" s="8"/>
      <c r="G204" s="8"/>
      <c r="H204" s="13"/>
    </row>
    <row r="205" customFormat="false" ht="15.75" hidden="false" customHeight="false" outlineLevel="1" collapsed="false">
      <c r="D205" s="12"/>
      <c r="E205" s="8"/>
      <c r="F205" s="8"/>
      <c r="G205" s="8"/>
      <c r="H205" s="13"/>
    </row>
    <row r="206" customFormat="false" ht="15.75" hidden="false" customHeight="false" outlineLevel="1" collapsed="false">
      <c r="D206" s="12"/>
      <c r="E206" s="8"/>
      <c r="F206" s="8"/>
      <c r="G206" s="8"/>
      <c r="H206" s="13"/>
    </row>
    <row r="207" customFormat="false" ht="15.75" hidden="false" customHeight="false" outlineLevel="1" collapsed="false">
      <c r="D207" s="12"/>
      <c r="E207" s="8"/>
      <c r="F207" s="8"/>
      <c r="G207" s="8"/>
      <c r="H207" s="13"/>
    </row>
    <row r="208" customFormat="false" ht="15.75" hidden="false" customHeight="false" outlineLevel="1" collapsed="false">
      <c r="D208" s="12"/>
      <c r="E208" s="8"/>
      <c r="F208" s="8"/>
      <c r="G208" s="8"/>
      <c r="H208" s="13"/>
    </row>
    <row r="209" customFormat="false" ht="15.75" hidden="false" customHeight="false" outlineLevel="1" collapsed="false">
      <c r="D209" s="12"/>
      <c r="E209" s="8"/>
      <c r="F209" s="8"/>
      <c r="G209" s="8"/>
      <c r="H209" s="13"/>
    </row>
    <row r="210" customFormat="false" ht="15.75" hidden="false" customHeight="false" outlineLevel="1" collapsed="false">
      <c r="D210" s="12"/>
      <c r="E210" s="8"/>
      <c r="F210" s="8"/>
      <c r="G210" s="8"/>
      <c r="H210" s="13"/>
    </row>
    <row r="211" customFormat="false" ht="16.5" hidden="false" customHeight="false" outlineLevel="1" collapsed="false">
      <c r="D211" s="15"/>
      <c r="E211" s="16"/>
      <c r="F211" s="16"/>
      <c r="G211" s="16"/>
      <c r="H211" s="17"/>
    </row>
    <row r="212" customFormat="false" ht="15.6" hidden="false" customHeight="true" outlineLevel="0" collapsed="false">
      <c r="A212" s="85"/>
      <c r="B212" s="6"/>
      <c r="C212" s="7"/>
      <c r="D212" s="8" t="n">
        <f aca="false">COUNTA(D213:D245)</f>
        <v>0</v>
      </c>
      <c r="E212" s="8" t="n">
        <f aca="false">COUNTA(E213:E245)</f>
        <v>0</v>
      </c>
      <c r="F212" s="8" t="n">
        <f aca="false">COUNTA(F213:F245)</f>
        <v>0</v>
      </c>
      <c r="G212" s="8" t="n">
        <f aca="false">COUNTA(G213:G245)</f>
        <v>0</v>
      </c>
      <c r="H212" s="8" t="n">
        <f aca="false">COUNTA(H213:H245)</f>
        <v>0</v>
      </c>
    </row>
    <row r="213" customFormat="false" ht="15.6" hidden="false" customHeight="true" outlineLevel="1" collapsed="false">
      <c r="D213" s="9"/>
      <c r="E213" s="10"/>
      <c r="F213" s="10"/>
      <c r="G213" s="10"/>
      <c r="H213" s="11"/>
    </row>
    <row r="214" customFormat="false" ht="15.6" hidden="false" customHeight="true" outlineLevel="1" collapsed="false">
      <c r="D214" s="12"/>
      <c r="E214" s="8"/>
      <c r="F214" s="8"/>
      <c r="G214" s="8"/>
      <c r="H214" s="13"/>
    </row>
    <row r="215" customFormat="false" ht="15.75" hidden="false" customHeight="false" outlineLevel="1" collapsed="false">
      <c r="D215" s="12"/>
      <c r="E215" s="8"/>
      <c r="F215" s="8"/>
      <c r="G215" s="8"/>
      <c r="H215" s="13"/>
    </row>
    <row r="216" customFormat="false" ht="15.75" hidden="false" customHeight="false" outlineLevel="1" collapsed="false">
      <c r="D216" s="12"/>
      <c r="E216" s="8"/>
      <c r="F216" s="8"/>
      <c r="G216" s="8"/>
      <c r="H216" s="13"/>
    </row>
    <row r="217" customFormat="false" ht="15.75" hidden="false" customHeight="false" outlineLevel="1" collapsed="false">
      <c r="D217" s="12"/>
      <c r="E217" s="8"/>
      <c r="F217" s="8"/>
      <c r="G217" s="8"/>
      <c r="H217" s="13"/>
    </row>
    <row r="218" customFormat="false" ht="15.75" hidden="false" customHeight="false" outlineLevel="1" collapsed="false">
      <c r="D218" s="12"/>
      <c r="F218" s="8"/>
      <c r="G218" s="8"/>
      <c r="H218" s="13"/>
    </row>
    <row r="219" customFormat="false" ht="15.75" hidden="false" customHeight="false" outlineLevel="1" collapsed="false">
      <c r="D219" s="12"/>
      <c r="E219" s="8"/>
      <c r="F219" s="8"/>
      <c r="G219" s="8"/>
      <c r="H219" s="13"/>
    </row>
    <row r="220" customFormat="false" ht="15.75" hidden="false" customHeight="false" outlineLevel="1" collapsed="false">
      <c r="D220" s="12"/>
      <c r="E220" s="8"/>
      <c r="F220" s="8"/>
      <c r="G220" s="8"/>
      <c r="H220" s="13"/>
    </row>
    <row r="221" customFormat="false" ht="15.75" hidden="false" customHeight="false" outlineLevel="1" collapsed="false">
      <c r="D221" s="12"/>
      <c r="E221" s="8"/>
      <c r="F221" s="8"/>
      <c r="G221" s="8"/>
      <c r="H221" s="13"/>
    </row>
    <row r="222" customFormat="false" ht="15.75" hidden="false" customHeight="false" outlineLevel="1" collapsed="false">
      <c r="D222" s="12"/>
      <c r="E222" s="8"/>
      <c r="F222" s="8"/>
      <c r="G222" s="8"/>
      <c r="H222" s="13"/>
    </row>
    <row r="223" customFormat="false" ht="15.75" hidden="false" customHeight="false" outlineLevel="1" collapsed="false">
      <c r="D223" s="12"/>
      <c r="E223" s="8"/>
      <c r="F223" s="8"/>
      <c r="G223" s="8"/>
      <c r="H223" s="13"/>
    </row>
    <row r="224" customFormat="false" ht="15.75" hidden="false" customHeight="false" outlineLevel="1" collapsed="false">
      <c r="D224" s="12"/>
      <c r="E224" s="8"/>
      <c r="F224" s="14"/>
      <c r="G224" s="8"/>
      <c r="H224" s="13"/>
    </row>
    <row r="225" customFormat="false" ht="15.75" hidden="false" customHeight="false" outlineLevel="1" collapsed="false">
      <c r="D225" s="12"/>
      <c r="E225" s="8"/>
      <c r="F225" s="8"/>
      <c r="G225" s="8"/>
      <c r="H225" s="13"/>
    </row>
    <row r="226" customFormat="false" ht="15.75" hidden="false" customHeight="false" outlineLevel="1" collapsed="false">
      <c r="D226" s="12"/>
      <c r="E226" s="8"/>
      <c r="F226" s="8"/>
      <c r="G226" s="8"/>
      <c r="H226" s="13"/>
    </row>
    <row r="227" customFormat="false" ht="15.75" hidden="false" customHeight="false" outlineLevel="1" collapsed="false">
      <c r="D227" s="12"/>
      <c r="E227" s="8"/>
      <c r="F227" s="8"/>
      <c r="G227" s="14"/>
      <c r="H227" s="13"/>
    </row>
    <row r="228" customFormat="false" ht="15.75" hidden="false" customHeight="false" outlineLevel="1" collapsed="false">
      <c r="D228" s="12"/>
      <c r="E228" s="8"/>
      <c r="F228" s="8"/>
      <c r="G228" s="14"/>
      <c r="H228" s="13"/>
    </row>
    <row r="229" customFormat="false" ht="15.75" hidden="false" customHeight="false" outlineLevel="1" collapsed="false">
      <c r="D229" s="12"/>
      <c r="E229" s="8"/>
      <c r="F229" s="8"/>
      <c r="G229" s="8"/>
      <c r="H229" s="13"/>
    </row>
    <row r="230" customFormat="false" ht="15.75" hidden="false" customHeight="false" outlineLevel="1" collapsed="false">
      <c r="D230" s="12"/>
      <c r="E230" s="8"/>
      <c r="F230" s="8"/>
      <c r="G230" s="8"/>
      <c r="H230" s="13"/>
    </row>
    <row r="231" customFormat="false" ht="15.75" hidden="false" customHeight="false" outlineLevel="1" collapsed="false">
      <c r="D231" s="12"/>
      <c r="E231" s="14"/>
      <c r="F231" s="8"/>
      <c r="G231" s="8"/>
      <c r="H231" s="13"/>
    </row>
    <row r="232" customFormat="false" ht="15.75" hidden="false" customHeight="false" outlineLevel="1" collapsed="false">
      <c r="D232" s="12"/>
      <c r="E232" s="8"/>
      <c r="F232" s="8"/>
      <c r="G232" s="8"/>
      <c r="H232" s="13"/>
    </row>
    <row r="233" customFormat="false" ht="15.75" hidden="false" customHeight="false" outlineLevel="1" collapsed="false">
      <c r="D233" s="12"/>
      <c r="E233" s="8"/>
      <c r="F233" s="8"/>
      <c r="G233" s="8"/>
      <c r="H233" s="13"/>
    </row>
    <row r="234" customFormat="false" ht="15.75" hidden="false" customHeight="false" outlineLevel="1" collapsed="false">
      <c r="D234" s="12"/>
      <c r="E234" s="8"/>
      <c r="F234" s="8"/>
      <c r="G234" s="8"/>
      <c r="H234" s="13"/>
    </row>
    <row r="235" customFormat="false" ht="15.75" hidden="false" customHeight="false" outlineLevel="1" collapsed="false">
      <c r="D235" s="12"/>
      <c r="E235" s="8"/>
      <c r="F235" s="8"/>
      <c r="G235" s="8"/>
      <c r="H235" s="13"/>
    </row>
    <row r="236" customFormat="false" ht="15.75" hidden="false" customHeight="false" outlineLevel="1" collapsed="false">
      <c r="D236" s="12"/>
      <c r="E236" s="8"/>
      <c r="F236" s="8"/>
      <c r="G236" s="8"/>
      <c r="H236" s="13"/>
    </row>
    <row r="237" customFormat="false" ht="15.75" hidden="false" customHeight="false" outlineLevel="1" collapsed="false">
      <c r="D237" s="12"/>
      <c r="E237" s="8"/>
      <c r="F237" s="8"/>
      <c r="G237" s="8"/>
      <c r="H237" s="13"/>
    </row>
    <row r="238" customFormat="false" ht="15.75" hidden="false" customHeight="false" outlineLevel="1" collapsed="false">
      <c r="D238" s="12"/>
      <c r="E238" s="8"/>
      <c r="F238" s="8"/>
      <c r="G238" s="8"/>
      <c r="H238" s="13"/>
    </row>
    <row r="239" customFormat="false" ht="15.75" hidden="false" customHeight="false" outlineLevel="1" collapsed="false">
      <c r="D239" s="12"/>
      <c r="E239" s="8"/>
      <c r="F239" s="8"/>
      <c r="G239" s="8"/>
      <c r="H239" s="13"/>
    </row>
    <row r="240" customFormat="false" ht="15.75" hidden="false" customHeight="false" outlineLevel="1" collapsed="false">
      <c r="D240" s="12"/>
      <c r="E240" s="8"/>
      <c r="F240" s="8"/>
      <c r="G240" s="8"/>
      <c r="H240" s="13"/>
    </row>
    <row r="241" customFormat="false" ht="15.75" hidden="false" customHeight="false" outlineLevel="1" collapsed="false">
      <c r="D241" s="12"/>
      <c r="E241" s="8"/>
      <c r="G241" s="8"/>
      <c r="H241" s="13"/>
    </row>
    <row r="242" customFormat="false" ht="15.75" hidden="false" customHeight="false" outlineLevel="1" collapsed="false">
      <c r="D242" s="12"/>
      <c r="E242" s="8"/>
      <c r="F242" s="8"/>
      <c r="G242" s="8"/>
      <c r="H242" s="13"/>
    </row>
    <row r="243" customFormat="false" ht="15.75" hidden="false" customHeight="false" outlineLevel="1" collapsed="false">
      <c r="D243" s="12"/>
      <c r="E243" s="8"/>
      <c r="F243" s="8"/>
      <c r="G243" s="8"/>
      <c r="H243" s="13"/>
    </row>
    <row r="244" customFormat="false" ht="15.75" hidden="false" customHeight="false" outlineLevel="1" collapsed="false">
      <c r="D244" s="12"/>
      <c r="E244" s="8"/>
      <c r="F244" s="8"/>
      <c r="G244" s="8"/>
      <c r="H244" s="13"/>
    </row>
    <row r="245" customFormat="false" ht="16.5" hidden="false" customHeight="false" outlineLevel="1" collapsed="false">
      <c r="D245" s="15"/>
      <c r="E245" s="16"/>
      <c r="F245" s="16"/>
      <c r="G245" s="16"/>
      <c r="H245" s="17"/>
    </row>
    <row r="246" customFormat="false" ht="15.6" hidden="false" customHeight="true" outlineLevel="0" collapsed="false">
      <c r="A246" s="85"/>
      <c r="B246" s="6"/>
      <c r="C246" s="7"/>
      <c r="D246" s="8" t="n">
        <f aca="false">COUNTA(D247:D279)</f>
        <v>0</v>
      </c>
      <c r="E246" s="8" t="n">
        <f aca="false">COUNTA(E247:E279)</f>
        <v>0</v>
      </c>
      <c r="F246" s="8" t="n">
        <f aca="false">COUNTA(F247:F279)</f>
        <v>0</v>
      </c>
      <c r="G246" s="8" t="n">
        <f aca="false">COUNTA(G247:G279)</f>
        <v>0</v>
      </c>
      <c r="H246" s="8" t="n">
        <f aca="false">COUNTA(H247:H279)</f>
        <v>0</v>
      </c>
    </row>
    <row r="247" customFormat="false" ht="15.6" hidden="false" customHeight="true" outlineLevel="1" collapsed="false">
      <c r="D247" s="9"/>
      <c r="E247" s="10"/>
      <c r="F247" s="10"/>
      <c r="G247" s="10"/>
      <c r="H247" s="11"/>
    </row>
    <row r="248" customFormat="false" ht="15.6" hidden="false" customHeight="true" outlineLevel="1" collapsed="false">
      <c r="D248" s="12"/>
      <c r="E248" s="8"/>
      <c r="F248" s="8"/>
      <c r="G248" s="8"/>
      <c r="H248" s="13"/>
    </row>
    <row r="249" customFormat="false" ht="15.75" hidden="false" customHeight="false" outlineLevel="1" collapsed="false">
      <c r="D249" s="12"/>
      <c r="E249" s="8"/>
      <c r="F249" s="8"/>
      <c r="G249" s="8"/>
      <c r="H249" s="13"/>
    </row>
    <row r="250" customFormat="false" ht="15.75" hidden="false" customHeight="false" outlineLevel="1" collapsed="false">
      <c r="D250" s="12"/>
      <c r="E250" s="8"/>
      <c r="F250" s="8"/>
      <c r="G250" s="8"/>
      <c r="H250" s="13"/>
    </row>
    <row r="251" customFormat="false" ht="15.75" hidden="false" customHeight="false" outlineLevel="1" collapsed="false">
      <c r="D251" s="12"/>
      <c r="E251" s="8"/>
      <c r="F251" s="8"/>
      <c r="G251" s="8"/>
      <c r="H251" s="13"/>
    </row>
    <row r="252" customFormat="false" ht="15.75" hidden="false" customHeight="false" outlineLevel="1" collapsed="false">
      <c r="D252" s="12"/>
      <c r="F252" s="8"/>
      <c r="G252" s="8"/>
      <c r="H252" s="13"/>
    </row>
    <row r="253" customFormat="false" ht="15.75" hidden="false" customHeight="false" outlineLevel="1" collapsed="false">
      <c r="D253" s="12"/>
      <c r="E253" s="8"/>
      <c r="F253" s="8"/>
      <c r="G253" s="8"/>
      <c r="H253" s="13"/>
    </row>
    <row r="254" customFormat="false" ht="15.75" hidden="false" customHeight="false" outlineLevel="1" collapsed="false">
      <c r="D254" s="12"/>
      <c r="E254" s="8"/>
      <c r="F254" s="8"/>
      <c r="G254" s="8"/>
      <c r="H254" s="13"/>
    </row>
    <row r="255" customFormat="false" ht="15.75" hidden="false" customHeight="false" outlineLevel="1" collapsed="false">
      <c r="D255" s="12"/>
      <c r="E255" s="8"/>
      <c r="F255" s="8"/>
      <c r="G255" s="8"/>
      <c r="H255" s="13"/>
    </row>
    <row r="256" customFormat="false" ht="15.75" hidden="false" customHeight="false" outlineLevel="1" collapsed="false">
      <c r="D256" s="12"/>
      <c r="E256" s="8"/>
      <c r="F256" s="8"/>
      <c r="G256" s="8"/>
      <c r="H256" s="13"/>
    </row>
    <row r="257" customFormat="false" ht="15.75" hidden="false" customHeight="false" outlineLevel="1" collapsed="false">
      <c r="D257" s="12"/>
      <c r="E257" s="8"/>
      <c r="F257" s="8"/>
      <c r="G257" s="8"/>
      <c r="H257" s="13"/>
    </row>
    <row r="258" customFormat="false" ht="15.75" hidden="false" customHeight="false" outlineLevel="1" collapsed="false">
      <c r="D258" s="12"/>
      <c r="E258" s="8"/>
      <c r="F258" s="8"/>
      <c r="G258" s="8"/>
      <c r="H258" s="13"/>
    </row>
    <row r="259" customFormat="false" ht="15.75" hidden="false" customHeight="false" outlineLevel="1" collapsed="false">
      <c r="D259" s="12"/>
      <c r="E259" s="8"/>
      <c r="F259" s="8"/>
      <c r="G259" s="8"/>
      <c r="H259" s="13"/>
    </row>
    <row r="260" customFormat="false" ht="15.75" hidden="false" customHeight="false" outlineLevel="1" collapsed="false">
      <c r="D260" s="12"/>
      <c r="E260" s="8"/>
      <c r="F260" s="14"/>
      <c r="G260" s="8"/>
      <c r="H260" s="13"/>
    </row>
    <row r="261" customFormat="false" ht="15.75" hidden="false" customHeight="false" outlineLevel="1" collapsed="false">
      <c r="D261" s="12"/>
      <c r="E261" s="8"/>
      <c r="F261" s="8"/>
      <c r="G261" s="14"/>
      <c r="H261" s="13"/>
    </row>
    <row r="262" customFormat="false" ht="15.75" hidden="false" customHeight="false" outlineLevel="1" collapsed="false">
      <c r="D262" s="12"/>
      <c r="E262" s="8"/>
      <c r="F262" s="8"/>
      <c r="G262" s="14"/>
      <c r="H262" s="13"/>
    </row>
    <row r="263" customFormat="false" ht="15.75" hidden="false" customHeight="false" outlineLevel="1" collapsed="false">
      <c r="D263" s="12"/>
      <c r="E263" s="8"/>
      <c r="F263" s="8"/>
      <c r="G263" s="8"/>
      <c r="H263" s="13"/>
    </row>
    <row r="264" customFormat="false" ht="15.75" hidden="false" customHeight="false" outlineLevel="1" collapsed="false">
      <c r="D264" s="12"/>
      <c r="E264" s="8"/>
      <c r="F264" s="8"/>
      <c r="G264" s="8"/>
      <c r="H264" s="13"/>
    </row>
    <row r="265" customFormat="false" ht="15.75" hidden="false" customHeight="false" outlineLevel="1" collapsed="false">
      <c r="D265" s="12"/>
      <c r="E265" s="14"/>
      <c r="F265" s="8"/>
      <c r="G265" s="8"/>
      <c r="H265" s="13"/>
    </row>
    <row r="266" customFormat="false" ht="15.75" hidden="false" customHeight="false" outlineLevel="1" collapsed="false">
      <c r="D266" s="12"/>
      <c r="E266" s="8"/>
      <c r="F266" s="8"/>
      <c r="G266" s="8"/>
      <c r="H266" s="13"/>
    </row>
    <row r="267" customFormat="false" ht="15.75" hidden="false" customHeight="false" outlineLevel="1" collapsed="false">
      <c r="D267" s="12"/>
      <c r="E267" s="8"/>
      <c r="F267" s="8"/>
      <c r="G267" s="8"/>
      <c r="H267" s="13"/>
    </row>
    <row r="268" customFormat="false" ht="15.75" hidden="false" customHeight="false" outlineLevel="1" collapsed="false">
      <c r="D268" s="12"/>
      <c r="E268" s="8"/>
      <c r="F268" s="8"/>
      <c r="G268" s="8"/>
      <c r="H268" s="13"/>
    </row>
    <row r="269" customFormat="false" ht="15.75" hidden="false" customHeight="false" outlineLevel="1" collapsed="false">
      <c r="D269" s="12"/>
      <c r="E269" s="8"/>
      <c r="F269" s="8"/>
      <c r="G269" s="8"/>
      <c r="H269" s="13"/>
    </row>
    <row r="270" customFormat="false" ht="15.75" hidden="false" customHeight="false" outlineLevel="1" collapsed="false">
      <c r="D270" s="12"/>
      <c r="E270" s="8"/>
      <c r="F270" s="8"/>
      <c r="G270" s="8"/>
      <c r="H270" s="13"/>
    </row>
    <row r="271" customFormat="false" ht="15.75" hidden="false" customHeight="false" outlineLevel="1" collapsed="false">
      <c r="D271" s="12"/>
      <c r="E271" s="8"/>
      <c r="F271" s="8"/>
      <c r="G271" s="8"/>
      <c r="H271" s="13"/>
    </row>
    <row r="272" customFormat="false" ht="15.75" hidden="false" customHeight="false" outlineLevel="1" collapsed="false">
      <c r="D272" s="12"/>
      <c r="E272" s="8"/>
      <c r="F272" s="8"/>
      <c r="G272" s="8"/>
      <c r="H272" s="13"/>
    </row>
    <row r="273" customFormat="false" ht="15.75" hidden="false" customHeight="false" outlineLevel="1" collapsed="false">
      <c r="D273" s="12"/>
      <c r="E273" s="8"/>
      <c r="F273" s="8"/>
      <c r="G273" s="8"/>
      <c r="H273" s="13"/>
    </row>
    <row r="274" customFormat="false" ht="15.75" hidden="false" customHeight="false" outlineLevel="1" collapsed="false">
      <c r="D274" s="12"/>
      <c r="E274" s="8"/>
      <c r="F274" s="8"/>
      <c r="G274" s="8"/>
      <c r="H274" s="13"/>
    </row>
    <row r="275" customFormat="false" ht="15.75" hidden="false" customHeight="false" outlineLevel="1" collapsed="false">
      <c r="D275" s="12"/>
      <c r="E275" s="8"/>
      <c r="F275" s="8"/>
      <c r="G275" s="8"/>
      <c r="H275" s="13"/>
    </row>
    <row r="276" customFormat="false" ht="15.75" hidden="false" customHeight="false" outlineLevel="1" collapsed="false">
      <c r="D276" s="12"/>
      <c r="E276" s="8"/>
      <c r="F276" s="8"/>
      <c r="G276" s="8"/>
      <c r="H276" s="13"/>
    </row>
    <row r="277" customFormat="false" ht="15.75" hidden="false" customHeight="false" outlineLevel="1" collapsed="false">
      <c r="D277" s="12"/>
      <c r="E277" s="8"/>
      <c r="F277" s="8"/>
      <c r="G277" s="8"/>
      <c r="H277" s="13"/>
    </row>
    <row r="278" customFormat="false" ht="15.75" hidden="false" customHeight="false" outlineLevel="1" collapsed="false">
      <c r="D278" s="12"/>
      <c r="E278" s="8"/>
      <c r="F278" s="8"/>
      <c r="G278" s="8"/>
      <c r="H278" s="13"/>
    </row>
    <row r="279" customFormat="false" ht="15.75" hidden="false" customHeight="false" outlineLevel="1" collapsed="false">
      <c r="D279" s="12"/>
      <c r="E279" s="8"/>
      <c r="F279" s="8"/>
      <c r="G279" s="8"/>
      <c r="H279" s="13"/>
    </row>
    <row r="280" customFormat="false" ht="15" hidden="false" customHeight="true" outlineLevel="0" collapsed="false">
      <c r="C280" s="18" t="n">
        <f aca="false">SUM(D280:H280)</f>
        <v>148</v>
      </c>
      <c r="D280" s="19" t="n">
        <f aca="false">D246+D212+D178+D144+D110+D76+D42+D8</f>
        <v>7</v>
      </c>
      <c r="E280" s="19" t="n">
        <f aca="false">E246+E212+E178+E144+E110+E76+E42+E8</f>
        <v>19</v>
      </c>
      <c r="F280" s="19" t="n">
        <f aca="false">F246+F212+F178+F144+F110+F76+F42+F8</f>
        <v>122</v>
      </c>
      <c r="G280" s="19" t="n">
        <f aca="false">G246+G212+G178+G144+G110+G76+G42+G8</f>
        <v>0</v>
      </c>
      <c r="H280" s="19" t="n">
        <f aca="false">H246+H212+H178+H144+H110+H76+H42+H8</f>
        <v>0</v>
      </c>
    </row>
    <row r="281" customFormat="false" ht="15.75" hidden="false" customHeight="false" outlineLevel="0" collapsed="false">
      <c r="C281" s="20"/>
      <c r="D281" s="21" t="n">
        <f aca="false">D280/$C$280</f>
        <v>0.0472972972972973</v>
      </c>
      <c r="E281" s="21" t="n">
        <f aca="false">E280/$C$280</f>
        <v>0.128378378378378</v>
      </c>
      <c r="F281" s="21" t="n">
        <f aca="false">F280/$C$280</f>
        <v>0.824324324324324</v>
      </c>
      <c r="G281" s="21" t="n">
        <f aca="false">G280/$C$280</f>
        <v>0</v>
      </c>
      <c r="H281" s="21" t="n">
        <f aca="false">H280/$C$280</f>
        <v>0</v>
      </c>
    </row>
  </sheetData>
  <mergeCells count="5">
    <mergeCell ref="D2:D7"/>
    <mergeCell ref="E2:E7"/>
    <mergeCell ref="F2:F7"/>
    <mergeCell ref="G2:G7"/>
    <mergeCell ref="H2:H7"/>
  </mergeCells>
  <conditionalFormatting sqref="D97:H109 D96:E96 G96:H96 D77:H95">
    <cfRule type="duplicateValues" priority="2" aboveAverage="0" equalAverage="0" bottom="0" percent="0" rank="0" text="" dxfId="0">
      <formula>0</formula>
    </cfRule>
  </conditionalFormatting>
  <conditionalFormatting sqref="D9:H10 D33:H41 D11:E18 G11:H32 F11:F31 D20:E32 D19">
    <cfRule type="duplicateValues" priority="3" aboveAverage="0" equalAverage="0" bottom="0" percent="0" rank="0" text="" dxfId="1">
      <formula>0</formula>
    </cfRule>
  </conditionalFormatting>
  <conditionalFormatting sqref="D111:H131 D133:H143 D132:E132 G132:H132">
    <cfRule type="duplicateValues" priority="4" aboveAverage="0" equalAverage="0" bottom="0" percent="0" rank="0" text="" dxfId="2">
      <formula>0</formula>
    </cfRule>
  </conditionalFormatting>
  <conditionalFormatting sqref="D145:H177">
    <cfRule type="duplicateValues" priority="5" aboveAverage="0" equalAverage="0" bottom="0" percent="0" rank="0" text="" dxfId="3">
      <formula>0</formula>
    </cfRule>
  </conditionalFormatting>
  <conditionalFormatting sqref="D179:H211">
    <cfRule type="duplicateValues" priority="6" aboveAverage="0" equalAverage="0" bottom="0" percent="0" rank="0" text="" dxfId="4">
      <formula>0</formula>
    </cfRule>
  </conditionalFormatting>
  <conditionalFormatting sqref="D247:H279">
    <cfRule type="duplicateValues" priority="7" aboveAverage="0" equalAverage="0" bottom="0" percent="0" rank="0" text="" dxfId="5">
      <formula>0</formula>
    </cfRule>
  </conditionalFormatting>
  <conditionalFormatting sqref="D213:H245">
    <cfRule type="duplicateValues" priority="8" aboveAverage="0" equalAverage="0" bottom="0" percent="0" rank="0" text="" dxfId="6">
      <formula>0</formula>
    </cfRule>
  </conditionalFormatting>
  <conditionalFormatting sqref="F32">
    <cfRule type="duplicateValues" priority="9" aboveAverage="0" equalAverage="0" bottom="0" percent="0" rank="0" text="" dxfId="7">
      <formula>0</formula>
    </cfRule>
  </conditionalFormatting>
  <conditionalFormatting sqref="D9:H18 D20:H41 D19 F19:H19"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</conditionalFormatting>
  <conditionalFormatting sqref="F32">
    <cfRule type="duplicateValues" priority="19" aboveAverage="0" equalAverage="0" bottom="0" percent="0" rank="0" text="" dxfId="17">
      <formula>0</formula>
    </cfRule>
  </conditionalFormatting>
  <conditionalFormatting sqref="D43:H45 D67:H73 G46:H66 F46:F65 D46:E66 D75:H75 D74:E74 G74:H74">
    <cfRule type="duplicateValues" priority="20" aboveAverage="0" equalAverage="0" bottom="0" percent="0" rank="0" text="" dxfId="18">
      <formula>0</formula>
    </cfRule>
  </conditionalFormatting>
  <conditionalFormatting sqref="D43:H73 D75:H75 D74:E74 G74:H74">
    <cfRule type="duplicateValues" priority="21" aboveAverage="0" equalAverage="0" bottom="0" percent="0" rank="0" text="" dxfId="19">
      <formula>0</formula>
    </cfRule>
  </conditionalFormatting>
  <conditionalFormatting sqref="F66">
    <cfRule type="duplicateValues" priority="22" aboveAverage="0" equalAverage="0" bottom="0" percent="0" rank="0" text="" dxfId="20">
      <formula>0</formula>
    </cfRule>
  </conditionalFormatting>
  <conditionalFormatting sqref="D43:H73 D75:H75 D74:E74 G74:H74"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</conditionalFormatting>
  <conditionalFormatting sqref="D43:H73 D75:H75 D74:E74 G74:H74">
    <cfRule type="duplicateValues" priority="25" aboveAverage="0" equalAverage="0" bottom="0" percent="0" rank="0" text="" dxfId="23">
      <formula>0</formula>
    </cfRule>
  </conditionalFormatting>
  <conditionalFormatting sqref="D97:H109 D96:E96 G96:H96 D77:H95">
    <cfRule type="duplicateValues" priority="26" aboveAverage="0" equalAverage="0" bottom="0" percent="0" rank="0" text="" dxfId="24">
      <formula>0</formula>
    </cfRule>
  </conditionalFormatting>
  <conditionalFormatting sqref="D43:H73 D75:H75 D74:E74 G74:H74">
    <cfRule type="duplicateValues" priority="27" aboveAverage="0" equalAverage="0" bottom="0" percent="0" rank="0" text="" dxfId="25">
      <formula>0</formula>
    </cfRule>
  </conditionalFormatting>
  <conditionalFormatting sqref="D97:H109 D96:E96 G96:H96 D77:H95">
    <cfRule type="duplicateValues" priority="28" aboveAverage="0" equalAverage="0" bottom="0" percent="0" rank="0" text="" dxfId="26">
      <formula>0</formula>
    </cfRule>
  </conditionalFormatting>
  <conditionalFormatting sqref="D111:H131 D133:H143 D132:E132 G132:H132">
    <cfRule type="duplicateValues" priority="29" aboveAverage="0" equalAverage="0" bottom="0" percent="0" rank="0" text="" dxfId="27">
      <formula>0</formula>
    </cfRule>
  </conditionalFormatting>
  <conditionalFormatting sqref="D145:H177">
    <cfRule type="duplicateValues" priority="30" aboveAverage="0" equalAverage="0" bottom="0" percent="0" rank="0" text="" dxfId="28">
      <formula>0</formula>
    </cfRule>
  </conditionalFormatting>
  <conditionalFormatting sqref="D43:H73 D75:H75 D74:E74 G74:H74"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</conditionalFormatting>
  <conditionalFormatting sqref="D97:H109 D96:E96 G96:H96 D77:H95">
    <cfRule type="duplicateValues" priority="34" aboveAverage="0" equalAverage="0" bottom="0" percent="0" rank="0" text="" dxfId="32">
      <formula>0</formula>
    </cfRule>
  </conditionalFormatting>
  <conditionalFormatting sqref="D111:H131 D133:H143 D132:E132 G132:H132">
    <cfRule type="duplicateValues" priority="35" aboveAverage="0" equalAverage="0" bottom="0" percent="0" rank="0" text="" dxfId="33">
      <formula>0</formula>
    </cfRule>
  </conditionalFormatting>
  <conditionalFormatting sqref="D145:H177">
    <cfRule type="duplicateValues" priority="36" aboveAverage="0" equalAverage="0" bottom="0" percent="0" rank="0" text="" dxfId="34">
      <formula>0</formula>
    </cfRule>
  </conditionalFormatting>
  <conditionalFormatting sqref="D179:H211">
    <cfRule type="duplicateValues" priority="37" aboveAverage="0" equalAverage="0" bottom="0" percent="0" rank="0" text="" dxfId="35">
      <formula>0</formula>
    </cfRule>
  </conditionalFormatting>
  <conditionalFormatting sqref="D97:H109 D96:E96 G96:H96 D77:H95">
    <cfRule type="duplicateValues" priority="38" aboveAverage="0" equalAverage="0" bottom="0" percent="0" rank="0" text="" dxfId="36">
      <formula>0</formula>
    </cfRule>
  </conditionalFormatting>
  <conditionalFormatting sqref="D111:H131 D133:H143 D132:E132 G132:H132">
    <cfRule type="duplicateValues" priority="39" aboveAverage="0" equalAverage="0" bottom="0" percent="0" rank="0" text="" dxfId="37">
      <formula>0</formula>
    </cfRule>
  </conditionalFormatting>
  <conditionalFormatting sqref="D145:H177">
    <cfRule type="duplicateValues" priority="40" aboveAverage="0" equalAverage="0" bottom="0" percent="0" rank="0" text="" dxfId="38">
      <formula>0</formula>
    </cfRule>
  </conditionalFormatting>
  <conditionalFormatting sqref="D179:H211">
    <cfRule type="duplicateValues" priority="41" aboveAverage="0" equalAverage="0" bottom="0" percent="0" rank="0" text="" dxfId="39">
      <formula>0</formula>
    </cfRule>
  </conditionalFormatting>
  <conditionalFormatting sqref="D213:H245">
    <cfRule type="duplicateValues" priority="42" aboveAverage="0" equalAverage="0" bottom="0" percent="0" rank="0" text="" dxfId="40">
      <formula>0</formula>
    </cfRule>
  </conditionalFormatting>
  <conditionalFormatting sqref="D97:H109 D96:E96 G96:H96 D77:H95">
    <cfRule type="duplicateValues" priority="43" aboveAverage="0" equalAverage="0" bottom="0" percent="0" rank="0" text="" dxfId="41">
      <formula>0</formula>
    </cfRule>
  </conditionalFormatting>
  <conditionalFormatting sqref="D111:H131 D133:H143 D132:E132 G132:H132">
    <cfRule type="duplicateValues" priority="44" aboveAverage="0" equalAverage="0" bottom="0" percent="0" rank="0" text="" dxfId="42">
      <formula>0</formula>
    </cfRule>
  </conditionalFormatting>
  <conditionalFormatting sqref="D145:H177">
    <cfRule type="duplicateValues" priority="45" aboveAverage="0" equalAverage="0" bottom="0" percent="0" rank="0" text="" dxfId="43">
      <formula>0</formula>
    </cfRule>
  </conditionalFormatting>
  <conditionalFormatting sqref="D179:H211">
    <cfRule type="duplicateValues" priority="46" aboveAverage="0" equalAverage="0" bottom="0" percent="0" rank="0" text="" dxfId="44">
      <formula>0</formula>
    </cfRule>
  </conditionalFormatting>
  <conditionalFormatting sqref="D213:H245">
    <cfRule type="duplicateValues" priority="47" aboveAverage="0" equalAverage="0" bottom="0" percent="0" rank="0" text="" dxfId="45">
      <formula>0</formula>
    </cfRule>
  </conditionalFormatting>
  <conditionalFormatting sqref="D247:H279">
    <cfRule type="duplicateValues" priority="48" aboveAverage="0" equalAverage="0" bottom="0" percent="0" rank="0" text="" dxfId="46">
      <formula>0</formula>
    </cfRule>
  </conditionalFormatting>
  <conditionalFormatting sqref="D97:H109 D96:E96 G96:H96 D77:H95">
    <cfRule type="duplicateValues" priority="49" aboveAverage="0" equalAverage="0" bottom="0" percent="0" rank="0" text="" dxfId="47">
      <formula>0</formula>
    </cfRule>
  </conditionalFormatting>
  <conditionalFormatting sqref="D111:H131 D133:H143 D132:E132 G132:H132">
    <cfRule type="duplicateValues" priority="50" aboveAverage="0" equalAverage="0" bottom="0" percent="0" rank="0" text="" dxfId="48">
      <formula>0</formula>
    </cfRule>
  </conditionalFormatting>
  <conditionalFormatting sqref="D145:H177">
    <cfRule type="duplicateValues" priority="51" aboveAverage="0" equalAverage="0" bottom="0" percent="0" rank="0" text="" dxfId="49">
      <formula>0</formula>
    </cfRule>
  </conditionalFormatting>
  <conditionalFormatting sqref="D179:H211">
    <cfRule type="duplicateValues" priority="52" aboveAverage="0" equalAverage="0" bottom="0" percent="0" rank="0" text="" dxfId="50">
      <formula>0</formula>
    </cfRule>
  </conditionalFormatting>
  <conditionalFormatting sqref="D213:H245">
    <cfRule type="duplicateValues" priority="53" aboveAverage="0" equalAverage="0" bottom="0" percent="0" rank="0" text="" dxfId="51">
      <formula>0</formula>
    </cfRule>
  </conditionalFormatting>
  <conditionalFormatting sqref="D247:H279">
    <cfRule type="duplicateValues" priority="54" aboveAverage="0" equalAverage="0" bottom="0" percent="0" rank="0" text="" dxfId="52">
      <formula>0</formula>
    </cfRule>
  </conditionalFormatting>
  <conditionalFormatting sqref="F74"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</conditionalFormatting>
  <conditionalFormatting sqref="F96"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</conditionalFormatting>
  <conditionalFormatting sqref="F132"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</conditionalFormatting>
  <conditionalFormatting sqref="E19">
    <cfRule type="duplicateValues" priority="118" aboveAverage="0" equalAverage="0" bottom="0" percent="0" rank="0" text="" dxfId="116">
      <formula>0</formula>
    </cfRule>
  </conditionalFormatting>
  <conditionalFormatting sqref="E19"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</conditionalFormatting>
  <dataValidations count="1">
    <dataValidation allowBlank="true" operator="between" showDropDown="false" showErrorMessage="true" showInputMessage="true" sqref="F1 D8:H280" type="list">
      <formula1>_CompoundList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7"/>
  <sheetViews>
    <sheetView showFormulas="false" showGridLines="true" showRowColHeaders="true" showZeros="true" rightToLeft="false" tabSelected="false" showOutlineSymbols="true" defaultGridColor="true" view="normal" topLeftCell="A247" colorId="64" zoomScale="100" zoomScaleNormal="100" zoomScalePageLayoutView="100" workbookViewId="0">
      <selection pane="topLeft" activeCell="D225" activeCellId="0" sqref="D225"/>
    </sheetView>
  </sheetViews>
  <sheetFormatPr defaultRowHeight="12" zeroHeight="false" outlineLevelRow="2" outlineLevelCol="0"/>
  <cols>
    <col collapsed="false" customWidth="true" hidden="false" outlineLevel="0" max="1" min="1" style="1" width="3.86"/>
    <col collapsed="false" customWidth="true" hidden="false" outlineLevel="0" max="2" min="2" style="1" width="43.85"/>
    <col collapsed="false" customWidth="true" hidden="false" outlineLevel="0" max="3" min="3" style="1" width="4.43"/>
    <col collapsed="false" customWidth="true" hidden="false" outlineLevel="0" max="8" min="4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34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15.6" hidden="false" customHeight="true" outlineLevel="0" collapsed="false">
      <c r="A8" s="85" t="n">
        <v>1</v>
      </c>
      <c r="B8" s="6" t="s">
        <v>100</v>
      </c>
      <c r="C8" s="7" t="n">
        <f aca="false">SUM(D8:H8)</f>
        <v>39</v>
      </c>
      <c r="D8" s="8" t="n">
        <f aca="false">COUNTA(D9:D74)</f>
        <v>4</v>
      </c>
      <c r="E8" s="8" t="n">
        <f aca="false">COUNTA(E9:E74)</f>
        <v>3</v>
      </c>
      <c r="F8" s="8" t="n">
        <f aca="false">COUNTA(F9:F74)</f>
        <v>30</v>
      </c>
      <c r="G8" s="8" t="n">
        <f aca="false">COUNTA(G9:G74)</f>
        <v>0</v>
      </c>
      <c r="H8" s="8" t="n">
        <f aca="false">COUNTA(H9:H74)</f>
        <v>2</v>
      </c>
    </row>
    <row r="9" customFormat="false" ht="15.6" hidden="false" customHeight="true" outlineLevel="1" collapsed="false">
      <c r="D9" s="9"/>
      <c r="E9" s="10"/>
      <c r="F9" s="10"/>
      <c r="G9" s="10"/>
      <c r="H9" s="11"/>
    </row>
    <row r="10" customFormat="false" ht="15.6" hidden="false" customHeight="true" outlineLevel="1" collapsed="false">
      <c r="D10" s="60" t="s">
        <v>72</v>
      </c>
      <c r="E10" s="8"/>
      <c r="G10" s="8"/>
      <c r="H10" s="13"/>
    </row>
    <row r="11" customFormat="false" ht="15.75" hidden="false" customHeight="false" outlineLevel="1" collapsed="false">
      <c r="D11" s="12"/>
      <c r="E11" s="8"/>
      <c r="F11" s="60" t="s">
        <v>71</v>
      </c>
      <c r="G11" s="8"/>
      <c r="H11" s="13"/>
    </row>
    <row r="12" customFormat="false" ht="15.75" hidden="false" customHeight="false" outlineLevel="1" collapsed="false">
      <c r="D12" s="12"/>
      <c r="E12" s="8"/>
      <c r="F12" s="60" t="s">
        <v>55</v>
      </c>
      <c r="G12" s="8"/>
      <c r="H12" s="13"/>
    </row>
    <row r="13" customFormat="false" ht="15.75" hidden="false" customHeight="false" outlineLevel="1" collapsed="false">
      <c r="D13" s="12"/>
      <c r="E13" s="8"/>
      <c r="F13" s="60" t="s">
        <v>56</v>
      </c>
      <c r="G13" s="8"/>
      <c r="H13" s="13"/>
    </row>
    <row r="14" customFormat="false" ht="15.75" hidden="false" customHeight="false" outlineLevel="1" collapsed="false">
      <c r="D14" s="60" t="s">
        <v>88</v>
      </c>
      <c r="E14" s="8"/>
      <c r="G14" s="8"/>
      <c r="H14" s="13"/>
    </row>
    <row r="15" customFormat="false" ht="15.75" hidden="false" customHeight="false" outlineLevel="1" collapsed="false">
      <c r="D15" s="12"/>
      <c r="E15" s="8"/>
      <c r="F15" s="60" t="s">
        <v>74</v>
      </c>
      <c r="G15" s="8"/>
      <c r="H15" s="13"/>
    </row>
    <row r="16" customFormat="false" ht="15.75" hidden="false" customHeight="false" outlineLevel="1" collapsed="false">
      <c r="D16" s="12"/>
      <c r="E16" s="8"/>
      <c r="F16" s="60" t="s">
        <v>76</v>
      </c>
      <c r="G16" s="8"/>
      <c r="H16" s="13"/>
    </row>
    <row r="17" customFormat="false" ht="15.75" hidden="false" customHeight="false" outlineLevel="1" collapsed="false">
      <c r="D17" s="12"/>
      <c r="E17" s="8"/>
      <c r="F17" s="60" t="s">
        <v>89</v>
      </c>
      <c r="G17" s="8"/>
      <c r="H17" s="13"/>
    </row>
    <row r="18" customFormat="false" ht="15.75" hidden="false" customHeight="false" outlineLevel="1" collapsed="false">
      <c r="D18" s="12"/>
      <c r="E18" s="8"/>
      <c r="F18" s="60" t="s">
        <v>57</v>
      </c>
      <c r="G18" s="8"/>
      <c r="H18" s="13"/>
    </row>
    <row r="19" customFormat="false" ht="15.75" hidden="false" customHeight="false" outlineLevel="1" collapsed="false">
      <c r="D19" s="60" t="s">
        <v>90</v>
      </c>
      <c r="E19" s="8"/>
      <c r="G19" s="8"/>
      <c r="H19" s="13"/>
    </row>
    <row r="20" customFormat="false" ht="15.75" hidden="false" customHeight="false" outlineLevel="1" collapsed="false">
      <c r="D20" s="60" t="s">
        <v>91</v>
      </c>
      <c r="E20" s="8"/>
      <c r="G20" s="8"/>
      <c r="H20" s="13"/>
    </row>
    <row r="21" customFormat="false" ht="15.75" hidden="false" customHeight="false" outlineLevel="1" collapsed="false">
      <c r="D21" s="12"/>
      <c r="E21" s="8"/>
      <c r="F21" s="60" t="s">
        <v>58</v>
      </c>
      <c r="G21" s="8"/>
      <c r="H21" s="13"/>
    </row>
    <row r="22" customFormat="false" ht="15.75" hidden="false" customHeight="false" outlineLevel="1" collapsed="false">
      <c r="D22" s="12"/>
      <c r="E22" s="8"/>
      <c r="F22" s="8"/>
      <c r="G22" s="8"/>
      <c r="H22" s="39" t="s">
        <v>37</v>
      </c>
    </row>
    <row r="23" customFormat="false" ht="15.75" hidden="false" customHeight="false" outlineLevel="1" collapsed="false">
      <c r="D23" s="12"/>
      <c r="E23" s="8"/>
      <c r="G23" s="14"/>
      <c r="H23" s="13"/>
    </row>
    <row r="24" customFormat="false" ht="15.75" hidden="false" customHeight="false" outlineLevel="2" collapsed="false">
      <c r="D24" s="12"/>
      <c r="E24" s="39" t="s">
        <v>14</v>
      </c>
      <c r="G24" s="14"/>
      <c r="H24" s="13"/>
    </row>
    <row r="25" customFormat="false" ht="15.75" hidden="false" customHeight="false" outlineLevel="2" collapsed="false">
      <c r="D25" s="12"/>
      <c r="E25" s="8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E26" s="8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E27" s="14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8"/>
      <c r="H28" s="13"/>
    </row>
    <row r="29" customFormat="false" ht="15.75" hidden="false" customHeight="false" outlineLevel="2" collapsed="false">
      <c r="D29" s="12"/>
      <c r="E29" s="8"/>
      <c r="G29" s="8"/>
      <c r="H29" s="39" t="s">
        <v>39</v>
      </c>
    </row>
    <row r="30" customFormat="false" ht="15.75" hidden="false" customHeight="false" outlineLevel="2" collapsed="false">
      <c r="D30" s="12"/>
      <c r="E30" s="8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E31" s="8"/>
      <c r="G31" s="8"/>
      <c r="H31" s="13"/>
    </row>
    <row r="32" customFormat="false" ht="15.75" hidden="false" customHeight="false" outlineLevel="2" collapsed="false">
      <c r="D32" s="12"/>
      <c r="E32" s="8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E33" s="8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E34" s="39" t="s">
        <v>8</v>
      </c>
      <c r="G34" s="8"/>
      <c r="H34" s="13"/>
    </row>
    <row r="35" customFormat="false" ht="15.75" hidden="false" customHeight="false" outlineLevel="2" collapsed="false">
      <c r="D35" s="12"/>
      <c r="E35" s="8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E39" s="8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E40" s="8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E41" s="8"/>
      <c r="F41" s="39" t="s">
        <v>62</v>
      </c>
      <c r="G41" s="8"/>
      <c r="H41" s="13"/>
    </row>
    <row r="42" customFormat="false" ht="15.6" hidden="false" customHeight="true" outlineLevel="2" collapsed="false">
      <c r="D42" s="12"/>
      <c r="E42" s="8"/>
      <c r="F42" s="39" t="s">
        <v>63</v>
      </c>
      <c r="G42" s="8"/>
      <c r="H42" s="13"/>
    </row>
    <row r="43" customFormat="false" ht="15.6" hidden="false" customHeight="true" outlineLevel="2" collapsed="false">
      <c r="D43" s="12"/>
      <c r="E43" s="8"/>
      <c r="G43" s="8"/>
      <c r="H43" s="13"/>
    </row>
    <row r="44" customFormat="false" ht="15.75" hidden="false" customHeight="false" outlineLevel="2" collapsed="false">
      <c r="D44" s="12"/>
      <c r="E44" s="8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E45" s="8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E46" s="8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E47" s="8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E48" s="8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E49" s="8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E50" s="8"/>
      <c r="F50" s="39" t="s">
        <v>70</v>
      </c>
      <c r="G50" s="8"/>
      <c r="H50" s="13"/>
    </row>
    <row r="51" customFormat="false" ht="15.75" hidden="false" customHeight="false" outlineLevel="2" collapsed="false">
      <c r="D51" s="12"/>
      <c r="E51" s="39" t="s">
        <v>42</v>
      </c>
      <c r="G51" s="8"/>
      <c r="H51" s="13"/>
    </row>
    <row r="52" customFormat="false" ht="15.75" hidden="false" customHeight="false" outlineLevel="2" collapsed="false">
      <c r="D52" s="12"/>
      <c r="E52" s="13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14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14"/>
      <c r="H56" s="13"/>
    </row>
    <row r="57" customFormat="false" ht="15.75" hidden="false" customHeight="false" outlineLevel="2" collapsed="false">
      <c r="D57" s="12"/>
      <c r="E57" s="8"/>
      <c r="F57" s="8"/>
      <c r="G57" s="14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15.6" hidden="false" customHeight="true" outlineLevel="0" collapsed="false">
      <c r="A75" s="85" t="n">
        <f aca="false">A8+1</f>
        <v>2</v>
      </c>
      <c r="B75" s="6" t="s">
        <v>101</v>
      </c>
      <c r="C75" s="7" t="n">
        <f aca="false">SUM(D75:H75)</f>
        <v>39</v>
      </c>
      <c r="D75" s="8" t="n">
        <f aca="false">COUNTA(D76:D141)</f>
        <v>1</v>
      </c>
      <c r="E75" s="8" t="n">
        <f aca="false">COUNTA(E76:E141)</f>
        <v>2</v>
      </c>
      <c r="F75" s="8" t="n">
        <f aca="false">COUNTA(F76:F141)</f>
        <v>36</v>
      </c>
      <c r="G75" s="8" t="n">
        <f aca="false">COUNTA(G76:G141)</f>
        <v>0</v>
      </c>
      <c r="H75" s="8" t="n">
        <f aca="false">COUNTA(H76:H141)</f>
        <v>0</v>
      </c>
    </row>
    <row r="76" customFormat="false" ht="15.6" hidden="false" customHeight="true" outlineLevel="1" collapsed="false">
      <c r="D76" s="9"/>
      <c r="E76" s="10"/>
      <c r="F76" s="10"/>
      <c r="G76" s="10"/>
      <c r="H76" s="11"/>
    </row>
    <row r="77" customFormat="false" ht="15.6" hidden="false" customHeight="true" outlineLevel="1" collapsed="false">
      <c r="D77" s="12"/>
      <c r="E77" s="8"/>
      <c r="F77" s="60" t="s">
        <v>72</v>
      </c>
      <c r="G77" s="8"/>
      <c r="H77" s="13"/>
    </row>
    <row r="78" customFormat="false" ht="15.75" hidden="false" customHeight="false" outlineLevel="1" collapsed="false">
      <c r="D78" s="12"/>
      <c r="E78" s="8"/>
      <c r="F78" s="60" t="s">
        <v>71</v>
      </c>
      <c r="G78" s="8"/>
      <c r="H78" s="13"/>
    </row>
    <row r="79" customFormat="false" ht="15.75" hidden="false" customHeight="false" outlineLevel="1" collapsed="false">
      <c r="D79" s="12"/>
      <c r="E79" s="60" t="s">
        <v>55</v>
      </c>
      <c r="G79" s="8"/>
      <c r="H79" s="13"/>
    </row>
    <row r="80" customFormat="false" ht="15.75" hidden="false" customHeight="false" outlineLevel="1" collapsed="false">
      <c r="D80" s="12"/>
      <c r="E80" s="8"/>
      <c r="F80" s="60" t="s">
        <v>56</v>
      </c>
      <c r="G80" s="8"/>
      <c r="H80" s="13"/>
    </row>
    <row r="81" customFormat="false" ht="15.75" hidden="false" customHeight="false" outlineLevel="1" collapsed="false">
      <c r="D81" s="12"/>
      <c r="E81" s="8"/>
      <c r="F81" s="60" t="s">
        <v>88</v>
      </c>
      <c r="G81" s="8"/>
      <c r="H81" s="13"/>
    </row>
    <row r="82" customFormat="false" ht="15.75" hidden="false" customHeight="false" outlineLevel="1" collapsed="false">
      <c r="D82" s="12"/>
      <c r="E82" s="60" t="s">
        <v>74</v>
      </c>
      <c r="G82" s="8"/>
      <c r="H82" s="13"/>
    </row>
    <row r="83" customFormat="false" ht="15.75" hidden="false" customHeight="false" outlineLevel="1" collapsed="false">
      <c r="D83" s="60" t="s">
        <v>76</v>
      </c>
      <c r="E83" s="8"/>
      <c r="G83" s="8"/>
      <c r="H83" s="13"/>
    </row>
    <row r="84" customFormat="false" ht="15.75" hidden="false" customHeight="false" outlineLevel="1" collapsed="false">
      <c r="D84" s="12"/>
      <c r="E84" s="8"/>
      <c r="F84" s="60" t="s">
        <v>89</v>
      </c>
      <c r="G84" s="8"/>
      <c r="H84" s="13"/>
    </row>
    <row r="85" customFormat="false" ht="15.75" hidden="false" customHeight="false" outlineLevel="1" collapsed="false">
      <c r="D85" s="12"/>
      <c r="E85" s="8"/>
      <c r="F85" s="60" t="s">
        <v>57</v>
      </c>
      <c r="G85" s="8"/>
      <c r="H85" s="13"/>
    </row>
    <row r="86" customFormat="false" ht="15.75" hidden="false" customHeight="false" outlineLevel="1" collapsed="false">
      <c r="D86" s="12"/>
      <c r="E86" s="8"/>
      <c r="F86" s="60" t="s">
        <v>90</v>
      </c>
      <c r="G86" s="8"/>
      <c r="H86" s="13"/>
    </row>
    <row r="87" customFormat="false" ht="15.75" hidden="false" customHeight="false" outlineLevel="1" collapsed="false">
      <c r="D87" s="12"/>
      <c r="E87" s="8"/>
      <c r="F87" s="60" t="s">
        <v>91</v>
      </c>
      <c r="G87" s="8"/>
      <c r="H87" s="13"/>
    </row>
    <row r="88" customFormat="false" ht="15.75" hidden="false" customHeight="false" outlineLevel="1" collapsed="false">
      <c r="D88" s="12"/>
      <c r="E88" s="8"/>
      <c r="F88" s="60" t="s">
        <v>58</v>
      </c>
      <c r="G88" s="8"/>
      <c r="H88" s="13"/>
    </row>
    <row r="89" customFormat="false" ht="15.75" hidden="false" customHeight="false" outlineLevel="1" collapsed="false">
      <c r="D89" s="12"/>
      <c r="F89" s="39" t="s">
        <v>37</v>
      </c>
      <c r="G89" s="8"/>
      <c r="H89" s="13"/>
    </row>
    <row r="90" customFormat="false" ht="15.75" hidden="false" customHeight="false" outlineLevel="1" collapsed="false">
      <c r="D90" s="12"/>
      <c r="E90" s="8"/>
      <c r="F90" s="8"/>
      <c r="G90" s="14"/>
      <c r="H90" s="13"/>
    </row>
    <row r="91" customFormat="false" ht="15.75" hidden="false" customHeight="false" outlineLevel="2" collapsed="false">
      <c r="D91" s="12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E92" s="8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E94" s="14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E95" s="8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E97" s="8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E98" s="8"/>
      <c r="F98" s="8"/>
      <c r="G98" s="8"/>
      <c r="H98" s="13"/>
    </row>
    <row r="99" customFormat="false" ht="15.75" hidden="false" customHeight="false" outlineLevel="2" collapsed="false">
      <c r="D99" s="12"/>
      <c r="E99" s="8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E100" s="8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E102" s="8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E103" s="8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E104" s="8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E105" s="8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E106" s="8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E107" s="8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E108" s="8"/>
      <c r="F108" s="39" t="s">
        <v>62</v>
      </c>
      <c r="G108" s="8"/>
      <c r="H108" s="13"/>
    </row>
    <row r="109" customFormat="false" ht="15.6" hidden="false" customHeight="true" outlineLevel="2" collapsed="false">
      <c r="D109" s="12"/>
      <c r="E109" s="8"/>
      <c r="F109" s="39" t="s">
        <v>63</v>
      </c>
      <c r="G109" s="8"/>
      <c r="H109" s="13"/>
    </row>
    <row r="110" customFormat="false" ht="15.6" hidden="false" customHeight="true" outlineLevel="2" collapsed="false">
      <c r="D110" s="12"/>
      <c r="E110" s="8"/>
      <c r="F110" s="39" t="s">
        <v>99</v>
      </c>
      <c r="G110" s="8"/>
      <c r="H110" s="13"/>
    </row>
    <row r="111" customFormat="false" ht="15.75" hidden="false" customHeight="false" outlineLevel="2" collapsed="false">
      <c r="D111" s="12"/>
      <c r="E111" s="8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E112" s="8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E113" s="8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E114" s="8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E115" s="8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E116" s="8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E117" s="8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14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13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15.6" hidden="false" customHeight="true" outlineLevel="0" collapsed="false">
      <c r="A142" s="85" t="n">
        <f aca="false">A75+1</f>
        <v>3</v>
      </c>
      <c r="B142" s="6" t="s">
        <v>102</v>
      </c>
      <c r="C142" s="7" t="n">
        <f aca="false">SUM(D142:H142)</f>
        <v>38</v>
      </c>
      <c r="D142" s="8" t="n">
        <f aca="false">COUNTA(D143:D208)</f>
        <v>1</v>
      </c>
      <c r="E142" s="8" t="n">
        <f aca="false">COUNTA(E143:E208)</f>
        <v>1</v>
      </c>
      <c r="F142" s="8" t="n">
        <f aca="false">COUNTA(F143:F208)</f>
        <v>36</v>
      </c>
      <c r="G142" s="8" t="n">
        <f aca="false">COUNTA(G143:G208)</f>
        <v>0</v>
      </c>
      <c r="H142" s="8" t="n">
        <f aca="false">COUNTA(H143:H208)</f>
        <v>0</v>
      </c>
    </row>
    <row r="143" customFormat="false" ht="15.6" hidden="false" customHeight="true" outlineLevel="1" collapsed="false">
      <c r="D143" s="9"/>
      <c r="E143" s="10"/>
      <c r="F143" s="10"/>
      <c r="G143" s="10"/>
      <c r="H143" s="11"/>
    </row>
    <row r="144" customFormat="false" ht="15.6" hidden="false" customHeight="true" outlineLevel="1" collapsed="false">
      <c r="D144" s="12"/>
      <c r="E144" s="8"/>
      <c r="F144" s="60" t="s">
        <v>72</v>
      </c>
      <c r="G144" s="8"/>
      <c r="H144" s="13"/>
    </row>
    <row r="145" customFormat="false" ht="15.75" hidden="false" customHeight="false" outlineLevel="1" collapsed="false">
      <c r="D145" s="12"/>
      <c r="E145" s="8"/>
      <c r="F145" s="60" t="s">
        <v>71</v>
      </c>
      <c r="G145" s="8"/>
      <c r="H145" s="13"/>
    </row>
    <row r="146" customFormat="false" ht="15.75" hidden="false" customHeight="false" outlineLevel="1" collapsed="false">
      <c r="D146" s="12"/>
      <c r="E146" s="8"/>
      <c r="F146" s="60" t="s">
        <v>55</v>
      </c>
      <c r="G146" s="8"/>
      <c r="H146" s="13"/>
    </row>
    <row r="147" customFormat="false" ht="15.75" hidden="false" customHeight="false" outlineLevel="1" collapsed="false">
      <c r="D147" s="12"/>
      <c r="E147" s="8"/>
      <c r="F147" s="60" t="s">
        <v>56</v>
      </c>
      <c r="G147" s="8"/>
      <c r="H147" s="13"/>
    </row>
    <row r="148" customFormat="false" ht="15.75" hidden="false" customHeight="false" outlineLevel="1" collapsed="false">
      <c r="D148" s="12"/>
      <c r="E148" s="8"/>
      <c r="F148" s="60" t="s">
        <v>88</v>
      </c>
      <c r="G148" s="8"/>
      <c r="H148" s="13"/>
    </row>
    <row r="149" customFormat="false" ht="15.75" hidden="false" customHeight="false" outlineLevel="1" collapsed="false">
      <c r="D149" s="12"/>
      <c r="E149" s="8"/>
      <c r="F149" s="60" t="s">
        <v>74</v>
      </c>
      <c r="G149" s="8"/>
      <c r="H149" s="13"/>
    </row>
    <row r="150" customFormat="false" ht="15.75" hidden="false" customHeight="false" outlineLevel="1" collapsed="false">
      <c r="D150" s="12"/>
      <c r="E150" s="8"/>
      <c r="F150" s="60" t="s">
        <v>76</v>
      </c>
      <c r="G150" s="8"/>
      <c r="H150" s="13"/>
    </row>
    <row r="151" customFormat="false" ht="15.75" hidden="false" customHeight="false" outlineLevel="1" collapsed="false">
      <c r="D151" s="12"/>
      <c r="E151" s="8"/>
      <c r="F151" s="60" t="s">
        <v>89</v>
      </c>
      <c r="G151" s="8"/>
      <c r="H151" s="13"/>
    </row>
    <row r="152" customFormat="false" ht="15.75" hidden="false" customHeight="false" outlineLevel="1" collapsed="false">
      <c r="D152" s="12"/>
      <c r="E152" s="8"/>
      <c r="F152" s="60" t="s">
        <v>57</v>
      </c>
      <c r="G152" s="8"/>
      <c r="H152" s="13"/>
    </row>
    <row r="153" customFormat="false" ht="15.75" hidden="false" customHeight="false" outlineLevel="1" collapsed="false">
      <c r="D153" s="12"/>
      <c r="E153" s="8"/>
      <c r="F153" s="60" t="s">
        <v>90</v>
      </c>
      <c r="G153" s="8"/>
      <c r="H153" s="13"/>
    </row>
    <row r="154" customFormat="false" ht="15.75" hidden="false" customHeight="false" outlineLevel="1" collapsed="false">
      <c r="D154" s="12"/>
      <c r="E154" s="8"/>
      <c r="F154" s="60" t="s">
        <v>91</v>
      </c>
      <c r="G154" s="8"/>
      <c r="H154" s="13"/>
    </row>
    <row r="155" customFormat="false" ht="15.75" hidden="false" customHeight="false" outlineLevel="1" collapsed="false">
      <c r="D155" s="12"/>
      <c r="E155" s="8"/>
      <c r="F155" s="60" t="s">
        <v>58</v>
      </c>
      <c r="G155" s="8"/>
      <c r="H155" s="13"/>
    </row>
    <row r="156" customFormat="false" ht="15.75" hidden="false" customHeight="false" outlineLevel="1" collapsed="false">
      <c r="D156" s="12"/>
      <c r="E156" s="39" t="s">
        <v>37</v>
      </c>
      <c r="G156" s="8"/>
      <c r="H156" s="13"/>
    </row>
    <row r="157" customFormat="false" ht="15.75" hidden="false" customHeight="false" outlineLevel="1" collapsed="false">
      <c r="D157" s="12"/>
      <c r="E157" s="8"/>
      <c r="F157" s="8"/>
      <c r="G157" s="14"/>
      <c r="H157" s="13"/>
    </row>
    <row r="158" customFormat="false" ht="15.75" hidden="false" customHeight="false" outlineLevel="2" collapsed="false">
      <c r="D158" s="39" t="s">
        <v>14</v>
      </c>
      <c r="E158" s="8"/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F163" s="39" t="s">
        <v>39</v>
      </c>
      <c r="G163" s="8"/>
    </row>
    <row r="164" customFormat="false" ht="15.75" hidden="false" customHeight="false" outlineLevel="2" collapsed="false">
      <c r="D164" s="12"/>
      <c r="E164" s="8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8"/>
      <c r="G165" s="8"/>
      <c r="H165" s="13"/>
    </row>
    <row r="166" customFormat="false" ht="15.75" hidden="false" customHeight="false" outlineLevel="2" collapsed="false">
      <c r="D166" s="12"/>
      <c r="E166" s="8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8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8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8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8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8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12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6" hidden="false" customHeight="true" outlineLevel="2" collapsed="false">
      <c r="D176" s="12"/>
      <c r="E176" s="8"/>
      <c r="F176" s="39" t="s">
        <v>63</v>
      </c>
      <c r="G176" s="8"/>
      <c r="H176" s="13"/>
    </row>
    <row r="177" customFormat="false" ht="15.6" hidden="false" customHeight="true" outlineLevel="2" collapsed="false">
      <c r="D177" s="12"/>
      <c r="E177" s="8"/>
      <c r="F177" s="8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8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8"/>
      <c r="G185" s="8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14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15.6" hidden="false" customHeight="true" outlineLevel="0" collapsed="false">
      <c r="A209" s="85" t="n">
        <f aca="false">A142+1</f>
        <v>4</v>
      </c>
      <c r="B209" s="6" t="s">
        <v>103</v>
      </c>
      <c r="C209" s="7" t="n">
        <f aca="false">SUM(D209:H209)</f>
        <v>39</v>
      </c>
      <c r="D209" s="8" t="n">
        <f aca="false">COUNTA(D210:D275)</f>
        <v>2</v>
      </c>
      <c r="E209" s="8" t="n">
        <f aca="false">COUNTA(E210:E275)</f>
        <v>3</v>
      </c>
      <c r="F209" s="8" t="n">
        <f aca="false">COUNTA(F210:F275)</f>
        <v>34</v>
      </c>
      <c r="G209" s="8" t="n">
        <f aca="false">COUNTA(G210:G275)</f>
        <v>0</v>
      </c>
      <c r="H209" s="8" t="n">
        <f aca="false">COUNTA(H210:H275)</f>
        <v>0</v>
      </c>
    </row>
    <row r="210" customFormat="false" ht="15.6" hidden="false" customHeight="true" outlineLevel="1" collapsed="false">
      <c r="D210" s="9"/>
      <c r="E210" s="10"/>
      <c r="F210" s="10"/>
      <c r="G210" s="10"/>
      <c r="H210" s="11"/>
    </row>
    <row r="211" customFormat="false" ht="15.6" hidden="false" customHeight="true" outlineLevel="1" collapsed="false">
      <c r="D211" s="12"/>
      <c r="E211" s="8"/>
      <c r="F211" s="60" t="s">
        <v>72</v>
      </c>
      <c r="G211" s="8"/>
      <c r="H211" s="13"/>
    </row>
    <row r="212" customFormat="false" ht="15.75" hidden="false" customHeight="false" outlineLevel="1" collapsed="false">
      <c r="D212" s="12"/>
      <c r="E212" s="60" t="s">
        <v>71</v>
      </c>
      <c r="G212" s="8"/>
      <c r="H212" s="13"/>
    </row>
    <row r="213" customFormat="false" ht="15.75" hidden="false" customHeight="false" outlineLevel="1" collapsed="false">
      <c r="D213" s="12"/>
      <c r="E213" s="8"/>
      <c r="F213" s="60" t="s">
        <v>55</v>
      </c>
      <c r="G213" s="8"/>
      <c r="H213" s="13"/>
    </row>
    <row r="214" customFormat="false" ht="15.75" hidden="false" customHeight="false" outlineLevel="1" collapsed="false">
      <c r="D214" s="12"/>
      <c r="E214" s="8"/>
      <c r="F214" s="60" t="s">
        <v>56</v>
      </c>
      <c r="G214" s="8"/>
      <c r="H214" s="13"/>
    </row>
    <row r="215" customFormat="false" ht="15.75" hidden="false" customHeight="false" outlineLevel="1" collapsed="false">
      <c r="D215" s="12"/>
      <c r="E215" s="8"/>
      <c r="F215" s="60" t="s">
        <v>88</v>
      </c>
      <c r="G215" s="8"/>
      <c r="H215" s="13"/>
    </row>
    <row r="216" customFormat="false" ht="15.75" hidden="false" customHeight="false" outlineLevel="1" collapsed="false">
      <c r="D216" s="12"/>
      <c r="E216" s="8"/>
      <c r="F216" s="60" t="s">
        <v>74</v>
      </c>
      <c r="G216" s="8"/>
      <c r="H216" s="13"/>
    </row>
    <row r="217" customFormat="false" ht="15.75" hidden="false" customHeight="false" outlineLevel="1" collapsed="false">
      <c r="D217" s="12"/>
      <c r="E217" s="60" t="s">
        <v>76</v>
      </c>
      <c r="G217" s="8"/>
      <c r="H217" s="13"/>
    </row>
    <row r="218" customFormat="false" ht="15.75" hidden="false" customHeight="false" outlineLevel="1" collapsed="false">
      <c r="D218" s="12"/>
      <c r="E218" s="8"/>
      <c r="F218" s="60" t="s">
        <v>89</v>
      </c>
      <c r="G218" s="8"/>
      <c r="H218" s="13"/>
    </row>
    <row r="219" customFormat="false" ht="15.75" hidden="false" customHeight="false" outlineLevel="1" collapsed="false">
      <c r="D219" s="12"/>
      <c r="E219" s="8"/>
      <c r="F219" s="60" t="s">
        <v>57</v>
      </c>
      <c r="G219" s="8"/>
      <c r="H219" s="13"/>
    </row>
    <row r="220" customFormat="false" ht="15.75" hidden="false" customHeight="false" outlineLevel="1" collapsed="false">
      <c r="D220" s="12"/>
      <c r="E220" s="8"/>
      <c r="F220" s="60" t="s">
        <v>90</v>
      </c>
      <c r="G220" s="8"/>
      <c r="H220" s="13"/>
    </row>
    <row r="221" customFormat="false" ht="15.75" hidden="false" customHeight="false" outlineLevel="1" collapsed="false">
      <c r="D221" s="12"/>
      <c r="E221" s="8"/>
      <c r="F221" s="60" t="s">
        <v>91</v>
      </c>
      <c r="G221" s="8"/>
      <c r="H221" s="13"/>
    </row>
    <row r="222" customFormat="false" ht="15.75" hidden="false" customHeight="false" outlineLevel="1" collapsed="false">
      <c r="D222" s="12"/>
      <c r="E222" s="8"/>
      <c r="F222" s="60" t="s">
        <v>58</v>
      </c>
      <c r="G222" s="8"/>
      <c r="H222" s="13"/>
    </row>
    <row r="223" customFormat="false" ht="15.75" hidden="false" customHeight="false" outlineLevel="1" collapsed="false">
      <c r="D223" s="39" t="s">
        <v>37</v>
      </c>
      <c r="E223" s="8"/>
      <c r="G223" s="8"/>
      <c r="H223" s="13"/>
    </row>
    <row r="224" customFormat="false" ht="15.75" hidden="false" customHeight="false" outlineLevel="1" collapsed="false">
      <c r="D224" s="12"/>
      <c r="E224" s="8"/>
      <c r="F224" s="8"/>
      <c r="G224" s="14"/>
      <c r="H224" s="13"/>
    </row>
    <row r="225" customFormat="false" ht="15.75" hidden="false" customHeight="false" outlineLevel="2" collapsed="false">
      <c r="E225" s="39" t="s">
        <v>14</v>
      </c>
      <c r="G225" s="14"/>
      <c r="H225" s="13"/>
    </row>
    <row r="226" customFormat="false" ht="15.75" hidden="false" customHeight="false" outlineLevel="2" collapsed="false">
      <c r="D226" s="12"/>
      <c r="E226" s="8"/>
      <c r="F226" s="39" t="s">
        <v>12</v>
      </c>
      <c r="G226" s="8"/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8"/>
      <c r="H227" s="13"/>
    </row>
    <row r="228" customFormat="false" ht="15.75" hidden="false" customHeight="false" outlineLevel="2" collapsed="false">
      <c r="D228" s="12"/>
      <c r="E228" s="14"/>
      <c r="F228" s="39" t="s">
        <v>40</v>
      </c>
      <c r="G228" s="8"/>
      <c r="H228" s="13"/>
    </row>
    <row r="229" customFormat="false" ht="15.75" hidden="false" customHeight="false" outlineLevel="2" collapsed="false">
      <c r="D229" s="39" t="s">
        <v>28</v>
      </c>
      <c r="E229" s="8"/>
      <c r="G229" s="8"/>
      <c r="H229" s="13"/>
    </row>
    <row r="230" customFormat="false" ht="15.75" hidden="false" customHeight="false" outlineLevel="2" collapsed="false">
      <c r="D230" s="12"/>
      <c r="E230" s="8"/>
      <c r="F230" s="39" t="s">
        <v>39</v>
      </c>
      <c r="G230" s="8"/>
      <c r="H230" s="13"/>
    </row>
    <row r="231" customFormat="false" ht="15.75" hidden="false" customHeight="false" outlineLevel="2" collapsed="false">
      <c r="D231" s="12"/>
      <c r="E231" s="8"/>
      <c r="F231" s="39" t="s">
        <v>41</v>
      </c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39" t="s">
        <v>24</v>
      </c>
      <c r="G233" s="8"/>
      <c r="H233" s="13"/>
    </row>
    <row r="234" customFormat="false" ht="15.75" hidden="false" customHeight="false" outlineLevel="2" collapsed="false">
      <c r="D234" s="12"/>
      <c r="E234" s="8"/>
      <c r="F234" s="39" t="s">
        <v>23</v>
      </c>
      <c r="G234" s="8"/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G235" s="8"/>
      <c r="H235" s="13"/>
    </row>
    <row r="236" customFormat="false" ht="15.75" hidden="false" customHeight="false" outlineLevel="2" collapsed="false">
      <c r="D236" s="12"/>
      <c r="E236" s="8"/>
      <c r="F236" s="39" t="s">
        <v>9</v>
      </c>
      <c r="G236" s="8"/>
      <c r="H236" s="13"/>
    </row>
    <row r="237" customFormat="false" ht="15.75" hidden="false" customHeight="false" outlineLevel="2" collapsed="false">
      <c r="D237" s="12"/>
      <c r="E237" s="8"/>
      <c r="F237" s="39" t="s">
        <v>54</v>
      </c>
      <c r="G237" s="8"/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G238" s="8"/>
      <c r="H238" s="13"/>
    </row>
    <row r="239" customFormat="false" ht="15.75" hidden="false" customHeight="false" outlineLevel="2" collapsed="false">
      <c r="D239" s="12"/>
      <c r="E239" s="8"/>
      <c r="F239" s="39" t="s">
        <v>27</v>
      </c>
      <c r="G239" s="8"/>
      <c r="H239" s="13"/>
    </row>
    <row r="240" customFormat="false" ht="15.75" hidden="false" customHeight="false" outlineLevel="2" collapsed="false">
      <c r="D240" s="12"/>
      <c r="E240" s="8"/>
      <c r="F240" s="39" t="s">
        <v>60</v>
      </c>
      <c r="G240" s="8"/>
      <c r="H240" s="13"/>
    </row>
    <row r="241" customFormat="false" ht="15.75" hidden="false" customHeight="false" outlineLevel="2" collapsed="false">
      <c r="D241" s="12"/>
      <c r="E241" s="8"/>
      <c r="F241" s="39" t="s">
        <v>61</v>
      </c>
      <c r="G241" s="8"/>
      <c r="H241" s="13"/>
    </row>
    <row r="242" customFormat="false" ht="15.75" hidden="false" customHeight="false" outlineLevel="2" collapsed="false">
      <c r="D242" s="12"/>
      <c r="E242" s="8"/>
      <c r="F242" s="39" t="s">
        <v>62</v>
      </c>
      <c r="G242" s="8"/>
      <c r="H242" s="13"/>
    </row>
    <row r="243" customFormat="false" ht="15.6" hidden="false" customHeight="true" outlineLevel="2" collapsed="false">
      <c r="D243" s="12"/>
      <c r="E243" s="8"/>
      <c r="F243" s="39" t="s">
        <v>63</v>
      </c>
      <c r="G243" s="8"/>
      <c r="H243" s="13"/>
    </row>
    <row r="244" customFormat="false" ht="15.6" hidden="false" customHeight="true" outlineLevel="2" collapsed="false">
      <c r="D244" s="12"/>
      <c r="E244" s="8"/>
      <c r="F244" s="8"/>
      <c r="G244" s="8"/>
      <c r="H244" s="13"/>
    </row>
    <row r="245" customFormat="false" ht="15.75" hidden="false" customHeight="false" outlineLevel="2" collapsed="false">
      <c r="D245" s="12"/>
      <c r="E245" s="8"/>
      <c r="F245" s="39" t="s">
        <v>64</v>
      </c>
      <c r="G245" s="8"/>
      <c r="H245" s="13"/>
    </row>
    <row r="246" customFormat="false" ht="15.75" hidden="false" customHeight="false" outlineLevel="2" collapsed="false">
      <c r="D246" s="12"/>
      <c r="E246" s="8"/>
      <c r="F246" s="39" t="s">
        <v>65</v>
      </c>
      <c r="G246" s="8"/>
      <c r="H246" s="13"/>
    </row>
    <row r="247" customFormat="false" ht="15.75" hidden="false" customHeight="false" outlineLevel="2" collapsed="false">
      <c r="D247" s="12"/>
      <c r="E247" s="8"/>
      <c r="F247" s="39" t="s">
        <v>66</v>
      </c>
      <c r="G247" s="8"/>
      <c r="H247" s="13"/>
    </row>
    <row r="248" customFormat="false" ht="15.75" hidden="false" customHeight="false" outlineLevel="2" collapsed="false">
      <c r="D248" s="12"/>
      <c r="F248" s="39" t="s">
        <v>67</v>
      </c>
      <c r="G248" s="8"/>
      <c r="H248" s="13"/>
    </row>
    <row r="249" customFormat="false" ht="15.75" hidden="false" customHeight="false" outlineLevel="2" collapsed="false">
      <c r="D249" s="12"/>
      <c r="E249" s="8"/>
      <c r="F249" s="39" t="s">
        <v>68</v>
      </c>
      <c r="G249" s="8"/>
      <c r="H249" s="13"/>
    </row>
    <row r="250" customFormat="false" ht="15.75" hidden="false" customHeight="false" outlineLevel="2" collapsed="false">
      <c r="D250" s="12"/>
      <c r="E250" s="8"/>
      <c r="F250" s="39" t="s">
        <v>69</v>
      </c>
      <c r="G250" s="8"/>
      <c r="H250" s="13"/>
    </row>
    <row r="251" customFormat="false" ht="15.75" hidden="false" customHeight="false" outlineLevel="2" collapsed="false">
      <c r="D251" s="12"/>
      <c r="E251" s="8"/>
      <c r="F251" s="39" t="s">
        <v>70</v>
      </c>
      <c r="G251" s="8"/>
      <c r="H251" s="13"/>
    </row>
    <row r="252" customFormat="false" ht="15.75" hidden="false" customHeight="false" outlineLevel="2" collapsed="false">
      <c r="D252" s="12"/>
      <c r="E252" s="8"/>
      <c r="F252" s="39" t="s">
        <v>42</v>
      </c>
      <c r="G252" s="8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15" hidden="false" customHeight="true" outlineLevel="0" collapsed="false">
      <c r="C276" s="18" t="n">
        <f aca="false">SUM(D276:H276)</f>
        <v>155</v>
      </c>
      <c r="D276" s="19" t="n">
        <f aca="false">D209+D142+D75+D8</f>
        <v>8</v>
      </c>
      <c r="E276" s="19" t="n">
        <f aca="false">E209+E142+E75+E8</f>
        <v>9</v>
      </c>
      <c r="F276" s="19" t="n">
        <f aca="false">F209+F142+F75+F8</f>
        <v>136</v>
      </c>
      <c r="G276" s="19" t="n">
        <f aca="false">G209+G142+G75+G8</f>
        <v>0</v>
      </c>
      <c r="H276" s="19" t="n">
        <f aca="false">H209+H142+H75+H8</f>
        <v>2</v>
      </c>
    </row>
    <row r="277" customFormat="false" ht="15.75" hidden="false" customHeight="false" outlineLevel="0" collapsed="false">
      <c r="C277" s="20"/>
      <c r="D277" s="21" t="n">
        <f aca="false">D276/$C$276</f>
        <v>0.0516129032258065</v>
      </c>
      <c r="E277" s="21" t="n">
        <f aca="false">E276/$C$276</f>
        <v>0.0580645161290323</v>
      </c>
      <c r="F277" s="21" t="n">
        <f aca="false">F276/$C$276</f>
        <v>0.87741935483871</v>
      </c>
      <c r="G277" s="21" t="n">
        <f aca="false">G276/$C$276</f>
        <v>0</v>
      </c>
      <c r="H277" s="21" t="n">
        <f aca="false">H276/$C$276</f>
        <v>0.0129032258064516</v>
      </c>
    </row>
  </sheetData>
  <mergeCells count="5">
    <mergeCell ref="D2:D7"/>
    <mergeCell ref="E2:E7"/>
    <mergeCell ref="F2:F7"/>
    <mergeCell ref="G2:G7"/>
    <mergeCell ref="H2:H7"/>
  </mergeCells>
  <conditionalFormatting sqref="D179:E185 G179:H185 D186:H208">
    <cfRule type="duplicateValues" priority="2" aboveAverage="0" equalAverage="0" bottom="0" percent="0" rank="0" text="" dxfId="0">
      <formula>0</formula>
    </cfRule>
  </conditionalFormatting>
  <conditionalFormatting sqref="D66:H74 G45:H65 D45:F50 F52:F64 E51 D53:E65 D51:D52">
    <cfRule type="duplicateValues" priority="3" aboveAverage="0" equalAverage="0" bottom="0" percent="0" rank="0" text="" dxfId="1">
      <formula>0</formula>
    </cfRule>
  </conditionalFormatting>
  <conditionalFormatting sqref="G244:H252 D253:H275">
    <cfRule type="duplicateValues" priority="4" aboveAverage="0" equalAverage="0" bottom="0" percent="0" rank="0" text="" dxfId="2">
      <formula>0</formula>
    </cfRule>
  </conditionalFormatting>
  <conditionalFormatting sqref="F65">
    <cfRule type="duplicateValues" priority="5" aboveAverage="0" equalAverage="0" bottom="0" percent="0" rank="0" text="" dxfId="3">
      <formula>0</formula>
    </cfRule>
  </conditionalFormatting>
  <conditionalFormatting sqref="D45:H50 G51:H51 E51 D53:H74 D51:D52 F52:H52"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</conditionalFormatting>
  <conditionalFormatting sqref="F65">
    <cfRule type="duplicateValues" priority="15" aboveAverage="0" equalAverage="0" bottom="0" percent="0" rank="0" text="" dxfId="13">
      <formula>0</formula>
    </cfRule>
  </conditionalFormatting>
  <conditionalFormatting sqref="D133:H139 F119:F131 D119:E132 D141:H141 D140:E140 G140:H140 D110:D118 G110:H132">
    <cfRule type="duplicateValues" priority="16" aboveAverage="0" equalAverage="0" bottom="0" percent="0" rank="0" text="" dxfId="14">
      <formula>0</formula>
    </cfRule>
  </conditionalFormatting>
  <conditionalFormatting sqref="D119:H139 D141:H141 D140:E140 G140:H140 D110:D118 G110:H118">
    <cfRule type="duplicateValues" priority="17" aboveAverage="0" equalAverage="0" bottom="0" percent="0" rank="0" text="" dxfId="15">
      <formula>0</formula>
    </cfRule>
  </conditionalFormatting>
  <conditionalFormatting sqref="F132">
    <cfRule type="duplicateValues" priority="18" aboveAverage="0" equalAverage="0" bottom="0" percent="0" rank="0" text="" dxfId="16">
      <formula>0</formula>
    </cfRule>
  </conditionalFormatting>
  <conditionalFormatting sqref="D119:H139 D141:H141 D140:E140 G140:H140 D110:D118 G110:H118"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</conditionalFormatting>
  <conditionalFormatting sqref="D119:H139 D141:H141 D140:E140 G140:H140 D110:D118 G110:H118">
    <cfRule type="duplicateValues" priority="21" aboveAverage="0" equalAverage="0" bottom="0" percent="0" rank="0" text="" dxfId="19">
      <formula>0</formula>
    </cfRule>
  </conditionalFormatting>
  <conditionalFormatting sqref="D179:E185 G179:H185 D186:H208">
    <cfRule type="duplicateValues" priority="22" aboveAverage="0" equalAverage="0" bottom="0" percent="0" rank="0" text="" dxfId="20">
      <formula>0</formula>
    </cfRule>
  </conditionalFormatting>
  <conditionalFormatting sqref="D119:H139 D110:D118 G110:H118">
    <cfRule type="duplicateValues" priority="23" aboveAverage="0" equalAverage="0" bottom="0" percent="0" rank="0" text="" dxfId="21">
      <formula>0</formula>
    </cfRule>
  </conditionalFormatting>
  <conditionalFormatting sqref="D196:H208">
    <cfRule type="duplicateValues" priority="24" aboveAverage="0" equalAverage="0" bottom="0" percent="0" rank="0" text="" dxfId="22">
      <formula>0</formula>
    </cfRule>
  </conditionalFormatting>
  <conditionalFormatting sqref="G244:H252 D253:H275">
    <cfRule type="duplicateValues" priority="25" aboveAverage="0" equalAverage="0" bottom="0" percent="0" rank="0" text="" dxfId="23">
      <formula>0</formula>
    </cfRule>
  </conditionalFormatting>
  <conditionalFormatting sqref="D119:H139 D141:H141 D140:E140 G140:H140 D110:D118 G110:H118"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</conditionalFormatting>
  <conditionalFormatting sqref="D196:H208">
    <cfRule type="duplicateValues" priority="29" aboveAverage="0" equalAverage="0" bottom="0" percent="0" rank="0" text="" dxfId="27">
      <formula>0</formula>
    </cfRule>
  </conditionalFormatting>
  <conditionalFormatting sqref="D253:H262 G244:H252 D263:E263 G263:H263 F263:F266">
    <cfRule type="duplicateValues" priority="30" aboveAverage="0" equalAverage="0" bottom="0" percent="0" rank="0" text="" dxfId="28">
      <formula>0</formula>
    </cfRule>
  </conditionalFormatting>
  <conditionalFormatting sqref="D196:H208">
    <cfRule type="duplicateValues" priority="31" aboveAverage="0" equalAverage="0" bottom="0" percent="0" rank="0" text="" dxfId="29">
      <formula>0</formula>
    </cfRule>
  </conditionalFormatting>
  <conditionalFormatting sqref="D253:H262 G244:H252 D263:E263 G263:H263 F263:F266">
    <cfRule type="duplicateValues" priority="32" aboveAverage="0" equalAverage="0" bottom="0" percent="0" rank="0" text="" dxfId="30">
      <formula>0</formula>
    </cfRule>
  </conditionalFormatting>
  <conditionalFormatting sqref="D196:H208">
    <cfRule type="duplicateValues" priority="33" aboveAverage="0" equalAverage="0" bottom="0" percent="0" rank="0" text="" dxfId="31">
      <formula>0</formula>
    </cfRule>
  </conditionalFormatting>
  <conditionalFormatting sqref="D253:H262 G244:H252 D263:E263 G263:H263 F263:F266">
    <cfRule type="duplicateValues" priority="34" aboveAverage="0" equalAverage="0" bottom="0" percent="0" rank="0" text="" dxfId="32">
      <formula>0</formula>
    </cfRule>
  </conditionalFormatting>
  <conditionalFormatting sqref="D196:H208">
    <cfRule type="duplicateValues" priority="35" aboveAverage="0" equalAverage="0" bottom="0" percent="0" rank="0" text="" dxfId="33">
      <formula>0</formula>
    </cfRule>
  </conditionalFormatting>
  <conditionalFormatting sqref="D253:H262 G244:H252 D263:E263 G263:H263 F263:F266">
    <cfRule type="duplicateValues" priority="36" aboveAverage="0" equalAverage="0" bottom="0" percent="0" rank="0" text="" dxfId="34">
      <formula>0</formula>
    </cfRule>
  </conditionalFormatting>
  <conditionalFormatting sqref="E52"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</conditionalFormatting>
  <conditionalFormatting sqref="F140"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</conditionalFormatting>
  <conditionalFormatting sqref="F32">
    <cfRule type="duplicateValues" priority="79" aboveAverage="0" equalAverage="0" bottom="0" percent="0" rank="0" text="" dxfId="77">
      <formula>0</formula>
    </cfRule>
  </conditionalFormatting>
  <conditionalFormatting sqref="F32">
    <cfRule type="duplicateValues" priority="80" aboveAverage="0" equalAverage="0" bottom="0" percent="0" rank="0" text="" dxfId="78">
      <formula>0</formula>
    </cfRule>
  </conditionalFormatting>
  <conditionalFormatting sqref="D91:D109 G91:H109">
    <cfRule type="duplicateValues" priority="81" aboveAverage="0" equalAverage="0" bottom="0" percent="0" rank="0" text="" dxfId="79">
      <formula>0</formula>
    </cfRule>
  </conditionalFormatting>
  <conditionalFormatting sqref="D91:D109 G91:H109"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</conditionalFormatting>
  <conditionalFormatting sqref="D91:D109 G91:H109">
    <cfRule type="duplicateValues" priority="84" aboveAverage="0" equalAverage="0" bottom="0" percent="0" rank="0" text="" dxfId="82">
      <formula>0</formula>
    </cfRule>
  </conditionalFormatting>
  <conditionalFormatting sqref="D91:D109 G91:H109"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</conditionalFormatting>
  <conditionalFormatting sqref="D159:E162 E158 G158:H162 G164:H178 G163 D164:E178 D163">
    <cfRule type="duplicateValues" priority="88" aboveAverage="0" equalAverage="0" bottom="0" percent="0" rank="0" text="" dxfId="86">
      <formula>0</formula>
    </cfRule>
  </conditionalFormatting>
  <conditionalFormatting sqref="D159:E162 E158 G158:H162 G164:H178 G163 D164:E178 D163">
    <cfRule type="duplicateValues" priority="89" aboveAverage="0" equalAverage="0" bottom="0" percent="0" rank="0" text="" dxfId="87">
      <formula>0</formula>
    </cfRule>
  </conditionalFormatting>
  <conditionalFormatting sqref="D164:E178 G164:H178 G163 D163">
    <cfRule type="duplicateValues" priority="90" aboveAverage="0" equalAverage="0" bottom="0" percent="0" rank="0" text="" dxfId="88">
      <formula>0</formula>
    </cfRule>
  </conditionalFormatting>
  <conditionalFormatting sqref="G225:H243">
    <cfRule type="duplicateValues" priority="91" aboveAverage="0" equalAverage="0" bottom="0" percent="0" rank="0" text="" dxfId="89">
      <formula>0</formula>
    </cfRule>
  </conditionalFormatting>
  <conditionalFormatting sqref="G225:H243">
    <cfRule type="duplicateValues" priority="92" aboveAverage="0" equalAverage="0" bottom="0" percent="0" rank="0" text="" dxfId="90">
      <formula>0</formula>
    </cfRule>
  </conditionalFormatting>
  <conditionalFormatting sqref="G225:H230">
    <cfRule type="duplicateValues" priority="93" aboveAverage="0" equalAverage="0" bottom="0" percent="0" rank="0" text="" dxfId="91">
      <formula>0</formula>
    </cfRule>
  </conditionalFormatting>
  <conditionalFormatting sqref="G225:H230">
    <cfRule type="duplicateValues" priority="94" aboveAverage="0" equalAverage="0" bottom="0" percent="0" rank="0" text="" dxfId="92">
      <formula>0</formula>
    </cfRule>
  </conditionalFormatting>
  <conditionalFormatting sqref="G225:H230">
    <cfRule type="duplicateValues" priority="95" aboveAverage="0" equalAverage="0" bottom="0" percent="0" rank="0" text="" dxfId="93">
      <formula>0</formula>
    </cfRule>
  </conditionalFormatting>
  <conditionalFormatting sqref="G225:H230">
    <cfRule type="duplicateValues" priority="96" aboveAverage="0" equalAverage="0" bottom="0" percent="0" rank="0" text="" dxfId="94">
      <formula>0</formula>
    </cfRule>
  </conditionalFormatting>
  <conditionalFormatting sqref="D76:H76 D87:E88 D90:F90 D89 D86 D77:E78 D80:E81 D79 D82 D84:E85 E83 G77:H90">
    <cfRule type="duplicateValues" priority="97" aboveAverage="0" equalAverage="0" bottom="0" percent="0" rank="0" text="" dxfId="95">
      <formula>0</formula>
    </cfRule>
  </conditionalFormatting>
  <conditionalFormatting sqref="D76:H76 D86 D87:E88 D89 D77:E78 D80:E81 D79 D82 D84:E85 E83 G77:H89 D90:H90"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</conditionalFormatting>
  <conditionalFormatting sqref="D143:H143 G144:H157 D144:E155 D157:F157 D156">
    <cfRule type="duplicateValues" priority="107" aboveAverage="0" equalAverage="0" bottom="0" percent="0" rank="0" text="" dxfId="105">
      <formula>0</formula>
    </cfRule>
  </conditionalFormatting>
  <conditionalFormatting sqref="D143:H143 G144:H156 D157:H157 D144:E155 D156"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</conditionalFormatting>
  <conditionalFormatting sqref="D210:H210 G211:H224 D211:E211 D213:E216 D212 D218:E222 D217 D224:F224 E223">
    <cfRule type="duplicateValues" priority="117" aboveAverage="0" equalAverage="0" bottom="0" percent="0" rank="0" text="" dxfId="115">
      <formula>0</formula>
    </cfRule>
  </conditionalFormatting>
  <conditionalFormatting sqref="D210:H210 G211:H223 D224:H224 D211:E211 D213:E216 D212 D218:E222 D217 E223"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</conditionalFormatting>
  <conditionalFormatting sqref="E19">
    <cfRule type="duplicateValues" priority="127" aboveAverage="0" equalAverage="0" bottom="0" percent="0" rank="0" text="" dxfId="125">
      <formula>0</formula>
    </cfRule>
  </conditionalFormatting>
  <conditionalFormatting sqref="E19"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</conditionalFormatting>
  <conditionalFormatting sqref="E86">
    <cfRule type="duplicateValues" priority="137" aboveAverage="0" equalAverage="0" bottom="0" percent="0" rank="0" text="" dxfId="135">
      <formula>0</formula>
    </cfRule>
  </conditionalFormatting>
  <conditionalFormatting sqref="E86"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</conditionalFormatting>
  <conditionalFormatting sqref="E112:F117">
    <cfRule type="duplicateValues" priority="147" aboveAverage="0" equalAverage="0" bottom="0" percent="0" rank="0" text="" dxfId="145">
      <formula>0</formula>
    </cfRule>
  </conditionalFormatting>
  <conditionalFormatting sqref="E112:F117"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</conditionalFormatting>
  <conditionalFormatting sqref="F101 E100:F100 E102:F111 E92:E95 E97:E99 F91:F98">
    <cfRule type="duplicateValues" priority="157" aboveAverage="0" equalAverage="0" bottom="0" percent="0" rank="0" text="" dxfId="155">
      <formula>0</formula>
    </cfRule>
  </conditionalFormatting>
  <conditionalFormatting sqref="F99">
    <cfRule type="duplicateValues" priority="158" aboveAverage="0" equalAverage="0" bottom="0" percent="0" rank="0" text="" dxfId="156">
      <formula>0</formula>
    </cfRule>
  </conditionalFormatting>
  <conditionalFormatting sqref="F96 F101 F91 E92:F95 E102:F111 E97:F100"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</conditionalFormatting>
  <conditionalFormatting sqref="F99">
    <cfRule type="duplicateValues" priority="168" aboveAverage="0" equalAverage="0" bottom="0" percent="0" rank="0" text="" dxfId="166">
      <formula>0</formula>
    </cfRule>
  </conditionalFormatting>
  <conditionalFormatting sqref="F179:F184">
    <cfRule type="duplicateValues" priority="169" aboveAverage="0" equalAverage="0" bottom="0" percent="0" rank="0" text="" dxfId="167">
      <formula>0</formula>
    </cfRule>
  </conditionalFormatting>
  <conditionalFormatting sqref="F179:F184"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</conditionalFormatting>
  <conditionalFormatting sqref="F159:F164 D158 F167:F176 F178">
    <cfRule type="duplicateValues" priority="179" aboveAverage="0" equalAverage="0" bottom="0" percent="0" rank="0" text="" dxfId="177">
      <formula>0</formula>
    </cfRule>
  </conditionalFormatting>
  <conditionalFormatting sqref="F166">
    <cfRule type="duplicateValues" priority="180" aboveAverage="0" equalAverage="0" bottom="0" percent="0" rank="0" text="" dxfId="178">
      <formula>0</formula>
    </cfRule>
  </conditionalFormatting>
  <conditionalFormatting sqref="F159:F164 D158 F166:F176 F178"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</conditionalFormatting>
  <conditionalFormatting sqref="F166">
    <cfRule type="duplicateValues" priority="190" aboveAverage="0" equalAverage="0" bottom="0" percent="0" rank="0" text="" dxfId="188">
      <formula>0</formula>
    </cfRule>
  </conditionalFormatting>
  <conditionalFormatting sqref="D246:E252">
    <cfRule type="duplicateValues" priority="191" aboveAverage="0" equalAverage="0" bottom="0" percent="0" rank="0" text="" dxfId="189">
      <formula>0</formula>
    </cfRule>
  </conditionalFormatting>
  <conditionalFormatting sqref="D246:E252">
    <cfRule type="duplicateValues" priority="192" aboveAverage="0" equalAverage="0" bottom="0" percent="0" rank="0" text="" dxfId="190">
      <formula>0</formula>
    </cfRule>
  </conditionalFormatting>
  <conditionalFormatting sqref="D230:E245">
    <cfRule type="duplicateValues" priority="193" aboveAverage="0" equalAverage="0" bottom="0" percent="0" rank="0" text="" dxfId="191">
      <formula>0</formula>
    </cfRule>
  </conditionalFormatting>
  <conditionalFormatting sqref="D230:E245">
    <cfRule type="duplicateValues" priority="194" aboveAverage="0" equalAverage="0" bottom="0" percent="0" rank="0" text="" dxfId="192">
      <formula>0</formula>
    </cfRule>
  </conditionalFormatting>
  <conditionalFormatting sqref="D230:E245">
    <cfRule type="duplicateValues" priority="195" aboveAverage="0" equalAverage="0" bottom="0" percent="0" rank="0" text="" dxfId="193">
      <formula>0</formula>
    </cfRule>
  </conditionalFormatting>
  <conditionalFormatting sqref="D230:E245">
    <cfRule type="duplicateValues" priority="196" aboveAverage="0" equalAverage="0" bottom="0" percent="0" rank="0" text="" dxfId="194">
      <formula>0</formula>
    </cfRule>
  </conditionalFormatting>
  <conditionalFormatting sqref="D230:E245">
    <cfRule type="duplicateValues" priority="197" aboveAverage="0" equalAverage="0" bottom="0" percent="0" rank="0" text="" dxfId="195">
      <formula>0</formula>
    </cfRule>
  </conditionalFormatting>
  <conditionalFormatting sqref="F246:F252">
    <cfRule type="duplicateValues" priority="198" aboveAverage="0" equalAverage="0" bottom="0" percent="0" rank="0" text="" dxfId="196">
      <formula>0</formula>
    </cfRule>
  </conditionalFormatting>
  <conditionalFormatting sqref="F246:F252"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</conditionalFormatting>
  <conditionalFormatting sqref="E225 F226:F228 F230:F231 D229 F234:F243 F245">
    <cfRule type="duplicateValues" priority="208" aboveAverage="0" equalAverage="0" bottom="0" percent="0" rank="0" text="" dxfId="206">
      <formula>0</formula>
    </cfRule>
  </conditionalFormatting>
  <conditionalFormatting sqref="F233">
    <cfRule type="duplicateValues" priority="209" aboveAverage="0" equalAverage="0" bottom="0" percent="0" rank="0" text="" dxfId="207">
      <formula>0</formula>
    </cfRule>
  </conditionalFormatting>
  <conditionalFormatting sqref="E225 F226:F228 F230:F231 D229 F233:F243 F245"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</conditionalFormatting>
  <conditionalFormatting sqref="F233">
    <cfRule type="duplicateValues" priority="219" aboveAverage="0" equalAverage="0" bottom="0" percent="0" rank="0" text="" dxfId="217">
      <formula>0</formula>
    </cfRule>
  </conditionalFormatting>
  <conditionalFormatting sqref="D226:E228 D230:E245 E229">
    <cfRule type="duplicateValues" priority="220" aboveAverage="0" equalAverage="0" bottom="0" percent="0" rank="0" text="" dxfId="218">
      <formula>0</formula>
    </cfRule>
  </conditionalFormatting>
  <conditionalFormatting sqref="D226:E228 D230:E245 E229">
    <cfRule type="duplicateValues" priority="221" aboveAverage="0" equalAverage="0" bottom="0" percent="0" rank="0" text="" dxfId="219">
      <formula>0</formula>
    </cfRule>
  </conditionalFormatting>
  <conditionalFormatting sqref="F11:F13 F15:F18 F21 D19:D20 D14 D10"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</conditionalFormatting>
  <conditionalFormatting sqref="F77:F78 F80:F81 E79 E82 F84:F88 D83"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</conditionalFormatting>
  <conditionalFormatting sqref="F144:F155"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</conditionalFormatting>
  <conditionalFormatting sqref="F213:F216 E212 F211 F218:F222 E217"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  <cfRule type="duplicateValues" priority="296" aboveAverage="0" equalAverage="0" bottom="0" percent="0" rank="0" text="" dxfId="294">
      <formula>0</formula>
    </cfRule>
    <cfRule type="duplicateValues" priority="297" aboveAverage="0" equalAverage="0" bottom="0" percent="0" rank="0" text="" dxfId="295">
      <formula>0</formula>
    </cfRule>
    <cfRule type="duplicateValues" priority="298" aboveAverage="0" equalAverage="0" bottom="0" percent="0" rank="0" text="" dxfId="296">
      <formula>0</formula>
    </cfRule>
    <cfRule type="duplicateValues" priority="299" aboveAverage="0" equalAverage="0" bottom="0" percent="0" rank="0" text="" dxfId="297">
      <formula>0</formula>
    </cfRule>
    <cfRule type="duplicateValues" priority="300" aboveAverage="0" equalAverage="0" bottom="0" percent="0" rank="0" text="" dxfId="298">
      <formula>0</formula>
    </cfRule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</conditionalFormatting>
  <conditionalFormatting sqref="D9:H9 F25:F28 F30 D21:E32 E20 D11:E13 D15:E18 E14 E10 G10:H21 D33:H33 D35:H42 G34:H34 D34:E34 F22:G22 G23:H32 D44:H44 D43:E43 G43:H43">
    <cfRule type="duplicateValues" priority="306" aboveAverage="0" equalAverage="0" bottom="0" percent="0" rank="0" text="" dxfId="304">
      <formula>0</formula>
    </cfRule>
  </conditionalFormatting>
  <conditionalFormatting sqref="D9:H9 D11:E13 D15:E18 E14 E10 G10:H21 D25:H28 D35:H42 G34:H34 D34:E34 G23:H24 D21:E24 E20 F22:G22 D30:H30 D29:E29 G29:H29 D32:H33 D31:E31 G31:H31 D44:H44 D43:E43 G43:H43"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  <cfRule type="duplicateValues" priority="310" aboveAverage="0" equalAverage="0" bottom="0" percent="0" rank="0" text="" dxfId="308">
      <formula>0</formula>
    </cfRule>
    <cfRule type="duplicateValues" priority="311" aboveAverage="0" equalAverage="0" bottom="0" percent="0" rank="0" text="" dxfId="309">
      <formula>0</formula>
    </cfRule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</conditionalFormatting>
  <conditionalFormatting sqref="F118">
    <cfRule type="duplicateValues" priority="316" aboveAverage="0" equalAverage="0" bottom="0" percent="0" rank="0" text="" dxfId="314">
      <formula>0</formula>
    </cfRule>
  </conditionalFormatting>
  <conditionalFormatting sqref="F118">
    <cfRule type="duplicateValues" priority="317" aboveAverage="0" equalAverage="0" bottom="0" percent="0" rank="0" text="" dxfId="315">
      <formula>0</formula>
    </cfRule>
  </conditionalFormatting>
  <conditionalFormatting sqref="F118"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</conditionalFormatting>
  <conditionalFormatting sqref="F118">
    <cfRule type="duplicateValues" priority="320" aboveAverage="0" equalAverage="0" bottom="0" percent="0" rank="0" text="" dxfId="318">
      <formula>0</formula>
    </cfRule>
  </conditionalFormatting>
  <conditionalFormatting sqref="F118">
    <cfRule type="duplicateValues" priority="321" aboveAverage="0" equalAverage="0" bottom="0" percent="0" rank="0" text="" dxfId="319">
      <formula>0</formula>
    </cfRule>
  </conditionalFormatting>
  <conditionalFormatting sqref="F118"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</conditionalFormatting>
  <conditionalFormatting sqref="F165">
    <cfRule type="duplicateValues" priority="325" aboveAverage="0" equalAverage="0" bottom="0" percent="0" rank="0" text="" dxfId="323">
      <formula>0</formula>
    </cfRule>
  </conditionalFormatting>
  <conditionalFormatting sqref="F165">
    <cfRule type="duplicateValues" priority="326" aboveAverage="0" equalAverage="0" bottom="0" percent="0" rank="0" text="" dxfId="324">
      <formula>0</formula>
    </cfRule>
  </conditionalFormatting>
  <conditionalFormatting sqref="F165">
    <cfRule type="duplicateValues" priority="327" aboveAverage="0" equalAverage="0" bottom="0" percent="0" rank="0" text="" dxfId="325">
      <formula>0</formula>
    </cfRule>
  </conditionalFormatting>
  <conditionalFormatting sqref="F177">
    <cfRule type="duplicateValues" priority="328" aboveAverage="0" equalAverage="0" bottom="0" percent="0" rank="0" text="" dxfId="326">
      <formula>0</formula>
    </cfRule>
  </conditionalFormatting>
  <conditionalFormatting sqref="F177">
    <cfRule type="duplicateValues" priority="329" aboveAverage="0" equalAverage="0" bottom="0" percent="0" rank="0" text="" dxfId="327">
      <formula>0</formula>
    </cfRule>
  </conditionalFormatting>
  <conditionalFormatting sqref="F177">
    <cfRule type="duplicateValues" priority="330" aboveAverage="0" equalAverage="0" bottom="0" percent="0" rank="0" text="" dxfId="328">
      <formula>0</formula>
    </cfRule>
  </conditionalFormatting>
  <conditionalFormatting sqref="F185">
    <cfRule type="duplicateValues" priority="331" aboveAverage="0" equalAverage="0" bottom="0" percent="0" rank="0" text="" dxfId="329">
      <formula>0</formula>
    </cfRule>
  </conditionalFormatting>
  <conditionalFormatting sqref="F185">
    <cfRule type="duplicateValues" priority="332" aboveAverage="0" equalAverage="0" bottom="0" percent="0" rank="0" text="" dxfId="330">
      <formula>0</formula>
    </cfRule>
  </conditionalFormatting>
  <conditionalFormatting sqref="F185">
    <cfRule type="duplicateValues" priority="333" aboveAverage="0" equalAverage="0" bottom="0" percent="0" rank="0" text="" dxfId="331">
      <formula>0</formula>
    </cfRule>
  </conditionalFormatting>
  <conditionalFormatting sqref="F232">
    <cfRule type="duplicateValues" priority="334" aboveAverage="0" equalAverage="0" bottom="0" percent="0" rank="0" text="" dxfId="332">
      <formula>0</formula>
    </cfRule>
  </conditionalFormatting>
  <conditionalFormatting sqref="F232">
    <cfRule type="duplicateValues" priority="335" aboveAverage="0" equalAverage="0" bottom="0" percent="0" rank="0" text="" dxfId="333">
      <formula>0</formula>
    </cfRule>
  </conditionalFormatting>
  <conditionalFormatting sqref="F232">
    <cfRule type="duplicateValues" priority="336" aboveAverage="0" equalAverage="0" bottom="0" percent="0" rank="0" text="" dxfId="334">
      <formula>0</formula>
    </cfRule>
  </conditionalFormatting>
  <conditionalFormatting sqref="F232">
    <cfRule type="duplicateValues" priority="337" aboveAverage="0" equalAverage="0" bottom="0" percent="0" rank="0" text="" dxfId="335">
      <formula>0</formula>
    </cfRule>
  </conditionalFormatting>
  <conditionalFormatting sqref="F232">
    <cfRule type="duplicateValues" priority="338" aboveAverage="0" equalAverage="0" bottom="0" percent="0" rank="0" text="" dxfId="336">
      <formula>0</formula>
    </cfRule>
  </conditionalFormatting>
  <conditionalFormatting sqref="F232">
    <cfRule type="duplicateValues" priority="339" aboveAverage="0" equalAverage="0" bottom="0" percent="0" rank="0" text="" dxfId="337">
      <formula>0</formula>
    </cfRule>
  </conditionalFormatting>
  <conditionalFormatting sqref="F232">
    <cfRule type="duplicateValues" priority="340" aboveAverage="0" equalAverage="0" bottom="0" percent="0" rank="0" text="" dxfId="338">
      <formula>0</formula>
    </cfRule>
  </conditionalFormatting>
  <conditionalFormatting sqref="F244">
    <cfRule type="duplicateValues" priority="341" aboveAverage="0" equalAverage="0" bottom="0" percent="0" rank="0" text="" dxfId="339">
      <formula>0</formula>
    </cfRule>
  </conditionalFormatting>
  <conditionalFormatting sqref="F244">
    <cfRule type="duplicateValues" priority="342" aboveAverage="0" equalAverage="0" bottom="0" percent="0" rank="0" text="" dxfId="340">
      <formula>0</formula>
    </cfRule>
  </conditionalFormatting>
  <conditionalFormatting sqref="F244">
    <cfRule type="duplicateValues" priority="343" aboveAverage="0" equalAverage="0" bottom="0" percent="0" rank="0" text="" dxfId="341">
      <formula>0</formula>
    </cfRule>
  </conditionalFormatting>
  <conditionalFormatting sqref="F244">
    <cfRule type="duplicateValues" priority="344" aboveAverage="0" equalAverage="0" bottom="0" percent="0" rank="0" text="" dxfId="342">
      <formula>0</formula>
    </cfRule>
  </conditionalFormatting>
  <conditionalFormatting sqref="F244">
    <cfRule type="duplicateValues" priority="345" aboveAverage="0" equalAverage="0" bottom="0" percent="0" rank="0" text="" dxfId="343">
      <formula>0</formula>
    </cfRule>
  </conditionalFormatting>
  <conditionalFormatting sqref="F244">
    <cfRule type="duplicateValues" priority="346" aboveAverage="0" equalAverage="0" bottom="0" percent="0" rank="0" text="" dxfId="344">
      <formula>0</formula>
    </cfRule>
  </conditionalFormatting>
  <conditionalFormatting sqref="F244">
    <cfRule type="duplicateValues" priority="347" aboveAverage="0" equalAverage="0" bottom="0" percent="0" rank="0" text="" dxfId="345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2" outlineLevelCol="0"/>
  <cols>
    <col collapsed="false" customWidth="true" hidden="false" outlineLevel="0" max="1" min="1" style="1" width="3.86"/>
    <col collapsed="false" customWidth="true" hidden="false" outlineLevel="0" max="2" min="2" style="1" width="43.85"/>
    <col collapsed="false" customWidth="true" hidden="false" outlineLevel="0" max="3" min="3" style="1" width="4.43"/>
    <col collapsed="false" customWidth="true" hidden="false" outlineLevel="0" max="8" min="4" style="1" width="23.01"/>
    <col collapsed="false" customWidth="true" hidden="false" outlineLevel="0" max="1025" min="9" style="1" width="8.71"/>
  </cols>
  <sheetData>
    <row r="1" customFormat="false" ht="21" hidden="false" customHeight="false" outlineLevel="0" collapsed="false">
      <c r="D1" s="2" t="n">
        <v>1</v>
      </c>
      <c r="E1" s="2" t="n">
        <v>2</v>
      </c>
      <c r="F1" s="3" t="s">
        <v>34</v>
      </c>
      <c r="G1" s="2" t="n">
        <v>4</v>
      </c>
      <c r="H1" s="2" t="n">
        <v>5</v>
      </c>
    </row>
    <row r="2" customFormat="false" ht="12" hidden="false" customHeight="true" outlineLevel="0" collapsed="false"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</row>
    <row r="3" customFormat="false" ht="12" hidden="false" customHeight="false" outlineLevel="0" collapsed="false">
      <c r="D3" s="4"/>
      <c r="E3" s="4"/>
      <c r="F3" s="4"/>
      <c r="G3" s="4"/>
      <c r="H3" s="4"/>
    </row>
    <row r="4" customFormat="false" ht="12" hidden="false" customHeight="false" outlineLevel="0" collapsed="false">
      <c r="D4" s="4"/>
      <c r="E4" s="4"/>
      <c r="F4" s="4"/>
      <c r="G4" s="4"/>
      <c r="H4" s="4"/>
    </row>
    <row r="5" customFormat="false" ht="12" hidden="false" customHeight="false" outlineLevel="0" collapsed="false">
      <c r="D5" s="4"/>
      <c r="E5" s="4"/>
      <c r="F5" s="4"/>
      <c r="G5" s="4"/>
      <c r="H5" s="4"/>
    </row>
    <row r="6" customFormat="false" ht="12" hidden="false" customHeight="false" outlineLevel="0" collapsed="false">
      <c r="D6" s="4"/>
      <c r="E6" s="4"/>
      <c r="F6" s="4"/>
      <c r="G6" s="4"/>
      <c r="H6" s="4"/>
    </row>
    <row r="7" customFormat="false" ht="12.75" hidden="false" customHeight="false" outlineLevel="0" collapsed="false">
      <c r="D7" s="4"/>
      <c r="E7" s="4"/>
      <c r="F7" s="4"/>
      <c r="G7" s="4"/>
      <c r="H7" s="4"/>
    </row>
    <row r="8" customFormat="false" ht="15.6" hidden="false" customHeight="true" outlineLevel="0" collapsed="false">
      <c r="A8" s="85" t="n">
        <v>1</v>
      </c>
      <c r="B8" s="6" t="s">
        <v>100</v>
      </c>
      <c r="C8" s="7" t="n">
        <f aca="false">SUM(D8:H8)</f>
        <v>39</v>
      </c>
      <c r="D8" s="8" t="n">
        <f aca="false">COUNTA(D9:D74)</f>
        <v>0</v>
      </c>
      <c r="E8" s="8" t="n">
        <f aca="false">COUNTA(E9:E74)</f>
        <v>3</v>
      </c>
      <c r="F8" s="8" t="n">
        <f aca="false">COUNTA(F9:F74)</f>
        <v>34</v>
      </c>
      <c r="G8" s="8" t="n">
        <f aca="false">COUNTA(G9:G74)</f>
        <v>0</v>
      </c>
      <c r="H8" s="8" t="n">
        <f aca="false">COUNTA(H9:H74)</f>
        <v>2</v>
      </c>
    </row>
    <row r="9" customFormat="false" ht="15.6" hidden="false" customHeight="true" outlineLevel="1" collapsed="false">
      <c r="D9" s="9"/>
      <c r="E9" s="10"/>
      <c r="F9" s="10"/>
      <c r="G9" s="10"/>
      <c r="H9" s="11"/>
    </row>
    <row r="10" customFormat="false" ht="15.6" hidden="false" customHeight="true" outlineLevel="1" collapsed="false">
      <c r="D10" s="38"/>
      <c r="E10" s="8"/>
      <c r="F10" s="60" t="s">
        <v>71</v>
      </c>
      <c r="G10" s="8"/>
      <c r="H10" s="41"/>
    </row>
    <row r="11" customFormat="false" ht="15.75" hidden="false" customHeight="false" outlineLevel="1" collapsed="false">
      <c r="D11" s="38"/>
      <c r="E11" s="8"/>
      <c r="F11" s="60" t="s">
        <v>72</v>
      </c>
      <c r="G11" s="8"/>
      <c r="H11" s="41"/>
    </row>
    <row r="12" customFormat="false" ht="15.75" hidden="false" customHeight="false" outlineLevel="1" collapsed="false">
      <c r="D12" s="38"/>
      <c r="E12" s="8"/>
      <c r="F12" s="60" t="s">
        <v>55</v>
      </c>
      <c r="G12" s="8"/>
      <c r="H12" s="41"/>
    </row>
    <row r="13" customFormat="false" ht="15.75" hidden="false" customHeight="false" outlineLevel="1" collapsed="false">
      <c r="D13" s="38"/>
      <c r="E13" s="8"/>
      <c r="F13" s="60" t="s">
        <v>56</v>
      </c>
      <c r="G13" s="8"/>
      <c r="H13" s="41"/>
    </row>
    <row r="14" customFormat="false" ht="15.75" hidden="false" customHeight="false" outlineLevel="1" collapsed="false">
      <c r="D14" s="38"/>
      <c r="E14" s="8"/>
      <c r="F14" s="60" t="s">
        <v>73</v>
      </c>
      <c r="G14" s="8"/>
      <c r="H14" s="41"/>
    </row>
    <row r="15" customFormat="false" ht="15.75" hidden="false" customHeight="false" outlineLevel="1" collapsed="false">
      <c r="D15" s="38"/>
      <c r="E15" s="8"/>
      <c r="F15" s="60" t="s">
        <v>74</v>
      </c>
      <c r="G15" s="8"/>
      <c r="H15" s="41"/>
    </row>
    <row r="16" customFormat="false" ht="15.75" hidden="false" customHeight="false" outlineLevel="1" collapsed="false">
      <c r="D16" s="38"/>
      <c r="E16" s="8"/>
      <c r="F16" s="60" t="s">
        <v>75</v>
      </c>
      <c r="G16" s="8"/>
      <c r="H16" s="41"/>
    </row>
    <row r="17" customFormat="false" ht="15.75" hidden="false" customHeight="false" outlineLevel="1" collapsed="false">
      <c r="D17" s="38"/>
      <c r="E17" s="8"/>
      <c r="F17" s="60" t="s">
        <v>76</v>
      </c>
      <c r="G17" s="8"/>
      <c r="H17" s="41"/>
    </row>
    <row r="18" customFormat="false" ht="15.75" hidden="false" customHeight="false" outlineLevel="1" collapsed="false">
      <c r="D18" s="38"/>
      <c r="E18" s="8"/>
      <c r="F18" s="60" t="s">
        <v>77</v>
      </c>
      <c r="G18" s="8"/>
      <c r="H18" s="41"/>
    </row>
    <row r="19" customFormat="false" ht="15.75" hidden="false" customHeight="false" outlineLevel="1" collapsed="false">
      <c r="D19" s="38"/>
      <c r="E19" s="8"/>
      <c r="F19" s="60" t="s">
        <v>57</v>
      </c>
      <c r="G19" s="8"/>
      <c r="H19" s="41"/>
    </row>
    <row r="20" customFormat="false" ht="15.75" hidden="false" customHeight="false" outlineLevel="1" collapsed="false">
      <c r="D20" s="38"/>
      <c r="E20" s="8"/>
      <c r="F20" s="60" t="s">
        <v>58</v>
      </c>
      <c r="G20" s="8"/>
      <c r="H20" s="41"/>
    </row>
    <row r="21" customFormat="false" ht="15.75" hidden="false" customHeight="false" outlineLevel="1" collapsed="false">
      <c r="D21" s="38"/>
      <c r="E21" s="8"/>
      <c r="F21" s="60" t="s">
        <v>59</v>
      </c>
      <c r="G21" s="8"/>
      <c r="H21" s="41"/>
    </row>
    <row r="22" customFormat="false" ht="15.75" hidden="false" customHeight="false" outlineLevel="1" collapsed="false">
      <c r="D22" s="38"/>
      <c r="E22" s="8"/>
      <c r="G22" s="8"/>
      <c r="H22" s="43" t="s">
        <v>37</v>
      </c>
    </row>
    <row r="23" customFormat="false" ht="15.75" hidden="false" customHeight="false" outlineLevel="1" collapsed="false">
      <c r="D23" s="38"/>
      <c r="E23" s="8"/>
      <c r="F23" s="40"/>
      <c r="G23" s="8"/>
      <c r="H23" s="41"/>
    </row>
    <row r="24" customFormat="false" ht="15.75" hidden="false" customHeight="false" outlineLevel="2" collapsed="false">
      <c r="D24" s="12"/>
      <c r="E24" s="39" t="s">
        <v>14</v>
      </c>
      <c r="G24" s="14"/>
      <c r="H24" s="13"/>
    </row>
    <row r="25" customFormat="false" ht="15.75" hidden="false" customHeight="false" outlineLevel="2" collapsed="false">
      <c r="D25" s="12"/>
      <c r="E25" s="8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E26" s="8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E27" s="14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8"/>
      <c r="H28" s="13"/>
    </row>
    <row r="29" customFormat="false" ht="15.75" hidden="false" customHeight="false" outlineLevel="2" collapsed="false">
      <c r="D29" s="12"/>
      <c r="E29" s="8"/>
      <c r="G29" s="8"/>
      <c r="H29" s="39" t="s">
        <v>39</v>
      </c>
    </row>
    <row r="30" customFormat="false" ht="15.75" hidden="false" customHeight="false" outlineLevel="2" collapsed="false">
      <c r="D30" s="12"/>
      <c r="E30" s="8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E31" s="8"/>
      <c r="G31" s="8"/>
      <c r="H31" s="13"/>
    </row>
    <row r="32" customFormat="false" ht="15.75" hidden="false" customHeight="false" outlineLevel="2" collapsed="false">
      <c r="D32" s="12"/>
      <c r="E32" s="8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E33" s="8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E34" s="39" t="s">
        <v>8</v>
      </c>
      <c r="G34" s="8"/>
      <c r="H34" s="13"/>
    </row>
    <row r="35" customFormat="false" ht="15.75" hidden="false" customHeight="false" outlineLevel="2" collapsed="false">
      <c r="D35" s="12"/>
      <c r="E35" s="8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E39" s="8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E40" s="8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E41" s="8"/>
      <c r="F41" s="39" t="s">
        <v>62</v>
      </c>
      <c r="G41" s="8"/>
      <c r="H41" s="13"/>
    </row>
    <row r="42" customFormat="false" ht="15.6" hidden="false" customHeight="true" outlineLevel="2" collapsed="false">
      <c r="D42" s="12"/>
      <c r="E42" s="8"/>
      <c r="F42" s="39" t="s">
        <v>63</v>
      </c>
      <c r="G42" s="8"/>
      <c r="H42" s="13"/>
    </row>
    <row r="43" customFormat="false" ht="15.6" hidden="false" customHeight="true" outlineLevel="2" collapsed="false">
      <c r="D43" s="12"/>
      <c r="E43" s="8"/>
      <c r="G43" s="8"/>
      <c r="H43" s="13"/>
    </row>
    <row r="44" customFormat="false" ht="15.75" hidden="false" customHeight="false" outlineLevel="2" collapsed="false">
      <c r="D44" s="12"/>
      <c r="E44" s="8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E45" s="8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E46" s="8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E47" s="8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E48" s="8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E49" s="8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E50" s="8"/>
      <c r="F50" s="39" t="s">
        <v>70</v>
      </c>
      <c r="G50" s="8"/>
      <c r="H50" s="13"/>
    </row>
    <row r="51" customFormat="false" ht="15.75" hidden="false" customHeight="false" outlineLevel="2" collapsed="false">
      <c r="D51" s="12"/>
      <c r="E51" s="39" t="s">
        <v>42</v>
      </c>
      <c r="G51" s="8"/>
      <c r="H51" s="13"/>
    </row>
    <row r="52" customFormat="false" ht="15.75" hidden="false" customHeight="false" outlineLevel="2" collapsed="false">
      <c r="D52" s="12"/>
      <c r="E52" s="13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14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14"/>
      <c r="H56" s="13"/>
    </row>
    <row r="57" customFormat="false" ht="15.75" hidden="false" customHeight="false" outlineLevel="2" collapsed="false">
      <c r="D57" s="12"/>
      <c r="E57" s="8"/>
      <c r="F57" s="8"/>
      <c r="G57" s="14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15.6" hidden="false" customHeight="true" outlineLevel="0" collapsed="false">
      <c r="A75" s="85" t="n">
        <f aca="false">A8+1</f>
        <v>2</v>
      </c>
      <c r="B75" s="6" t="s">
        <v>101</v>
      </c>
      <c r="C75" s="7" t="n">
        <f aca="false">SUM(D75:H75)</f>
        <v>39</v>
      </c>
      <c r="D75" s="8" t="n">
        <f aca="false">COUNTA(D76:D141)</f>
        <v>1</v>
      </c>
      <c r="E75" s="8" t="n">
        <f aca="false">COUNTA(E76:E141)</f>
        <v>4</v>
      </c>
      <c r="F75" s="8" t="n">
        <f aca="false">COUNTA(F76:F141)</f>
        <v>33</v>
      </c>
      <c r="G75" s="8" t="n">
        <f aca="false">COUNTA(G76:G141)</f>
        <v>0</v>
      </c>
      <c r="H75" s="8" t="n">
        <f aca="false">COUNTA(H76:H141)</f>
        <v>1</v>
      </c>
    </row>
    <row r="76" customFormat="false" ht="15.6" hidden="false" customHeight="true" outlineLevel="1" collapsed="false">
      <c r="D76" s="9"/>
      <c r="E76" s="10"/>
      <c r="F76" s="10"/>
      <c r="G76" s="10"/>
      <c r="H76" s="11"/>
    </row>
    <row r="77" customFormat="false" ht="15.6" hidden="false" customHeight="true" outlineLevel="1" collapsed="false">
      <c r="D77" s="38"/>
      <c r="E77" s="8"/>
      <c r="F77" s="60" t="s">
        <v>71</v>
      </c>
      <c r="G77" s="8"/>
      <c r="H77" s="41"/>
    </row>
    <row r="78" customFormat="false" ht="15.75" hidden="false" customHeight="false" outlineLevel="1" collapsed="false">
      <c r="D78" s="38"/>
      <c r="E78" s="60" t="s">
        <v>72</v>
      </c>
      <c r="G78" s="8"/>
      <c r="H78" s="41"/>
    </row>
    <row r="79" customFormat="false" ht="15.75" hidden="false" customHeight="false" outlineLevel="1" collapsed="false">
      <c r="D79" s="38"/>
      <c r="E79" s="60" t="s">
        <v>55</v>
      </c>
      <c r="G79" s="8"/>
      <c r="H79" s="41"/>
    </row>
    <row r="80" customFormat="false" ht="15.75" hidden="false" customHeight="false" outlineLevel="1" collapsed="false">
      <c r="D80" s="38"/>
      <c r="E80" s="8"/>
      <c r="F80" s="60" t="s">
        <v>56</v>
      </c>
      <c r="G80" s="8"/>
      <c r="H80" s="41"/>
    </row>
    <row r="81" customFormat="false" ht="15.75" hidden="false" customHeight="false" outlineLevel="1" collapsed="false">
      <c r="D81" s="38"/>
      <c r="E81" s="8"/>
      <c r="F81" s="60" t="s">
        <v>73</v>
      </c>
      <c r="G81" s="8"/>
      <c r="H81" s="41"/>
    </row>
    <row r="82" customFormat="false" ht="15.75" hidden="false" customHeight="false" outlineLevel="1" collapsed="false">
      <c r="D82" s="38"/>
      <c r="E82" s="60" t="s">
        <v>74</v>
      </c>
      <c r="G82" s="8"/>
      <c r="H82" s="41"/>
    </row>
    <row r="83" customFormat="false" ht="15.75" hidden="false" customHeight="false" outlineLevel="1" collapsed="false">
      <c r="D83" s="38"/>
      <c r="E83" s="8"/>
      <c r="F83" s="60" t="s">
        <v>75</v>
      </c>
      <c r="G83" s="8"/>
      <c r="H83" s="41"/>
    </row>
    <row r="84" customFormat="false" ht="15.75" hidden="false" customHeight="false" outlineLevel="1" collapsed="false">
      <c r="D84" s="60" t="s">
        <v>76</v>
      </c>
      <c r="E84" s="8"/>
      <c r="G84" s="8"/>
      <c r="H84" s="41"/>
    </row>
    <row r="85" customFormat="false" ht="15.75" hidden="false" customHeight="false" outlineLevel="1" collapsed="false">
      <c r="D85" s="38"/>
      <c r="E85" s="8"/>
      <c r="F85" s="60" t="s">
        <v>77</v>
      </c>
      <c r="G85" s="8"/>
      <c r="H85" s="41"/>
    </row>
    <row r="86" customFormat="false" ht="15.75" hidden="false" customHeight="false" outlineLevel="1" collapsed="false">
      <c r="D86" s="38"/>
      <c r="E86" s="60" t="s">
        <v>57</v>
      </c>
      <c r="G86" s="8"/>
      <c r="H86" s="41"/>
    </row>
    <row r="87" customFormat="false" ht="15.75" hidden="false" customHeight="false" outlineLevel="1" collapsed="false">
      <c r="D87" s="38"/>
      <c r="E87" s="8"/>
      <c r="F87" s="60" t="s">
        <v>58</v>
      </c>
      <c r="G87" s="8"/>
      <c r="H87" s="41"/>
    </row>
    <row r="88" customFormat="false" ht="15.75" hidden="false" customHeight="false" outlineLevel="1" collapsed="false">
      <c r="D88" s="38"/>
      <c r="E88" s="8"/>
      <c r="F88" s="60" t="s">
        <v>59</v>
      </c>
      <c r="G88" s="8"/>
      <c r="H88" s="41"/>
    </row>
    <row r="89" customFormat="false" ht="15.75" hidden="false" customHeight="false" outlineLevel="1" collapsed="false">
      <c r="D89" s="38"/>
      <c r="E89" s="8"/>
      <c r="G89" s="8"/>
      <c r="H89" s="43" t="s">
        <v>37</v>
      </c>
    </row>
    <row r="90" customFormat="false" ht="15.75" hidden="false" customHeight="false" outlineLevel="1" collapsed="false">
      <c r="D90" s="38"/>
      <c r="E90" s="8"/>
      <c r="F90" s="40"/>
      <c r="G90" s="8"/>
      <c r="H90" s="41"/>
    </row>
    <row r="91" customFormat="false" ht="15.75" hidden="false" customHeight="false" outlineLevel="2" collapsed="false">
      <c r="D91" s="12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E92" s="8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E94" s="14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E95" s="8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E97" s="8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E98" s="8"/>
      <c r="F98" s="8"/>
      <c r="G98" s="8"/>
      <c r="H98" s="13"/>
    </row>
    <row r="99" customFormat="false" ht="15.75" hidden="false" customHeight="false" outlineLevel="2" collapsed="false">
      <c r="D99" s="12"/>
      <c r="E99" s="8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E100" s="8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E102" s="8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E103" s="8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E104" s="8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E105" s="8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E106" s="8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E107" s="8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E108" s="8"/>
      <c r="F108" s="39" t="s">
        <v>62</v>
      </c>
      <c r="G108" s="8"/>
      <c r="H108" s="13"/>
    </row>
    <row r="109" customFormat="false" ht="15.6" hidden="false" customHeight="true" outlineLevel="2" collapsed="false">
      <c r="D109" s="12"/>
      <c r="E109" s="8"/>
      <c r="F109" s="39" t="s">
        <v>63</v>
      </c>
      <c r="G109" s="8"/>
      <c r="H109" s="13"/>
    </row>
    <row r="110" customFormat="false" ht="15.6" hidden="false" customHeight="true" outlineLevel="2" collapsed="false">
      <c r="D110" s="12"/>
      <c r="E110" s="8"/>
      <c r="F110" s="39" t="s">
        <v>99</v>
      </c>
      <c r="G110" s="8"/>
      <c r="H110" s="13"/>
    </row>
    <row r="111" customFormat="false" ht="15.75" hidden="false" customHeight="false" outlineLevel="2" collapsed="false">
      <c r="D111" s="12"/>
      <c r="E111" s="8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E112" s="8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E113" s="8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E114" s="8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E115" s="8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E116" s="8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E117" s="8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14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13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15.6" hidden="false" customHeight="true" outlineLevel="0" collapsed="false">
      <c r="A142" s="85" t="n">
        <f aca="false">A75+1</f>
        <v>3</v>
      </c>
      <c r="B142" s="6" t="s">
        <v>102</v>
      </c>
      <c r="C142" s="7" t="n">
        <f aca="false">SUM(D142:H142)</f>
        <v>38</v>
      </c>
      <c r="D142" s="8" t="n">
        <f aca="false">COUNTA(D143:D208)</f>
        <v>1</v>
      </c>
      <c r="E142" s="8" t="n">
        <f aca="false">COUNTA(E143:E208)</f>
        <v>0</v>
      </c>
      <c r="F142" s="8" t="n">
        <f aca="false">COUNTA(F143:F208)</f>
        <v>36</v>
      </c>
      <c r="G142" s="8" t="n">
        <f aca="false">COUNTA(G143:G208)</f>
        <v>0</v>
      </c>
      <c r="H142" s="8" t="n">
        <f aca="false">COUNTA(H143:H208)</f>
        <v>1</v>
      </c>
    </row>
    <row r="143" customFormat="false" ht="15.6" hidden="false" customHeight="true" outlineLevel="1" collapsed="false">
      <c r="D143" s="9"/>
      <c r="E143" s="10"/>
      <c r="F143" s="10"/>
      <c r="G143" s="10"/>
      <c r="H143" s="11"/>
    </row>
    <row r="144" customFormat="false" ht="15.6" hidden="false" customHeight="true" outlineLevel="1" collapsed="false">
      <c r="D144" s="38"/>
      <c r="E144" s="8"/>
      <c r="F144" s="60" t="s">
        <v>71</v>
      </c>
      <c r="G144" s="8"/>
      <c r="H144" s="41"/>
    </row>
    <row r="145" customFormat="false" ht="15.75" hidden="false" customHeight="false" outlineLevel="1" collapsed="false">
      <c r="D145" s="38"/>
      <c r="E145" s="8"/>
      <c r="F145" s="60" t="s">
        <v>72</v>
      </c>
      <c r="G145" s="8"/>
      <c r="H145" s="41"/>
    </row>
    <row r="146" customFormat="false" ht="15.75" hidden="false" customHeight="false" outlineLevel="1" collapsed="false">
      <c r="D146" s="38"/>
      <c r="E146" s="8"/>
      <c r="F146" s="60" t="s">
        <v>55</v>
      </c>
      <c r="G146" s="8"/>
      <c r="H146" s="41"/>
    </row>
    <row r="147" customFormat="false" ht="15.75" hidden="false" customHeight="false" outlineLevel="1" collapsed="false">
      <c r="D147" s="38"/>
      <c r="E147" s="8"/>
      <c r="F147" s="60" t="s">
        <v>56</v>
      </c>
      <c r="G147" s="8"/>
      <c r="H147" s="41"/>
    </row>
    <row r="148" customFormat="false" ht="15.75" hidden="false" customHeight="false" outlineLevel="1" collapsed="false">
      <c r="D148" s="38"/>
      <c r="E148" s="8"/>
      <c r="F148" s="60" t="s">
        <v>73</v>
      </c>
      <c r="G148" s="8"/>
      <c r="H148" s="41"/>
    </row>
    <row r="149" customFormat="false" ht="15.75" hidden="false" customHeight="false" outlineLevel="1" collapsed="false">
      <c r="D149" s="38"/>
      <c r="E149" s="8"/>
      <c r="F149" s="60" t="s">
        <v>74</v>
      </c>
      <c r="G149" s="8"/>
      <c r="H149" s="41"/>
    </row>
    <row r="150" customFormat="false" ht="15.75" hidden="false" customHeight="false" outlineLevel="1" collapsed="false">
      <c r="D150" s="38"/>
      <c r="E150" s="8"/>
      <c r="F150" s="60" t="s">
        <v>75</v>
      </c>
      <c r="G150" s="8"/>
      <c r="H150" s="41"/>
    </row>
    <row r="151" customFormat="false" ht="15.75" hidden="false" customHeight="false" outlineLevel="1" collapsed="false">
      <c r="D151" s="38"/>
      <c r="E151" s="8"/>
      <c r="F151" s="60" t="s">
        <v>76</v>
      </c>
      <c r="G151" s="8"/>
      <c r="H151" s="41"/>
    </row>
    <row r="152" customFormat="false" ht="15.75" hidden="false" customHeight="false" outlineLevel="1" collapsed="false">
      <c r="D152" s="38"/>
      <c r="E152" s="8"/>
      <c r="F152" s="60" t="s">
        <v>77</v>
      </c>
      <c r="G152" s="8"/>
      <c r="H152" s="41"/>
    </row>
    <row r="153" customFormat="false" ht="15.75" hidden="false" customHeight="false" outlineLevel="1" collapsed="false">
      <c r="D153" s="38"/>
      <c r="E153" s="8"/>
      <c r="F153" s="60" t="s">
        <v>57</v>
      </c>
      <c r="G153" s="8"/>
      <c r="H153" s="41"/>
    </row>
    <row r="154" customFormat="false" ht="15.75" hidden="false" customHeight="false" outlineLevel="1" collapsed="false">
      <c r="D154" s="38"/>
      <c r="E154" s="8"/>
      <c r="F154" s="60" t="s">
        <v>58</v>
      </c>
      <c r="G154" s="8"/>
      <c r="H154" s="41"/>
    </row>
    <row r="155" customFormat="false" ht="15.75" hidden="false" customHeight="false" outlineLevel="1" collapsed="false">
      <c r="D155" s="38"/>
      <c r="E155" s="8"/>
      <c r="F155" s="60" t="s">
        <v>59</v>
      </c>
      <c r="G155" s="8"/>
      <c r="H155" s="41"/>
    </row>
    <row r="156" customFormat="false" ht="15.75" hidden="false" customHeight="false" outlineLevel="1" collapsed="false">
      <c r="D156" s="38"/>
      <c r="E156" s="8"/>
      <c r="G156" s="8"/>
      <c r="H156" s="43" t="s">
        <v>37</v>
      </c>
    </row>
    <row r="157" customFormat="false" ht="15.75" hidden="false" customHeight="false" outlineLevel="1" collapsed="false">
      <c r="D157" s="38"/>
      <c r="E157" s="8"/>
      <c r="F157" s="40"/>
      <c r="G157" s="8"/>
      <c r="H157" s="41"/>
    </row>
    <row r="158" customFormat="false" ht="15.75" hidden="false" customHeight="false" outlineLevel="2" collapsed="false">
      <c r="D158" s="39" t="s">
        <v>14</v>
      </c>
      <c r="E158" s="8"/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F163" s="39" t="s">
        <v>39</v>
      </c>
      <c r="G163" s="8"/>
    </row>
    <row r="164" customFormat="false" ht="15.75" hidden="false" customHeight="false" outlineLevel="2" collapsed="false">
      <c r="D164" s="12"/>
      <c r="E164" s="8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8"/>
      <c r="G165" s="8"/>
      <c r="H165" s="13"/>
    </row>
    <row r="166" customFormat="false" ht="15.75" hidden="false" customHeight="false" outlineLevel="2" collapsed="false">
      <c r="D166" s="12"/>
      <c r="E166" s="8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8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8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8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8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8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12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6" hidden="false" customHeight="true" outlineLevel="2" collapsed="false">
      <c r="D176" s="12"/>
      <c r="E176" s="8"/>
      <c r="F176" s="39" t="s">
        <v>63</v>
      </c>
      <c r="G176" s="8"/>
      <c r="H176" s="13"/>
    </row>
    <row r="177" customFormat="false" ht="15.6" hidden="false" customHeight="true" outlineLevel="2" collapsed="false">
      <c r="D177" s="12"/>
      <c r="E177" s="8"/>
      <c r="F177" s="8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8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8"/>
      <c r="G185" s="8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14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15.6" hidden="false" customHeight="true" outlineLevel="0" collapsed="false">
      <c r="A209" s="85" t="n">
        <f aca="false">A142+1</f>
        <v>4</v>
      </c>
      <c r="B209" s="6" t="s">
        <v>103</v>
      </c>
      <c r="C209" s="7" t="n">
        <f aca="false">SUM(D209:H209)</f>
        <v>39</v>
      </c>
      <c r="D209" s="8" t="n">
        <f aca="false">COUNTA(D210:D275)</f>
        <v>3</v>
      </c>
      <c r="E209" s="8" t="n">
        <f aca="false">COUNTA(E210:E275)</f>
        <v>3</v>
      </c>
      <c r="F209" s="8" t="n">
        <f aca="false">COUNTA(F210:F275)</f>
        <v>33</v>
      </c>
      <c r="G209" s="8" t="n">
        <f aca="false">COUNTA(G210:G275)</f>
        <v>0</v>
      </c>
      <c r="H209" s="8" t="n">
        <f aca="false">COUNTA(H210:H275)</f>
        <v>0</v>
      </c>
    </row>
    <row r="210" customFormat="false" ht="15.6" hidden="false" customHeight="true" outlineLevel="1" collapsed="false">
      <c r="D210" s="9"/>
      <c r="E210" s="10"/>
      <c r="F210" s="10"/>
      <c r="G210" s="10"/>
      <c r="H210" s="11"/>
    </row>
    <row r="211" customFormat="false" ht="15.6" hidden="false" customHeight="true" outlineLevel="1" collapsed="false">
      <c r="D211" s="38"/>
      <c r="E211" s="8"/>
      <c r="F211" s="60" t="s">
        <v>71</v>
      </c>
      <c r="G211" s="8"/>
      <c r="H211" s="41"/>
    </row>
    <row r="212" customFormat="false" ht="15.75" hidden="false" customHeight="false" outlineLevel="1" collapsed="false">
      <c r="D212" s="38"/>
      <c r="E212" s="8"/>
      <c r="F212" s="60" t="s">
        <v>72</v>
      </c>
      <c r="G212" s="8"/>
      <c r="H212" s="41"/>
    </row>
    <row r="213" customFormat="false" ht="15.75" hidden="false" customHeight="false" outlineLevel="1" collapsed="false">
      <c r="D213" s="38"/>
      <c r="E213" s="60" t="s">
        <v>55</v>
      </c>
      <c r="G213" s="8"/>
      <c r="H213" s="41"/>
    </row>
    <row r="214" customFormat="false" ht="15.75" hidden="false" customHeight="false" outlineLevel="1" collapsed="false">
      <c r="D214" s="38"/>
      <c r="E214" s="8"/>
      <c r="F214" s="60" t="s">
        <v>56</v>
      </c>
      <c r="G214" s="8"/>
      <c r="H214" s="41"/>
    </row>
    <row r="215" customFormat="false" ht="15.75" hidden="false" customHeight="false" outlineLevel="1" collapsed="false">
      <c r="D215" s="38"/>
      <c r="E215" s="8"/>
      <c r="F215" s="60" t="s">
        <v>73</v>
      </c>
      <c r="G215" s="8"/>
      <c r="H215" s="41"/>
    </row>
    <row r="216" customFormat="false" ht="15.75" hidden="false" customHeight="false" outlineLevel="1" collapsed="false">
      <c r="D216" s="38"/>
      <c r="E216" s="60" t="s">
        <v>74</v>
      </c>
      <c r="G216" s="8"/>
      <c r="H216" s="41"/>
    </row>
    <row r="217" customFormat="false" ht="15.75" hidden="false" customHeight="false" outlineLevel="1" collapsed="false">
      <c r="D217" s="38"/>
      <c r="E217" s="8"/>
      <c r="F217" s="60" t="s">
        <v>75</v>
      </c>
      <c r="G217" s="8"/>
      <c r="H217" s="41"/>
    </row>
    <row r="218" customFormat="false" ht="15.75" hidden="false" customHeight="false" outlineLevel="1" collapsed="false">
      <c r="D218" s="60" t="s">
        <v>76</v>
      </c>
      <c r="E218" s="8"/>
      <c r="G218" s="8"/>
      <c r="H218" s="41"/>
    </row>
    <row r="219" customFormat="false" ht="15.75" hidden="false" customHeight="false" outlineLevel="1" collapsed="false">
      <c r="D219" s="38"/>
      <c r="E219" s="8"/>
      <c r="F219" s="60" t="s">
        <v>77</v>
      </c>
      <c r="G219" s="8"/>
      <c r="H219" s="41"/>
    </row>
    <row r="220" customFormat="false" ht="15.75" hidden="false" customHeight="false" outlineLevel="1" collapsed="false">
      <c r="D220" s="38"/>
      <c r="E220" s="8"/>
      <c r="F220" s="60" t="s">
        <v>57</v>
      </c>
      <c r="G220" s="8"/>
      <c r="H220" s="41"/>
    </row>
    <row r="221" customFormat="false" ht="15.75" hidden="false" customHeight="false" outlineLevel="1" collapsed="false">
      <c r="D221" s="38"/>
      <c r="E221" s="8"/>
      <c r="F221" s="60" t="s">
        <v>58</v>
      </c>
      <c r="G221" s="8"/>
      <c r="H221" s="41"/>
    </row>
    <row r="222" customFormat="false" ht="15.75" hidden="false" customHeight="false" outlineLevel="1" collapsed="false">
      <c r="D222" s="38"/>
      <c r="E222" s="8"/>
      <c r="F222" s="60" t="s">
        <v>59</v>
      </c>
      <c r="G222" s="8"/>
      <c r="H222" s="41"/>
    </row>
    <row r="223" customFormat="false" ht="15.75" hidden="false" customHeight="false" outlineLevel="1" collapsed="false">
      <c r="D223" s="43" t="s">
        <v>37</v>
      </c>
      <c r="E223" s="8"/>
      <c r="G223" s="8"/>
      <c r="H223" s="41"/>
    </row>
    <row r="224" customFormat="false" ht="15.75" hidden="false" customHeight="false" outlineLevel="1" collapsed="false">
      <c r="D224" s="38"/>
      <c r="E224" s="8"/>
      <c r="F224" s="40"/>
      <c r="G224" s="8"/>
      <c r="H224" s="41"/>
    </row>
    <row r="225" customFormat="false" ht="15.75" hidden="false" customHeight="false" outlineLevel="2" collapsed="false">
      <c r="E225" s="39" t="s">
        <v>14</v>
      </c>
      <c r="G225" s="14"/>
      <c r="H225" s="13"/>
    </row>
    <row r="226" customFormat="false" ht="15.75" hidden="false" customHeight="false" outlineLevel="2" collapsed="false">
      <c r="D226" s="12"/>
      <c r="E226" s="8"/>
      <c r="F226" s="39" t="s">
        <v>12</v>
      </c>
      <c r="G226" s="8"/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8"/>
      <c r="H227" s="13"/>
    </row>
    <row r="228" customFormat="false" ht="15.75" hidden="false" customHeight="false" outlineLevel="2" collapsed="false">
      <c r="D228" s="12"/>
      <c r="E228" s="14"/>
      <c r="F228" s="39" t="s">
        <v>40</v>
      </c>
      <c r="G228" s="8"/>
      <c r="H228" s="13"/>
    </row>
    <row r="229" customFormat="false" ht="15.75" hidden="false" customHeight="false" outlineLevel="2" collapsed="false">
      <c r="D229" s="39" t="s">
        <v>28</v>
      </c>
      <c r="E229" s="8"/>
      <c r="G229" s="8"/>
      <c r="H229" s="13"/>
    </row>
    <row r="230" customFormat="false" ht="15.75" hidden="false" customHeight="false" outlineLevel="2" collapsed="false">
      <c r="D230" s="12"/>
      <c r="E230" s="8"/>
      <c r="F230" s="39" t="s">
        <v>39</v>
      </c>
      <c r="G230" s="8"/>
      <c r="H230" s="13"/>
    </row>
    <row r="231" customFormat="false" ht="15.75" hidden="false" customHeight="false" outlineLevel="2" collapsed="false">
      <c r="D231" s="12"/>
      <c r="E231" s="8"/>
      <c r="F231" s="39" t="s">
        <v>41</v>
      </c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39" t="s">
        <v>24</v>
      </c>
      <c r="G233" s="8"/>
      <c r="H233" s="13"/>
    </row>
    <row r="234" customFormat="false" ht="15.75" hidden="false" customHeight="false" outlineLevel="2" collapsed="false">
      <c r="D234" s="12"/>
      <c r="E234" s="8"/>
      <c r="F234" s="39" t="s">
        <v>23</v>
      </c>
      <c r="G234" s="8"/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G235" s="8"/>
      <c r="H235" s="13"/>
    </row>
    <row r="236" customFormat="false" ht="15.75" hidden="false" customHeight="false" outlineLevel="2" collapsed="false">
      <c r="D236" s="12"/>
      <c r="E236" s="8"/>
      <c r="F236" s="39" t="s">
        <v>9</v>
      </c>
      <c r="G236" s="8"/>
      <c r="H236" s="13"/>
    </row>
    <row r="237" customFormat="false" ht="15.75" hidden="false" customHeight="false" outlineLevel="2" collapsed="false">
      <c r="D237" s="12"/>
      <c r="E237" s="8"/>
      <c r="F237" s="39" t="s">
        <v>54</v>
      </c>
      <c r="G237" s="8"/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G238" s="8"/>
      <c r="H238" s="13"/>
    </row>
    <row r="239" customFormat="false" ht="15.75" hidden="false" customHeight="false" outlineLevel="2" collapsed="false">
      <c r="D239" s="12"/>
      <c r="E239" s="8"/>
      <c r="F239" s="39" t="s">
        <v>27</v>
      </c>
      <c r="G239" s="8"/>
      <c r="H239" s="13"/>
    </row>
    <row r="240" customFormat="false" ht="15.75" hidden="false" customHeight="false" outlineLevel="2" collapsed="false">
      <c r="D240" s="12"/>
      <c r="E240" s="8"/>
      <c r="F240" s="39" t="s">
        <v>60</v>
      </c>
      <c r="G240" s="8"/>
      <c r="H240" s="13"/>
    </row>
    <row r="241" customFormat="false" ht="15.75" hidden="false" customHeight="false" outlineLevel="2" collapsed="false">
      <c r="D241" s="12"/>
      <c r="E241" s="8"/>
      <c r="F241" s="39" t="s">
        <v>61</v>
      </c>
      <c r="G241" s="8"/>
      <c r="H241" s="13"/>
    </row>
    <row r="242" customFormat="false" ht="15.75" hidden="false" customHeight="false" outlineLevel="2" collapsed="false">
      <c r="D242" s="12"/>
      <c r="E242" s="8"/>
      <c r="F242" s="39" t="s">
        <v>62</v>
      </c>
      <c r="G242" s="8"/>
      <c r="H242" s="13"/>
    </row>
    <row r="243" customFormat="false" ht="15.6" hidden="false" customHeight="true" outlineLevel="2" collapsed="false">
      <c r="D243" s="12"/>
      <c r="E243" s="8"/>
      <c r="F243" s="39" t="s">
        <v>63</v>
      </c>
      <c r="G243" s="8"/>
      <c r="H243" s="13"/>
    </row>
    <row r="244" customFormat="false" ht="15.6" hidden="false" customHeight="true" outlineLevel="2" collapsed="false">
      <c r="D244" s="12"/>
      <c r="E244" s="8"/>
      <c r="F244" s="8"/>
      <c r="G244" s="8"/>
      <c r="H244" s="13"/>
    </row>
    <row r="245" customFormat="false" ht="15.75" hidden="false" customHeight="false" outlineLevel="2" collapsed="false">
      <c r="D245" s="12"/>
      <c r="E245" s="8"/>
      <c r="F245" s="39" t="s">
        <v>64</v>
      </c>
      <c r="G245" s="8"/>
      <c r="H245" s="13"/>
    </row>
    <row r="246" customFormat="false" ht="15.75" hidden="false" customHeight="false" outlineLevel="2" collapsed="false">
      <c r="D246" s="12"/>
      <c r="E246" s="8"/>
      <c r="F246" s="39" t="s">
        <v>65</v>
      </c>
      <c r="G246" s="8"/>
      <c r="H246" s="13"/>
    </row>
    <row r="247" customFormat="false" ht="15.75" hidden="false" customHeight="false" outlineLevel="2" collapsed="false">
      <c r="D247" s="12"/>
      <c r="E247" s="8"/>
      <c r="F247" s="39" t="s">
        <v>66</v>
      </c>
      <c r="G247" s="8"/>
      <c r="H247" s="13"/>
    </row>
    <row r="248" customFormat="false" ht="15.75" hidden="false" customHeight="false" outlineLevel="2" collapsed="false">
      <c r="D248" s="12"/>
      <c r="F248" s="39" t="s">
        <v>67</v>
      </c>
      <c r="G248" s="8"/>
      <c r="H248" s="13"/>
    </row>
    <row r="249" customFormat="false" ht="15.75" hidden="false" customHeight="false" outlineLevel="2" collapsed="false">
      <c r="D249" s="12"/>
      <c r="E249" s="8"/>
      <c r="F249" s="39" t="s">
        <v>68</v>
      </c>
      <c r="G249" s="8"/>
      <c r="H249" s="13"/>
    </row>
    <row r="250" customFormat="false" ht="15.75" hidden="false" customHeight="false" outlineLevel="2" collapsed="false">
      <c r="D250" s="12"/>
      <c r="E250" s="8"/>
      <c r="F250" s="39" t="s">
        <v>69</v>
      </c>
      <c r="G250" s="8"/>
      <c r="H250" s="13"/>
    </row>
    <row r="251" customFormat="false" ht="15.75" hidden="false" customHeight="false" outlineLevel="2" collapsed="false">
      <c r="D251" s="12"/>
      <c r="E251" s="8"/>
      <c r="F251" s="39" t="s">
        <v>70</v>
      </c>
      <c r="G251" s="8"/>
      <c r="H251" s="13"/>
    </row>
    <row r="252" customFormat="false" ht="15.75" hidden="false" customHeight="false" outlineLevel="2" collapsed="false">
      <c r="D252" s="12"/>
      <c r="E252" s="8"/>
      <c r="F252" s="39" t="s">
        <v>42</v>
      </c>
      <c r="G252" s="8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15" hidden="false" customHeight="true" outlineLevel="0" collapsed="false">
      <c r="C276" s="18" t="n">
        <f aca="false">SUM(D276:H276)</f>
        <v>155</v>
      </c>
      <c r="D276" s="19" t="n">
        <f aca="false">D209+D142+D75+D8</f>
        <v>5</v>
      </c>
      <c r="E276" s="19" t="n">
        <f aca="false">E209+E142+E75+E8</f>
        <v>10</v>
      </c>
      <c r="F276" s="19" t="n">
        <f aca="false">F209+F142+F75+F8</f>
        <v>136</v>
      </c>
      <c r="G276" s="19" t="n">
        <f aca="false">G209+G142+G75+G8</f>
        <v>0</v>
      </c>
      <c r="H276" s="19" t="n">
        <f aca="false">H209+H142+H75+H8</f>
        <v>4</v>
      </c>
    </row>
    <row r="277" customFormat="false" ht="15.75" hidden="false" customHeight="false" outlineLevel="0" collapsed="false">
      <c r="C277" s="20"/>
      <c r="D277" s="21" t="n">
        <f aca="false">D276/$C$276</f>
        <v>0.032258064516129</v>
      </c>
      <c r="E277" s="21" t="n">
        <f aca="false">E276/$C$276</f>
        <v>0.0645161290322581</v>
      </c>
      <c r="F277" s="21" t="n">
        <f aca="false">F276/$C$276</f>
        <v>0.87741935483871</v>
      </c>
      <c r="G277" s="21" t="n">
        <f aca="false">G276/$C$276</f>
        <v>0</v>
      </c>
      <c r="H277" s="21" t="n">
        <f aca="false">H276/$C$276</f>
        <v>0.0258064516129032</v>
      </c>
    </row>
  </sheetData>
  <mergeCells count="5">
    <mergeCell ref="D2:D7"/>
    <mergeCell ref="E2:E7"/>
    <mergeCell ref="F2:F7"/>
    <mergeCell ref="G2:G7"/>
    <mergeCell ref="H2:H7"/>
  </mergeCells>
  <conditionalFormatting sqref="D76:H76 D87:E88 D89 D86 D77:E77 D80:E81 D78:D79 D82 D85:E85 E83:E84 G77:H88 D90:H90 G89">
    <cfRule type="duplicateValues" priority="2" aboveAverage="0" equalAverage="0" bottom="0" percent="0" rank="0" text="" dxfId="0">
      <formula>0</formula>
    </cfRule>
  </conditionalFormatting>
  <conditionalFormatting sqref="D76:H76 D86 D87:E88 D89 D77:E77 D80:E81 D78:D79 D82 D85:E85 E83:E84 G77:H88 G89 D90:H90"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</conditionalFormatting>
  <conditionalFormatting sqref="D143:H143 G144:H155 G156 D144:E155 D157:H157 D156">
    <cfRule type="duplicateValues" priority="12" aboveAverage="0" equalAverage="0" bottom="0" percent="0" rank="0" text="" dxfId="10">
      <formula>0</formula>
    </cfRule>
  </conditionalFormatting>
  <conditionalFormatting sqref="D143:H143 G144:H155 G156 D157:H157 D144:E155 D156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</conditionalFormatting>
  <conditionalFormatting sqref="D210:H210 G211:H224 D211:E211 D214:E215 D212:D213 D219:E222 E218 D216:D217 D224:F224 E223">
    <cfRule type="duplicateValues" priority="22" aboveAverage="0" equalAverage="0" bottom="0" percent="0" rank="0" text="" dxfId="20">
      <formula>0</formula>
    </cfRule>
  </conditionalFormatting>
  <conditionalFormatting sqref="D210:H210 G211:H223 D224:H224 D211:E211 D214:E215 D212:D213 D219:E222 E218 D216:D217 E223"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</conditionalFormatting>
  <conditionalFormatting sqref="E19">
    <cfRule type="duplicateValues" priority="32" aboveAverage="0" equalAverage="0" bottom="0" percent="0" rank="0" text="" dxfId="30">
      <formula>0</formula>
    </cfRule>
  </conditionalFormatting>
  <conditionalFormatting sqref="E19"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</conditionalFormatting>
  <conditionalFormatting sqref="F11:F13 F15:F18 F21 D19:D20 D14 D10"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</conditionalFormatting>
  <conditionalFormatting sqref="F144:F155"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</conditionalFormatting>
  <conditionalFormatting sqref="F214:F215 E212:E213 F211 F219:F222 D218 E216:E217"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</conditionalFormatting>
  <conditionalFormatting sqref="D9:H9 D21:E23 E20 D11:E13 D15:E18 E14 E10 G10:H23">
    <cfRule type="duplicateValues" priority="105" aboveAverage="0" equalAverage="0" bottom="0" percent="0" rank="0" text="" dxfId="103">
      <formula>0</formula>
    </cfRule>
  </conditionalFormatting>
  <conditionalFormatting sqref="D9:H9 D11:E13 D15:E18 E14 E10 D21:E23 E20 G10:H23"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</conditionalFormatting>
  <conditionalFormatting sqref="E78 F77 F80:F81 F87:F88 E86 F85 D83:D84"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</conditionalFormatting>
  <conditionalFormatting sqref="D66:H74 G45:H65 D45:F50 F52:F64 E51 D53:E65 D51:D52">
    <cfRule type="duplicateValues" priority="136" aboveAverage="0" equalAverage="0" bottom="0" percent="0" rank="0" text="" dxfId="134">
      <formula>0</formula>
    </cfRule>
  </conditionalFormatting>
  <conditionalFormatting sqref="F65">
    <cfRule type="duplicateValues" priority="137" aboveAverage="0" equalAverage="0" bottom="0" percent="0" rank="0" text="" dxfId="135">
      <formula>0</formula>
    </cfRule>
  </conditionalFormatting>
  <conditionalFormatting sqref="D45:H50 G51:H51 E51 D53:H74 D51:D52 F52:H52"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</conditionalFormatting>
  <conditionalFormatting sqref="F65">
    <cfRule type="duplicateValues" priority="147" aboveAverage="0" equalAverage="0" bottom="0" percent="0" rank="0" text="" dxfId="145">
      <formula>0</formula>
    </cfRule>
  </conditionalFormatting>
  <conditionalFormatting sqref="E52"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</conditionalFormatting>
  <conditionalFormatting sqref="F32">
    <cfRule type="duplicateValues" priority="169" aboveAverage="0" equalAverage="0" bottom="0" percent="0" rank="0" text="" dxfId="167">
      <formula>0</formula>
    </cfRule>
  </conditionalFormatting>
  <conditionalFormatting sqref="F32">
    <cfRule type="duplicateValues" priority="170" aboveAverage="0" equalAverage="0" bottom="0" percent="0" rank="0" text="" dxfId="168">
      <formula>0</formula>
    </cfRule>
  </conditionalFormatting>
  <conditionalFormatting sqref="F25:F28 F30 D24:E32 D33:H33 D35:H42 G34:H34 D34:E34 G24:H32 D44:H44 D43:E43 G43:H43">
    <cfRule type="duplicateValues" priority="171" aboveAverage="0" equalAverage="0" bottom="0" percent="0" rank="0" text="" dxfId="169">
      <formula>0</formula>
    </cfRule>
  </conditionalFormatting>
  <conditionalFormatting sqref="D25:H28 D35:H42 G34:H34 D34:E34 G24:H24 D24:E24 D30:H30 D29:E29 G29:H29 D32:H33 D31:E31 G31:H31 D44:H44 D43:E43 G43:H43"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</conditionalFormatting>
  <conditionalFormatting sqref="D133:H139 F119:F131 D119:E132 D141:H141 D140:E140 G140:H140 D110:D118 G110:H132">
    <cfRule type="duplicateValues" priority="181" aboveAverage="0" equalAverage="0" bottom="0" percent="0" rank="0" text="" dxfId="179">
      <formula>0</formula>
    </cfRule>
  </conditionalFormatting>
  <conditionalFormatting sqref="D119:H139 D141:H141 D140:E140 G140:H140 D110:D118 G110:H118">
    <cfRule type="duplicateValues" priority="182" aboveAverage="0" equalAverage="0" bottom="0" percent="0" rank="0" text="" dxfId="180">
      <formula>0</formula>
    </cfRule>
  </conditionalFormatting>
  <conditionalFormatting sqref="F132">
    <cfRule type="duplicateValues" priority="183" aboveAverage="0" equalAverage="0" bottom="0" percent="0" rank="0" text="" dxfId="181">
      <formula>0</formula>
    </cfRule>
  </conditionalFormatting>
  <conditionalFormatting sqref="D119:H139 D141:H141 D140:E140 G140:H140 D110:D118 G110:H118"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</conditionalFormatting>
  <conditionalFormatting sqref="D119:H139 D141:H141 D140:E140 G140:H140 D110:D118 G110:H118">
    <cfRule type="duplicateValues" priority="186" aboveAverage="0" equalAverage="0" bottom="0" percent="0" rank="0" text="" dxfId="184">
      <formula>0</formula>
    </cfRule>
  </conditionalFormatting>
  <conditionalFormatting sqref="D119:H139 D110:D118 G110:H118">
    <cfRule type="duplicateValues" priority="187" aboveAverage="0" equalAverage="0" bottom="0" percent="0" rank="0" text="" dxfId="185">
      <formula>0</formula>
    </cfRule>
  </conditionalFormatting>
  <conditionalFormatting sqref="D119:H139 D141:H141 D140:E140 G140:H140 D110:D118 G110:H118"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</conditionalFormatting>
  <conditionalFormatting sqref="F140"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</conditionalFormatting>
  <conditionalFormatting sqref="D91:D109 G91:H109">
    <cfRule type="duplicateValues" priority="212" aboveAverage="0" equalAverage="0" bottom="0" percent="0" rank="0" text="" dxfId="210">
      <formula>0</formula>
    </cfRule>
  </conditionalFormatting>
  <conditionalFormatting sqref="D91:D109 G91:H109"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</conditionalFormatting>
  <conditionalFormatting sqref="D91:D109 G91:H109">
    <cfRule type="duplicateValues" priority="215" aboveAverage="0" equalAverage="0" bottom="0" percent="0" rank="0" text="" dxfId="213">
      <formula>0</formula>
    </cfRule>
  </conditionalFormatting>
  <conditionalFormatting sqref="D91:D109 G91:H109"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</conditionalFormatting>
  <conditionalFormatting sqref="E112:F117">
    <cfRule type="duplicateValues" priority="219" aboveAverage="0" equalAverage="0" bottom="0" percent="0" rank="0" text="" dxfId="217">
      <formula>0</formula>
    </cfRule>
  </conditionalFormatting>
  <conditionalFormatting sqref="E112:F117"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</conditionalFormatting>
  <conditionalFormatting sqref="F101 E100:F100 E102:F111 E92:E95 E97:E99 F91:F98">
    <cfRule type="duplicateValues" priority="229" aboveAverage="0" equalAverage="0" bottom="0" percent="0" rank="0" text="" dxfId="227">
      <formula>0</formula>
    </cfRule>
  </conditionalFormatting>
  <conditionalFormatting sqref="F99">
    <cfRule type="duplicateValues" priority="230" aboveAverage="0" equalAverage="0" bottom="0" percent="0" rank="0" text="" dxfId="228">
      <formula>0</formula>
    </cfRule>
  </conditionalFormatting>
  <conditionalFormatting sqref="F96 F101 F91 E92:F95 E102:F111 E97:F100"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</conditionalFormatting>
  <conditionalFormatting sqref="F99">
    <cfRule type="duplicateValues" priority="240" aboveAverage="0" equalAverage="0" bottom="0" percent="0" rank="0" text="" dxfId="238">
      <formula>0</formula>
    </cfRule>
  </conditionalFormatting>
  <conditionalFormatting sqref="F118">
    <cfRule type="duplicateValues" priority="241" aboveAverage="0" equalAverage="0" bottom="0" percent="0" rank="0" text="" dxfId="239">
      <formula>0</formula>
    </cfRule>
  </conditionalFormatting>
  <conditionalFormatting sqref="F118">
    <cfRule type="duplicateValues" priority="242" aboveAverage="0" equalAverage="0" bottom="0" percent="0" rank="0" text="" dxfId="240">
      <formula>0</formula>
    </cfRule>
  </conditionalFormatting>
  <conditionalFormatting sqref="F118"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</conditionalFormatting>
  <conditionalFormatting sqref="F118">
    <cfRule type="duplicateValues" priority="245" aboveAverage="0" equalAverage="0" bottom="0" percent="0" rank="0" text="" dxfId="243">
      <formula>0</formula>
    </cfRule>
  </conditionalFormatting>
  <conditionalFormatting sqref="F118">
    <cfRule type="duplicateValues" priority="246" aboveAverage="0" equalAverage="0" bottom="0" percent="0" rank="0" text="" dxfId="244">
      <formula>0</formula>
    </cfRule>
  </conditionalFormatting>
  <conditionalFormatting sqref="F118"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</conditionalFormatting>
  <conditionalFormatting sqref="D179:E185 G179:H185 D186:H208">
    <cfRule type="duplicateValues" priority="250" aboveAverage="0" equalAverage="0" bottom="0" percent="0" rank="0" text="" dxfId="248">
      <formula>0</formula>
    </cfRule>
  </conditionalFormatting>
  <conditionalFormatting sqref="D179:E185 G179:H185 D186:H208">
    <cfRule type="duplicateValues" priority="251" aboveAverage="0" equalAverage="0" bottom="0" percent="0" rank="0" text="" dxfId="249">
      <formula>0</formula>
    </cfRule>
  </conditionalFormatting>
  <conditionalFormatting sqref="D196:H208">
    <cfRule type="duplicateValues" priority="252" aboveAverage="0" equalAverage="0" bottom="0" percent="0" rank="0" text="" dxfId="250">
      <formula>0</formula>
    </cfRule>
  </conditionalFormatting>
  <conditionalFormatting sqref="D196:H208">
    <cfRule type="duplicateValues" priority="253" aboveAverage="0" equalAverage="0" bottom="0" percent="0" rank="0" text="" dxfId="251">
      <formula>0</formula>
    </cfRule>
  </conditionalFormatting>
  <conditionalFormatting sqref="D196:H208">
    <cfRule type="duplicateValues" priority="254" aboveAverage="0" equalAverage="0" bottom="0" percent="0" rank="0" text="" dxfId="252">
      <formula>0</formula>
    </cfRule>
  </conditionalFormatting>
  <conditionalFormatting sqref="D196:H208">
    <cfRule type="duplicateValues" priority="255" aboveAverage="0" equalAverage="0" bottom="0" percent="0" rank="0" text="" dxfId="253">
      <formula>0</formula>
    </cfRule>
  </conditionalFormatting>
  <conditionalFormatting sqref="D196:H208">
    <cfRule type="duplicateValues" priority="256" aboveAverage="0" equalAverage="0" bottom="0" percent="0" rank="0" text="" dxfId="254">
      <formula>0</formula>
    </cfRule>
  </conditionalFormatting>
  <conditionalFormatting sqref="D159:E162 E158 G158:H162 G164:H178 G163 D164:E178 D163">
    <cfRule type="duplicateValues" priority="257" aboveAverage="0" equalAverage="0" bottom="0" percent="0" rank="0" text="" dxfId="255">
      <formula>0</formula>
    </cfRule>
  </conditionalFormatting>
  <conditionalFormatting sqref="D159:E162 E158 G158:H162 G164:H178 G163 D164:E178 D163">
    <cfRule type="duplicateValues" priority="258" aboveAverage="0" equalAverage="0" bottom="0" percent="0" rank="0" text="" dxfId="256">
      <formula>0</formula>
    </cfRule>
  </conditionalFormatting>
  <conditionalFormatting sqref="D164:E178 G164:H178 G163 D163">
    <cfRule type="duplicateValues" priority="259" aboveAverage="0" equalAverage="0" bottom="0" percent="0" rank="0" text="" dxfId="257">
      <formula>0</formula>
    </cfRule>
  </conditionalFormatting>
  <conditionalFormatting sqref="F179:F184">
    <cfRule type="duplicateValues" priority="260" aboveAverage="0" equalAverage="0" bottom="0" percent="0" rank="0" text="" dxfId="258">
      <formula>0</formula>
    </cfRule>
  </conditionalFormatting>
  <conditionalFormatting sqref="F179:F184"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</conditionalFormatting>
  <conditionalFormatting sqref="F159:F164 D158 F167:F176 F178">
    <cfRule type="duplicateValues" priority="270" aboveAverage="0" equalAverage="0" bottom="0" percent="0" rank="0" text="" dxfId="268">
      <formula>0</formula>
    </cfRule>
  </conditionalFormatting>
  <conditionalFormatting sqref="F166">
    <cfRule type="duplicateValues" priority="271" aboveAverage="0" equalAverage="0" bottom="0" percent="0" rank="0" text="" dxfId="269">
      <formula>0</formula>
    </cfRule>
  </conditionalFormatting>
  <conditionalFormatting sqref="F159:F164 D158 F166:F176 F178"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</conditionalFormatting>
  <conditionalFormatting sqref="F166">
    <cfRule type="duplicateValues" priority="281" aboveAverage="0" equalAverage="0" bottom="0" percent="0" rank="0" text="" dxfId="279">
      <formula>0</formula>
    </cfRule>
  </conditionalFormatting>
  <conditionalFormatting sqref="F165">
    <cfRule type="duplicateValues" priority="282" aboveAverage="0" equalAverage="0" bottom="0" percent="0" rank="0" text="" dxfId="280">
      <formula>0</formula>
    </cfRule>
  </conditionalFormatting>
  <conditionalFormatting sqref="F165">
    <cfRule type="duplicateValues" priority="283" aboveAverage="0" equalAverage="0" bottom="0" percent="0" rank="0" text="" dxfId="281">
      <formula>0</formula>
    </cfRule>
  </conditionalFormatting>
  <conditionalFormatting sqref="F165">
    <cfRule type="duplicateValues" priority="284" aboveAverage="0" equalAverage="0" bottom="0" percent="0" rank="0" text="" dxfId="282">
      <formula>0</formula>
    </cfRule>
  </conditionalFormatting>
  <conditionalFormatting sqref="F177">
    <cfRule type="duplicateValues" priority="285" aboveAverage="0" equalAverage="0" bottom="0" percent="0" rank="0" text="" dxfId="283">
      <formula>0</formula>
    </cfRule>
  </conditionalFormatting>
  <conditionalFormatting sqref="F177">
    <cfRule type="duplicateValues" priority="286" aboveAverage="0" equalAverage="0" bottom="0" percent="0" rank="0" text="" dxfId="284">
      <formula>0</formula>
    </cfRule>
  </conditionalFormatting>
  <conditionalFormatting sqref="F177">
    <cfRule type="duplicateValues" priority="287" aboveAverage="0" equalAverage="0" bottom="0" percent="0" rank="0" text="" dxfId="285">
      <formula>0</formula>
    </cfRule>
  </conditionalFormatting>
  <conditionalFormatting sqref="F185">
    <cfRule type="duplicateValues" priority="288" aboveAverage="0" equalAverage="0" bottom="0" percent="0" rank="0" text="" dxfId="286">
      <formula>0</formula>
    </cfRule>
  </conditionalFormatting>
  <conditionalFormatting sqref="F185">
    <cfRule type="duplicateValues" priority="289" aboveAverage="0" equalAverage="0" bottom="0" percent="0" rank="0" text="" dxfId="287">
      <formula>0</formula>
    </cfRule>
  </conditionalFormatting>
  <conditionalFormatting sqref="F185">
    <cfRule type="duplicateValues" priority="290" aboveAverage="0" equalAverage="0" bottom="0" percent="0" rank="0" text="" dxfId="288">
      <formula>0</formula>
    </cfRule>
  </conditionalFormatting>
  <conditionalFormatting sqref="G244:H252 D253:H275">
    <cfRule type="duplicateValues" priority="291" aboveAverage="0" equalAverage="0" bottom="0" percent="0" rank="0" text="" dxfId="289">
      <formula>0</formula>
    </cfRule>
  </conditionalFormatting>
  <conditionalFormatting sqref="G244:H252 D253:H275">
    <cfRule type="duplicateValues" priority="292" aboveAverage="0" equalAverage="0" bottom="0" percent="0" rank="0" text="" dxfId="290">
      <formula>0</formula>
    </cfRule>
  </conditionalFormatting>
  <conditionalFormatting sqref="D253:H262 G244:H252 D263:E263 G263:H263 F263:F266">
    <cfRule type="duplicateValues" priority="293" aboveAverage="0" equalAverage="0" bottom="0" percent="0" rank="0" text="" dxfId="291">
      <formula>0</formula>
    </cfRule>
  </conditionalFormatting>
  <conditionalFormatting sqref="D253:H262 G244:H252 D263:E263 G263:H263 F263:F266">
    <cfRule type="duplicateValues" priority="294" aboveAverage="0" equalAverage="0" bottom="0" percent="0" rank="0" text="" dxfId="292">
      <formula>0</formula>
    </cfRule>
  </conditionalFormatting>
  <conditionalFormatting sqref="D253:H262 G244:H252 D263:E263 G263:H263 F263:F266">
    <cfRule type="duplicateValues" priority="295" aboveAverage="0" equalAverage="0" bottom="0" percent="0" rank="0" text="" dxfId="293">
      <formula>0</formula>
    </cfRule>
  </conditionalFormatting>
  <conditionalFormatting sqref="D253:H262 G244:H252 D263:E263 G263:H263 F263:F266">
    <cfRule type="duplicateValues" priority="296" aboveAverage="0" equalAverage="0" bottom="0" percent="0" rank="0" text="" dxfId="294">
      <formula>0</formula>
    </cfRule>
  </conditionalFormatting>
  <conditionalFormatting sqref="G225:H243">
    <cfRule type="duplicateValues" priority="297" aboveAverage="0" equalAverage="0" bottom="0" percent="0" rank="0" text="" dxfId="295">
      <formula>0</formula>
    </cfRule>
  </conditionalFormatting>
  <conditionalFormatting sqref="G225:H243">
    <cfRule type="duplicateValues" priority="298" aboveAverage="0" equalAverage="0" bottom="0" percent="0" rank="0" text="" dxfId="296">
      <formula>0</formula>
    </cfRule>
  </conditionalFormatting>
  <conditionalFormatting sqref="G225:H230">
    <cfRule type="duplicateValues" priority="299" aboveAverage="0" equalAverage="0" bottom="0" percent="0" rank="0" text="" dxfId="297">
      <formula>0</formula>
    </cfRule>
  </conditionalFormatting>
  <conditionalFormatting sqref="G225:H230">
    <cfRule type="duplicateValues" priority="300" aboveAverage="0" equalAverage="0" bottom="0" percent="0" rank="0" text="" dxfId="298">
      <formula>0</formula>
    </cfRule>
  </conditionalFormatting>
  <conditionalFormatting sqref="G225:H230">
    <cfRule type="duplicateValues" priority="301" aboveAverage="0" equalAverage="0" bottom="0" percent="0" rank="0" text="" dxfId="299">
      <formula>0</formula>
    </cfRule>
  </conditionalFormatting>
  <conditionalFormatting sqref="G225:H230">
    <cfRule type="duplicateValues" priority="302" aboveAverage="0" equalAverage="0" bottom="0" percent="0" rank="0" text="" dxfId="300">
      <formula>0</formula>
    </cfRule>
  </conditionalFormatting>
  <conditionalFormatting sqref="D246:E252">
    <cfRule type="duplicateValues" priority="303" aboveAverage="0" equalAverage="0" bottom="0" percent="0" rank="0" text="" dxfId="301">
      <formula>0</formula>
    </cfRule>
  </conditionalFormatting>
  <conditionalFormatting sqref="D246:E252">
    <cfRule type="duplicateValues" priority="304" aboveAverage="0" equalAverage="0" bottom="0" percent="0" rank="0" text="" dxfId="302">
      <formula>0</formula>
    </cfRule>
  </conditionalFormatting>
  <conditionalFormatting sqref="D230:E245">
    <cfRule type="duplicateValues" priority="305" aboveAverage="0" equalAverage="0" bottom="0" percent="0" rank="0" text="" dxfId="303">
      <formula>0</formula>
    </cfRule>
  </conditionalFormatting>
  <conditionalFormatting sqref="D230:E245">
    <cfRule type="duplicateValues" priority="306" aboveAverage="0" equalAverage="0" bottom="0" percent="0" rank="0" text="" dxfId="304">
      <formula>0</formula>
    </cfRule>
  </conditionalFormatting>
  <conditionalFormatting sqref="D230:E245">
    <cfRule type="duplicateValues" priority="307" aboveAverage="0" equalAverage="0" bottom="0" percent="0" rank="0" text="" dxfId="305">
      <formula>0</formula>
    </cfRule>
  </conditionalFormatting>
  <conditionalFormatting sqref="D230:E245">
    <cfRule type="duplicateValues" priority="308" aboveAverage="0" equalAverage="0" bottom="0" percent="0" rank="0" text="" dxfId="306">
      <formula>0</formula>
    </cfRule>
  </conditionalFormatting>
  <conditionalFormatting sqref="D230:E245">
    <cfRule type="duplicateValues" priority="309" aboveAverage="0" equalAverage="0" bottom="0" percent="0" rank="0" text="" dxfId="307">
      <formula>0</formula>
    </cfRule>
  </conditionalFormatting>
  <conditionalFormatting sqref="F246:F252">
    <cfRule type="duplicateValues" priority="310" aboveAverage="0" equalAverage="0" bottom="0" percent="0" rank="0" text="" dxfId="308">
      <formula>0</formula>
    </cfRule>
  </conditionalFormatting>
  <conditionalFormatting sqref="F246:F252">
    <cfRule type="duplicateValues" priority="311" aboveAverage="0" equalAverage="0" bottom="0" percent="0" rank="0" text="" dxfId="309">
      <formula>0</formula>
    </cfRule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</conditionalFormatting>
  <conditionalFormatting sqref="E225 F226:F228 F230:F231 D229 F234:F243 F245">
    <cfRule type="duplicateValues" priority="320" aboveAverage="0" equalAverage="0" bottom="0" percent="0" rank="0" text="" dxfId="318">
      <formula>0</formula>
    </cfRule>
  </conditionalFormatting>
  <conditionalFormatting sqref="F233">
    <cfRule type="duplicateValues" priority="321" aboveAverage="0" equalAverage="0" bottom="0" percent="0" rank="0" text="" dxfId="319">
      <formula>0</formula>
    </cfRule>
  </conditionalFormatting>
  <conditionalFormatting sqref="E225 F226:F228 F230:F231 D229 F233:F243 F245"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</conditionalFormatting>
  <conditionalFormatting sqref="F233">
    <cfRule type="duplicateValues" priority="331" aboveAverage="0" equalAverage="0" bottom="0" percent="0" rank="0" text="" dxfId="329">
      <formula>0</formula>
    </cfRule>
  </conditionalFormatting>
  <conditionalFormatting sqref="D226:E228 D230:E245 E229">
    <cfRule type="duplicateValues" priority="332" aboveAverage="0" equalAverage="0" bottom="0" percent="0" rank="0" text="" dxfId="330">
      <formula>0</formula>
    </cfRule>
  </conditionalFormatting>
  <conditionalFormatting sqref="D226:E228 D230:E245 E229">
    <cfRule type="duplicateValues" priority="333" aboveAverage="0" equalAverage="0" bottom="0" percent="0" rank="0" text="" dxfId="331">
      <formula>0</formula>
    </cfRule>
  </conditionalFormatting>
  <conditionalFormatting sqref="F232">
    <cfRule type="duplicateValues" priority="334" aboveAverage="0" equalAverage="0" bottom="0" percent="0" rank="0" text="" dxfId="332">
      <formula>0</formula>
    </cfRule>
  </conditionalFormatting>
  <conditionalFormatting sqref="F232">
    <cfRule type="duplicateValues" priority="335" aboveAverage="0" equalAverage="0" bottom="0" percent="0" rank="0" text="" dxfId="333">
      <formula>0</formula>
    </cfRule>
  </conditionalFormatting>
  <conditionalFormatting sqref="F232">
    <cfRule type="duplicateValues" priority="336" aboveAverage="0" equalAverage="0" bottom="0" percent="0" rank="0" text="" dxfId="334">
      <formula>0</formula>
    </cfRule>
  </conditionalFormatting>
  <conditionalFormatting sqref="F232">
    <cfRule type="duplicateValues" priority="337" aboveAverage="0" equalAverage="0" bottom="0" percent="0" rank="0" text="" dxfId="335">
      <formula>0</formula>
    </cfRule>
  </conditionalFormatting>
  <conditionalFormatting sqref="F232">
    <cfRule type="duplicateValues" priority="338" aboveAverage="0" equalAverage="0" bottom="0" percent="0" rank="0" text="" dxfId="336">
      <formula>0</formula>
    </cfRule>
  </conditionalFormatting>
  <conditionalFormatting sqref="F232">
    <cfRule type="duplicateValues" priority="339" aboveAverage="0" equalAverage="0" bottom="0" percent="0" rank="0" text="" dxfId="337">
      <formula>0</formula>
    </cfRule>
  </conditionalFormatting>
  <conditionalFormatting sqref="F232">
    <cfRule type="duplicateValues" priority="340" aboveAverage="0" equalAverage="0" bottom="0" percent="0" rank="0" text="" dxfId="338">
      <formula>0</formula>
    </cfRule>
  </conditionalFormatting>
  <conditionalFormatting sqref="F244">
    <cfRule type="duplicateValues" priority="341" aboveAverage="0" equalAverage="0" bottom="0" percent="0" rank="0" text="" dxfId="339">
      <formula>0</formula>
    </cfRule>
  </conditionalFormatting>
  <conditionalFormatting sqref="F244">
    <cfRule type="duplicateValues" priority="342" aboveAverage="0" equalAverage="0" bottom="0" percent="0" rank="0" text="" dxfId="340">
      <formula>0</formula>
    </cfRule>
  </conditionalFormatting>
  <conditionalFormatting sqref="F244">
    <cfRule type="duplicateValues" priority="343" aboveAverage="0" equalAverage="0" bottom="0" percent="0" rank="0" text="" dxfId="341">
      <formula>0</formula>
    </cfRule>
  </conditionalFormatting>
  <conditionalFormatting sqref="F244">
    <cfRule type="duplicateValues" priority="344" aboveAverage="0" equalAverage="0" bottom="0" percent="0" rank="0" text="" dxfId="342">
      <formula>0</formula>
    </cfRule>
  </conditionalFormatting>
  <conditionalFormatting sqref="F244">
    <cfRule type="duplicateValues" priority="345" aboveAverage="0" equalAverage="0" bottom="0" percent="0" rank="0" text="" dxfId="343">
      <formula>0</formula>
    </cfRule>
  </conditionalFormatting>
  <conditionalFormatting sqref="F244">
    <cfRule type="duplicateValues" priority="346" aboveAverage="0" equalAverage="0" bottom="0" percent="0" rank="0" text="" dxfId="344">
      <formula>0</formula>
    </cfRule>
  </conditionalFormatting>
  <conditionalFormatting sqref="F244">
    <cfRule type="duplicateValues" priority="347" aboveAverage="0" equalAverage="0" bottom="0" percent="0" rank="0" text="" dxfId="345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3.85"/>
    <col collapsed="false" customWidth="true" hidden="false" outlineLevel="0" max="3" min="3" style="22" width="4.43"/>
    <col collapsed="false" customWidth="true" hidden="false" outlineLevel="0" max="8" min="4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15.6" hidden="false" customHeight="true" outlineLevel="0" collapsed="false">
      <c r="A8" s="86" t="n">
        <v>1</v>
      </c>
      <c r="B8" s="27" t="s">
        <v>100</v>
      </c>
      <c r="C8" s="28" t="n">
        <f aca="false">SUM(D8:H8)</f>
        <v>32</v>
      </c>
      <c r="D8" s="29" t="n">
        <f aca="false">COUNTA(D9:D74)</f>
        <v>0</v>
      </c>
      <c r="E8" s="29" t="n">
        <f aca="false">COUNTA(E9:E74)</f>
        <v>3</v>
      </c>
      <c r="F8" s="29" t="n">
        <f aca="false">COUNTA(F9:F74)</f>
        <v>27</v>
      </c>
      <c r="G8" s="29" t="n">
        <f aca="false">COUNTA(G9:G74)</f>
        <v>0</v>
      </c>
      <c r="H8" s="29" t="n">
        <f aca="false">COUNTA(H9:H74)</f>
        <v>2</v>
      </c>
    </row>
    <row r="9" customFormat="false" ht="15.6" hidden="false" customHeight="true" outlineLevel="1" collapsed="false">
      <c r="D9" s="51"/>
      <c r="E9" s="52"/>
      <c r="F9" s="52"/>
      <c r="G9" s="52"/>
      <c r="H9" s="53"/>
    </row>
    <row r="10" customFormat="false" ht="15.6" hidden="false" customHeight="true" outlineLevel="1" collapsed="false">
      <c r="D10" s="33"/>
      <c r="E10" s="29"/>
      <c r="F10" s="34" t="s">
        <v>55</v>
      </c>
      <c r="G10" s="29"/>
      <c r="H10" s="35"/>
    </row>
    <row r="11" customFormat="false" ht="15.75" hidden="false" customHeight="false" outlineLevel="1" collapsed="false">
      <c r="D11" s="33"/>
      <c r="E11" s="29"/>
      <c r="F11" s="34" t="s">
        <v>56</v>
      </c>
      <c r="G11" s="29"/>
      <c r="H11" s="35"/>
    </row>
    <row r="12" customFormat="false" ht="15.75" hidden="false" customHeight="false" outlineLevel="1" collapsed="false">
      <c r="D12" s="33"/>
      <c r="E12" s="29"/>
      <c r="F12" s="34" t="s">
        <v>57</v>
      </c>
      <c r="G12" s="29"/>
      <c r="H12" s="35"/>
    </row>
    <row r="13" customFormat="false" ht="15.75" hidden="false" customHeight="false" outlineLevel="1" collapsed="false">
      <c r="D13" s="33"/>
      <c r="E13" s="29"/>
      <c r="F13" s="34" t="s">
        <v>58</v>
      </c>
      <c r="G13" s="29"/>
      <c r="H13" s="35"/>
    </row>
    <row r="14" customFormat="false" ht="15.75" hidden="false" customHeight="false" outlineLevel="1" collapsed="false">
      <c r="D14" s="33"/>
      <c r="E14" s="29"/>
      <c r="F14" s="34" t="s">
        <v>59</v>
      </c>
      <c r="G14" s="29"/>
      <c r="H14" s="35"/>
    </row>
    <row r="15" customFormat="false" ht="15.75" hidden="false" customHeight="false" outlineLevel="1" collapsed="false">
      <c r="D15" s="33"/>
      <c r="E15" s="29"/>
      <c r="G15" s="29"/>
      <c r="H15" s="36" t="s">
        <v>37</v>
      </c>
    </row>
    <row r="16" customFormat="false" ht="15.75" hidden="false" customHeight="false" outlineLevel="1" collapsed="false">
      <c r="D16" s="33"/>
      <c r="E16" s="29"/>
      <c r="F16" s="37"/>
      <c r="G16" s="29"/>
      <c r="H16" s="35"/>
    </row>
    <row r="17" customFormat="false" ht="15.75" hidden="false" customHeight="false" outlineLevel="1" collapsed="false">
      <c r="D17" s="33"/>
      <c r="E17" s="29"/>
      <c r="F17" s="37"/>
      <c r="G17" s="29"/>
      <c r="H17" s="35"/>
    </row>
    <row r="18" customFormat="false" ht="15.75" hidden="false" customHeight="false" outlineLevel="1" collapsed="false">
      <c r="D18" s="33"/>
      <c r="E18" s="29"/>
      <c r="F18" s="37"/>
      <c r="G18" s="29"/>
      <c r="H18" s="35"/>
    </row>
    <row r="19" customFormat="false" ht="15.75" hidden="false" customHeight="false" outlineLevel="1" collapsed="false">
      <c r="D19" s="33"/>
      <c r="E19" s="29"/>
      <c r="F19" s="37"/>
      <c r="G19" s="29"/>
      <c r="H19" s="35"/>
    </row>
    <row r="20" customFormat="false" ht="15.75" hidden="false" customHeight="false" outlineLevel="1" collapsed="false">
      <c r="D20" s="33"/>
      <c r="E20" s="29"/>
      <c r="F20" s="37"/>
      <c r="G20" s="29"/>
      <c r="H20" s="35"/>
    </row>
    <row r="21" customFormat="false" ht="15.75" hidden="false" customHeight="false" outlineLevel="1" collapsed="false">
      <c r="D21" s="33"/>
      <c r="E21" s="29"/>
      <c r="F21" s="37"/>
      <c r="G21" s="29"/>
      <c r="H21" s="35"/>
    </row>
    <row r="22" customFormat="false" ht="15.75" hidden="false" customHeight="false" outlineLevel="1" collapsed="false">
      <c r="D22" s="33"/>
      <c r="E22" s="29"/>
      <c r="F22" s="37"/>
      <c r="G22" s="29"/>
      <c r="H22" s="35"/>
    </row>
    <row r="23" customFormat="false" ht="15.75" hidden="false" customHeight="false" outlineLevel="1" collapsed="false">
      <c r="D23" s="33"/>
      <c r="E23" s="29"/>
      <c r="F23" s="37"/>
      <c r="G23" s="29"/>
      <c r="H23" s="35"/>
    </row>
    <row r="24" customFormat="false" ht="15.75" hidden="false" customHeight="false" outlineLevel="2" collapsed="false">
      <c r="D24" s="12"/>
      <c r="E24" s="39" t="s">
        <v>14</v>
      </c>
      <c r="F24" s="1"/>
      <c r="G24" s="14"/>
      <c r="H24" s="13"/>
    </row>
    <row r="25" customFormat="false" ht="15.75" hidden="false" customHeight="false" outlineLevel="2" collapsed="false">
      <c r="D25" s="12"/>
      <c r="E25" s="8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E26" s="8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E27" s="14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8"/>
      <c r="H28" s="13"/>
    </row>
    <row r="29" customFormat="false" ht="15.75" hidden="false" customHeight="false" outlineLevel="2" collapsed="false">
      <c r="D29" s="12"/>
      <c r="E29" s="8"/>
      <c r="F29" s="1"/>
      <c r="G29" s="8"/>
      <c r="H29" s="39" t="s">
        <v>39</v>
      </c>
    </row>
    <row r="30" customFormat="false" ht="15.75" hidden="false" customHeight="false" outlineLevel="2" collapsed="false">
      <c r="D30" s="12"/>
      <c r="E30" s="8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E31" s="8"/>
      <c r="F31" s="1"/>
      <c r="G31" s="8"/>
      <c r="H31" s="13"/>
    </row>
    <row r="32" customFormat="false" ht="15.75" hidden="false" customHeight="false" outlineLevel="2" collapsed="false">
      <c r="D32" s="12"/>
      <c r="E32" s="8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E33" s="8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E34" s="39" t="s">
        <v>8</v>
      </c>
      <c r="F34" s="1"/>
      <c r="G34" s="8"/>
      <c r="H34" s="13"/>
    </row>
    <row r="35" customFormat="false" ht="15.75" hidden="false" customHeight="false" outlineLevel="2" collapsed="false">
      <c r="D35" s="12"/>
      <c r="E35" s="8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E39" s="8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E40" s="8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E41" s="8"/>
      <c r="F41" s="39" t="s">
        <v>62</v>
      </c>
      <c r="G41" s="8"/>
      <c r="H41" s="13"/>
    </row>
    <row r="42" customFormat="false" ht="15.6" hidden="false" customHeight="true" outlineLevel="2" collapsed="false">
      <c r="D42" s="12"/>
      <c r="E42" s="8"/>
      <c r="F42" s="39" t="s">
        <v>63</v>
      </c>
      <c r="G42" s="8"/>
      <c r="H42" s="13"/>
    </row>
    <row r="43" customFormat="false" ht="15.6" hidden="false" customHeight="true" outlineLevel="2" collapsed="false">
      <c r="D43" s="12"/>
      <c r="E43" s="8"/>
      <c r="F43" s="1"/>
      <c r="G43" s="8"/>
      <c r="H43" s="13"/>
    </row>
    <row r="44" customFormat="false" ht="15.75" hidden="false" customHeight="false" outlineLevel="2" collapsed="false">
      <c r="D44" s="12"/>
      <c r="E44" s="8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E45" s="8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E46" s="8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E47" s="8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E48" s="8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E49" s="8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E50" s="8"/>
      <c r="F50" s="39" t="s">
        <v>70</v>
      </c>
      <c r="G50" s="8"/>
      <c r="H50" s="13"/>
    </row>
    <row r="51" customFormat="false" ht="15.75" hidden="false" customHeight="false" outlineLevel="2" collapsed="false">
      <c r="D51" s="12"/>
      <c r="E51" s="39" t="s">
        <v>42</v>
      </c>
      <c r="F51" s="1"/>
      <c r="G51" s="8"/>
      <c r="H51" s="13"/>
    </row>
    <row r="52" customFormat="false" ht="15.75" hidden="false" customHeight="false" outlineLevel="2" collapsed="false">
      <c r="D52" s="12"/>
      <c r="E52" s="13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14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14"/>
      <c r="H56" s="13"/>
    </row>
    <row r="57" customFormat="false" ht="15.75" hidden="false" customHeight="false" outlineLevel="2" collapsed="false">
      <c r="D57" s="12"/>
      <c r="E57" s="8"/>
      <c r="F57" s="8"/>
      <c r="G57" s="14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15.6" hidden="false" customHeight="true" outlineLevel="0" collapsed="false">
      <c r="A75" s="86" t="n">
        <f aca="false">A8+1</f>
        <v>2</v>
      </c>
      <c r="B75" s="27" t="s">
        <v>101</v>
      </c>
      <c r="C75" s="28" t="n">
        <f aca="false">SUM(D75:H75)</f>
        <v>32</v>
      </c>
      <c r="D75" s="29" t="n">
        <f aca="false">COUNTA(D76:D141)</f>
        <v>0</v>
      </c>
      <c r="E75" s="29" t="n">
        <f aca="false">COUNTA(E76:E141)</f>
        <v>2</v>
      </c>
      <c r="F75" s="29" t="n">
        <f aca="false">COUNTA(F76:F141)</f>
        <v>29</v>
      </c>
      <c r="G75" s="29" t="n">
        <f aca="false">COUNTA(G76:G141)</f>
        <v>1</v>
      </c>
      <c r="H75" s="29" t="n">
        <f aca="false">COUNTA(H76:H141)</f>
        <v>0</v>
      </c>
    </row>
    <row r="76" customFormat="false" ht="15.6" hidden="false" customHeight="true" outlineLevel="1" collapsed="false">
      <c r="D76" s="51"/>
      <c r="E76" s="52"/>
      <c r="F76" s="52"/>
      <c r="G76" s="52"/>
      <c r="H76" s="53"/>
    </row>
    <row r="77" customFormat="false" ht="15.6" hidden="false" customHeight="true" outlineLevel="1" collapsed="false">
      <c r="D77" s="33"/>
      <c r="E77" s="34" t="s">
        <v>55</v>
      </c>
      <c r="G77" s="29"/>
      <c r="H77" s="35"/>
    </row>
    <row r="78" customFormat="false" ht="15.75" hidden="false" customHeight="false" outlineLevel="1" collapsed="false">
      <c r="D78" s="33"/>
      <c r="E78" s="29"/>
      <c r="F78" s="34" t="s">
        <v>56</v>
      </c>
      <c r="G78" s="29"/>
      <c r="H78" s="35"/>
    </row>
    <row r="79" customFormat="false" ht="15.75" hidden="false" customHeight="false" outlineLevel="1" collapsed="false">
      <c r="D79" s="33"/>
      <c r="E79" s="34" t="s">
        <v>57</v>
      </c>
      <c r="G79" s="29"/>
      <c r="H79" s="35"/>
    </row>
    <row r="80" customFormat="false" ht="15.75" hidden="false" customHeight="false" outlineLevel="1" collapsed="false">
      <c r="D80" s="33"/>
      <c r="E80" s="29"/>
      <c r="F80" s="34" t="s">
        <v>58</v>
      </c>
      <c r="G80" s="29"/>
      <c r="H80" s="35"/>
    </row>
    <row r="81" customFormat="false" ht="15.75" hidden="false" customHeight="false" outlineLevel="1" collapsed="false">
      <c r="D81" s="33"/>
      <c r="E81" s="29"/>
      <c r="F81" s="34" t="s">
        <v>59</v>
      </c>
      <c r="G81" s="29"/>
      <c r="H81" s="35"/>
    </row>
    <row r="82" customFormat="false" ht="15.75" hidden="false" customHeight="false" outlineLevel="1" collapsed="false">
      <c r="D82" s="33"/>
      <c r="E82" s="29"/>
      <c r="G82" s="36" t="s">
        <v>37</v>
      </c>
      <c r="H82" s="35"/>
    </row>
    <row r="83" customFormat="false" ht="15.75" hidden="false" customHeight="false" outlineLevel="1" collapsed="false">
      <c r="D83" s="33"/>
      <c r="E83" s="29"/>
      <c r="F83" s="37"/>
      <c r="G83" s="29"/>
      <c r="H83" s="35"/>
    </row>
    <row r="84" customFormat="false" ht="15.75" hidden="false" customHeight="false" outlineLevel="1" collapsed="false">
      <c r="D84" s="33"/>
      <c r="E84" s="29"/>
      <c r="F84" s="37"/>
      <c r="G84" s="29"/>
      <c r="H84" s="35"/>
    </row>
    <row r="85" customFormat="false" ht="15.75" hidden="false" customHeight="false" outlineLevel="1" collapsed="false">
      <c r="D85" s="33"/>
      <c r="E85" s="29"/>
      <c r="F85" s="37"/>
      <c r="G85" s="29"/>
      <c r="H85" s="35"/>
    </row>
    <row r="86" customFormat="false" ht="15.75" hidden="false" customHeight="false" outlineLevel="1" collapsed="false">
      <c r="D86" s="33"/>
      <c r="E86" s="29"/>
      <c r="F86" s="37"/>
      <c r="G86" s="29"/>
      <c r="H86" s="35"/>
    </row>
    <row r="87" customFormat="false" ht="15.75" hidden="false" customHeight="false" outlineLevel="1" collapsed="false">
      <c r="D87" s="33"/>
      <c r="E87" s="29"/>
      <c r="F87" s="37"/>
      <c r="G87" s="29"/>
      <c r="H87" s="35"/>
    </row>
    <row r="88" customFormat="false" ht="15.75" hidden="false" customHeight="false" outlineLevel="1" collapsed="false">
      <c r="D88" s="33"/>
      <c r="E88" s="29"/>
      <c r="F88" s="37"/>
      <c r="G88" s="29"/>
      <c r="H88" s="35"/>
    </row>
    <row r="89" customFormat="false" ht="15.75" hidden="false" customHeight="false" outlineLevel="1" collapsed="false">
      <c r="D89" s="33"/>
      <c r="E89" s="29"/>
      <c r="F89" s="37"/>
      <c r="G89" s="29"/>
      <c r="H89" s="35"/>
    </row>
    <row r="90" customFormat="false" ht="15.75" hidden="false" customHeight="false" outlineLevel="1" collapsed="false">
      <c r="D90" s="33"/>
      <c r="E90" s="29"/>
      <c r="F90" s="37"/>
      <c r="G90" s="29"/>
      <c r="H90" s="35"/>
    </row>
    <row r="91" customFormat="false" ht="15.75" hidden="false" customHeight="false" outlineLevel="2" collapsed="false">
      <c r="D91" s="12"/>
      <c r="E91" s="1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E92" s="8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E94" s="14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E95" s="8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E96" s="1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E97" s="8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E98" s="8"/>
      <c r="F98" s="8"/>
      <c r="G98" s="8"/>
      <c r="H98" s="13"/>
    </row>
    <row r="99" customFormat="false" ht="15.75" hidden="false" customHeight="false" outlineLevel="2" collapsed="false">
      <c r="D99" s="12"/>
      <c r="E99" s="8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E100" s="8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E101" s="1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E102" s="8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E103" s="8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E104" s="8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E105" s="8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E106" s="8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E107" s="8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E108" s="8"/>
      <c r="F108" s="39" t="s">
        <v>62</v>
      </c>
      <c r="G108" s="8"/>
      <c r="H108" s="13"/>
    </row>
    <row r="109" customFormat="false" ht="15.6" hidden="false" customHeight="true" outlineLevel="2" collapsed="false">
      <c r="D109" s="12"/>
      <c r="E109" s="8"/>
      <c r="F109" s="39" t="s">
        <v>63</v>
      </c>
      <c r="G109" s="8"/>
      <c r="H109" s="13"/>
    </row>
    <row r="110" customFormat="false" ht="15.6" hidden="false" customHeight="true" outlineLevel="2" collapsed="false">
      <c r="D110" s="12"/>
      <c r="E110" s="8"/>
      <c r="F110" s="39" t="s">
        <v>99</v>
      </c>
      <c r="G110" s="8"/>
      <c r="H110" s="13"/>
    </row>
    <row r="111" customFormat="false" ht="15.75" hidden="false" customHeight="false" outlineLevel="2" collapsed="false">
      <c r="D111" s="12"/>
      <c r="E111" s="8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E112" s="8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E113" s="8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E114" s="8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E115" s="8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E116" s="8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E117" s="8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E118" s="1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14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13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15.6" hidden="false" customHeight="true" outlineLevel="0" collapsed="false">
      <c r="A142" s="86" t="n">
        <f aca="false">A75+1</f>
        <v>3</v>
      </c>
      <c r="B142" s="27" t="s">
        <v>102</v>
      </c>
      <c r="C142" s="28" t="n">
        <f aca="false">SUM(D142:H142)</f>
        <v>31</v>
      </c>
      <c r="D142" s="29" t="n">
        <f aca="false">COUNTA(D143:D208)</f>
        <v>1</v>
      </c>
      <c r="E142" s="29" t="n">
        <f aca="false">COUNTA(E143:E208)</f>
        <v>0</v>
      </c>
      <c r="F142" s="29" t="n">
        <f aca="false">COUNTA(F143:F208)</f>
        <v>30</v>
      </c>
      <c r="G142" s="29" t="n">
        <f aca="false">COUNTA(G143:G208)</f>
        <v>0</v>
      </c>
      <c r="H142" s="29" t="n">
        <f aca="false">COUNTA(H143:H208)</f>
        <v>0</v>
      </c>
    </row>
    <row r="143" customFormat="false" ht="15.6" hidden="false" customHeight="true" outlineLevel="1" collapsed="false">
      <c r="D143" s="51"/>
      <c r="E143" s="52"/>
      <c r="F143" s="52"/>
      <c r="G143" s="52"/>
      <c r="H143" s="53"/>
    </row>
    <row r="144" customFormat="false" ht="15.6" hidden="false" customHeight="true" outlineLevel="1" collapsed="false">
      <c r="D144" s="33"/>
      <c r="E144" s="29"/>
      <c r="F144" s="34" t="s">
        <v>55</v>
      </c>
      <c r="G144" s="29"/>
      <c r="H144" s="35"/>
    </row>
    <row r="145" customFormat="false" ht="15.75" hidden="false" customHeight="false" outlineLevel="1" collapsed="false">
      <c r="D145" s="33"/>
      <c r="E145" s="29"/>
      <c r="F145" s="34" t="s">
        <v>56</v>
      </c>
      <c r="G145" s="29"/>
      <c r="H145" s="35"/>
    </row>
    <row r="146" customFormat="false" ht="15.75" hidden="false" customHeight="false" outlineLevel="1" collapsed="false">
      <c r="D146" s="33"/>
      <c r="E146" s="29"/>
      <c r="F146" s="34" t="s">
        <v>57</v>
      </c>
      <c r="G146" s="29"/>
      <c r="H146" s="35"/>
    </row>
    <row r="147" customFormat="false" ht="15.75" hidden="false" customHeight="false" outlineLevel="1" collapsed="false">
      <c r="D147" s="33"/>
      <c r="E147" s="29"/>
      <c r="F147" s="34" t="s">
        <v>58</v>
      </c>
      <c r="G147" s="29"/>
      <c r="H147" s="35"/>
    </row>
    <row r="148" customFormat="false" ht="15.75" hidden="false" customHeight="false" outlineLevel="1" collapsed="false">
      <c r="D148" s="33"/>
      <c r="E148" s="29"/>
      <c r="F148" s="34" t="s">
        <v>59</v>
      </c>
      <c r="G148" s="29"/>
      <c r="H148" s="35"/>
    </row>
    <row r="149" customFormat="false" ht="15.75" hidden="false" customHeight="false" outlineLevel="1" collapsed="false">
      <c r="D149" s="33"/>
      <c r="E149" s="29"/>
      <c r="F149" s="36" t="s">
        <v>37</v>
      </c>
      <c r="G149" s="29"/>
      <c r="H149" s="35"/>
    </row>
    <row r="150" customFormat="false" ht="15.75" hidden="false" customHeight="false" outlineLevel="1" collapsed="false">
      <c r="D150" s="33"/>
      <c r="E150" s="29"/>
      <c r="F150" s="37"/>
      <c r="G150" s="29"/>
      <c r="H150" s="35"/>
    </row>
    <row r="151" customFormat="false" ht="15.75" hidden="false" customHeight="false" outlineLevel="1" collapsed="false">
      <c r="D151" s="33"/>
      <c r="E151" s="29"/>
      <c r="F151" s="37"/>
      <c r="G151" s="29"/>
      <c r="H151" s="35"/>
    </row>
    <row r="152" customFormat="false" ht="15.75" hidden="false" customHeight="false" outlineLevel="1" collapsed="false">
      <c r="D152" s="33"/>
      <c r="E152" s="29"/>
      <c r="F152" s="37"/>
      <c r="G152" s="29"/>
      <c r="H152" s="35"/>
    </row>
    <row r="153" customFormat="false" ht="15.75" hidden="false" customHeight="false" outlineLevel="1" collapsed="false">
      <c r="D153" s="33"/>
      <c r="E153" s="29"/>
      <c r="F153" s="37"/>
      <c r="G153" s="29"/>
      <c r="H153" s="35"/>
    </row>
    <row r="154" customFormat="false" ht="15.75" hidden="false" customHeight="false" outlineLevel="1" collapsed="false">
      <c r="D154" s="33"/>
      <c r="E154" s="29"/>
      <c r="F154" s="37"/>
      <c r="G154" s="29"/>
      <c r="H154" s="35"/>
    </row>
    <row r="155" customFormat="false" ht="15.75" hidden="false" customHeight="false" outlineLevel="1" collapsed="false">
      <c r="D155" s="33"/>
      <c r="E155" s="29"/>
      <c r="F155" s="37"/>
      <c r="G155" s="29"/>
      <c r="H155" s="35"/>
    </row>
    <row r="156" customFormat="false" ht="15.75" hidden="false" customHeight="false" outlineLevel="1" collapsed="false">
      <c r="D156" s="33"/>
      <c r="E156" s="29"/>
      <c r="F156" s="37"/>
      <c r="G156" s="29"/>
      <c r="H156" s="35"/>
    </row>
    <row r="157" customFormat="false" ht="15.75" hidden="false" customHeight="false" outlineLevel="1" collapsed="false">
      <c r="D157" s="33"/>
      <c r="E157" s="29"/>
      <c r="F157" s="37"/>
      <c r="G157" s="29"/>
      <c r="H157" s="35"/>
    </row>
    <row r="158" customFormat="false" ht="15.75" hidden="false" customHeight="false" outlineLevel="2" collapsed="false">
      <c r="D158" s="39" t="s">
        <v>14</v>
      </c>
      <c r="E158" s="8"/>
      <c r="F158" s="1"/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1"/>
      <c r="F163" s="39" t="s">
        <v>39</v>
      </c>
      <c r="G163" s="8"/>
      <c r="H163" s="1"/>
    </row>
    <row r="164" customFormat="false" ht="15.75" hidden="false" customHeight="false" outlineLevel="2" collapsed="false">
      <c r="D164" s="12"/>
      <c r="E164" s="8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8"/>
      <c r="G165" s="8"/>
      <c r="H165" s="13"/>
    </row>
    <row r="166" customFormat="false" ht="15.75" hidden="false" customHeight="false" outlineLevel="2" collapsed="false">
      <c r="D166" s="12"/>
      <c r="E166" s="8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8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8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8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8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8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12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6" hidden="false" customHeight="true" outlineLevel="2" collapsed="false">
      <c r="D176" s="12"/>
      <c r="E176" s="8"/>
      <c r="F176" s="39" t="s">
        <v>63</v>
      </c>
      <c r="G176" s="8"/>
      <c r="H176" s="13"/>
    </row>
    <row r="177" customFormat="false" ht="15.6" hidden="false" customHeight="true" outlineLevel="2" collapsed="false">
      <c r="D177" s="12"/>
      <c r="E177" s="8"/>
      <c r="F177" s="8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E181" s="1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8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8"/>
      <c r="G185" s="8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14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15.6" hidden="false" customHeight="true" outlineLevel="0" collapsed="false">
      <c r="A209" s="86" t="n">
        <f aca="false">A142+1</f>
        <v>4</v>
      </c>
      <c r="B209" s="27" t="s">
        <v>103</v>
      </c>
      <c r="C209" s="28" t="n">
        <f aca="false">SUM(D209:H209)</f>
        <v>32</v>
      </c>
      <c r="D209" s="29" t="n">
        <f aca="false">COUNTA(D210:D275)</f>
        <v>2</v>
      </c>
      <c r="E209" s="29" t="n">
        <f aca="false">COUNTA(E210:E275)</f>
        <v>1</v>
      </c>
      <c r="F209" s="29" t="n">
        <f aca="false">COUNTA(F210:F275)</f>
        <v>29</v>
      </c>
      <c r="G209" s="29" t="n">
        <f aca="false">COUNTA(G210:G275)</f>
        <v>0</v>
      </c>
      <c r="H209" s="29" t="n">
        <f aca="false">COUNTA(H210:H275)</f>
        <v>0</v>
      </c>
    </row>
    <row r="210" customFormat="false" ht="15.6" hidden="false" customHeight="true" outlineLevel="1" collapsed="false">
      <c r="D210" s="51"/>
      <c r="E210" s="52"/>
      <c r="F210" s="52"/>
      <c r="G210" s="52"/>
      <c r="H210" s="53"/>
    </row>
    <row r="211" customFormat="false" ht="15.6" hidden="false" customHeight="true" outlineLevel="1" collapsed="false">
      <c r="D211" s="33"/>
      <c r="E211" s="29"/>
      <c r="F211" s="34" t="s">
        <v>55</v>
      </c>
      <c r="G211" s="29"/>
      <c r="H211" s="35"/>
    </row>
    <row r="212" customFormat="false" ht="15.75" hidden="false" customHeight="false" outlineLevel="1" collapsed="false">
      <c r="D212" s="33"/>
      <c r="E212" s="29"/>
      <c r="F212" s="34" t="s">
        <v>56</v>
      </c>
      <c r="G212" s="29"/>
      <c r="H212" s="35"/>
    </row>
    <row r="213" customFormat="false" ht="15.75" hidden="false" customHeight="false" outlineLevel="1" collapsed="false">
      <c r="D213" s="33"/>
      <c r="E213" s="29"/>
      <c r="F213" s="34" t="s">
        <v>57</v>
      </c>
      <c r="G213" s="29"/>
      <c r="H213" s="35"/>
    </row>
    <row r="214" customFormat="false" ht="15.75" hidden="false" customHeight="false" outlineLevel="1" collapsed="false">
      <c r="D214" s="33"/>
      <c r="E214" s="29"/>
      <c r="F214" s="34" t="s">
        <v>58</v>
      </c>
      <c r="G214" s="29"/>
      <c r="H214" s="35"/>
    </row>
    <row r="215" customFormat="false" ht="15.75" hidden="false" customHeight="false" outlineLevel="1" collapsed="false">
      <c r="D215" s="33"/>
      <c r="E215" s="29"/>
      <c r="F215" s="34" t="s">
        <v>59</v>
      </c>
      <c r="G215" s="29"/>
      <c r="H215" s="35"/>
    </row>
    <row r="216" customFormat="false" ht="15.75" hidden="false" customHeight="false" outlineLevel="1" collapsed="false">
      <c r="D216" s="36" t="s">
        <v>37</v>
      </c>
      <c r="E216" s="29"/>
      <c r="G216" s="29"/>
      <c r="H216" s="35"/>
    </row>
    <row r="217" customFormat="false" ht="15.75" hidden="false" customHeight="false" outlineLevel="1" collapsed="false">
      <c r="D217" s="33"/>
      <c r="E217" s="29"/>
      <c r="F217" s="37"/>
      <c r="G217" s="29"/>
      <c r="H217" s="35"/>
    </row>
    <row r="218" customFormat="false" ht="15.75" hidden="false" customHeight="false" outlineLevel="1" collapsed="false">
      <c r="D218" s="33"/>
      <c r="E218" s="29"/>
      <c r="F218" s="37"/>
      <c r="G218" s="29"/>
      <c r="H218" s="35"/>
    </row>
    <row r="219" customFormat="false" ht="15.75" hidden="false" customHeight="false" outlineLevel="1" collapsed="false">
      <c r="D219" s="33"/>
      <c r="E219" s="29"/>
      <c r="F219" s="37"/>
      <c r="G219" s="29"/>
      <c r="H219" s="35"/>
    </row>
    <row r="220" customFormat="false" ht="15.75" hidden="false" customHeight="false" outlineLevel="1" collapsed="false">
      <c r="D220" s="33"/>
      <c r="E220" s="29"/>
      <c r="F220" s="37"/>
      <c r="G220" s="29"/>
      <c r="H220" s="35"/>
    </row>
    <row r="221" customFormat="false" ht="15.75" hidden="false" customHeight="false" outlineLevel="1" collapsed="false">
      <c r="D221" s="33"/>
      <c r="E221" s="29"/>
      <c r="F221" s="37"/>
      <c r="G221" s="29"/>
      <c r="H221" s="35"/>
    </row>
    <row r="222" customFormat="false" ht="15.75" hidden="false" customHeight="false" outlineLevel="1" collapsed="false">
      <c r="D222" s="33"/>
      <c r="E222" s="29"/>
      <c r="F222" s="37"/>
      <c r="G222" s="29"/>
      <c r="H222" s="35"/>
    </row>
    <row r="223" customFormat="false" ht="15.75" hidden="false" customHeight="false" outlineLevel="1" collapsed="false">
      <c r="D223" s="33"/>
      <c r="E223" s="29"/>
      <c r="F223" s="37"/>
      <c r="G223" s="29"/>
      <c r="H223" s="35"/>
    </row>
    <row r="224" customFormat="false" ht="15.75" hidden="false" customHeight="false" outlineLevel="1" collapsed="false">
      <c r="D224" s="33"/>
      <c r="E224" s="29"/>
      <c r="F224" s="37"/>
      <c r="G224" s="29"/>
      <c r="H224" s="35"/>
    </row>
    <row r="225" customFormat="false" ht="15.75" hidden="false" customHeight="false" outlineLevel="2" collapsed="false">
      <c r="D225" s="1"/>
      <c r="E225" s="39" t="s">
        <v>14</v>
      </c>
      <c r="F225" s="1"/>
      <c r="G225" s="14"/>
      <c r="H225" s="13"/>
    </row>
    <row r="226" customFormat="false" ht="15.75" hidden="false" customHeight="false" outlineLevel="2" collapsed="false">
      <c r="D226" s="12"/>
      <c r="E226" s="8"/>
      <c r="F226" s="39" t="s">
        <v>12</v>
      </c>
      <c r="G226" s="8"/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8"/>
      <c r="H227" s="13"/>
    </row>
    <row r="228" customFormat="false" ht="15.75" hidden="false" customHeight="false" outlineLevel="2" collapsed="false">
      <c r="D228" s="12"/>
      <c r="E228" s="14"/>
      <c r="F228" s="39" t="s">
        <v>40</v>
      </c>
      <c r="G228" s="8"/>
      <c r="H228" s="13"/>
    </row>
    <row r="229" customFormat="false" ht="15.75" hidden="false" customHeight="false" outlineLevel="2" collapsed="false">
      <c r="D229" s="39" t="s">
        <v>28</v>
      </c>
      <c r="E229" s="8"/>
      <c r="F229" s="1"/>
      <c r="G229" s="8"/>
      <c r="H229" s="13"/>
    </row>
    <row r="230" customFormat="false" ht="15.75" hidden="false" customHeight="false" outlineLevel="2" collapsed="false">
      <c r="D230" s="12"/>
      <c r="E230" s="8"/>
      <c r="F230" s="39" t="s">
        <v>39</v>
      </c>
      <c r="G230" s="8"/>
      <c r="H230" s="13"/>
    </row>
    <row r="231" customFormat="false" ht="15.75" hidden="false" customHeight="false" outlineLevel="2" collapsed="false">
      <c r="D231" s="12"/>
      <c r="E231" s="8"/>
      <c r="F231" s="39" t="s">
        <v>41</v>
      </c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39" t="s">
        <v>24</v>
      </c>
      <c r="G233" s="8"/>
      <c r="H233" s="13"/>
    </row>
    <row r="234" customFormat="false" ht="15.75" hidden="false" customHeight="false" outlineLevel="2" collapsed="false">
      <c r="D234" s="12"/>
      <c r="E234" s="8"/>
      <c r="F234" s="39" t="s">
        <v>23</v>
      </c>
      <c r="G234" s="8"/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G235" s="8"/>
      <c r="H235" s="13"/>
    </row>
    <row r="236" customFormat="false" ht="15.75" hidden="false" customHeight="false" outlineLevel="2" collapsed="false">
      <c r="D236" s="12"/>
      <c r="E236" s="8"/>
      <c r="F236" s="39" t="s">
        <v>9</v>
      </c>
      <c r="G236" s="8"/>
      <c r="H236" s="13"/>
    </row>
    <row r="237" customFormat="false" ht="15.75" hidden="false" customHeight="false" outlineLevel="2" collapsed="false">
      <c r="D237" s="12"/>
      <c r="E237" s="8"/>
      <c r="F237" s="39" t="s">
        <v>54</v>
      </c>
      <c r="G237" s="8"/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G238" s="8"/>
      <c r="H238" s="13"/>
    </row>
    <row r="239" customFormat="false" ht="15.75" hidden="false" customHeight="false" outlineLevel="2" collapsed="false">
      <c r="D239" s="12"/>
      <c r="E239" s="8"/>
      <c r="F239" s="39" t="s">
        <v>27</v>
      </c>
      <c r="G239" s="8"/>
      <c r="H239" s="13"/>
    </row>
    <row r="240" customFormat="false" ht="15.75" hidden="false" customHeight="false" outlineLevel="2" collapsed="false">
      <c r="D240" s="12"/>
      <c r="E240" s="8"/>
      <c r="F240" s="39" t="s">
        <v>60</v>
      </c>
      <c r="G240" s="8"/>
      <c r="H240" s="13"/>
    </row>
    <row r="241" customFormat="false" ht="15.75" hidden="false" customHeight="false" outlineLevel="2" collapsed="false">
      <c r="D241" s="12"/>
      <c r="E241" s="8"/>
      <c r="F241" s="39" t="s">
        <v>61</v>
      </c>
      <c r="G241" s="8"/>
      <c r="H241" s="13"/>
    </row>
    <row r="242" customFormat="false" ht="15.75" hidden="false" customHeight="false" outlineLevel="2" collapsed="false">
      <c r="D242" s="12"/>
      <c r="E242" s="8"/>
      <c r="F242" s="39" t="s">
        <v>62</v>
      </c>
      <c r="G242" s="8"/>
      <c r="H242" s="13"/>
    </row>
    <row r="243" customFormat="false" ht="15.6" hidden="false" customHeight="true" outlineLevel="2" collapsed="false">
      <c r="D243" s="12"/>
      <c r="E243" s="8"/>
      <c r="F243" s="39" t="s">
        <v>63</v>
      </c>
      <c r="G243" s="8"/>
      <c r="H243" s="13"/>
    </row>
    <row r="244" customFormat="false" ht="15.6" hidden="false" customHeight="true" outlineLevel="2" collapsed="false">
      <c r="D244" s="12"/>
      <c r="E244" s="8"/>
      <c r="F244" s="8"/>
      <c r="G244" s="8"/>
      <c r="H244" s="13"/>
    </row>
    <row r="245" customFormat="false" ht="15.75" hidden="false" customHeight="false" outlineLevel="2" collapsed="false">
      <c r="D245" s="12"/>
      <c r="E245" s="8"/>
      <c r="F245" s="39" t="s">
        <v>64</v>
      </c>
      <c r="G245" s="8"/>
      <c r="H245" s="13"/>
    </row>
    <row r="246" customFormat="false" ht="15.75" hidden="false" customHeight="false" outlineLevel="2" collapsed="false">
      <c r="D246" s="12"/>
      <c r="E246" s="8"/>
      <c r="F246" s="39" t="s">
        <v>65</v>
      </c>
      <c r="G246" s="8"/>
      <c r="H246" s="13"/>
    </row>
    <row r="247" customFormat="false" ht="15.75" hidden="false" customHeight="false" outlineLevel="2" collapsed="false">
      <c r="D247" s="12"/>
      <c r="E247" s="8"/>
      <c r="F247" s="39" t="s">
        <v>66</v>
      </c>
      <c r="G247" s="8"/>
      <c r="H247" s="13"/>
    </row>
    <row r="248" customFormat="false" ht="15.75" hidden="false" customHeight="false" outlineLevel="2" collapsed="false">
      <c r="D248" s="12"/>
      <c r="E248" s="1"/>
      <c r="F248" s="39" t="s">
        <v>67</v>
      </c>
      <c r="G248" s="8"/>
      <c r="H248" s="13"/>
    </row>
    <row r="249" customFormat="false" ht="15.75" hidden="false" customHeight="false" outlineLevel="2" collapsed="false">
      <c r="D249" s="12"/>
      <c r="E249" s="8"/>
      <c r="F249" s="39" t="s">
        <v>68</v>
      </c>
      <c r="G249" s="8"/>
      <c r="H249" s="13"/>
    </row>
    <row r="250" customFormat="false" ht="15.75" hidden="false" customHeight="false" outlineLevel="2" collapsed="false">
      <c r="D250" s="12"/>
      <c r="E250" s="8"/>
      <c r="F250" s="39" t="s">
        <v>69</v>
      </c>
      <c r="G250" s="8"/>
      <c r="H250" s="13"/>
    </row>
    <row r="251" customFormat="false" ht="15.75" hidden="false" customHeight="false" outlineLevel="2" collapsed="false">
      <c r="D251" s="12"/>
      <c r="E251" s="8"/>
      <c r="F251" s="39" t="s">
        <v>70</v>
      </c>
      <c r="G251" s="8"/>
      <c r="H251" s="13"/>
    </row>
    <row r="252" customFormat="false" ht="15.75" hidden="false" customHeight="false" outlineLevel="2" collapsed="false">
      <c r="D252" s="12"/>
      <c r="E252" s="8"/>
      <c r="F252" s="39" t="s">
        <v>42</v>
      </c>
      <c r="G252" s="8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15" hidden="false" customHeight="true" outlineLevel="0" collapsed="false">
      <c r="C276" s="54" t="n">
        <f aca="false">SUM(D276:H276)</f>
        <v>127</v>
      </c>
      <c r="D276" s="55" t="n">
        <f aca="false">D209+D142+D75+D8</f>
        <v>3</v>
      </c>
      <c r="E276" s="55" t="n">
        <f aca="false">E209+E142+E75+E8</f>
        <v>6</v>
      </c>
      <c r="F276" s="55" t="n">
        <f aca="false">F209+F142+F75+F8</f>
        <v>115</v>
      </c>
      <c r="G276" s="55" t="n">
        <f aca="false">G209+G142+G75+G8</f>
        <v>1</v>
      </c>
      <c r="H276" s="55" t="n">
        <f aca="false">H209+H142+H75+H8</f>
        <v>2</v>
      </c>
    </row>
    <row r="277" customFormat="false" ht="15.75" hidden="false" customHeight="false" outlineLevel="0" collapsed="false">
      <c r="C277" s="56"/>
      <c r="D277" s="21" t="n">
        <f aca="false">D276/$C$276</f>
        <v>0.0236220472440945</v>
      </c>
      <c r="E277" s="21" t="n">
        <f aca="false">E276/$C$276</f>
        <v>0.047244094488189</v>
      </c>
      <c r="F277" s="21" t="n">
        <f aca="false">F276/$C$276</f>
        <v>0.905511811023622</v>
      </c>
      <c r="G277" s="21" t="n">
        <f aca="false">G276/$C$276</f>
        <v>0.0078740157480315</v>
      </c>
      <c r="H277" s="21" t="n">
        <f aca="false">H276/$C$276</f>
        <v>0.015748031496063</v>
      </c>
    </row>
  </sheetData>
  <mergeCells count="5">
    <mergeCell ref="D2:D7"/>
    <mergeCell ref="E2:E7"/>
    <mergeCell ref="F2:F7"/>
    <mergeCell ref="G2:G7"/>
    <mergeCell ref="H2:H7"/>
  </mergeCells>
  <conditionalFormatting sqref="D76:H76 D87:E88 D90:E90 D89 D86 D78:E78 D77 D80:E81 D79 D82 D84:E85 E83 G77:H81 G83:H90 H82">
    <cfRule type="duplicateValues" priority="2" aboveAverage="0" equalAverage="0" bottom="0" percent="0" rank="0" text="" dxfId="0">
      <formula>0</formula>
    </cfRule>
  </conditionalFormatting>
  <conditionalFormatting sqref="D76:H76 D86 D87:E88 D89 D78:E78 D77 D80:E81 D79 D82 D84:E85 E83 D90:E90 G77:H81 G83:H90 H82"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</conditionalFormatting>
  <conditionalFormatting sqref="D143:H143 G144:H157 D144:E155 D157:E157 D156">
    <cfRule type="duplicateValues" priority="12" aboveAverage="0" equalAverage="0" bottom="0" percent="0" rank="0" text="" dxfId="10">
      <formula>0</formula>
    </cfRule>
  </conditionalFormatting>
  <conditionalFormatting sqref="D143:H143 D157:E157 D144:E155 D156 G144:H157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</conditionalFormatting>
  <conditionalFormatting sqref="D210:H210 G211:H224 D211:E211 D213:E215 E216 D212 D218:E222 D217 D224:E224 E223">
    <cfRule type="duplicateValues" priority="22" aboveAverage="0" equalAverage="0" bottom="0" percent="0" rank="0" text="" dxfId="20">
      <formula>0</formula>
    </cfRule>
  </conditionalFormatting>
  <conditionalFormatting sqref="D210:H210 D224:E224 D211:E211 D213:E215 E216 D212 D218:E222 D217 E223 G211:H224"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</conditionalFormatting>
  <conditionalFormatting sqref="E19">
    <cfRule type="duplicateValues" priority="32" aboveAverage="0" equalAverage="0" bottom="0" percent="0" rank="0" text="" dxfId="30">
      <formula>0</formula>
    </cfRule>
  </conditionalFormatting>
  <conditionalFormatting sqref="E19"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</conditionalFormatting>
  <conditionalFormatting sqref="E86">
    <cfRule type="duplicateValues" priority="42" aboveAverage="0" equalAverage="0" bottom="0" percent="0" rank="0" text="" dxfId="40">
      <formula>0</formula>
    </cfRule>
  </conditionalFormatting>
  <conditionalFormatting sqref="E86"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</conditionalFormatting>
  <conditionalFormatting sqref="D19:D20 D14 D10"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</conditionalFormatting>
  <conditionalFormatting sqref="E212 E217"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</conditionalFormatting>
  <conditionalFormatting sqref="D9:H9 D21:E23 E20 D11:E13 D15:E18 E14 E10 G10:H14 G16:H21 G15 G23:H23 G22">
    <cfRule type="duplicateValues" priority="94" aboveAverage="0" equalAverage="0" bottom="0" percent="0" rank="0" text="" dxfId="92">
      <formula>0</formula>
    </cfRule>
  </conditionalFormatting>
  <conditionalFormatting sqref="D9:H9 D11:E13 D15:E18 E14 E10 G10:H14 G16:H21 G15 G23:H23 D21:E23 E20 G22"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</conditionalFormatting>
  <conditionalFormatting sqref="F23"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</conditionalFormatting>
  <conditionalFormatting sqref="F13 F21"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</conditionalFormatting>
  <conditionalFormatting sqref="F90"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</conditionalFormatting>
  <conditionalFormatting sqref="F80 F88"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</conditionalFormatting>
  <conditionalFormatting sqref="F157"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</conditionalFormatting>
  <conditionalFormatting sqref="F147 F155"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</conditionalFormatting>
  <conditionalFormatting sqref="F224"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</conditionalFormatting>
  <conditionalFormatting sqref="F214 F222"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</conditionalFormatting>
  <conditionalFormatting sqref="E82 D83"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</conditionalFormatting>
  <conditionalFormatting sqref="D66:H74 G45:H65 D45:F50 F52:F64 E51 D53:E65 D51:D52">
    <cfRule type="duplicateValues" priority="265" aboveAverage="0" equalAverage="0" bottom="0" percent="0" rank="0" text="" dxfId="263">
      <formula>0</formula>
    </cfRule>
  </conditionalFormatting>
  <conditionalFormatting sqref="F65">
    <cfRule type="duplicateValues" priority="266" aboveAverage="0" equalAverage="0" bottom="0" percent="0" rank="0" text="" dxfId="264">
      <formula>0</formula>
    </cfRule>
  </conditionalFormatting>
  <conditionalFormatting sqref="D45:H50 G51:H51 E51 D53:H74 D51:D52 F52:H52"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</conditionalFormatting>
  <conditionalFormatting sqref="F65">
    <cfRule type="duplicateValues" priority="276" aboveAverage="0" equalAverage="0" bottom="0" percent="0" rank="0" text="" dxfId="274">
      <formula>0</formula>
    </cfRule>
  </conditionalFormatting>
  <conditionalFormatting sqref="E52"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  <cfRule type="duplicateValues" priority="295" aboveAverage="0" equalAverage="0" bottom="0" percent="0" rank="0" text="" dxfId="293">
      <formula>0</formula>
    </cfRule>
    <cfRule type="duplicateValues" priority="296" aboveAverage="0" equalAverage="0" bottom="0" percent="0" rank="0" text="" dxfId="294">
      <formula>0</formula>
    </cfRule>
    <cfRule type="duplicateValues" priority="297" aboveAverage="0" equalAverage="0" bottom="0" percent="0" rank="0" text="" dxfId="295">
      <formula>0</formula>
    </cfRule>
  </conditionalFormatting>
  <conditionalFormatting sqref="F32">
    <cfRule type="duplicateValues" priority="298" aboveAverage="0" equalAverage="0" bottom="0" percent="0" rank="0" text="" dxfId="296">
      <formula>0</formula>
    </cfRule>
  </conditionalFormatting>
  <conditionalFormatting sqref="F32">
    <cfRule type="duplicateValues" priority="299" aboveAverage="0" equalAverage="0" bottom="0" percent="0" rank="0" text="" dxfId="297">
      <formula>0</formula>
    </cfRule>
  </conditionalFormatting>
  <conditionalFormatting sqref="F25:F28 F30 D24:E32 D33:H33 D35:H42 G34:H34 D34:E34 G24:H32 D44:H44 D43:E43 G43:H43">
    <cfRule type="duplicateValues" priority="300" aboveAverage="0" equalAverage="0" bottom="0" percent="0" rank="0" text="" dxfId="298">
      <formula>0</formula>
    </cfRule>
  </conditionalFormatting>
  <conditionalFormatting sqref="D25:H28 D35:H42 G34:H34 D34:E34 G24:H24 D24:E24 D30:H30 D29:E29 G29:H29 D32:H33 D31:E31 G31:H31 D44:H44 D43:E43 G43:H43">
    <cfRule type="duplicateValues" priority="301" aboveAverage="0" equalAverage="0" bottom="0" percent="0" rank="0" text="" dxfId="299">
      <formula>0</formula>
    </cfRule>
    <cfRule type="duplicateValues" priority="302" aboveAverage="0" equalAverage="0" bottom="0" percent="0" rank="0" text="" dxfId="300">
      <formula>0</formula>
    </cfRule>
    <cfRule type="duplicateValues" priority="303" aboveAverage="0" equalAverage="0" bottom="0" percent="0" rank="0" text="" dxfId="301">
      <formula>0</formula>
    </cfRule>
    <cfRule type="duplicateValues" priority="304" aboveAverage="0" equalAverage="0" bottom="0" percent="0" rank="0" text="" dxfId="302">
      <formula>0</formula>
    </cfRule>
    <cfRule type="duplicateValues" priority="305" aboveAverage="0" equalAverage="0" bottom="0" percent="0" rank="0" text="" dxfId="303">
      <formula>0</formula>
    </cfRule>
    <cfRule type="duplicateValues" priority="306" aboveAverage="0" equalAverage="0" bottom="0" percent="0" rank="0" text="" dxfId="304">
      <formula>0</formula>
    </cfRule>
    <cfRule type="duplicateValues" priority="307" aboveAverage="0" equalAverage="0" bottom="0" percent="0" rank="0" text="" dxfId="305">
      <formula>0</formula>
    </cfRule>
    <cfRule type="duplicateValues" priority="308" aboveAverage="0" equalAverage="0" bottom="0" percent="0" rank="0" text="" dxfId="306">
      <formula>0</formula>
    </cfRule>
    <cfRule type="duplicateValues" priority="309" aboveAverage="0" equalAverage="0" bottom="0" percent="0" rank="0" text="" dxfId="307">
      <formula>0</formula>
    </cfRule>
  </conditionalFormatting>
  <conditionalFormatting sqref="D133:H139 F119:F131 D119:E132 D141:H141 D140:E140 G140:H140 D110:D118 G110:H132">
    <cfRule type="duplicateValues" priority="310" aboveAverage="0" equalAverage="0" bottom="0" percent="0" rank="0" text="" dxfId="308">
      <formula>0</formula>
    </cfRule>
  </conditionalFormatting>
  <conditionalFormatting sqref="D119:H139 D141:H141 D140:E140 G140:H140 D110:D118 G110:H118">
    <cfRule type="duplicateValues" priority="311" aboveAverage="0" equalAverage="0" bottom="0" percent="0" rank="0" text="" dxfId="309">
      <formula>0</formula>
    </cfRule>
  </conditionalFormatting>
  <conditionalFormatting sqref="F132">
    <cfRule type="duplicateValues" priority="312" aboveAverage="0" equalAverage="0" bottom="0" percent="0" rank="0" text="" dxfId="310">
      <formula>0</formula>
    </cfRule>
  </conditionalFormatting>
  <conditionalFormatting sqref="D119:H139 D141:H141 D140:E140 G140:H140 D110:D118 G110:H118"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</conditionalFormatting>
  <conditionalFormatting sqref="D119:H139 D141:H141 D140:E140 G140:H140 D110:D118 G110:H118">
    <cfRule type="duplicateValues" priority="315" aboveAverage="0" equalAverage="0" bottom="0" percent="0" rank="0" text="" dxfId="313">
      <formula>0</formula>
    </cfRule>
  </conditionalFormatting>
  <conditionalFormatting sqref="D119:H139 D110:D118 G110:H118">
    <cfRule type="duplicateValues" priority="316" aboveAverage="0" equalAverage="0" bottom="0" percent="0" rank="0" text="" dxfId="314">
      <formula>0</formula>
    </cfRule>
  </conditionalFormatting>
  <conditionalFormatting sqref="D119:H139 D141:H141 D140:E140 G140:H140 D110:D118 G110:H118"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</conditionalFormatting>
  <conditionalFormatting sqref="F140"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  <cfRule type="duplicateValues" priority="331" aboveAverage="0" equalAverage="0" bottom="0" percent="0" rank="0" text="" dxfId="329">
      <formula>0</formula>
    </cfRule>
    <cfRule type="duplicateValues" priority="332" aboveAverage="0" equalAverage="0" bottom="0" percent="0" rank="0" text="" dxfId="330">
      <formula>0</formula>
    </cfRule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  <cfRule type="duplicateValues" priority="335" aboveAverage="0" equalAverage="0" bottom="0" percent="0" rank="0" text="" dxfId="333">
      <formula>0</formula>
    </cfRule>
    <cfRule type="duplicateValues" priority="336" aboveAverage="0" equalAverage="0" bottom="0" percent="0" rank="0" text="" dxfId="334">
      <formula>0</formula>
    </cfRule>
    <cfRule type="duplicateValues" priority="337" aboveAverage="0" equalAverage="0" bottom="0" percent="0" rank="0" text="" dxfId="335">
      <formula>0</formula>
    </cfRule>
    <cfRule type="duplicateValues" priority="338" aboveAverage="0" equalAverage="0" bottom="0" percent="0" rank="0" text="" dxfId="336">
      <formula>0</formula>
    </cfRule>
    <cfRule type="duplicateValues" priority="339" aboveAverage="0" equalAverage="0" bottom="0" percent="0" rank="0" text="" dxfId="337">
      <formula>0</formula>
    </cfRule>
    <cfRule type="duplicateValues" priority="340" aboveAverage="0" equalAverage="0" bottom="0" percent="0" rank="0" text="" dxfId="338">
      <formula>0</formula>
    </cfRule>
  </conditionalFormatting>
  <conditionalFormatting sqref="D91:D109 G91:H109">
    <cfRule type="duplicateValues" priority="341" aboveAverage="0" equalAverage="0" bottom="0" percent="0" rank="0" text="" dxfId="339">
      <formula>0</formula>
    </cfRule>
  </conditionalFormatting>
  <conditionalFormatting sqref="D91:D109 G91:H109">
    <cfRule type="duplicateValues" priority="342" aboveAverage="0" equalAverage="0" bottom="0" percent="0" rank="0" text="" dxfId="340">
      <formula>0</formula>
    </cfRule>
    <cfRule type="duplicateValues" priority="343" aboveAverage="0" equalAverage="0" bottom="0" percent="0" rank="0" text="" dxfId="341">
      <formula>0</formula>
    </cfRule>
  </conditionalFormatting>
  <conditionalFormatting sqref="D91:D109 G91:H109">
    <cfRule type="duplicateValues" priority="344" aboveAverage="0" equalAverage="0" bottom="0" percent="0" rank="0" text="" dxfId="342">
      <formula>0</formula>
    </cfRule>
  </conditionalFormatting>
  <conditionalFormatting sqref="D91:D109 G91:H109">
    <cfRule type="duplicateValues" priority="345" aboveAverage="0" equalAverage="0" bottom="0" percent="0" rank="0" text="" dxfId="343">
      <formula>0</formula>
    </cfRule>
    <cfRule type="duplicateValues" priority="346" aboveAverage="0" equalAverage="0" bottom="0" percent="0" rank="0" text="" dxfId="344">
      <formula>0</formula>
    </cfRule>
    <cfRule type="duplicateValues" priority="347" aboveAverage="0" equalAverage="0" bottom="0" percent="0" rank="0" text="" dxfId="345">
      <formula>0</formula>
    </cfRule>
  </conditionalFormatting>
  <conditionalFormatting sqref="E112:F117">
    <cfRule type="duplicateValues" priority="348" aboveAverage="0" equalAverage="0" bottom="0" percent="0" rank="0" text="" dxfId="346">
      <formula>0</formula>
    </cfRule>
  </conditionalFormatting>
  <conditionalFormatting sqref="E112:F117">
    <cfRule type="duplicateValues" priority="349" aboveAverage="0" equalAverage="0" bottom="0" percent="0" rank="0" text="" dxfId="347">
      <formula>0</formula>
    </cfRule>
    <cfRule type="duplicateValues" priority="350" aboveAverage="0" equalAverage="0" bottom="0" percent="0" rank="0" text="" dxfId="348">
      <formula>0</formula>
    </cfRule>
    <cfRule type="duplicateValues" priority="351" aboveAverage="0" equalAverage="0" bottom="0" percent="0" rank="0" text="" dxfId="349">
      <formula>0</formula>
    </cfRule>
    <cfRule type="duplicateValues" priority="352" aboveAverage="0" equalAverage="0" bottom="0" percent="0" rank="0" text="" dxfId="350">
      <formula>0</formula>
    </cfRule>
    <cfRule type="duplicateValues" priority="353" aboveAverage="0" equalAverage="0" bottom="0" percent="0" rank="0" text="" dxfId="351">
      <formula>0</formula>
    </cfRule>
    <cfRule type="duplicateValues" priority="354" aboveAverage="0" equalAverage="0" bottom="0" percent="0" rank="0" text="" dxfId="352">
      <formula>0</formula>
    </cfRule>
    <cfRule type="duplicateValues" priority="355" aboveAverage="0" equalAverage="0" bottom="0" percent="0" rank="0" text="" dxfId="353">
      <formula>0</formula>
    </cfRule>
    <cfRule type="duplicateValues" priority="356" aboveAverage="0" equalAverage="0" bottom="0" percent="0" rank="0" text="" dxfId="354">
      <formula>0</formula>
    </cfRule>
    <cfRule type="duplicateValues" priority="357" aboveAverage="0" equalAverage="0" bottom="0" percent="0" rank="0" text="" dxfId="355">
      <formula>0</formula>
    </cfRule>
  </conditionalFormatting>
  <conditionalFormatting sqref="F101 E100:F100 E102:F111 E92:E95 E97:E99 F91:F98">
    <cfRule type="duplicateValues" priority="358" aboveAverage="0" equalAverage="0" bottom="0" percent="0" rank="0" text="" dxfId="356">
      <formula>0</formula>
    </cfRule>
  </conditionalFormatting>
  <conditionalFormatting sqref="F99">
    <cfRule type="duplicateValues" priority="359" aboveAverage="0" equalAverage="0" bottom="0" percent="0" rank="0" text="" dxfId="357">
      <formula>0</formula>
    </cfRule>
  </conditionalFormatting>
  <conditionalFormatting sqref="F96 F101 F91 E92:F95 E102:F111 E97:F100">
    <cfRule type="duplicateValues" priority="360" aboveAverage="0" equalAverage="0" bottom="0" percent="0" rank="0" text="" dxfId="358">
      <formula>0</formula>
    </cfRule>
    <cfRule type="duplicateValues" priority="361" aboveAverage="0" equalAverage="0" bottom="0" percent="0" rank="0" text="" dxfId="359">
      <formula>0</formula>
    </cfRule>
    <cfRule type="duplicateValues" priority="362" aboveAverage="0" equalAverage="0" bottom="0" percent="0" rank="0" text="" dxfId="360">
      <formula>0</formula>
    </cfRule>
    <cfRule type="duplicateValues" priority="363" aboveAverage="0" equalAverage="0" bottom="0" percent="0" rank="0" text="" dxfId="361">
      <formula>0</formula>
    </cfRule>
    <cfRule type="duplicateValues" priority="364" aboveAverage="0" equalAverage="0" bottom="0" percent="0" rank="0" text="" dxfId="362">
      <formula>0</formula>
    </cfRule>
    <cfRule type="duplicateValues" priority="365" aboveAverage="0" equalAverage="0" bottom="0" percent="0" rank="0" text="" dxfId="363">
      <formula>0</formula>
    </cfRule>
    <cfRule type="duplicateValues" priority="366" aboveAverage="0" equalAverage="0" bottom="0" percent="0" rank="0" text="" dxfId="364">
      <formula>0</formula>
    </cfRule>
    <cfRule type="duplicateValues" priority="367" aboveAverage="0" equalAverage="0" bottom="0" percent="0" rank="0" text="" dxfId="365">
      <formula>0</formula>
    </cfRule>
    <cfRule type="duplicateValues" priority="368" aboveAverage="0" equalAverage="0" bottom="0" percent="0" rank="0" text="" dxfId="366">
      <formula>0</formula>
    </cfRule>
  </conditionalFormatting>
  <conditionalFormatting sqref="F99">
    <cfRule type="duplicateValues" priority="369" aboveAverage="0" equalAverage="0" bottom="0" percent="0" rank="0" text="" dxfId="367">
      <formula>0</formula>
    </cfRule>
  </conditionalFormatting>
  <conditionalFormatting sqref="F118">
    <cfRule type="duplicateValues" priority="370" aboveAverage="0" equalAverage="0" bottom="0" percent="0" rank="0" text="" dxfId="368">
      <formula>0</formula>
    </cfRule>
  </conditionalFormatting>
  <conditionalFormatting sqref="F118">
    <cfRule type="duplicateValues" priority="371" aboveAverage="0" equalAverage="0" bottom="0" percent="0" rank="0" text="" dxfId="369">
      <formula>0</formula>
    </cfRule>
  </conditionalFormatting>
  <conditionalFormatting sqref="F118">
    <cfRule type="duplicateValues" priority="372" aboveAverage="0" equalAverage="0" bottom="0" percent="0" rank="0" text="" dxfId="370">
      <formula>0</formula>
    </cfRule>
    <cfRule type="duplicateValues" priority="373" aboveAverage="0" equalAverage="0" bottom="0" percent="0" rank="0" text="" dxfId="371">
      <formula>0</formula>
    </cfRule>
  </conditionalFormatting>
  <conditionalFormatting sqref="F118">
    <cfRule type="duplicateValues" priority="374" aboveAverage="0" equalAverage="0" bottom="0" percent="0" rank="0" text="" dxfId="372">
      <formula>0</formula>
    </cfRule>
  </conditionalFormatting>
  <conditionalFormatting sqref="F118">
    <cfRule type="duplicateValues" priority="375" aboveAverage="0" equalAverage="0" bottom="0" percent="0" rank="0" text="" dxfId="373">
      <formula>0</formula>
    </cfRule>
  </conditionalFormatting>
  <conditionalFormatting sqref="F118">
    <cfRule type="duplicateValues" priority="376" aboveAverage="0" equalAverage="0" bottom="0" percent="0" rank="0" text="" dxfId="374">
      <formula>0</formula>
    </cfRule>
    <cfRule type="duplicateValues" priority="377" aboveAverage="0" equalAverage="0" bottom="0" percent="0" rank="0" text="" dxfId="375">
      <formula>0</formula>
    </cfRule>
    <cfRule type="duplicateValues" priority="378" aboveAverage="0" equalAverage="0" bottom="0" percent="0" rank="0" text="" dxfId="376">
      <formula>0</formula>
    </cfRule>
  </conditionalFormatting>
  <conditionalFormatting sqref="D179:E185 G179:H185 D186:H208">
    <cfRule type="duplicateValues" priority="379" aboveAverage="0" equalAverage="0" bottom="0" percent="0" rank="0" text="" dxfId="377">
      <formula>0</formula>
    </cfRule>
  </conditionalFormatting>
  <conditionalFormatting sqref="D179:E185 G179:H185 D186:H208">
    <cfRule type="duplicateValues" priority="380" aboveAverage="0" equalAverage="0" bottom="0" percent="0" rank="0" text="" dxfId="378">
      <formula>0</formula>
    </cfRule>
  </conditionalFormatting>
  <conditionalFormatting sqref="D196:H208">
    <cfRule type="duplicateValues" priority="381" aboveAverage="0" equalAverage="0" bottom="0" percent="0" rank="0" text="" dxfId="379">
      <formula>0</formula>
    </cfRule>
  </conditionalFormatting>
  <conditionalFormatting sqref="D196:H208">
    <cfRule type="duplicateValues" priority="382" aboveAverage="0" equalAverage="0" bottom="0" percent="0" rank="0" text="" dxfId="380">
      <formula>0</formula>
    </cfRule>
  </conditionalFormatting>
  <conditionalFormatting sqref="D196:H208">
    <cfRule type="duplicateValues" priority="383" aboveAverage="0" equalAverage="0" bottom="0" percent="0" rank="0" text="" dxfId="381">
      <formula>0</formula>
    </cfRule>
  </conditionalFormatting>
  <conditionalFormatting sqref="D196:H208">
    <cfRule type="duplicateValues" priority="384" aboveAverage="0" equalAverage="0" bottom="0" percent="0" rank="0" text="" dxfId="382">
      <formula>0</formula>
    </cfRule>
  </conditionalFormatting>
  <conditionalFormatting sqref="D196:H208">
    <cfRule type="duplicateValues" priority="385" aboveAverage="0" equalAverage="0" bottom="0" percent="0" rank="0" text="" dxfId="383">
      <formula>0</formula>
    </cfRule>
  </conditionalFormatting>
  <conditionalFormatting sqref="D159:E162 E158 G158:H162 G164:H178 G163 D164:E178 D163">
    <cfRule type="duplicateValues" priority="386" aboveAverage="0" equalAverage="0" bottom="0" percent="0" rank="0" text="" dxfId="384">
      <formula>0</formula>
    </cfRule>
  </conditionalFormatting>
  <conditionalFormatting sqref="D159:E162 E158 G158:H162 G164:H178 G163 D164:E178 D163">
    <cfRule type="duplicateValues" priority="387" aboveAverage="0" equalAverage="0" bottom="0" percent="0" rank="0" text="" dxfId="385">
      <formula>0</formula>
    </cfRule>
  </conditionalFormatting>
  <conditionalFormatting sqref="D164:E178 G164:H178 G163 D163">
    <cfRule type="duplicateValues" priority="388" aboveAverage="0" equalAverage="0" bottom="0" percent="0" rank="0" text="" dxfId="386">
      <formula>0</formula>
    </cfRule>
  </conditionalFormatting>
  <conditionalFormatting sqref="F179:F184">
    <cfRule type="duplicateValues" priority="389" aboveAverage="0" equalAverage="0" bottom="0" percent="0" rank="0" text="" dxfId="387">
      <formula>0</formula>
    </cfRule>
  </conditionalFormatting>
  <conditionalFormatting sqref="F179:F184">
    <cfRule type="duplicateValues" priority="390" aboveAverage="0" equalAverage="0" bottom="0" percent="0" rank="0" text="" dxfId="388">
      <formula>0</formula>
    </cfRule>
    <cfRule type="duplicateValues" priority="391" aboveAverage="0" equalAverage="0" bottom="0" percent="0" rank="0" text="" dxfId="389">
      <formula>0</formula>
    </cfRule>
    <cfRule type="duplicateValues" priority="392" aboveAverage="0" equalAverage="0" bottom="0" percent="0" rank="0" text="" dxfId="390">
      <formula>0</formula>
    </cfRule>
    <cfRule type="duplicateValues" priority="393" aboveAverage="0" equalAverage="0" bottom="0" percent="0" rank="0" text="" dxfId="391">
      <formula>0</formula>
    </cfRule>
    <cfRule type="duplicateValues" priority="394" aboveAverage="0" equalAverage="0" bottom="0" percent="0" rank="0" text="" dxfId="392">
      <formula>0</formula>
    </cfRule>
    <cfRule type="duplicateValues" priority="395" aboveAverage="0" equalAverage="0" bottom="0" percent="0" rank="0" text="" dxfId="393">
      <formula>0</formula>
    </cfRule>
    <cfRule type="duplicateValues" priority="396" aboveAverage="0" equalAverage="0" bottom="0" percent="0" rank="0" text="" dxfId="394">
      <formula>0</formula>
    </cfRule>
    <cfRule type="duplicateValues" priority="397" aboveAverage="0" equalAverage="0" bottom="0" percent="0" rank="0" text="" dxfId="395">
      <formula>0</formula>
    </cfRule>
    <cfRule type="duplicateValues" priority="398" aboveAverage="0" equalAverage="0" bottom="0" percent="0" rank="0" text="" dxfId="396">
      <formula>0</formula>
    </cfRule>
  </conditionalFormatting>
  <conditionalFormatting sqref="F159:F164 D158 F167:F176 F178">
    <cfRule type="duplicateValues" priority="399" aboveAverage="0" equalAverage="0" bottom="0" percent="0" rank="0" text="" dxfId="397">
      <formula>0</formula>
    </cfRule>
  </conditionalFormatting>
  <conditionalFormatting sqref="F166">
    <cfRule type="duplicateValues" priority="400" aboveAverage="0" equalAverage="0" bottom="0" percent="0" rank="0" text="" dxfId="398">
      <formula>0</formula>
    </cfRule>
  </conditionalFormatting>
  <conditionalFormatting sqref="F159:F164 D158 F166:F176 F178">
    <cfRule type="duplicateValues" priority="401" aboveAverage="0" equalAverage="0" bottom="0" percent="0" rank="0" text="" dxfId="399">
      <formula>0</formula>
    </cfRule>
    <cfRule type="duplicateValues" priority="402" aboveAverage="0" equalAverage="0" bottom="0" percent="0" rank="0" text="" dxfId="400">
      <formula>0</formula>
    </cfRule>
    <cfRule type="duplicateValues" priority="403" aboveAverage="0" equalAverage="0" bottom="0" percent="0" rank="0" text="" dxfId="401">
      <formula>0</formula>
    </cfRule>
    <cfRule type="duplicateValues" priority="404" aboveAverage="0" equalAverage="0" bottom="0" percent="0" rank="0" text="" dxfId="402">
      <formula>0</formula>
    </cfRule>
    <cfRule type="duplicateValues" priority="405" aboveAverage="0" equalAverage="0" bottom="0" percent="0" rank="0" text="" dxfId="403">
      <formula>0</formula>
    </cfRule>
    <cfRule type="duplicateValues" priority="406" aboveAverage="0" equalAverage="0" bottom="0" percent="0" rank="0" text="" dxfId="404">
      <formula>0</formula>
    </cfRule>
    <cfRule type="duplicateValues" priority="407" aboveAverage="0" equalAverage="0" bottom="0" percent="0" rank="0" text="" dxfId="405">
      <formula>0</formula>
    </cfRule>
    <cfRule type="duplicateValues" priority="408" aboveAverage="0" equalAverage="0" bottom="0" percent="0" rank="0" text="" dxfId="406">
      <formula>0</formula>
    </cfRule>
    <cfRule type="duplicateValues" priority="409" aboveAverage="0" equalAverage="0" bottom="0" percent="0" rank="0" text="" dxfId="407">
      <formula>0</formula>
    </cfRule>
  </conditionalFormatting>
  <conditionalFormatting sqref="F166">
    <cfRule type="duplicateValues" priority="410" aboveAverage="0" equalAverage="0" bottom="0" percent="0" rank="0" text="" dxfId="408">
      <formula>0</formula>
    </cfRule>
  </conditionalFormatting>
  <conditionalFormatting sqref="F165">
    <cfRule type="duplicateValues" priority="411" aboveAverage="0" equalAverage="0" bottom="0" percent="0" rank="0" text="" dxfId="409">
      <formula>0</formula>
    </cfRule>
  </conditionalFormatting>
  <conditionalFormatting sqref="F165">
    <cfRule type="duplicateValues" priority="412" aboveAverage="0" equalAverage="0" bottom="0" percent="0" rank="0" text="" dxfId="410">
      <formula>0</formula>
    </cfRule>
  </conditionalFormatting>
  <conditionalFormatting sqref="F165">
    <cfRule type="duplicateValues" priority="413" aboveAverage="0" equalAverage="0" bottom="0" percent="0" rank="0" text="" dxfId="411">
      <formula>0</formula>
    </cfRule>
  </conditionalFormatting>
  <conditionalFormatting sqref="F177">
    <cfRule type="duplicateValues" priority="414" aboveAverage="0" equalAverage="0" bottom="0" percent="0" rank="0" text="" dxfId="412">
      <formula>0</formula>
    </cfRule>
  </conditionalFormatting>
  <conditionalFormatting sqref="F177">
    <cfRule type="duplicateValues" priority="415" aboveAverage="0" equalAverage="0" bottom="0" percent="0" rank="0" text="" dxfId="413">
      <formula>0</formula>
    </cfRule>
  </conditionalFormatting>
  <conditionalFormatting sqref="F177">
    <cfRule type="duplicateValues" priority="416" aboveAverage="0" equalAverage="0" bottom="0" percent="0" rank="0" text="" dxfId="414">
      <formula>0</formula>
    </cfRule>
  </conditionalFormatting>
  <conditionalFormatting sqref="F185">
    <cfRule type="duplicateValues" priority="417" aboveAverage="0" equalAverage="0" bottom="0" percent="0" rank="0" text="" dxfId="415">
      <formula>0</formula>
    </cfRule>
  </conditionalFormatting>
  <conditionalFormatting sqref="F185">
    <cfRule type="duplicateValues" priority="418" aboveAverage="0" equalAverage="0" bottom="0" percent="0" rank="0" text="" dxfId="416">
      <formula>0</formula>
    </cfRule>
  </conditionalFormatting>
  <conditionalFormatting sqref="F185">
    <cfRule type="duplicateValues" priority="419" aboveAverage="0" equalAverage="0" bottom="0" percent="0" rank="0" text="" dxfId="417">
      <formula>0</formula>
    </cfRule>
  </conditionalFormatting>
  <conditionalFormatting sqref="G244:H252 D253:H275">
    <cfRule type="duplicateValues" priority="420" aboveAverage="0" equalAverage="0" bottom="0" percent="0" rank="0" text="" dxfId="418">
      <formula>0</formula>
    </cfRule>
  </conditionalFormatting>
  <conditionalFormatting sqref="G244:H252 D253:H275">
    <cfRule type="duplicateValues" priority="421" aboveAverage="0" equalAverage="0" bottom="0" percent="0" rank="0" text="" dxfId="419">
      <formula>0</formula>
    </cfRule>
  </conditionalFormatting>
  <conditionalFormatting sqref="D253:H262 G244:H252 D263:E263 G263:H263 F263:F266">
    <cfRule type="duplicateValues" priority="422" aboveAverage="0" equalAverage="0" bottom="0" percent="0" rank="0" text="" dxfId="420">
      <formula>0</formula>
    </cfRule>
  </conditionalFormatting>
  <conditionalFormatting sqref="D253:H262 G244:H252 D263:E263 G263:H263 F263:F266">
    <cfRule type="duplicateValues" priority="423" aboveAverage="0" equalAverage="0" bottom="0" percent="0" rank="0" text="" dxfId="421">
      <formula>0</formula>
    </cfRule>
  </conditionalFormatting>
  <conditionalFormatting sqref="D253:H262 G244:H252 D263:E263 G263:H263 F263:F266">
    <cfRule type="duplicateValues" priority="424" aboveAverage="0" equalAverage="0" bottom="0" percent="0" rank="0" text="" dxfId="422">
      <formula>0</formula>
    </cfRule>
  </conditionalFormatting>
  <conditionalFormatting sqref="D253:H262 G244:H252 D263:E263 G263:H263 F263:F266">
    <cfRule type="duplicateValues" priority="425" aboveAverage="0" equalAverage="0" bottom="0" percent="0" rank="0" text="" dxfId="423">
      <formula>0</formula>
    </cfRule>
  </conditionalFormatting>
  <conditionalFormatting sqref="G225:H243">
    <cfRule type="duplicateValues" priority="426" aboveAverage="0" equalAverage="0" bottom="0" percent="0" rank="0" text="" dxfId="424">
      <formula>0</formula>
    </cfRule>
  </conditionalFormatting>
  <conditionalFormatting sqref="G225:H243">
    <cfRule type="duplicateValues" priority="427" aboveAverage="0" equalAverage="0" bottom="0" percent="0" rank="0" text="" dxfId="425">
      <formula>0</formula>
    </cfRule>
  </conditionalFormatting>
  <conditionalFormatting sqref="G225:H230">
    <cfRule type="duplicateValues" priority="428" aboveAverage="0" equalAverage="0" bottom="0" percent="0" rank="0" text="" dxfId="426">
      <formula>0</formula>
    </cfRule>
  </conditionalFormatting>
  <conditionalFormatting sqref="G225:H230">
    <cfRule type="duplicateValues" priority="429" aboveAverage="0" equalAverage="0" bottom="0" percent="0" rank="0" text="" dxfId="427">
      <formula>0</formula>
    </cfRule>
  </conditionalFormatting>
  <conditionalFormatting sqref="G225:H230">
    <cfRule type="duplicateValues" priority="430" aboveAverage="0" equalAverage="0" bottom="0" percent="0" rank="0" text="" dxfId="428">
      <formula>0</formula>
    </cfRule>
  </conditionalFormatting>
  <conditionalFormatting sqref="G225:H230">
    <cfRule type="duplicateValues" priority="431" aboveAverage="0" equalAverage="0" bottom="0" percent="0" rank="0" text="" dxfId="429">
      <formula>0</formula>
    </cfRule>
  </conditionalFormatting>
  <conditionalFormatting sqref="D246:E252">
    <cfRule type="duplicateValues" priority="432" aboveAverage="0" equalAverage="0" bottom="0" percent="0" rank="0" text="" dxfId="430">
      <formula>0</formula>
    </cfRule>
  </conditionalFormatting>
  <conditionalFormatting sqref="D246:E252">
    <cfRule type="duplicateValues" priority="433" aboveAverage="0" equalAverage="0" bottom="0" percent="0" rank="0" text="" dxfId="431">
      <formula>0</formula>
    </cfRule>
  </conditionalFormatting>
  <conditionalFormatting sqref="D230:E245">
    <cfRule type="duplicateValues" priority="434" aboveAverage="0" equalAverage="0" bottom="0" percent="0" rank="0" text="" dxfId="432">
      <formula>0</formula>
    </cfRule>
  </conditionalFormatting>
  <conditionalFormatting sqref="D230:E245">
    <cfRule type="duplicateValues" priority="435" aboveAverage="0" equalAverage="0" bottom="0" percent="0" rank="0" text="" dxfId="433">
      <formula>0</formula>
    </cfRule>
  </conditionalFormatting>
  <conditionalFormatting sqref="D230:E245">
    <cfRule type="duplicateValues" priority="436" aboveAverage="0" equalAverage="0" bottom="0" percent="0" rank="0" text="" dxfId="434">
      <formula>0</formula>
    </cfRule>
  </conditionalFormatting>
  <conditionalFormatting sqref="D230:E245">
    <cfRule type="duplicateValues" priority="437" aboveAverage="0" equalAverage="0" bottom="0" percent="0" rank="0" text="" dxfId="435">
      <formula>0</formula>
    </cfRule>
  </conditionalFormatting>
  <conditionalFormatting sqref="D230:E245">
    <cfRule type="duplicateValues" priority="438" aboveAverage="0" equalAverage="0" bottom="0" percent="0" rank="0" text="" dxfId="436">
      <formula>0</formula>
    </cfRule>
  </conditionalFormatting>
  <conditionalFormatting sqref="F246:F252">
    <cfRule type="duplicateValues" priority="439" aboveAverage="0" equalAverage="0" bottom="0" percent="0" rank="0" text="" dxfId="437">
      <formula>0</formula>
    </cfRule>
  </conditionalFormatting>
  <conditionalFormatting sqref="F246:F252">
    <cfRule type="duplicateValues" priority="440" aboveAverage="0" equalAverage="0" bottom="0" percent="0" rank="0" text="" dxfId="438">
      <formula>0</formula>
    </cfRule>
    <cfRule type="duplicateValues" priority="441" aboveAverage="0" equalAverage="0" bottom="0" percent="0" rank="0" text="" dxfId="439">
      <formula>0</formula>
    </cfRule>
    <cfRule type="duplicateValues" priority="442" aboveAverage="0" equalAverage="0" bottom="0" percent="0" rank="0" text="" dxfId="440">
      <formula>0</formula>
    </cfRule>
    <cfRule type="duplicateValues" priority="443" aboveAverage="0" equalAverage="0" bottom="0" percent="0" rank="0" text="" dxfId="441">
      <formula>0</formula>
    </cfRule>
    <cfRule type="duplicateValues" priority="444" aboveAverage="0" equalAverage="0" bottom="0" percent="0" rank="0" text="" dxfId="442">
      <formula>0</formula>
    </cfRule>
    <cfRule type="duplicateValues" priority="445" aboveAverage="0" equalAverage="0" bottom="0" percent="0" rank="0" text="" dxfId="443">
      <formula>0</formula>
    </cfRule>
    <cfRule type="duplicateValues" priority="446" aboveAverage="0" equalAverage="0" bottom="0" percent="0" rank="0" text="" dxfId="444">
      <formula>0</formula>
    </cfRule>
    <cfRule type="duplicateValues" priority="447" aboveAverage="0" equalAverage="0" bottom="0" percent="0" rank="0" text="" dxfId="445">
      <formula>0</formula>
    </cfRule>
    <cfRule type="duplicateValues" priority="448" aboveAverage="0" equalAverage="0" bottom="0" percent="0" rank="0" text="" dxfId="446">
      <formula>0</formula>
    </cfRule>
  </conditionalFormatting>
  <conditionalFormatting sqref="E225 F226:F228 F230:F231 D229 F234:F243 F245">
    <cfRule type="duplicateValues" priority="449" aboveAverage="0" equalAverage="0" bottom="0" percent="0" rank="0" text="" dxfId="447">
      <formula>0</formula>
    </cfRule>
  </conditionalFormatting>
  <conditionalFormatting sqref="F233">
    <cfRule type="duplicateValues" priority="450" aboveAverage="0" equalAverage="0" bottom="0" percent="0" rank="0" text="" dxfId="448">
      <formula>0</formula>
    </cfRule>
  </conditionalFormatting>
  <conditionalFormatting sqref="E225 F226:F228 F230:F231 D229 F233:F243 F245">
    <cfRule type="duplicateValues" priority="451" aboveAverage="0" equalAverage="0" bottom="0" percent="0" rank="0" text="" dxfId="449">
      <formula>0</formula>
    </cfRule>
    <cfRule type="duplicateValues" priority="452" aboveAverage="0" equalAverage="0" bottom="0" percent="0" rank="0" text="" dxfId="450">
      <formula>0</formula>
    </cfRule>
    <cfRule type="duplicateValues" priority="453" aboveAverage="0" equalAverage="0" bottom="0" percent="0" rank="0" text="" dxfId="451">
      <formula>0</formula>
    </cfRule>
    <cfRule type="duplicateValues" priority="454" aboveAverage="0" equalAverage="0" bottom="0" percent="0" rank="0" text="" dxfId="452">
      <formula>0</formula>
    </cfRule>
    <cfRule type="duplicateValues" priority="455" aboveAverage="0" equalAverage="0" bottom="0" percent="0" rank="0" text="" dxfId="453">
      <formula>0</formula>
    </cfRule>
    <cfRule type="duplicateValues" priority="456" aboveAverage="0" equalAverage="0" bottom="0" percent="0" rank="0" text="" dxfId="454">
      <formula>0</formula>
    </cfRule>
    <cfRule type="duplicateValues" priority="457" aboveAverage="0" equalAverage="0" bottom="0" percent="0" rank="0" text="" dxfId="455">
      <formula>0</formula>
    </cfRule>
    <cfRule type="duplicateValues" priority="458" aboveAverage="0" equalAverage="0" bottom="0" percent="0" rank="0" text="" dxfId="456">
      <formula>0</formula>
    </cfRule>
    <cfRule type="duplicateValues" priority="459" aboveAverage="0" equalAverage="0" bottom="0" percent="0" rank="0" text="" dxfId="457">
      <formula>0</formula>
    </cfRule>
  </conditionalFormatting>
  <conditionalFormatting sqref="F233">
    <cfRule type="duplicateValues" priority="460" aboveAverage="0" equalAverage="0" bottom="0" percent="0" rank="0" text="" dxfId="458">
      <formula>0</formula>
    </cfRule>
  </conditionalFormatting>
  <conditionalFormatting sqref="D226:E228 D230:E245 E229">
    <cfRule type="duplicateValues" priority="461" aboveAverage="0" equalAverage="0" bottom="0" percent="0" rank="0" text="" dxfId="459">
      <formula>0</formula>
    </cfRule>
  </conditionalFormatting>
  <conditionalFormatting sqref="D226:E228 D230:E245 E229">
    <cfRule type="duplicateValues" priority="462" aboveAverage="0" equalAverage="0" bottom="0" percent="0" rank="0" text="" dxfId="460">
      <formula>0</formula>
    </cfRule>
  </conditionalFormatting>
  <conditionalFormatting sqref="F232">
    <cfRule type="duplicateValues" priority="463" aboveAverage="0" equalAverage="0" bottom="0" percent="0" rank="0" text="" dxfId="461">
      <formula>0</formula>
    </cfRule>
  </conditionalFormatting>
  <conditionalFormatting sqref="F232">
    <cfRule type="duplicateValues" priority="464" aboveAverage="0" equalAverage="0" bottom="0" percent="0" rank="0" text="" dxfId="462">
      <formula>0</formula>
    </cfRule>
  </conditionalFormatting>
  <conditionalFormatting sqref="F232">
    <cfRule type="duplicateValues" priority="465" aboveAverage="0" equalAverage="0" bottom="0" percent="0" rank="0" text="" dxfId="463">
      <formula>0</formula>
    </cfRule>
  </conditionalFormatting>
  <conditionalFormatting sqref="F232">
    <cfRule type="duplicateValues" priority="466" aboveAverage="0" equalAverage="0" bottom="0" percent="0" rank="0" text="" dxfId="464">
      <formula>0</formula>
    </cfRule>
  </conditionalFormatting>
  <conditionalFormatting sqref="F232">
    <cfRule type="duplicateValues" priority="467" aboveAverage="0" equalAverage="0" bottom="0" percent="0" rank="0" text="" dxfId="465">
      <formula>0</formula>
    </cfRule>
  </conditionalFormatting>
  <conditionalFormatting sqref="F232">
    <cfRule type="duplicateValues" priority="468" aboveAverage="0" equalAverage="0" bottom="0" percent="0" rank="0" text="" dxfId="466">
      <formula>0</formula>
    </cfRule>
  </conditionalFormatting>
  <conditionalFormatting sqref="F232">
    <cfRule type="duplicateValues" priority="469" aboveAverage="0" equalAverage="0" bottom="0" percent="0" rank="0" text="" dxfId="467">
      <formula>0</formula>
    </cfRule>
  </conditionalFormatting>
  <conditionalFormatting sqref="F244">
    <cfRule type="duplicateValues" priority="470" aboveAverage="0" equalAverage="0" bottom="0" percent="0" rank="0" text="" dxfId="468">
      <formula>0</formula>
    </cfRule>
  </conditionalFormatting>
  <conditionalFormatting sqref="F244">
    <cfRule type="duplicateValues" priority="471" aboveAverage="0" equalAverage="0" bottom="0" percent="0" rank="0" text="" dxfId="469">
      <formula>0</formula>
    </cfRule>
  </conditionalFormatting>
  <conditionalFormatting sqref="F244">
    <cfRule type="duplicateValues" priority="472" aboveAverage="0" equalAverage="0" bottom="0" percent="0" rank="0" text="" dxfId="470">
      <formula>0</formula>
    </cfRule>
  </conditionalFormatting>
  <conditionalFormatting sqref="F244">
    <cfRule type="duplicateValues" priority="473" aboveAverage="0" equalAverage="0" bottom="0" percent="0" rank="0" text="" dxfId="471">
      <formula>0</formula>
    </cfRule>
  </conditionalFormatting>
  <conditionalFormatting sqref="F244">
    <cfRule type="duplicateValues" priority="474" aboveAverage="0" equalAverage="0" bottom="0" percent="0" rank="0" text="" dxfId="472">
      <formula>0</formula>
    </cfRule>
  </conditionalFormatting>
  <conditionalFormatting sqref="F244">
    <cfRule type="duplicateValues" priority="475" aboveAverage="0" equalAverage="0" bottom="0" percent="0" rank="0" text="" dxfId="473">
      <formula>0</formula>
    </cfRule>
  </conditionalFormatting>
  <conditionalFormatting sqref="F244">
    <cfRule type="duplicateValues" priority="476" aboveAverage="0" equalAverage="0" bottom="0" percent="0" rank="0" text="" dxfId="47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3.85"/>
    <col collapsed="false" customWidth="true" hidden="false" outlineLevel="0" max="3" min="3" style="22" width="4.43"/>
    <col collapsed="false" customWidth="true" hidden="false" outlineLevel="0" max="8" min="4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15.6" hidden="false" customHeight="true" outlineLevel="0" collapsed="false">
      <c r="A8" s="86" t="n">
        <v>1</v>
      </c>
      <c r="B8" s="27" t="s">
        <v>100</v>
      </c>
      <c r="C8" s="28" t="n">
        <f aca="false">SUM(D8:H8)</f>
        <v>39</v>
      </c>
      <c r="D8" s="29" t="n">
        <f aca="false">COUNTA(D9:D74)</f>
        <v>0</v>
      </c>
      <c r="E8" s="29" t="n">
        <f aca="false">COUNTA(E9:E74)</f>
        <v>7</v>
      </c>
      <c r="F8" s="29" t="n">
        <f aca="false">COUNTA(F9:F74)</f>
        <v>30</v>
      </c>
      <c r="G8" s="29" t="n">
        <f aca="false">COUNTA(G9:G74)</f>
        <v>0</v>
      </c>
      <c r="H8" s="29" t="n">
        <f aca="false">COUNTA(H9:H74)</f>
        <v>2</v>
      </c>
    </row>
    <row r="9" customFormat="false" ht="15.6" hidden="false" customHeight="true" outlineLevel="1" collapsed="false">
      <c r="D9" s="51"/>
      <c r="E9" s="52"/>
      <c r="F9" s="52"/>
      <c r="G9" s="52"/>
      <c r="H9" s="53"/>
    </row>
    <row r="10" customFormat="false" ht="15.6" hidden="false" customHeight="true" outlineLevel="1" collapsed="false">
      <c r="D10" s="33"/>
      <c r="E10" s="29"/>
      <c r="F10" s="34" t="s">
        <v>71</v>
      </c>
      <c r="G10" s="29"/>
      <c r="H10" s="35"/>
    </row>
    <row r="11" customFormat="false" ht="15.75" hidden="false" customHeight="false" outlineLevel="1" collapsed="false">
      <c r="D11" s="33"/>
      <c r="E11" s="29"/>
      <c r="F11" s="34" t="s">
        <v>55</v>
      </c>
      <c r="G11" s="29"/>
      <c r="H11" s="35"/>
    </row>
    <row r="12" customFormat="false" ht="15.75" hidden="false" customHeight="false" outlineLevel="1" collapsed="false">
      <c r="D12" s="33"/>
      <c r="E12" s="29"/>
      <c r="F12" s="34" t="s">
        <v>56</v>
      </c>
      <c r="G12" s="29"/>
      <c r="H12" s="35"/>
    </row>
    <row r="13" customFormat="false" ht="15.75" hidden="false" customHeight="false" outlineLevel="1" collapsed="false">
      <c r="D13" s="33"/>
      <c r="E13" s="29"/>
      <c r="F13" s="34" t="s">
        <v>73</v>
      </c>
      <c r="G13" s="29"/>
      <c r="H13" s="35"/>
    </row>
    <row r="14" customFormat="false" ht="15.75" hidden="false" customHeight="false" outlineLevel="1" collapsed="false">
      <c r="D14" s="33"/>
      <c r="E14" s="29"/>
      <c r="F14" s="34" t="s">
        <v>74</v>
      </c>
      <c r="G14" s="29"/>
      <c r="H14" s="35"/>
    </row>
    <row r="15" customFormat="false" ht="15.75" hidden="false" customHeight="false" outlineLevel="1" collapsed="false">
      <c r="D15" s="33"/>
      <c r="E15" s="34" t="s">
        <v>84</v>
      </c>
      <c r="G15" s="29"/>
      <c r="H15" s="35"/>
    </row>
    <row r="16" customFormat="false" ht="15.75" hidden="false" customHeight="false" outlineLevel="1" collapsed="false">
      <c r="D16" s="33"/>
      <c r="E16" s="34" t="s">
        <v>76</v>
      </c>
      <c r="G16" s="29"/>
      <c r="H16" s="35"/>
    </row>
    <row r="17" customFormat="false" ht="15.75" hidden="false" customHeight="false" outlineLevel="1" collapsed="false">
      <c r="D17" s="33"/>
      <c r="E17" s="29"/>
      <c r="F17" s="34" t="s">
        <v>57</v>
      </c>
      <c r="G17" s="29"/>
      <c r="H17" s="35"/>
    </row>
    <row r="18" customFormat="false" ht="15.75" hidden="false" customHeight="false" outlineLevel="1" collapsed="false">
      <c r="D18" s="33"/>
      <c r="E18" s="34" t="s">
        <v>85</v>
      </c>
      <c r="G18" s="29"/>
      <c r="H18" s="35"/>
    </row>
    <row r="19" customFormat="false" ht="15.75" hidden="false" customHeight="false" outlineLevel="1" collapsed="false">
      <c r="D19" s="33"/>
      <c r="E19" s="34" t="s">
        <v>86</v>
      </c>
      <c r="G19" s="29"/>
      <c r="H19" s="35"/>
    </row>
    <row r="20" customFormat="false" ht="15.75" hidden="false" customHeight="false" outlineLevel="1" collapsed="false">
      <c r="D20" s="33"/>
      <c r="E20" s="29"/>
      <c r="F20" s="34" t="s">
        <v>58</v>
      </c>
      <c r="G20" s="29"/>
      <c r="H20" s="35"/>
    </row>
    <row r="21" customFormat="false" ht="15.75" hidden="false" customHeight="false" outlineLevel="1" collapsed="false">
      <c r="D21" s="33"/>
      <c r="E21" s="29"/>
      <c r="F21" s="34" t="s">
        <v>87</v>
      </c>
      <c r="G21" s="29"/>
      <c r="H21" s="35"/>
    </row>
    <row r="22" customFormat="false" ht="15.75" hidden="false" customHeight="false" outlineLevel="1" collapsed="false">
      <c r="D22" s="33"/>
      <c r="E22" s="29"/>
      <c r="G22" s="29"/>
      <c r="H22" s="36" t="s">
        <v>37</v>
      </c>
    </row>
    <row r="23" customFormat="false" ht="15.75" hidden="false" customHeight="false" outlineLevel="1" collapsed="false">
      <c r="D23" s="33"/>
      <c r="E23" s="29"/>
      <c r="F23" s="37"/>
      <c r="G23" s="29"/>
      <c r="H23" s="35"/>
    </row>
    <row r="24" customFormat="false" ht="15.75" hidden="false" customHeight="false" outlineLevel="2" collapsed="false">
      <c r="D24" s="12"/>
      <c r="E24" s="39" t="s">
        <v>14</v>
      </c>
      <c r="F24" s="1"/>
      <c r="G24" s="14"/>
      <c r="H24" s="13"/>
    </row>
    <row r="25" customFormat="false" ht="15.75" hidden="false" customHeight="false" outlineLevel="2" collapsed="false">
      <c r="D25" s="12"/>
      <c r="E25" s="8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E26" s="8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E27" s="14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8"/>
      <c r="H28" s="13"/>
    </row>
    <row r="29" customFormat="false" ht="15.75" hidden="false" customHeight="false" outlineLevel="2" collapsed="false">
      <c r="D29" s="12"/>
      <c r="E29" s="8"/>
      <c r="F29" s="1"/>
      <c r="G29" s="8"/>
      <c r="H29" s="39" t="s">
        <v>39</v>
      </c>
    </row>
    <row r="30" customFormat="false" ht="15.75" hidden="false" customHeight="false" outlineLevel="2" collapsed="false">
      <c r="D30" s="12"/>
      <c r="E30" s="8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E31" s="8"/>
      <c r="F31" s="1"/>
      <c r="G31" s="8"/>
      <c r="H31" s="13"/>
    </row>
    <row r="32" customFormat="false" ht="15.75" hidden="false" customHeight="false" outlineLevel="2" collapsed="false">
      <c r="D32" s="12"/>
      <c r="E32" s="8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E33" s="8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E34" s="39" t="s">
        <v>8</v>
      </c>
      <c r="F34" s="1"/>
      <c r="G34" s="8"/>
      <c r="H34" s="13"/>
    </row>
    <row r="35" customFormat="false" ht="15.75" hidden="false" customHeight="false" outlineLevel="2" collapsed="false">
      <c r="D35" s="12"/>
      <c r="E35" s="8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E39" s="8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E40" s="8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E41" s="8"/>
      <c r="F41" s="39" t="s">
        <v>62</v>
      </c>
      <c r="G41" s="8"/>
      <c r="H41" s="13"/>
    </row>
    <row r="42" customFormat="false" ht="15.6" hidden="false" customHeight="true" outlineLevel="2" collapsed="false">
      <c r="D42" s="12"/>
      <c r="E42" s="8"/>
      <c r="F42" s="39" t="s">
        <v>63</v>
      </c>
      <c r="G42" s="8"/>
      <c r="H42" s="13"/>
    </row>
    <row r="43" customFormat="false" ht="15.6" hidden="false" customHeight="true" outlineLevel="2" collapsed="false">
      <c r="D43" s="12"/>
      <c r="E43" s="8"/>
      <c r="F43" s="1"/>
      <c r="G43" s="8"/>
      <c r="H43" s="13"/>
    </row>
    <row r="44" customFormat="false" ht="15.75" hidden="false" customHeight="false" outlineLevel="2" collapsed="false">
      <c r="D44" s="12"/>
      <c r="E44" s="8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E45" s="8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E46" s="8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E47" s="8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E48" s="8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E49" s="8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E50" s="8"/>
      <c r="F50" s="39" t="s">
        <v>70</v>
      </c>
      <c r="G50" s="8"/>
      <c r="H50" s="13"/>
    </row>
    <row r="51" customFormat="false" ht="15.75" hidden="false" customHeight="false" outlineLevel="2" collapsed="false">
      <c r="D51" s="12"/>
      <c r="E51" s="39" t="s">
        <v>42</v>
      </c>
      <c r="F51" s="1"/>
      <c r="G51" s="8"/>
      <c r="H51" s="13"/>
    </row>
    <row r="52" customFormat="false" ht="15.75" hidden="false" customHeight="false" outlineLevel="2" collapsed="false">
      <c r="D52" s="12"/>
      <c r="E52" s="13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14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14"/>
      <c r="H56" s="13"/>
    </row>
    <row r="57" customFormat="false" ht="15.75" hidden="false" customHeight="false" outlineLevel="2" collapsed="false">
      <c r="D57" s="12"/>
      <c r="E57" s="8"/>
      <c r="F57" s="8"/>
      <c r="G57" s="14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15.6" hidden="false" customHeight="true" outlineLevel="0" collapsed="false">
      <c r="A75" s="86" t="n">
        <f aca="false">A8+1</f>
        <v>2</v>
      </c>
      <c r="B75" s="27" t="s">
        <v>101</v>
      </c>
      <c r="C75" s="28" t="n">
        <f aca="false">SUM(D75:H75)</f>
        <v>39</v>
      </c>
      <c r="D75" s="29" t="n">
        <f aca="false">COUNTA(D76:D141)</f>
        <v>1</v>
      </c>
      <c r="E75" s="29" t="n">
        <f aca="false">COUNTA(E76:E141)</f>
        <v>7</v>
      </c>
      <c r="F75" s="29" t="n">
        <f aca="false">COUNTA(F76:F141)</f>
        <v>29</v>
      </c>
      <c r="G75" s="29" t="n">
        <f aca="false">COUNTA(G76:G141)</f>
        <v>0</v>
      </c>
      <c r="H75" s="29" t="n">
        <f aca="false">COUNTA(H76:H141)</f>
        <v>2</v>
      </c>
    </row>
    <row r="76" customFormat="false" ht="15.6" hidden="false" customHeight="true" outlineLevel="1" collapsed="false">
      <c r="D76" s="51"/>
      <c r="E76" s="52"/>
      <c r="F76" s="52"/>
      <c r="G76" s="52"/>
      <c r="H76" s="53"/>
    </row>
    <row r="77" customFormat="false" ht="15.6" hidden="false" customHeight="true" outlineLevel="1" collapsed="false">
      <c r="D77" s="33"/>
      <c r="E77" s="29"/>
      <c r="G77" s="29"/>
      <c r="H77" s="34" t="s">
        <v>71</v>
      </c>
    </row>
    <row r="78" customFormat="false" ht="15.75" hidden="false" customHeight="false" outlineLevel="1" collapsed="false">
      <c r="D78" s="33"/>
      <c r="E78" s="34" t="s">
        <v>55</v>
      </c>
      <c r="G78" s="29"/>
      <c r="H78" s="35"/>
    </row>
    <row r="79" customFormat="false" ht="15.75" hidden="false" customHeight="false" outlineLevel="1" collapsed="false">
      <c r="D79" s="33"/>
      <c r="E79" s="29"/>
      <c r="F79" s="34" t="s">
        <v>56</v>
      </c>
      <c r="G79" s="29"/>
      <c r="H79" s="35"/>
    </row>
    <row r="80" customFormat="false" ht="15.75" hidden="false" customHeight="false" outlineLevel="1" collapsed="false">
      <c r="D80" s="33"/>
      <c r="E80" s="29"/>
      <c r="G80" s="29"/>
      <c r="H80" s="34" t="s">
        <v>73</v>
      </c>
    </row>
    <row r="81" customFormat="false" ht="15.75" hidden="false" customHeight="false" outlineLevel="1" collapsed="false">
      <c r="D81" s="33"/>
      <c r="E81" s="34" t="s">
        <v>74</v>
      </c>
      <c r="G81" s="29"/>
      <c r="H81" s="35"/>
    </row>
    <row r="82" customFormat="false" ht="15.75" hidden="false" customHeight="false" outlineLevel="1" collapsed="false">
      <c r="D82" s="33"/>
      <c r="E82" s="34" t="s">
        <v>84</v>
      </c>
      <c r="G82" s="29"/>
      <c r="H82" s="35"/>
    </row>
    <row r="83" customFormat="false" ht="15.75" hidden="false" customHeight="false" outlineLevel="1" collapsed="false">
      <c r="D83" s="34" t="s">
        <v>76</v>
      </c>
      <c r="E83" s="29"/>
      <c r="G83" s="29"/>
      <c r="H83" s="35"/>
    </row>
    <row r="84" customFormat="false" ht="15.75" hidden="false" customHeight="false" outlineLevel="1" collapsed="false">
      <c r="D84" s="33"/>
      <c r="E84" s="34" t="s">
        <v>57</v>
      </c>
      <c r="G84" s="29"/>
      <c r="H84" s="35"/>
    </row>
    <row r="85" customFormat="false" ht="15.75" hidden="false" customHeight="false" outlineLevel="1" collapsed="false">
      <c r="D85" s="33"/>
      <c r="E85" s="34" t="s">
        <v>85</v>
      </c>
      <c r="G85" s="29"/>
      <c r="H85" s="35"/>
    </row>
    <row r="86" customFormat="false" ht="15.75" hidden="false" customHeight="false" outlineLevel="1" collapsed="false">
      <c r="D86" s="33"/>
      <c r="E86" s="29"/>
      <c r="F86" s="34" t="s">
        <v>86</v>
      </c>
      <c r="G86" s="29"/>
      <c r="H86" s="35"/>
    </row>
    <row r="87" customFormat="false" ht="15.75" hidden="false" customHeight="false" outlineLevel="1" collapsed="false">
      <c r="D87" s="33"/>
      <c r="E87" s="29"/>
      <c r="F87" s="34" t="s">
        <v>58</v>
      </c>
      <c r="G87" s="29"/>
      <c r="H87" s="35"/>
    </row>
    <row r="88" customFormat="false" ht="15.75" hidden="false" customHeight="false" outlineLevel="1" collapsed="false">
      <c r="D88" s="33"/>
      <c r="E88" s="34" t="s">
        <v>87</v>
      </c>
      <c r="G88" s="29"/>
      <c r="H88" s="35"/>
    </row>
    <row r="89" customFormat="false" ht="15.75" hidden="false" customHeight="false" outlineLevel="1" collapsed="false">
      <c r="D89" s="33"/>
      <c r="E89" s="36" t="s">
        <v>37</v>
      </c>
      <c r="G89" s="29"/>
      <c r="H89" s="35"/>
    </row>
    <row r="90" customFormat="false" ht="15.75" hidden="false" customHeight="false" outlineLevel="1" collapsed="false">
      <c r="D90" s="33"/>
      <c r="E90" s="29"/>
      <c r="F90" s="37"/>
      <c r="G90" s="29"/>
      <c r="H90" s="35"/>
    </row>
    <row r="91" customFormat="false" ht="15.75" hidden="false" customHeight="false" outlineLevel="2" collapsed="false">
      <c r="D91" s="12"/>
      <c r="E91" s="1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E92" s="8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E94" s="14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E95" s="8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E96" s="1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E97" s="8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E98" s="8"/>
      <c r="F98" s="8"/>
      <c r="G98" s="8"/>
      <c r="H98" s="13"/>
    </row>
    <row r="99" customFormat="false" ht="15.75" hidden="false" customHeight="false" outlineLevel="2" collapsed="false">
      <c r="D99" s="12"/>
      <c r="E99" s="8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E100" s="8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E101" s="1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E102" s="8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E103" s="8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E104" s="8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E105" s="8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E106" s="8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E107" s="8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E108" s="8"/>
      <c r="F108" s="39" t="s">
        <v>62</v>
      </c>
      <c r="G108" s="8"/>
      <c r="H108" s="13"/>
    </row>
    <row r="109" customFormat="false" ht="15.6" hidden="false" customHeight="true" outlineLevel="2" collapsed="false">
      <c r="D109" s="12"/>
      <c r="E109" s="8"/>
      <c r="F109" s="39" t="s">
        <v>63</v>
      </c>
      <c r="G109" s="8"/>
      <c r="H109" s="13"/>
    </row>
    <row r="110" customFormat="false" ht="15.6" hidden="false" customHeight="true" outlineLevel="2" collapsed="false">
      <c r="D110" s="12"/>
      <c r="E110" s="8"/>
      <c r="F110" s="39" t="s">
        <v>99</v>
      </c>
      <c r="G110" s="8"/>
      <c r="H110" s="13"/>
    </row>
    <row r="111" customFormat="false" ht="15.75" hidden="false" customHeight="false" outlineLevel="2" collapsed="false">
      <c r="D111" s="12"/>
      <c r="E111" s="8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E112" s="8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E113" s="8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E114" s="8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E115" s="8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E116" s="8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E117" s="8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E118" s="1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14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13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15.6" hidden="false" customHeight="true" outlineLevel="0" collapsed="false">
      <c r="A142" s="86" t="n">
        <f aca="false">A75+1</f>
        <v>3</v>
      </c>
      <c r="B142" s="27" t="s">
        <v>102</v>
      </c>
      <c r="C142" s="28" t="n">
        <f aca="false">SUM(D142:H142)</f>
        <v>38</v>
      </c>
      <c r="D142" s="29" t="n">
        <f aca="false">COUNTA(D143:D208)</f>
        <v>1</v>
      </c>
      <c r="E142" s="29" t="n">
        <f aca="false">COUNTA(E143:E208)</f>
        <v>1</v>
      </c>
      <c r="F142" s="29" t="n">
        <f aca="false">COUNTA(F143:F208)</f>
        <v>36</v>
      </c>
      <c r="G142" s="29" t="n">
        <f aca="false">COUNTA(G143:G208)</f>
        <v>0</v>
      </c>
      <c r="H142" s="29" t="n">
        <f aca="false">COUNTA(H143:H208)</f>
        <v>0</v>
      </c>
    </row>
    <row r="143" customFormat="false" ht="15.6" hidden="false" customHeight="true" outlineLevel="1" collapsed="false">
      <c r="D143" s="51"/>
      <c r="E143" s="52"/>
      <c r="F143" s="52"/>
      <c r="G143" s="52"/>
      <c r="H143" s="53"/>
    </row>
    <row r="144" customFormat="false" ht="15.6" hidden="false" customHeight="true" outlineLevel="1" collapsed="false">
      <c r="D144" s="33"/>
      <c r="E144" s="29"/>
      <c r="F144" s="34" t="s">
        <v>71</v>
      </c>
      <c r="G144" s="29"/>
      <c r="H144" s="35"/>
    </row>
    <row r="145" customFormat="false" ht="15.75" hidden="false" customHeight="false" outlineLevel="1" collapsed="false">
      <c r="D145" s="33"/>
      <c r="E145" s="29"/>
      <c r="F145" s="34" t="s">
        <v>55</v>
      </c>
      <c r="G145" s="29"/>
      <c r="H145" s="35"/>
    </row>
    <row r="146" customFormat="false" ht="15.75" hidden="false" customHeight="false" outlineLevel="1" collapsed="false">
      <c r="D146" s="33"/>
      <c r="E146" s="29"/>
      <c r="F146" s="34" t="s">
        <v>56</v>
      </c>
      <c r="G146" s="29"/>
      <c r="H146" s="35"/>
    </row>
    <row r="147" customFormat="false" ht="15.75" hidden="false" customHeight="false" outlineLevel="1" collapsed="false">
      <c r="D147" s="33"/>
      <c r="E147" s="29"/>
      <c r="F147" s="34" t="s">
        <v>73</v>
      </c>
      <c r="G147" s="29"/>
      <c r="H147" s="35"/>
    </row>
    <row r="148" customFormat="false" ht="15.75" hidden="false" customHeight="false" outlineLevel="1" collapsed="false">
      <c r="D148" s="33"/>
      <c r="E148" s="29"/>
      <c r="F148" s="34" t="s">
        <v>74</v>
      </c>
      <c r="G148" s="29"/>
      <c r="H148" s="35"/>
    </row>
    <row r="149" customFormat="false" ht="15.75" hidden="false" customHeight="false" outlineLevel="1" collapsed="false">
      <c r="D149" s="33"/>
      <c r="E149" s="29"/>
      <c r="F149" s="34" t="s">
        <v>84</v>
      </c>
      <c r="G149" s="29"/>
      <c r="H149" s="35"/>
    </row>
    <row r="150" customFormat="false" ht="15.75" hidden="false" customHeight="false" outlineLevel="1" collapsed="false">
      <c r="D150" s="33"/>
      <c r="E150" s="29"/>
      <c r="F150" s="34" t="s">
        <v>76</v>
      </c>
      <c r="G150" s="29"/>
      <c r="H150" s="35"/>
    </row>
    <row r="151" customFormat="false" ht="15.75" hidden="false" customHeight="false" outlineLevel="1" collapsed="false">
      <c r="D151" s="33"/>
      <c r="E151" s="29"/>
      <c r="F151" s="34" t="s">
        <v>57</v>
      </c>
      <c r="G151" s="29"/>
      <c r="H151" s="35"/>
    </row>
    <row r="152" customFormat="false" ht="15.75" hidden="false" customHeight="false" outlineLevel="1" collapsed="false">
      <c r="D152" s="33"/>
      <c r="E152" s="29"/>
      <c r="F152" s="34" t="s">
        <v>85</v>
      </c>
      <c r="G152" s="29"/>
      <c r="H152" s="35"/>
    </row>
    <row r="153" customFormat="false" ht="15.75" hidden="false" customHeight="false" outlineLevel="1" collapsed="false">
      <c r="D153" s="33"/>
      <c r="E153" s="29"/>
      <c r="F153" s="34" t="s">
        <v>86</v>
      </c>
      <c r="G153" s="29"/>
      <c r="H153" s="35"/>
    </row>
    <row r="154" customFormat="false" ht="15.75" hidden="false" customHeight="false" outlineLevel="1" collapsed="false">
      <c r="D154" s="33"/>
      <c r="E154" s="29"/>
      <c r="F154" s="34" t="s">
        <v>58</v>
      </c>
      <c r="G154" s="29"/>
      <c r="H154" s="35"/>
    </row>
    <row r="155" customFormat="false" ht="15.75" hidden="false" customHeight="false" outlineLevel="1" collapsed="false">
      <c r="D155" s="33"/>
      <c r="E155" s="29"/>
      <c r="F155" s="34" t="s">
        <v>87</v>
      </c>
      <c r="G155" s="29"/>
      <c r="H155" s="35"/>
    </row>
    <row r="156" customFormat="false" ht="15.75" hidden="false" customHeight="false" outlineLevel="1" collapsed="false">
      <c r="D156" s="33"/>
      <c r="E156" s="36" t="s">
        <v>37</v>
      </c>
      <c r="G156" s="29"/>
      <c r="H156" s="35"/>
    </row>
    <row r="157" customFormat="false" ht="15.75" hidden="false" customHeight="false" outlineLevel="1" collapsed="false">
      <c r="D157" s="33"/>
      <c r="E157" s="29"/>
      <c r="F157" s="37"/>
      <c r="G157" s="29"/>
      <c r="H157" s="35"/>
    </row>
    <row r="158" customFormat="false" ht="15.75" hidden="false" customHeight="false" outlineLevel="2" collapsed="false">
      <c r="D158" s="39" t="s">
        <v>14</v>
      </c>
      <c r="E158" s="8"/>
      <c r="F158" s="1"/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1"/>
      <c r="F163" s="39" t="s">
        <v>39</v>
      </c>
      <c r="G163" s="8"/>
      <c r="H163" s="1"/>
    </row>
    <row r="164" customFormat="false" ht="15.75" hidden="false" customHeight="false" outlineLevel="2" collapsed="false">
      <c r="D164" s="12"/>
      <c r="E164" s="8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8"/>
      <c r="G165" s="8"/>
      <c r="H165" s="13"/>
    </row>
    <row r="166" customFormat="false" ht="15.75" hidden="false" customHeight="false" outlineLevel="2" collapsed="false">
      <c r="D166" s="12"/>
      <c r="E166" s="8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8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8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8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8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8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12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6" hidden="false" customHeight="true" outlineLevel="2" collapsed="false">
      <c r="D176" s="12"/>
      <c r="E176" s="8"/>
      <c r="F176" s="39" t="s">
        <v>63</v>
      </c>
      <c r="G176" s="8"/>
      <c r="H176" s="13"/>
    </row>
    <row r="177" customFormat="false" ht="15.6" hidden="false" customHeight="true" outlineLevel="2" collapsed="false">
      <c r="D177" s="12"/>
      <c r="E177" s="8"/>
      <c r="F177" s="8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E181" s="1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8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8"/>
      <c r="G185" s="8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14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15.6" hidden="false" customHeight="true" outlineLevel="0" collapsed="false">
      <c r="A209" s="86" t="n">
        <f aca="false">A142+1</f>
        <v>4</v>
      </c>
      <c r="B209" s="27" t="s">
        <v>103</v>
      </c>
      <c r="C209" s="28" t="n">
        <f aca="false">SUM(D209:H209)</f>
        <v>39</v>
      </c>
      <c r="D209" s="29" t="n">
        <f aca="false">COUNTA(D210:D275)</f>
        <v>3</v>
      </c>
      <c r="E209" s="29" t="n">
        <f aca="false">COUNTA(E210:E275)</f>
        <v>2</v>
      </c>
      <c r="F209" s="29" t="n">
        <f aca="false">COUNTA(F210:F275)</f>
        <v>34</v>
      </c>
      <c r="G209" s="29" t="n">
        <f aca="false">COUNTA(G210:G275)</f>
        <v>0</v>
      </c>
      <c r="H209" s="29" t="n">
        <f aca="false">COUNTA(H210:H275)</f>
        <v>0</v>
      </c>
    </row>
    <row r="210" customFormat="false" ht="15.6" hidden="false" customHeight="true" outlineLevel="1" collapsed="false">
      <c r="D210" s="51"/>
      <c r="E210" s="52"/>
      <c r="F210" s="52"/>
      <c r="G210" s="52"/>
      <c r="H210" s="53"/>
    </row>
    <row r="211" customFormat="false" ht="15.6" hidden="false" customHeight="true" outlineLevel="1" collapsed="false">
      <c r="D211" s="33"/>
      <c r="E211" s="34" t="s">
        <v>71</v>
      </c>
      <c r="G211" s="29"/>
      <c r="H211" s="35"/>
    </row>
    <row r="212" customFormat="false" ht="15.75" hidden="false" customHeight="false" outlineLevel="1" collapsed="false">
      <c r="D212" s="33"/>
      <c r="E212" s="29"/>
      <c r="F212" s="34" t="s">
        <v>55</v>
      </c>
      <c r="G212" s="29"/>
      <c r="H212" s="35"/>
    </row>
    <row r="213" customFormat="false" ht="15.75" hidden="false" customHeight="false" outlineLevel="1" collapsed="false">
      <c r="D213" s="33"/>
      <c r="E213" s="29"/>
      <c r="F213" s="34" t="s">
        <v>56</v>
      </c>
      <c r="G213" s="29"/>
      <c r="H213" s="35"/>
    </row>
    <row r="214" customFormat="false" ht="15.75" hidden="false" customHeight="false" outlineLevel="1" collapsed="false">
      <c r="D214" s="33"/>
      <c r="E214" s="29"/>
      <c r="F214" s="34" t="s">
        <v>73</v>
      </c>
      <c r="G214" s="29"/>
      <c r="H214" s="35"/>
    </row>
    <row r="215" customFormat="false" ht="15.75" hidden="false" customHeight="false" outlineLevel="1" collapsed="false">
      <c r="D215" s="33"/>
      <c r="E215" s="29"/>
      <c r="F215" s="34" t="s">
        <v>74</v>
      </c>
      <c r="G215" s="29"/>
      <c r="H215" s="35"/>
    </row>
    <row r="216" customFormat="false" ht="15.75" hidden="false" customHeight="false" outlineLevel="1" collapsed="false">
      <c r="D216" s="33"/>
      <c r="E216" s="29"/>
      <c r="F216" s="34" t="s">
        <v>84</v>
      </c>
      <c r="G216" s="29"/>
      <c r="H216" s="35"/>
    </row>
    <row r="217" customFormat="false" ht="15.75" hidden="false" customHeight="false" outlineLevel="1" collapsed="false">
      <c r="D217" s="34" t="s">
        <v>76</v>
      </c>
      <c r="E217" s="29"/>
      <c r="G217" s="29"/>
      <c r="H217" s="35"/>
    </row>
    <row r="218" customFormat="false" ht="15.75" hidden="false" customHeight="false" outlineLevel="1" collapsed="false">
      <c r="D218" s="33"/>
      <c r="E218" s="29"/>
      <c r="F218" s="34" t="s">
        <v>57</v>
      </c>
      <c r="G218" s="29"/>
      <c r="H218" s="35"/>
    </row>
    <row r="219" customFormat="false" ht="15.75" hidden="false" customHeight="false" outlineLevel="1" collapsed="false">
      <c r="D219" s="33"/>
      <c r="E219" s="29"/>
      <c r="F219" s="34" t="s">
        <v>85</v>
      </c>
      <c r="G219" s="29"/>
      <c r="H219" s="35"/>
    </row>
    <row r="220" customFormat="false" ht="15.75" hidden="false" customHeight="false" outlineLevel="1" collapsed="false">
      <c r="D220" s="33"/>
      <c r="E220" s="29"/>
      <c r="F220" s="34" t="s">
        <v>86</v>
      </c>
      <c r="G220" s="29"/>
      <c r="H220" s="35"/>
    </row>
    <row r="221" customFormat="false" ht="15.75" hidden="false" customHeight="false" outlineLevel="1" collapsed="false">
      <c r="D221" s="33"/>
      <c r="E221" s="29"/>
      <c r="F221" s="34" t="s">
        <v>58</v>
      </c>
      <c r="G221" s="29"/>
      <c r="H221" s="35"/>
    </row>
    <row r="222" customFormat="false" ht="15.75" hidden="false" customHeight="false" outlineLevel="1" collapsed="false">
      <c r="D222" s="33"/>
      <c r="E222" s="29"/>
      <c r="F222" s="34" t="s">
        <v>87</v>
      </c>
      <c r="G222" s="29"/>
      <c r="H222" s="35"/>
    </row>
    <row r="223" customFormat="false" ht="15.75" hidden="false" customHeight="false" outlineLevel="1" collapsed="false">
      <c r="D223" s="36" t="s">
        <v>37</v>
      </c>
      <c r="E223" s="29"/>
      <c r="G223" s="29"/>
      <c r="H223" s="35"/>
    </row>
    <row r="224" customFormat="false" ht="15.75" hidden="false" customHeight="false" outlineLevel="1" collapsed="false">
      <c r="D224" s="33"/>
      <c r="E224" s="29"/>
      <c r="F224" s="37"/>
      <c r="G224" s="29"/>
      <c r="H224" s="35"/>
    </row>
    <row r="225" customFormat="false" ht="15.75" hidden="false" customHeight="false" outlineLevel="2" collapsed="false">
      <c r="D225" s="1"/>
      <c r="E225" s="39" t="s">
        <v>14</v>
      </c>
      <c r="F225" s="1"/>
      <c r="G225" s="14"/>
      <c r="H225" s="13"/>
    </row>
    <row r="226" customFormat="false" ht="15.75" hidden="false" customHeight="false" outlineLevel="2" collapsed="false">
      <c r="D226" s="12"/>
      <c r="E226" s="8"/>
      <c r="F226" s="39" t="s">
        <v>12</v>
      </c>
      <c r="G226" s="8"/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8"/>
      <c r="H227" s="13"/>
    </row>
    <row r="228" customFormat="false" ht="15.75" hidden="false" customHeight="false" outlineLevel="2" collapsed="false">
      <c r="D228" s="12"/>
      <c r="E228" s="14"/>
      <c r="F228" s="39" t="s">
        <v>40</v>
      </c>
      <c r="G228" s="8"/>
      <c r="H228" s="13"/>
    </row>
    <row r="229" customFormat="false" ht="15.75" hidden="false" customHeight="false" outlineLevel="2" collapsed="false">
      <c r="D229" s="39" t="s">
        <v>28</v>
      </c>
      <c r="E229" s="8"/>
      <c r="F229" s="1"/>
      <c r="G229" s="8"/>
      <c r="H229" s="13"/>
    </row>
    <row r="230" customFormat="false" ht="15.75" hidden="false" customHeight="false" outlineLevel="2" collapsed="false">
      <c r="D230" s="12"/>
      <c r="E230" s="8"/>
      <c r="F230" s="39" t="s">
        <v>39</v>
      </c>
      <c r="G230" s="8"/>
      <c r="H230" s="13"/>
    </row>
    <row r="231" customFormat="false" ht="15.75" hidden="false" customHeight="false" outlineLevel="2" collapsed="false">
      <c r="D231" s="12"/>
      <c r="E231" s="8"/>
      <c r="F231" s="39" t="s">
        <v>41</v>
      </c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39" t="s">
        <v>24</v>
      </c>
      <c r="G233" s="8"/>
      <c r="H233" s="13"/>
    </row>
    <row r="234" customFormat="false" ht="15.75" hidden="false" customHeight="false" outlineLevel="2" collapsed="false">
      <c r="D234" s="12"/>
      <c r="E234" s="8"/>
      <c r="F234" s="39" t="s">
        <v>23</v>
      </c>
      <c r="G234" s="8"/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G235" s="8"/>
      <c r="H235" s="13"/>
    </row>
    <row r="236" customFormat="false" ht="15.75" hidden="false" customHeight="false" outlineLevel="2" collapsed="false">
      <c r="D236" s="12"/>
      <c r="E236" s="8"/>
      <c r="F236" s="39" t="s">
        <v>9</v>
      </c>
      <c r="G236" s="8"/>
      <c r="H236" s="13"/>
    </row>
    <row r="237" customFormat="false" ht="15.75" hidden="false" customHeight="false" outlineLevel="2" collapsed="false">
      <c r="D237" s="12"/>
      <c r="E237" s="8"/>
      <c r="F237" s="39" t="s">
        <v>54</v>
      </c>
      <c r="G237" s="8"/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G238" s="8"/>
      <c r="H238" s="13"/>
    </row>
    <row r="239" customFormat="false" ht="15.75" hidden="false" customHeight="false" outlineLevel="2" collapsed="false">
      <c r="D239" s="12"/>
      <c r="E239" s="8"/>
      <c r="F239" s="39" t="s">
        <v>27</v>
      </c>
      <c r="G239" s="8"/>
      <c r="H239" s="13"/>
    </row>
    <row r="240" customFormat="false" ht="15.75" hidden="false" customHeight="false" outlineLevel="2" collapsed="false">
      <c r="D240" s="12"/>
      <c r="E240" s="8"/>
      <c r="F240" s="39" t="s">
        <v>60</v>
      </c>
      <c r="G240" s="8"/>
      <c r="H240" s="13"/>
    </row>
    <row r="241" customFormat="false" ht="15.75" hidden="false" customHeight="false" outlineLevel="2" collapsed="false">
      <c r="D241" s="12"/>
      <c r="E241" s="8"/>
      <c r="F241" s="39" t="s">
        <v>61</v>
      </c>
      <c r="G241" s="8"/>
      <c r="H241" s="13"/>
    </row>
    <row r="242" customFormat="false" ht="15.75" hidden="false" customHeight="false" outlineLevel="2" collapsed="false">
      <c r="D242" s="12"/>
      <c r="E242" s="8"/>
      <c r="F242" s="39" t="s">
        <v>62</v>
      </c>
      <c r="G242" s="8"/>
      <c r="H242" s="13"/>
    </row>
    <row r="243" customFormat="false" ht="15.6" hidden="false" customHeight="true" outlineLevel="2" collapsed="false">
      <c r="D243" s="12"/>
      <c r="E243" s="8"/>
      <c r="F243" s="39" t="s">
        <v>63</v>
      </c>
      <c r="G243" s="8"/>
      <c r="H243" s="13"/>
    </row>
    <row r="244" customFormat="false" ht="15.6" hidden="false" customHeight="true" outlineLevel="2" collapsed="false">
      <c r="D244" s="12"/>
      <c r="E244" s="8"/>
      <c r="F244" s="8"/>
      <c r="G244" s="8"/>
      <c r="H244" s="13"/>
    </row>
    <row r="245" customFormat="false" ht="15.75" hidden="false" customHeight="false" outlineLevel="2" collapsed="false">
      <c r="D245" s="12"/>
      <c r="E245" s="8"/>
      <c r="F245" s="39" t="s">
        <v>64</v>
      </c>
      <c r="G245" s="8"/>
      <c r="H245" s="13"/>
    </row>
    <row r="246" customFormat="false" ht="15.75" hidden="false" customHeight="false" outlineLevel="2" collapsed="false">
      <c r="D246" s="12"/>
      <c r="E246" s="8"/>
      <c r="F246" s="39" t="s">
        <v>65</v>
      </c>
      <c r="G246" s="8"/>
      <c r="H246" s="13"/>
    </row>
    <row r="247" customFormat="false" ht="15.75" hidden="false" customHeight="false" outlineLevel="2" collapsed="false">
      <c r="D247" s="12"/>
      <c r="E247" s="8"/>
      <c r="F247" s="39" t="s">
        <v>66</v>
      </c>
      <c r="G247" s="8"/>
      <c r="H247" s="13"/>
    </row>
    <row r="248" customFormat="false" ht="15.75" hidden="false" customHeight="false" outlineLevel="2" collapsed="false">
      <c r="D248" s="12"/>
      <c r="E248" s="1"/>
      <c r="F248" s="39" t="s">
        <v>67</v>
      </c>
      <c r="G248" s="8"/>
      <c r="H248" s="13"/>
    </row>
    <row r="249" customFormat="false" ht="15.75" hidden="false" customHeight="false" outlineLevel="2" collapsed="false">
      <c r="D249" s="12"/>
      <c r="E249" s="8"/>
      <c r="F249" s="39" t="s">
        <v>68</v>
      </c>
      <c r="G249" s="8"/>
      <c r="H249" s="13"/>
    </row>
    <row r="250" customFormat="false" ht="15.75" hidden="false" customHeight="false" outlineLevel="2" collapsed="false">
      <c r="D250" s="12"/>
      <c r="E250" s="8"/>
      <c r="F250" s="39" t="s">
        <v>69</v>
      </c>
      <c r="G250" s="8"/>
      <c r="H250" s="13"/>
    </row>
    <row r="251" customFormat="false" ht="15.75" hidden="false" customHeight="false" outlineLevel="2" collapsed="false">
      <c r="D251" s="12"/>
      <c r="E251" s="8"/>
      <c r="F251" s="39" t="s">
        <v>70</v>
      </c>
      <c r="G251" s="8"/>
      <c r="H251" s="13"/>
    </row>
    <row r="252" customFormat="false" ht="15.75" hidden="false" customHeight="false" outlineLevel="2" collapsed="false">
      <c r="D252" s="12"/>
      <c r="E252" s="8"/>
      <c r="F252" s="39" t="s">
        <v>42</v>
      </c>
      <c r="G252" s="8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15" hidden="false" customHeight="true" outlineLevel="0" collapsed="false">
      <c r="C276" s="54" t="n">
        <f aca="false">SUM(D276:H276)</f>
        <v>155</v>
      </c>
      <c r="D276" s="55" t="n">
        <f aca="false">D209+D142+D75+D8</f>
        <v>5</v>
      </c>
      <c r="E276" s="55" t="n">
        <f aca="false">E209+E142+E75+E8</f>
        <v>17</v>
      </c>
      <c r="F276" s="55" t="n">
        <f aca="false">F209+F142+F75+F8</f>
        <v>129</v>
      </c>
      <c r="G276" s="55" t="n">
        <f aca="false">G209+G142+G75+G8</f>
        <v>0</v>
      </c>
      <c r="H276" s="55" t="n">
        <f aca="false">H209+H142+H75+H8</f>
        <v>4</v>
      </c>
    </row>
    <row r="277" customFormat="false" ht="15.75" hidden="false" customHeight="false" outlineLevel="0" collapsed="false">
      <c r="C277" s="56"/>
      <c r="D277" s="21" t="n">
        <f aca="false">D276/$C$276</f>
        <v>0.032258064516129</v>
      </c>
      <c r="E277" s="21" t="n">
        <f aca="false">E276/$C$276</f>
        <v>0.109677419354839</v>
      </c>
      <c r="F277" s="21" t="n">
        <f aca="false">F276/$C$276</f>
        <v>0.832258064516129</v>
      </c>
      <c r="G277" s="21" t="n">
        <f aca="false">G276/$C$276</f>
        <v>0</v>
      </c>
      <c r="H277" s="21" t="n">
        <f aca="false">H276/$C$276</f>
        <v>0.0258064516129032</v>
      </c>
    </row>
  </sheetData>
  <mergeCells count="5">
    <mergeCell ref="D2:D7"/>
    <mergeCell ref="E2:E7"/>
    <mergeCell ref="F2:F7"/>
    <mergeCell ref="G2:G7"/>
    <mergeCell ref="H2:H7"/>
  </mergeCells>
  <conditionalFormatting sqref="D76:H76 D87:E87 D90:F90 D88:D89 D77:E77 D80:E80 D78:D79 D81:D82 D84:D86 E83 G78:H79 G81:H90 G80 G77">
    <cfRule type="duplicateValues" priority="2" aboveAverage="0" equalAverage="0" bottom="0" percent="0" rank="0" text="" dxfId="0">
      <formula>0</formula>
    </cfRule>
  </conditionalFormatting>
  <conditionalFormatting sqref="D76:H76 D87:E87 D88:D89 D77:E77 D80:E80 D78:D79 D81:D82 D84:D86 E83 G78:H79 G81:H89 G80 G77 D90:H90"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</conditionalFormatting>
  <conditionalFormatting sqref="D143:H143 G144:H157 D144:E155 D157:F157 D156">
    <cfRule type="duplicateValues" priority="12" aboveAverage="0" equalAverage="0" bottom="0" percent="0" rank="0" text="" dxfId="10">
      <formula>0</formula>
    </cfRule>
  </conditionalFormatting>
  <conditionalFormatting sqref="D143:H143 G144:H156 D157:H157 D144:E155 D156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</conditionalFormatting>
  <conditionalFormatting sqref="E86">
    <cfRule type="duplicateValues" priority="22" aboveAverage="0" equalAverage="0" bottom="0" percent="0" rank="0" text="" dxfId="20">
      <formula>0</formula>
    </cfRule>
  </conditionalFormatting>
  <conditionalFormatting sqref="E86"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</conditionalFormatting>
  <conditionalFormatting sqref="F11:F13 F17 E15:E16 E18 F21 D19:D20 D14 D10"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</conditionalFormatting>
  <conditionalFormatting sqref="F144:F155"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</conditionalFormatting>
  <conditionalFormatting sqref="F213:F216 E211:E212 F218:F222 E217"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</conditionalFormatting>
  <conditionalFormatting sqref="D9:H9 D21:E23 E20 D11:E13 D17:E17 D15:D16 D18 E14 E10 G10:H23">
    <cfRule type="duplicateValues" priority="95" aboveAverage="0" equalAverage="0" bottom="0" percent="0" rank="0" text="" dxfId="93">
      <formula>0</formula>
    </cfRule>
  </conditionalFormatting>
  <conditionalFormatting sqref="D9:H9 D11:E13 D17:E17 D15:D16 D18 E14 E10 D21:E23 E20 G10:H23"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</conditionalFormatting>
  <conditionalFormatting sqref="H77 H80 E78:E79 E81 F86:F87 E84:E85 E88"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</conditionalFormatting>
  <conditionalFormatting sqref="D210:H210 G211:H224 D213:E216 D211:D212 D218:E222 D224:F224 E223">
    <cfRule type="duplicateValues" priority="126" aboveAverage="0" equalAverage="0" bottom="0" percent="0" rank="0" text="" dxfId="124">
      <formula>0</formula>
    </cfRule>
  </conditionalFormatting>
  <conditionalFormatting sqref="D210:H210 G211:H223 D224:H224 D213:E216 D211:D212 D218:E222 E223"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</conditionalFormatting>
  <conditionalFormatting sqref="D66:H74 G45:H65 D45:F50 F52:F64 E51 D53:E65 D51:D52">
    <cfRule type="duplicateValues" priority="136" aboveAverage="0" equalAverage="0" bottom="0" percent="0" rank="0" text="" dxfId="134">
      <formula>0</formula>
    </cfRule>
  </conditionalFormatting>
  <conditionalFormatting sqref="F65">
    <cfRule type="duplicateValues" priority="137" aboveAverage="0" equalAverage="0" bottom="0" percent="0" rank="0" text="" dxfId="135">
      <formula>0</formula>
    </cfRule>
  </conditionalFormatting>
  <conditionalFormatting sqref="D45:H50 G51:H51 E51 D53:H74 D51:D52 F52:H52"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</conditionalFormatting>
  <conditionalFormatting sqref="F65">
    <cfRule type="duplicateValues" priority="147" aboveAverage="0" equalAverage="0" bottom="0" percent="0" rank="0" text="" dxfId="145">
      <formula>0</formula>
    </cfRule>
  </conditionalFormatting>
  <conditionalFormatting sqref="E52"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</conditionalFormatting>
  <conditionalFormatting sqref="F32">
    <cfRule type="duplicateValues" priority="169" aboveAverage="0" equalAverage="0" bottom="0" percent="0" rank="0" text="" dxfId="167">
      <formula>0</formula>
    </cfRule>
  </conditionalFormatting>
  <conditionalFormatting sqref="F32">
    <cfRule type="duplicateValues" priority="170" aboveAverage="0" equalAverage="0" bottom="0" percent="0" rank="0" text="" dxfId="168">
      <formula>0</formula>
    </cfRule>
  </conditionalFormatting>
  <conditionalFormatting sqref="F25:F28 F30 D24:E32 D33:H33 D35:H42 G34:H34 D34:E34 G24:H32 D44:H44 D43:E43 G43:H43">
    <cfRule type="duplicateValues" priority="171" aboveAverage="0" equalAverage="0" bottom="0" percent="0" rank="0" text="" dxfId="169">
      <formula>0</formula>
    </cfRule>
  </conditionalFormatting>
  <conditionalFormatting sqref="D25:H28 D35:H42 G34:H34 D34:E34 G24:H24 D24:E24 D30:H30 D29:E29 G29:H29 D32:H33 D31:E31 G31:H31 D44:H44 D43:E43 G43:H43"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</conditionalFormatting>
  <conditionalFormatting sqref="D133:H139 F119:F131 D119:E132 D141:H141 D140:E140 G140:H140 D110:D118 G110:H132">
    <cfRule type="duplicateValues" priority="181" aboveAverage="0" equalAverage="0" bottom="0" percent="0" rank="0" text="" dxfId="179">
      <formula>0</formula>
    </cfRule>
  </conditionalFormatting>
  <conditionalFormatting sqref="D119:H139 D141:H141 D140:E140 G140:H140 D110:D118 G110:H118">
    <cfRule type="duplicateValues" priority="182" aboveAverage="0" equalAverage="0" bottom="0" percent="0" rank="0" text="" dxfId="180">
      <formula>0</formula>
    </cfRule>
  </conditionalFormatting>
  <conditionalFormatting sqref="F132">
    <cfRule type="duplicateValues" priority="183" aboveAverage="0" equalAverage="0" bottom="0" percent="0" rank="0" text="" dxfId="181">
      <formula>0</formula>
    </cfRule>
  </conditionalFormatting>
  <conditionalFormatting sqref="D119:H139 D141:H141 D140:E140 G140:H140 D110:D118 G110:H118"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</conditionalFormatting>
  <conditionalFormatting sqref="D119:H139 D141:H141 D140:E140 G140:H140 D110:D118 G110:H118">
    <cfRule type="duplicateValues" priority="186" aboveAverage="0" equalAverage="0" bottom="0" percent="0" rank="0" text="" dxfId="184">
      <formula>0</formula>
    </cfRule>
  </conditionalFormatting>
  <conditionalFormatting sqref="D119:H139 D110:D118 G110:H118">
    <cfRule type="duplicateValues" priority="187" aboveAverage="0" equalAverage="0" bottom="0" percent="0" rank="0" text="" dxfId="185">
      <formula>0</formula>
    </cfRule>
  </conditionalFormatting>
  <conditionalFormatting sqref="D119:H139 D141:H141 D140:E140 G140:H140 D110:D118 G110:H118"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</conditionalFormatting>
  <conditionalFormatting sqref="F140"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</conditionalFormatting>
  <conditionalFormatting sqref="D91:D109 G91:H109">
    <cfRule type="duplicateValues" priority="212" aboveAverage="0" equalAverage="0" bottom="0" percent="0" rank="0" text="" dxfId="210">
      <formula>0</formula>
    </cfRule>
  </conditionalFormatting>
  <conditionalFormatting sqref="D91:D109 G91:H109"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</conditionalFormatting>
  <conditionalFormatting sqref="D91:D109 G91:H109">
    <cfRule type="duplicateValues" priority="215" aboveAverage="0" equalAverage="0" bottom="0" percent="0" rank="0" text="" dxfId="213">
      <formula>0</formula>
    </cfRule>
  </conditionalFormatting>
  <conditionalFormatting sqref="D91:D109 G91:H109"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</conditionalFormatting>
  <conditionalFormatting sqref="E112:F117">
    <cfRule type="duplicateValues" priority="219" aboveAverage="0" equalAverage="0" bottom="0" percent="0" rank="0" text="" dxfId="217">
      <formula>0</formula>
    </cfRule>
  </conditionalFormatting>
  <conditionalFormatting sqref="E112:F117"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  <cfRule type="duplicateValues" priority="225" aboveAverage="0" equalAverage="0" bottom="0" percent="0" rank="0" text="" dxfId="223">
      <formula>0</formula>
    </cfRule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</conditionalFormatting>
  <conditionalFormatting sqref="F101 E100:F100 E102:F111 E92:E95 E97:E99 F91:F98">
    <cfRule type="duplicateValues" priority="229" aboveAverage="0" equalAverage="0" bottom="0" percent="0" rank="0" text="" dxfId="227">
      <formula>0</formula>
    </cfRule>
  </conditionalFormatting>
  <conditionalFormatting sqref="F99">
    <cfRule type="duplicateValues" priority="230" aboveAverage="0" equalAverage="0" bottom="0" percent="0" rank="0" text="" dxfId="228">
      <formula>0</formula>
    </cfRule>
  </conditionalFormatting>
  <conditionalFormatting sqref="F96 F101 F91 E92:F95 E102:F111 E97:F100"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  <cfRule type="duplicateValues" priority="236" aboveAverage="0" equalAverage="0" bottom="0" percent="0" rank="0" text="" dxfId="234">
      <formula>0</formula>
    </cfRule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</conditionalFormatting>
  <conditionalFormatting sqref="F99">
    <cfRule type="duplicateValues" priority="240" aboveAverage="0" equalAverage="0" bottom="0" percent="0" rank="0" text="" dxfId="238">
      <formula>0</formula>
    </cfRule>
  </conditionalFormatting>
  <conditionalFormatting sqref="F118">
    <cfRule type="duplicateValues" priority="241" aboveAverage="0" equalAverage="0" bottom="0" percent="0" rank="0" text="" dxfId="239">
      <formula>0</formula>
    </cfRule>
  </conditionalFormatting>
  <conditionalFormatting sqref="F118">
    <cfRule type="duplicateValues" priority="242" aboveAverage="0" equalAverage="0" bottom="0" percent="0" rank="0" text="" dxfId="240">
      <formula>0</formula>
    </cfRule>
  </conditionalFormatting>
  <conditionalFormatting sqref="F118"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</conditionalFormatting>
  <conditionalFormatting sqref="F118">
    <cfRule type="duplicateValues" priority="245" aboveAverage="0" equalAverage="0" bottom="0" percent="0" rank="0" text="" dxfId="243">
      <formula>0</formula>
    </cfRule>
  </conditionalFormatting>
  <conditionalFormatting sqref="F118">
    <cfRule type="duplicateValues" priority="246" aboveAverage="0" equalAverage="0" bottom="0" percent="0" rank="0" text="" dxfId="244">
      <formula>0</formula>
    </cfRule>
  </conditionalFormatting>
  <conditionalFormatting sqref="F118"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</conditionalFormatting>
  <conditionalFormatting sqref="D179:E185 G179:H185 D186:H208">
    <cfRule type="duplicateValues" priority="250" aboveAverage="0" equalAverage="0" bottom="0" percent="0" rank="0" text="" dxfId="248">
      <formula>0</formula>
    </cfRule>
  </conditionalFormatting>
  <conditionalFormatting sqref="D179:E185 G179:H185 D186:H208">
    <cfRule type="duplicateValues" priority="251" aboveAverage="0" equalAverage="0" bottom="0" percent="0" rank="0" text="" dxfId="249">
      <formula>0</formula>
    </cfRule>
  </conditionalFormatting>
  <conditionalFormatting sqref="D196:H208">
    <cfRule type="duplicateValues" priority="252" aboveAverage="0" equalAverage="0" bottom="0" percent="0" rank="0" text="" dxfId="250">
      <formula>0</formula>
    </cfRule>
  </conditionalFormatting>
  <conditionalFormatting sqref="D196:H208">
    <cfRule type="duplicateValues" priority="253" aboveAverage="0" equalAverage="0" bottom="0" percent="0" rank="0" text="" dxfId="251">
      <formula>0</formula>
    </cfRule>
  </conditionalFormatting>
  <conditionalFormatting sqref="D196:H208">
    <cfRule type="duplicateValues" priority="254" aboveAverage="0" equalAverage="0" bottom="0" percent="0" rank="0" text="" dxfId="252">
      <formula>0</formula>
    </cfRule>
  </conditionalFormatting>
  <conditionalFormatting sqref="D196:H208">
    <cfRule type="duplicateValues" priority="255" aboveAverage="0" equalAverage="0" bottom="0" percent="0" rank="0" text="" dxfId="253">
      <formula>0</formula>
    </cfRule>
  </conditionalFormatting>
  <conditionalFormatting sqref="D196:H208">
    <cfRule type="duplicateValues" priority="256" aboveAverage="0" equalAverage="0" bottom="0" percent="0" rank="0" text="" dxfId="254">
      <formula>0</formula>
    </cfRule>
  </conditionalFormatting>
  <conditionalFormatting sqref="D159:E162 E158 G158:H162 G164:H178 G163 D164:E178 D163">
    <cfRule type="duplicateValues" priority="257" aboveAverage="0" equalAverage="0" bottom="0" percent="0" rank="0" text="" dxfId="255">
      <formula>0</formula>
    </cfRule>
  </conditionalFormatting>
  <conditionalFormatting sqref="D159:E162 E158 G158:H162 G164:H178 G163 D164:E178 D163">
    <cfRule type="duplicateValues" priority="258" aboveAverage="0" equalAverage="0" bottom="0" percent="0" rank="0" text="" dxfId="256">
      <formula>0</formula>
    </cfRule>
  </conditionalFormatting>
  <conditionalFormatting sqref="D164:E178 G164:H178 G163 D163">
    <cfRule type="duplicateValues" priority="259" aboveAverage="0" equalAverage="0" bottom="0" percent="0" rank="0" text="" dxfId="257">
      <formula>0</formula>
    </cfRule>
  </conditionalFormatting>
  <conditionalFormatting sqref="F179:F184">
    <cfRule type="duplicateValues" priority="260" aboveAverage="0" equalAverage="0" bottom="0" percent="0" rank="0" text="" dxfId="258">
      <formula>0</formula>
    </cfRule>
  </conditionalFormatting>
  <conditionalFormatting sqref="F179:F184"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  <cfRule type="duplicateValues" priority="263" aboveAverage="0" equalAverage="0" bottom="0" percent="0" rank="0" text="" dxfId="261">
      <formula>0</formula>
    </cfRule>
    <cfRule type="duplicateValues" priority="264" aboveAverage="0" equalAverage="0" bottom="0" percent="0" rank="0" text="" dxfId="262">
      <formula>0</formula>
    </cfRule>
    <cfRule type="duplicateValues" priority="265" aboveAverage="0" equalAverage="0" bottom="0" percent="0" rank="0" text="" dxfId="263">
      <formula>0</formula>
    </cfRule>
    <cfRule type="duplicateValues" priority="266" aboveAverage="0" equalAverage="0" bottom="0" percent="0" rank="0" text="" dxfId="264">
      <formula>0</formula>
    </cfRule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</conditionalFormatting>
  <conditionalFormatting sqref="F159:F164 D158 F167:F176 F178">
    <cfRule type="duplicateValues" priority="270" aboveAverage="0" equalAverage="0" bottom="0" percent="0" rank="0" text="" dxfId="268">
      <formula>0</formula>
    </cfRule>
  </conditionalFormatting>
  <conditionalFormatting sqref="F166">
    <cfRule type="duplicateValues" priority="271" aboveAverage="0" equalAverage="0" bottom="0" percent="0" rank="0" text="" dxfId="269">
      <formula>0</formula>
    </cfRule>
  </conditionalFormatting>
  <conditionalFormatting sqref="F159:F164 D158 F166:F176 F178"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</conditionalFormatting>
  <conditionalFormatting sqref="F166">
    <cfRule type="duplicateValues" priority="281" aboveAverage="0" equalAverage="0" bottom="0" percent="0" rank="0" text="" dxfId="279">
      <formula>0</formula>
    </cfRule>
  </conditionalFormatting>
  <conditionalFormatting sqref="F165">
    <cfRule type="duplicateValues" priority="282" aboveAverage="0" equalAverage="0" bottom="0" percent="0" rank="0" text="" dxfId="280">
      <formula>0</formula>
    </cfRule>
  </conditionalFormatting>
  <conditionalFormatting sqref="F165">
    <cfRule type="duplicateValues" priority="283" aboveAverage="0" equalAverage="0" bottom="0" percent="0" rank="0" text="" dxfId="281">
      <formula>0</formula>
    </cfRule>
  </conditionalFormatting>
  <conditionalFormatting sqref="F165">
    <cfRule type="duplicateValues" priority="284" aboveAverage="0" equalAverage="0" bottom="0" percent="0" rank="0" text="" dxfId="282">
      <formula>0</formula>
    </cfRule>
  </conditionalFormatting>
  <conditionalFormatting sqref="F177">
    <cfRule type="duplicateValues" priority="285" aboveAverage="0" equalAverage="0" bottom="0" percent="0" rank="0" text="" dxfId="283">
      <formula>0</formula>
    </cfRule>
  </conditionalFormatting>
  <conditionalFormatting sqref="F177">
    <cfRule type="duplicateValues" priority="286" aboveAverage="0" equalAverage="0" bottom="0" percent="0" rank="0" text="" dxfId="284">
      <formula>0</formula>
    </cfRule>
  </conditionalFormatting>
  <conditionalFormatting sqref="F177">
    <cfRule type="duplicateValues" priority="287" aboveAverage="0" equalAverage="0" bottom="0" percent="0" rank="0" text="" dxfId="285">
      <formula>0</formula>
    </cfRule>
  </conditionalFormatting>
  <conditionalFormatting sqref="F185">
    <cfRule type="duplicateValues" priority="288" aboveAverage="0" equalAverage="0" bottom="0" percent="0" rank="0" text="" dxfId="286">
      <formula>0</formula>
    </cfRule>
  </conditionalFormatting>
  <conditionalFormatting sqref="F185">
    <cfRule type="duplicateValues" priority="289" aboveAverage="0" equalAverage="0" bottom="0" percent="0" rank="0" text="" dxfId="287">
      <formula>0</formula>
    </cfRule>
  </conditionalFormatting>
  <conditionalFormatting sqref="F185">
    <cfRule type="duplicateValues" priority="290" aboveAverage="0" equalAverage="0" bottom="0" percent="0" rank="0" text="" dxfId="288">
      <formula>0</formula>
    </cfRule>
  </conditionalFormatting>
  <conditionalFormatting sqref="G244:H252 D253:H275">
    <cfRule type="duplicateValues" priority="291" aboveAverage="0" equalAverage="0" bottom="0" percent="0" rank="0" text="" dxfId="289">
      <formula>0</formula>
    </cfRule>
  </conditionalFormatting>
  <conditionalFormatting sqref="G244:H252 D253:H275">
    <cfRule type="duplicateValues" priority="292" aboveAverage="0" equalAverage="0" bottom="0" percent="0" rank="0" text="" dxfId="290">
      <formula>0</formula>
    </cfRule>
  </conditionalFormatting>
  <conditionalFormatting sqref="D253:H262 G244:H252 D263:E263 G263:H263 F263:F266">
    <cfRule type="duplicateValues" priority="293" aboveAverage="0" equalAverage="0" bottom="0" percent="0" rank="0" text="" dxfId="291">
      <formula>0</formula>
    </cfRule>
  </conditionalFormatting>
  <conditionalFormatting sqref="D253:H262 G244:H252 D263:E263 G263:H263 F263:F266">
    <cfRule type="duplicateValues" priority="294" aboveAverage="0" equalAverage="0" bottom="0" percent="0" rank="0" text="" dxfId="292">
      <formula>0</formula>
    </cfRule>
  </conditionalFormatting>
  <conditionalFormatting sqref="D253:H262 G244:H252 D263:E263 G263:H263 F263:F266">
    <cfRule type="duplicateValues" priority="295" aboveAverage="0" equalAverage="0" bottom="0" percent="0" rank="0" text="" dxfId="293">
      <formula>0</formula>
    </cfRule>
  </conditionalFormatting>
  <conditionalFormatting sqref="D253:H262 G244:H252 D263:E263 G263:H263 F263:F266">
    <cfRule type="duplicateValues" priority="296" aboveAverage="0" equalAverage="0" bottom="0" percent="0" rank="0" text="" dxfId="294">
      <formula>0</formula>
    </cfRule>
  </conditionalFormatting>
  <conditionalFormatting sqref="G225:H243">
    <cfRule type="duplicateValues" priority="297" aboveAverage="0" equalAverage="0" bottom="0" percent="0" rank="0" text="" dxfId="295">
      <formula>0</formula>
    </cfRule>
  </conditionalFormatting>
  <conditionalFormatting sqref="G225:H243">
    <cfRule type="duplicateValues" priority="298" aboveAverage="0" equalAverage="0" bottom="0" percent="0" rank="0" text="" dxfId="296">
      <formula>0</formula>
    </cfRule>
  </conditionalFormatting>
  <conditionalFormatting sqref="G225:H230">
    <cfRule type="duplicateValues" priority="299" aboveAverage="0" equalAverage="0" bottom="0" percent="0" rank="0" text="" dxfId="297">
      <formula>0</formula>
    </cfRule>
  </conditionalFormatting>
  <conditionalFormatting sqref="G225:H230">
    <cfRule type="duplicateValues" priority="300" aboveAverage="0" equalAverage="0" bottom="0" percent="0" rank="0" text="" dxfId="298">
      <formula>0</formula>
    </cfRule>
  </conditionalFormatting>
  <conditionalFormatting sqref="G225:H230">
    <cfRule type="duplicateValues" priority="301" aboveAverage="0" equalAverage="0" bottom="0" percent="0" rank="0" text="" dxfId="299">
      <formula>0</formula>
    </cfRule>
  </conditionalFormatting>
  <conditionalFormatting sqref="G225:H230">
    <cfRule type="duplicateValues" priority="302" aboveAverage="0" equalAverage="0" bottom="0" percent="0" rank="0" text="" dxfId="300">
      <formula>0</formula>
    </cfRule>
  </conditionalFormatting>
  <conditionalFormatting sqref="D246:E252">
    <cfRule type="duplicateValues" priority="303" aboveAverage="0" equalAverage="0" bottom="0" percent="0" rank="0" text="" dxfId="301">
      <formula>0</formula>
    </cfRule>
  </conditionalFormatting>
  <conditionalFormatting sqref="D246:E252">
    <cfRule type="duplicateValues" priority="304" aboveAverage="0" equalAverage="0" bottom="0" percent="0" rank="0" text="" dxfId="302">
      <formula>0</formula>
    </cfRule>
  </conditionalFormatting>
  <conditionalFormatting sqref="D230:E245">
    <cfRule type="duplicateValues" priority="305" aboveAverage="0" equalAverage="0" bottom="0" percent="0" rank="0" text="" dxfId="303">
      <formula>0</formula>
    </cfRule>
  </conditionalFormatting>
  <conditionalFormatting sqref="D230:E245">
    <cfRule type="duplicateValues" priority="306" aboveAverage="0" equalAverage="0" bottom="0" percent="0" rank="0" text="" dxfId="304">
      <formula>0</formula>
    </cfRule>
  </conditionalFormatting>
  <conditionalFormatting sqref="D230:E245">
    <cfRule type="duplicateValues" priority="307" aboveAverage="0" equalAverage="0" bottom="0" percent="0" rank="0" text="" dxfId="305">
      <formula>0</formula>
    </cfRule>
  </conditionalFormatting>
  <conditionalFormatting sqref="D230:E245">
    <cfRule type="duplicateValues" priority="308" aboveAverage="0" equalAverage="0" bottom="0" percent="0" rank="0" text="" dxfId="306">
      <formula>0</formula>
    </cfRule>
  </conditionalFormatting>
  <conditionalFormatting sqref="D230:E245">
    <cfRule type="duplicateValues" priority="309" aboveAverage="0" equalAverage="0" bottom="0" percent="0" rank="0" text="" dxfId="307">
      <formula>0</formula>
    </cfRule>
  </conditionalFormatting>
  <conditionalFormatting sqref="F246:F252">
    <cfRule type="duplicateValues" priority="310" aboveAverage="0" equalAverage="0" bottom="0" percent="0" rank="0" text="" dxfId="308">
      <formula>0</formula>
    </cfRule>
  </conditionalFormatting>
  <conditionalFormatting sqref="F246:F252">
    <cfRule type="duplicateValues" priority="311" aboveAverage="0" equalAverage="0" bottom="0" percent="0" rank="0" text="" dxfId="309">
      <formula>0</formula>
    </cfRule>
    <cfRule type="duplicateValues" priority="312" aboveAverage="0" equalAverage="0" bottom="0" percent="0" rank="0" text="" dxfId="310">
      <formula>0</formula>
    </cfRule>
    <cfRule type="duplicateValues" priority="313" aboveAverage="0" equalAverage="0" bottom="0" percent="0" rank="0" text="" dxfId="311">
      <formula>0</formula>
    </cfRule>
    <cfRule type="duplicateValues" priority="314" aboveAverage="0" equalAverage="0" bottom="0" percent="0" rank="0" text="" dxfId="312">
      <formula>0</formula>
    </cfRule>
    <cfRule type="duplicateValues" priority="315" aboveAverage="0" equalAverage="0" bottom="0" percent="0" rank="0" text="" dxfId="313">
      <formula>0</formula>
    </cfRule>
    <cfRule type="duplicateValues" priority="316" aboveAverage="0" equalAverage="0" bottom="0" percent="0" rank="0" text="" dxfId="314">
      <formula>0</formula>
    </cfRule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</conditionalFormatting>
  <conditionalFormatting sqref="E225 F226:F228 F230:F231 D229 F234:F243 F245">
    <cfRule type="duplicateValues" priority="320" aboveAverage="0" equalAverage="0" bottom="0" percent="0" rank="0" text="" dxfId="318">
      <formula>0</formula>
    </cfRule>
  </conditionalFormatting>
  <conditionalFormatting sqref="F233">
    <cfRule type="duplicateValues" priority="321" aboveAverage="0" equalAverage="0" bottom="0" percent="0" rank="0" text="" dxfId="319">
      <formula>0</formula>
    </cfRule>
  </conditionalFormatting>
  <conditionalFormatting sqref="E225 F226:F228 F230:F231 D229 F233:F243 F245"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  <cfRule type="duplicateValues" priority="326" aboveAverage="0" equalAverage="0" bottom="0" percent="0" rank="0" text="" dxfId="324">
      <formula>0</formula>
    </cfRule>
    <cfRule type="duplicateValues" priority="327" aboveAverage="0" equalAverage="0" bottom="0" percent="0" rank="0" text="" dxfId="325">
      <formula>0</formula>
    </cfRule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</conditionalFormatting>
  <conditionalFormatting sqref="F233">
    <cfRule type="duplicateValues" priority="331" aboveAverage="0" equalAverage="0" bottom="0" percent="0" rank="0" text="" dxfId="329">
      <formula>0</formula>
    </cfRule>
  </conditionalFormatting>
  <conditionalFormatting sqref="D226:E228 D230:E245 E229">
    <cfRule type="duplicateValues" priority="332" aboveAverage="0" equalAverage="0" bottom="0" percent="0" rank="0" text="" dxfId="330">
      <formula>0</formula>
    </cfRule>
  </conditionalFormatting>
  <conditionalFormatting sqref="D226:E228 D230:E245 E229">
    <cfRule type="duplicateValues" priority="333" aboveAverage="0" equalAverage="0" bottom="0" percent="0" rank="0" text="" dxfId="331">
      <formula>0</formula>
    </cfRule>
  </conditionalFormatting>
  <conditionalFormatting sqref="F232">
    <cfRule type="duplicateValues" priority="334" aboveAverage="0" equalAverage="0" bottom="0" percent="0" rank="0" text="" dxfId="332">
      <formula>0</formula>
    </cfRule>
  </conditionalFormatting>
  <conditionalFormatting sqref="F232">
    <cfRule type="duplicateValues" priority="335" aboveAverage="0" equalAverage="0" bottom="0" percent="0" rank="0" text="" dxfId="333">
      <formula>0</formula>
    </cfRule>
  </conditionalFormatting>
  <conditionalFormatting sqref="F232">
    <cfRule type="duplicateValues" priority="336" aboveAverage="0" equalAverage="0" bottom="0" percent="0" rank="0" text="" dxfId="334">
      <formula>0</formula>
    </cfRule>
  </conditionalFormatting>
  <conditionalFormatting sqref="F232">
    <cfRule type="duplicateValues" priority="337" aboveAverage="0" equalAverage="0" bottom="0" percent="0" rank="0" text="" dxfId="335">
      <formula>0</formula>
    </cfRule>
  </conditionalFormatting>
  <conditionalFormatting sqref="F232">
    <cfRule type="duplicateValues" priority="338" aboveAverage="0" equalAverage="0" bottom="0" percent="0" rank="0" text="" dxfId="336">
      <formula>0</formula>
    </cfRule>
  </conditionalFormatting>
  <conditionalFormatting sqref="F232">
    <cfRule type="duplicateValues" priority="339" aboveAverage="0" equalAverage="0" bottom="0" percent="0" rank="0" text="" dxfId="337">
      <formula>0</formula>
    </cfRule>
  </conditionalFormatting>
  <conditionalFormatting sqref="F232">
    <cfRule type="duplicateValues" priority="340" aboveAverage="0" equalAverage="0" bottom="0" percent="0" rank="0" text="" dxfId="338">
      <formula>0</formula>
    </cfRule>
  </conditionalFormatting>
  <conditionalFormatting sqref="F244">
    <cfRule type="duplicateValues" priority="341" aboveAverage="0" equalAverage="0" bottom="0" percent="0" rank="0" text="" dxfId="339">
      <formula>0</formula>
    </cfRule>
  </conditionalFormatting>
  <conditionalFormatting sqref="F244">
    <cfRule type="duplicateValues" priority="342" aboveAverage="0" equalAverage="0" bottom="0" percent="0" rank="0" text="" dxfId="340">
      <formula>0</formula>
    </cfRule>
  </conditionalFormatting>
  <conditionalFormatting sqref="F244">
    <cfRule type="duplicateValues" priority="343" aboveAverage="0" equalAverage="0" bottom="0" percent="0" rank="0" text="" dxfId="341">
      <formula>0</formula>
    </cfRule>
  </conditionalFormatting>
  <conditionalFormatting sqref="F244">
    <cfRule type="duplicateValues" priority="344" aboveAverage="0" equalAverage="0" bottom="0" percent="0" rank="0" text="" dxfId="342">
      <formula>0</formula>
    </cfRule>
  </conditionalFormatting>
  <conditionalFormatting sqref="F244">
    <cfRule type="duplicateValues" priority="345" aboveAverage="0" equalAverage="0" bottom="0" percent="0" rank="0" text="" dxfId="343">
      <formula>0</formula>
    </cfRule>
  </conditionalFormatting>
  <conditionalFormatting sqref="F244">
    <cfRule type="duplicateValues" priority="346" aboveAverage="0" equalAverage="0" bottom="0" percent="0" rank="0" text="" dxfId="344">
      <formula>0</formula>
    </cfRule>
  </conditionalFormatting>
  <conditionalFormatting sqref="F244">
    <cfRule type="duplicateValues" priority="347" aboveAverage="0" equalAverage="0" bottom="0" percent="0" rank="0" text="" dxfId="345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3.85"/>
    <col collapsed="false" customWidth="true" hidden="false" outlineLevel="0" max="3" min="3" style="22" width="4.43"/>
    <col collapsed="false" customWidth="true" hidden="false" outlineLevel="0" max="8" min="4" style="22" width="23.01"/>
    <col collapsed="false" customWidth="true" hidden="false" outlineLevel="0" max="1025" min="9" style="22" width="8.71"/>
  </cols>
  <sheetData>
    <row r="1" customFormat="false" ht="21" hidden="false" customHeight="false" outlineLevel="0" collapsed="false">
      <c r="D1" s="23" t="n">
        <v>1</v>
      </c>
      <c r="E1" s="23" t="n">
        <v>2</v>
      </c>
      <c r="F1" s="24" t="s">
        <v>34</v>
      </c>
      <c r="G1" s="23" t="n">
        <v>4</v>
      </c>
      <c r="H1" s="23" t="n">
        <v>5</v>
      </c>
    </row>
    <row r="2" customFormat="false" ht="12" hidden="false" customHeight="true" outlineLevel="0" collapsed="false">
      <c r="D2" s="25" t="s">
        <v>1</v>
      </c>
      <c r="E2" s="25" t="s">
        <v>2</v>
      </c>
      <c r="F2" s="25" t="s">
        <v>3</v>
      </c>
      <c r="G2" s="25" t="s">
        <v>4</v>
      </c>
      <c r="H2" s="25" t="s">
        <v>5</v>
      </c>
    </row>
    <row r="3" customFormat="false" ht="12" hidden="false" customHeight="false" outlineLevel="0" collapsed="false">
      <c r="D3" s="25"/>
      <c r="E3" s="25"/>
      <c r="F3" s="25"/>
      <c r="G3" s="25"/>
      <c r="H3" s="25"/>
    </row>
    <row r="4" customFormat="false" ht="12" hidden="false" customHeight="false" outlineLevel="0" collapsed="false">
      <c r="D4" s="25"/>
      <c r="E4" s="25"/>
      <c r="F4" s="25"/>
      <c r="G4" s="25"/>
      <c r="H4" s="25"/>
    </row>
    <row r="5" customFormat="false" ht="12" hidden="false" customHeight="false" outlineLevel="0" collapsed="false">
      <c r="D5" s="25"/>
      <c r="E5" s="25"/>
      <c r="F5" s="25"/>
      <c r="G5" s="25"/>
      <c r="H5" s="25"/>
    </row>
    <row r="6" customFormat="false" ht="12" hidden="false" customHeight="false" outlineLevel="0" collapsed="false">
      <c r="D6" s="25"/>
      <c r="E6" s="25"/>
      <c r="F6" s="25"/>
      <c r="G6" s="25"/>
      <c r="H6" s="25"/>
    </row>
    <row r="7" customFormat="false" ht="12.75" hidden="false" customHeight="false" outlineLevel="0" collapsed="false">
      <c r="D7" s="25"/>
      <c r="E7" s="25"/>
      <c r="F7" s="25"/>
      <c r="G7" s="25"/>
      <c r="H7" s="25"/>
    </row>
    <row r="8" customFormat="false" ht="15.6" hidden="false" customHeight="true" outlineLevel="0" collapsed="false">
      <c r="A8" s="86" t="n">
        <v>1</v>
      </c>
      <c r="B8" s="27" t="s">
        <v>100</v>
      </c>
      <c r="C8" s="28" t="n">
        <f aca="false">SUM(D8:H8)</f>
        <v>42</v>
      </c>
      <c r="D8" s="29" t="n">
        <f aca="false">COUNTA(D9:D74)</f>
        <v>1</v>
      </c>
      <c r="E8" s="29" t="n">
        <f aca="false">COUNTA(E9:E74)</f>
        <v>10</v>
      </c>
      <c r="F8" s="29" t="n">
        <f aca="false">COUNTA(F9:F74)</f>
        <v>29</v>
      </c>
      <c r="G8" s="29" t="n">
        <f aca="false">COUNTA(G9:G74)</f>
        <v>0</v>
      </c>
      <c r="H8" s="29" t="n">
        <f aca="false">COUNTA(H9:H74)</f>
        <v>2</v>
      </c>
    </row>
    <row r="9" customFormat="false" ht="15.6" hidden="false" customHeight="true" outlineLevel="1" collapsed="false">
      <c r="D9" s="30"/>
      <c r="E9" s="64" t="s">
        <v>78</v>
      </c>
      <c r="H9" s="32"/>
    </row>
    <row r="10" customFormat="false" ht="15.6" hidden="false" customHeight="true" outlineLevel="1" collapsed="false">
      <c r="D10" s="66" t="s">
        <v>72</v>
      </c>
      <c r="H10" s="35"/>
    </row>
    <row r="11" customFormat="false" ht="15.75" hidden="false" customHeight="false" outlineLevel="1" collapsed="false">
      <c r="F11" s="34" t="s">
        <v>79</v>
      </c>
      <c r="H11" s="69"/>
    </row>
    <row r="12" customFormat="false" ht="15.75" hidden="false" customHeight="false" outlineLevel="1" collapsed="false">
      <c r="D12" s="33"/>
      <c r="F12" s="34" t="s">
        <v>56</v>
      </c>
      <c r="H12" s="35"/>
    </row>
    <row r="13" customFormat="false" ht="15.75" hidden="false" customHeight="false" outlineLevel="1" collapsed="false">
      <c r="D13" s="33"/>
      <c r="E13" s="34" t="s">
        <v>73</v>
      </c>
    </row>
    <row r="14" customFormat="false" ht="15.75" hidden="false" customHeight="false" outlineLevel="1" collapsed="false">
      <c r="E14" s="83" t="s">
        <v>55</v>
      </c>
      <c r="H14" s="69"/>
    </row>
    <row r="15" customFormat="false" ht="15.75" hidden="false" customHeight="false" outlineLevel="1" collapsed="false">
      <c r="E15" s="83" t="s">
        <v>74</v>
      </c>
      <c r="H15" s="69"/>
    </row>
    <row r="16" customFormat="false" ht="15.75" hidden="false" customHeight="false" outlineLevel="1" collapsed="false">
      <c r="D16" s="72"/>
      <c r="E16" s="66" t="s">
        <v>80</v>
      </c>
      <c r="H16" s="35"/>
    </row>
    <row r="17" customFormat="false" ht="15.75" hidden="false" customHeight="false" outlineLevel="1" collapsed="false">
      <c r="D17" s="33"/>
      <c r="E17" s="34" t="s">
        <v>57</v>
      </c>
      <c r="H17" s="35"/>
    </row>
    <row r="18" customFormat="false" ht="15.75" hidden="false" customHeight="false" outlineLevel="1" collapsed="false">
      <c r="D18" s="33"/>
      <c r="E18" s="29"/>
      <c r="F18" s="34" t="s">
        <v>58</v>
      </c>
      <c r="H18" s="35"/>
    </row>
    <row r="19" customFormat="false" ht="15.75" hidden="false" customHeight="false" outlineLevel="1" collapsed="false">
      <c r="D19" s="33"/>
      <c r="F19" s="34" t="s">
        <v>59</v>
      </c>
      <c r="H19" s="35"/>
    </row>
    <row r="20" customFormat="false" ht="15.75" hidden="false" customHeight="false" outlineLevel="1" collapsed="false">
      <c r="D20" s="33"/>
      <c r="F20" s="68" t="s">
        <v>76</v>
      </c>
      <c r="H20" s="36" t="s">
        <v>37</v>
      </c>
    </row>
    <row r="21" customFormat="false" ht="15.75" hidden="false" customHeight="false" outlineLevel="1" collapsed="false">
      <c r="D21" s="72"/>
      <c r="E21" s="34" t="s">
        <v>81</v>
      </c>
      <c r="H21" s="35"/>
    </row>
    <row r="22" customFormat="false" ht="15.75" hidden="false" customHeight="false" outlineLevel="1" collapsed="false">
      <c r="D22" s="72"/>
      <c r="F22" s="34" t="s">
        <v>82</v>
      </c>
      <c r="H22" s="35"/>
    </row>
    <row r="23" customFormat="false" ht="16.5" hidden="false" customHeight="false" outlineLevel="1" collapsed="false">
      <c r="D23" s="84"/>
      <c r="F23" s="70" t="s">
        <v>83</v>
      </c>
    </row>
    <row r="24" customFormat="false" ht="15.75" hidden="false" customHeight="false" outlineLevel="2" collapsed="false">
      <c r="D24" s="12"/>
      <c r="E24" s="39" t="s">
        <v>14</v>
      </c>
      <c r="F24" s="1"/>
      <c r="G24" s="14"/>
      <c r="H24" s="13"/>
    </row>
    <row r="25" customFormat="false" ht="15.75" hidden="false" customHeight="false" outlineLevel="2" collapsed="false">
      <c r="D25" s="12"/>
      <c r="E25" s="8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E26" s="8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E27" s="14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E28" s="8"/>
      <c r="F28" s="39" t="s">
        <v>28</v>
      </c>
      <c r="G28" s="8"/>
      <c r="H28" s="13"/>
    </row>
    <row r="29" customFormat="false" ht="15.75" hidden="false" customHeight="false" outlineLevel="2" collapsed="false">
      <c r="D29" s="12"/>
      <c r="E29" s="8"/>
      <c r="F29" s="1"/>
      <c r="G29" s="8"/>
      <c r="H29" s="39" t="s">
        <v>39</v>
      </c>
    </row>
    <row r="30" customFormat="false" ht="15.75" hidden="false" customHeight="false" outlineLevel="2" collapsed="false">
      <c r="D30" s="12"/>
      <c r="E30" s="8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E31" s="8"/>
      <c r="F31" s="1"/>
      <c r="G31" s="8"/>
      <c r="H31" s="13"/>
    </row>
    <row r="32" customFormat="false" ht="15.75" hidden="false" customHeight="false" outlineLevel="2" collapsed="false">
      <c r="D32" s="12"/>
      <c r="E32" s="8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E33" s="8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E34" s="39" t="s">
        <v>8</v>
      </c>
      <c r="F34" s="1"/>
      <c r="G34" s="8"/>
      <c r="H34" s="13"/>
    </row>
    <row r="35" customFormat="false" ht="15.75" hidden="false" customHeight="false" outlineLevel="2" collapsed="false">
      <c r="D35" s="12"/>
      <c r="E35" s="8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E36" s="8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8"/>
      <c r="F37" s="39" t="s">
        <v>18</v>
      </c>
      <c r="G37" s="8"/>
      <c r="H37" s="13"/>
    </row>
    <row r="38" customFormat="false" ht="15.75" hidden="false" customHeight="false" outlineLevel="2" collapsed="false">
      <c r="D38" s="12"/>
      <c r="E38" s="8"/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E39" s="8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E40" s="8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E41" s="8"/>
      <c r="F41" s="39" t="s">
        <v>62</v>
      </c>
      <c r="G41" s="8"/>
      <c r="H41" s="13"/>
    </row>
    <row r="42" customFormat="false" ht="15.6" hidden="false" customHeight="true" outlineLevel="2" collapsed="false">
      <c r="D42" s="12"/>
      <c r="E42" s="8"/>
      <c r="F42" s="39" t="s">
        <v>63</v>
      </c>
      <c r="G42" s="8"/>
      <c r="H42" s="13"/>
    </row>
    <row r="43" customFormat="false" ht="15.6" hidden="false" customHeight="true" outlineLevel="2" collapsed="false">
      <c r="D43" s="12"/>
      <c r="E43" s="8"/>
      <c r="F43" s="1"/>
      <c r="G43" s="8"/>
      <c r="H43" s="13"/>
    </row>
    <row r="44" customFormat="false" ht="15.75" hidden="false" customHeight="false" outlineLevel="2" collapsed="false">
      <c r="D44" s="12"/>
      <c r="E44" s="8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E45" s="8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E46" s="8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E47" s="8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E48" s="8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E49" s="8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E50" s="8"/>
      <c r="F50" s="39" t="s">
        <v>70</v>
      </c>
      <c r="G50" s="8"/>
      <c r="H50" s="13"/>
    </row>
    <row r="51" customFormat="false" ht="15.75" hidden="false" customHeight="false" outlineLevel="2" collapsed="false">
      <c r="D51" s="12"/>
      <c r="E51" s="39" t="s">
        <v>42</v>
      </c>
      <c r="F51" s="1"/>
      <c r="G51" s="8"/>
      <c r="H51" s="13"/>
    </row>
    <row r="52" customFormat="false" ht="15.75" hidden="false" customHeight="false" outlineLevel="2" collapsed="false">
      <c r="D52" s="12"/>
      <c r="E52" s="13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14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14"/>
      <c r="H56" s="13"/>
    </row>
    <row r="57" customFormat="false" ht="15.75" hidden="false" customHeight="false" outlineLevel="2" collapsed="false">
      <c r="D57" s="12"/>
      <c r="E57" s="8"/>
      <c r="F57" s="8"/>
      <c r="G57" s="14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14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8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8"/>
      <c r="H65" s="13"/>
    </row>
    <row r="66" customFormat="false" ht="15.75" hidden="false" customHeight="false" outlineLevel="2" collapsed="false">
      <c r="D66" s="12"/>
      <c r="E66" s="8"/>
      <c r="F66" s="8"/>
      <c r="G66" s="8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8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5.75" hidden="false" customHeight="false" outlineLevel="2" collapsed="false">
      <c r="D73" s="12"/>
      <c r="E73" s="8"/>
      <c r="F73" s="8"/>
      <c r="G73" s="8"/>
      <c r="H73" s="13"/>
    </row>
    <row r="74" customFormat="false" ht="16.5" hidden="false" customHeight="false" outlineLevel="2" collapsed="false">
      <c r="D74" s="15"/>
      <c r="E74" s="16"/>
      <c r="F74" s="16"/>
      <c r="G74" s="16"/>
      <c r="H74" s="17"/>
    </row>
    <row r="75" customFormat="false" ht="15.6" hidden="false" customHeight="true" outlineLevel="0" collapsed="false">
      <c r="A75" s="86" t="n">
        <f aca="false">A8+1</f>
        <v>2</v>
      </c>
      <c r="B75" s="27" t="s">
        <v>101</v>
      </c>
      <c r="C75" s="28" t="n">
        <f aca="false">SUM(D75:H75)</f>
        <v>42</v>
      </c>
      <c r="D75" s="29" t="n">
        <f aca="false">COUNTA(D76:D141)</f>
        <v>1</v>
      </c>
      <c r="E75" s="29" t="n">
        <f aca="false">COUNTA(E76:E141)</f>
        <v>8</v>
      </c>
      <c r="F75" s="29" t="n">
        <f aca="false">COUNTA(F76:F141)</f>
        <v>32</v>
      </c>
      <c r="G75" s="29" t="n">
        <f aca="false">COUNTA(G76:G141)</f>
        <v>0</v>
      </c>
      <c r="H75" s="29" t="n">
        <f aca="false">COUNTA(H76:H141)</f>
        <v>1</v>
      </c>
    </row>
    <row r="76" customFormat="false" ht="15.6" hidden="false" customHeight="true" outlineLevel="1" collapsed="false">
      <c r="D76" s="30"/>
      <c r="E76" s="64" t="s">
        <v>78</v>
      </c>
      <c r="H76" s="32"/>
    </row>
    <row r="77" customFormat="false" ht="15.6" hidden="false" customHeight="true" outlineLevel="1" collapsed="false">
      <c r="F77" s="66" t="s">
        <v>72</v>
      </c>
      <c r="H77" s="35"/>
    </row>
    <row r="78" customFormat="false" ht="15.75" hidden="false" customHeight="false" outlineLevel="1" collapsed="false">
      <c r="E78" s="34" t="s">
        <v>79</v>
      </c>
      <c r="H78" s="69"/>
    </row>
    <row r="79" customFormat="false" ht="15.75" hidden="false" customHeight="false" outlineLevel="1" collapsed="false">
      <c r="D79" s="33"/>
      <c r="F79" s="34" t="s">
        <v>56</v>
      </c>
      <c r="H79" s="35"/>
    </row>
    <row r="80" customFormat="false" ht="15.75" hidden="false" customHeight="false" outlineLevel="1" collapsed="false">
      <c r="D80" s="33"/>
      <c r="F80" s="34" t="s">
        <v>73</v>
      </c>
    </row>
    <row r="81" customFormat="false" ht="15.75" hidden="false" customHeight="false" outlineLevel="1" collapsed="false">
      <c r="E81" s="83" t="s">
        <v>55</v>
      </c>
      <c r="H81" s="69"/>
    </row>
    <row r="82" customFormat="false" ht="15.75" hidden="false" customHeight="false" outlineLevel="1" collapsed="false">
      <c r="E82" s="83" t="s">
        <v>74</v>
      </c>
      <c r="H82" s="69"/>
    </row>
    <row r="83" customFormat="false" ht="15.75" hidden="false" customHeight="false" outlineLevel="1" collapsed="false">
      <c r="D83" s="72"/>
      <c r="F83" s="66" t="s">
        <v>80</v>
      </c>
      <c r="H83" s="35"/>
    </row>
    <row r="84" customFormat="false" ht="15.75" hidden="false" customHeight="false" outlineLevel="1" collapsed="false">
      <c r="D84" s="33"/>
      <c r="E84" s="34" t="s">
        <v>57</v>
      </c>
      <c r="H84" s="35"/>
    </row>
    <row r="85" customFormat="false" ht="15.75" hidden="false" customHeight="false" outlineLevel="1" collapsed="false">
      <c r="D85" s="33"/>
      <c r="E85" s="29"/>
      <c r="F85" s="34" t="s">
        <v>58</v>
      </c>
      <c r="H85" s="35"/>
    </row>
    <row r="86" customFormat="false" ht="15.75" hidden="false" customHeight="false" outlineLevel="1" collapsed="false">
      <c r="D86" s="33"/>
      <c r="F86" s="34" t="s">
        <v>59</v>
      </c>
      <c r="H86" s="35"/>
    </row>
    <row r="87" customFormat="false" ht="15.75" hidden="false" customHeight="false" outlineLevel="1" collapsed="false">
      <c r="D87" s="68" t="s">
        <v>76</v>
      </c>
      <c r="H87" s="36" t="s">
        <v>37</v>
      </c>
    </row>
    <row r="88" customFormat="false" ht="15.75" hidden="false" customHeight="false" outlineLevel="1" collapsed="false">
      <c r="D88" s="72"/>
      <c r="E88" s="34" t="s">
        <v>81</v>
      </c>
      <c r="H88" s="35"/>
    </row>
    <row r="89" customFormat="false" ht="15.75" hidden="false" customHeight="false" outlineLevel="1" collapsed="false">
      <c r="D89" s="72"/>
      <c r="E89" s="34" t="s">
        <v>82</v>
      </c>
      <c r="H89" s="35"/>
    </row>
    <row r="90" customFormat="false" ht="16.5" hidden="false" customHeight="false" outlineLevel="1" collapsed="false">
      <c r="D90" s="84"/>
      <c r="E90" s="70" t="s">
        <v>83</v>
      </c>
    </row>
    <row r="91" customFormat="false" ht="15.75" hidden="false" customHeight="false" outlineLevel="2" collapsed="false">
      <c r="D91" s="12"/>
      <c r="E91" s="1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E92" s="8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E93" s="8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E94" s="14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E95" s="8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E96" s="1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E97" s="8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E98" s="8"/>
      <c r="F98" s="8"/>
      <c r="G98" s="8"/>
      <c r="H98" s="13"/>
    </row>
    <row r="99" customFormat="false" ht="15.75" hidden="false" customHeight="false" outlineLevel="2" collapsed="false">
      <c r="D99" s="12"/>
      <c r="E99" s="8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E100" s="8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E101" s="1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E102" s="8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E103" s="8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E104" s="8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E105" s="8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E106" s="8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E107" s="8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E108" s="8"/>
      <c r="F108" s="39" t="s">
        <v>62</v>
      </c>
      <c r="G108" s="8"/>
      <c r="H108" s="13"/>
    </row>
    <row r="109" customFormat="false" ht="15.6" hidden="false" customHeight="true" outlineLevel="2" collapsed="false">
      <c r="D109" s="12"/>
      <c r="E109" s="8"/>
      <c r="F109" s="39" t="s">
        <v>63</v>
      </c>
      <c r="G109" s="8"/>
      <c r="H109" s="13"/>
    </row>
    <row r="110" customFormat="false" ht="15.6" hidden="false" customHeight="true" outlineLevel="2" collapsed="false">
      <c r="D110" s="12"/>
      <c r="E110" s="8"/>
      <c r="F110" s="39" t="s">
        <v>99</v>
      </c>
      <c r="G110" s="8"/>
      <c r="H110" s="13"/>
    </row>
    <row r="111" customFormat="false" ht="15.75" hidden="false" customHeight="false" outlineLevel="2" collapsed="false">
      <c r="D111" s="12"/>
      <c r="E111" s="8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E112" s="8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E113" s="8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E114" s="8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E115" s="8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E116" s="8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E117" s="8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E118" s="1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14"/>
      <c r="G120" s="8"/>
      <c r="H120" s="13"/>
    </row>
    <row r="121" customFormat="false" ht="15.75" hidden="false" customHeight="false" outlineLevel="2" collapsed="false">
      <c r="D121" s="12"/>
      <c r="E121" s="8"/>
      <c r="F121" s="8"/>
      <c r="G121" s="8"/>
      <c r="H121" s="13"/>
    </row>
    <row r="122" customFormat="false" ht="15.75" hidden="false" customHeight="fals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14"/>
      <c r="H123" s="13"/>
    </row>
    <row r="124" customFormat="false" ht="15.75" hidden="false" customHeight="false" outlineLevel="2" collapsed="false">
      <c r="D124" s="12"/>
      <c r="E124" s="8"/>
      <c r="F124" s="8"/>
      <c r="G124" s="14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14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8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8"/>
      <c r="H135" s="13"/>
    </row>
    <row r="136" customFormat="false" ht="15.75" hidden="false" customHeight="false" outlineLevel="2" collapsed="false">
      <c r="D136" s="12"/>
      <c r="E136" s="8"/>
      <c r="F136" s="8"/>
      <c r="G136" s="8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8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13"/>
      <c r="G140" s="8"/>
      <c r="H140" s="13"/>
    </row>
    <row r="141" customFormat="false" ht="16.5" hidden="false" customHeight="false" outlineLevel="2" collapsed="false">
      <c r="D141" s="15"/>
      <c r="E141" s="16"/>
      <c r="F141" s="16"/>
      <c r="G141" s="16"/>
      <c r="H141" s="17"/>
    </row>
    <row r="142" customFormat="false" ht="15.6" hidden="false" customHeight="true" outlineLevel="0" collapsed="false">
      <c r="A142" s="86" t="n">
        <f aca="false">A75+1</f>
        <v>3</v>
      </c>
      <c r="B142" s="27" t="s">
        <v>102</v>
      </c>
      <c r="C142" s="28" t="n">
        <f aca="false">SUM(D142:H142)</f>
        <v>41</v>
      </c>
      <c r="D142" s="29" t="n">
        <f aca="false">COUNTA(D143:D208)</f>
        <v>1</v>
      </c>
      <c r="E142" s="29" t="n">
        <f aca="false">COUNTA(E143:E208)</f>
        <v>0</v>
      </c>
      <c r="F142" s="29" t="n">
        <f aca="false">COUNTA(F143:F208)</f>
        <v>39</v>
      </c>
      <c r="G142" s="29" t="n">
        <f aca="false">COUNTA(G143:G208)</f>
        <v>1</v>
      </c>
      <c r="H142" s="29" t="n">
        <f aca="false">COUNTA(H143:H208)</f>
        <v>0</v>
      </c>
    </row>
    <row r="143" customFormat="false" ht="15.6" hidden="false" customHeight="true" outlineLevel="1" collapsed="false">
      <c r="D143" s="30"/>
      <c r="F143" s="64" t="s">
        <v>78</v>
      </c>
      <c r="H143" s="32"/>
    </row>
    <row r="144" customFormat="false" ht="15.6" hidden="false" customHeight="true" outlineLevel="1" collapsed="false">
      <c r="F144" s="66" t="s">
        <v>72</v>
      </c>
      <c r="H144" s="35"/>
    </row>
    <row r="145" customFormat="false" ht="15.75" hidden="false" customHeight="false" outlineLevel="1" collapsed="false">
      <c r="F145" s="34" t="s">
        <v>79</v>
      </c>
      <c r="H145" s="69"/>
    </row>
    <row r="146" customFormat="false" ht="15.75" hidden="false" customHeight="false" outlineLevel="1" collapsed="false">
      <c r="D146" s="33"/>
      <c r="F146" s="34" t="s">
        <v>56</v>
      </c>
      <c r="H146" s="35"/>
    </row>
    <row r="147" customFormat="false" ht="15.75" hidden="false" customHeight="false" outlineLevel="1" collapsed="false">
      <c r="D147" s="33"/>
      <c r="F147" s="34" t="s">
        <v>73</v>
      </c>
    </row>
    <row r="148" customFormat="false" ht="15.75" hidden="false" customHeight="false" outlineLevel="1" collapsed="false">
      <c r="F148" s="83" t="s">
        <v>55</v>
      </c>
      <c r="H148" s="69"/>
    </row>
    <row r="149" customFormat="false" ht="15.75" hidden="false" customHeight="false" outlineLevel="1" collapsed="false">
      <c r="F149" s="83" t="s">
        <v>74</v>
      </c>
      <c r="H149" s="69"/>
    </row>
    <row r="150" customFormat="false" ht="15.75" hidden="false" customHeight="false" outlineLevel="1" collapsed="false">
      <c r="D150" s="72"/>
      <c r="F150" s="66" t="s">
        <v>80</v>
      </c>
      <c r="H150" s="35"/>
    </row>
    <row r="151" customFormat="false" ht="15.75" hidden="false" customHeight="false" outlineLevel="1" collapsed="false">
      <c r="D151" s="33"/>
      <c r="F151" s="34" t="s">
        <v>57</v>
      </c>
      <c r="H151" s="35"/>
    </row>
    <row r="152" customFormat="false" ht="15.75" hidden="false" customHeight="false" outlineLevel="1" collapsed="false">
      <c r="D152" s="33"/>
      <c r="E152" s="29"/>
      <c r="F152" s="34" t="s">
        <v>58</v>
      </c>
      <c r="H152" s="35"/>
    </row>
    <row r="153" customFormat="false" ht="15.75" hidden="false" customHeight="false" outlineLevel="1" collapsed="false">
      <c r="D153" s="33"/>
      <c r="F153" s="34" t="s">
        <v>59</v>
      </c>
      <c r="H153" s="35"/>
    </row>
    <row r="154" customFormat="false" ht="15.75" hidden="false" customHeight="false" outlineLevel="1" collapsed="false">
      <c r="F154" s="68" t="s">
        <v>76</v>
      </c>
      <c r="G154" s="36" t="s">
        <v>37</v>
      </c>
    </row>
    <row r="155" customFormat="false" ht="15.75" hidden="false" customHeight="false" outlineLevel="1" collapsed="false">
      <c r="D155" s="72"/>
      <c r="F155" s="34" t="s">
        <v>81</v>
      </c>
      <c r="H155" s="35"/>
    </row>
    <row r="156" customFormat="false" ht="15.75" hidden="false" customHeight="false" outlineLevel="1" collapsed="false">
      <c r="D156" s="72"/>
      <c r="F156" s="34" t="s">
        <v>82</v>
      </c>
      <c r="H156" s="35"/>
    </row>
    <row r="157" customFormat="false" ht="16.5" hidden="false" customHeight="false" outlineLevel="1" collapsed="false">
      <c r="D157" s="84"/>
      <c r="F157" s="70" t="s">
        <v>83</v>
      </c>
    </row>
    <row r="158" customFormat="false" ht="15.75" hidden="false" customHeight="false" outlineLevel="2" collapsed="false">
      <c r="D158" s="39" t="s">
        <v>14</v>
      </c>
      <c r="E158" s="8"/>
      <c r="F158" s="1"/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8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1"/>
      <c r="F163" s="39" t="s">
        <v>39</v>
      </c>
      <c r="G163" s="8"/>
      <c r="H163" s="1"/>
    </row>
    <row r="164" customFormat="false" ht="15.75" hidden="false" customHeight="false" outlineLevel="2" collapsed="false">
      <c r="D164" s="12"/>
      <c r="E164" s="8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8"/>
      <c r="G165" s="8"/>
      <c r="H165" s="13"/>
    </row>
    <row r="166" customFormat="false" ht="15.75" hidden="false" customHeight="false" outlineLevel="2" collapsed="false">
      <c r="D166" s="12"/>
      <c r="E166" s="8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8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8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8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8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8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12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6" hidden="false" customHeight="true" outlineLevel="2" collapsed="false">
      <c r="D176" s="12"/>
      <c r="E176" s="8"/>
      <c r="F176" s="39" t="s">
        <v>63</v>
      </c>
      <c r="G176" s="8"/>
      <c r="H176" s="13"/>
    </row>
    <row r="177" customFormat="false" ht="15.6" hidden="false" customHeight="true" outlineLevel="2" collapsed="false">
      <c r="D177" s="12"/>
      <c r="E177" s="8"/>
      <c r="F177" s="8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E181" s="1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8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8"/>
      <c r="G185" s="8"/>
      <c r="H185" s="13"/>
    </row>
    <row r="186" customFormat="false" ht="15.75" hidden="false" customHeight="false" outlineLevel="2" collapsed="false">
      <c r="D186" s="12"/>
      <c r="E186" s="8"/>
      <c r="F186" s="8"/>
      <c r="G186" s="8"/>
      <c r="H186" s="13"/>
    </row>
    <row r="187" customFormat="false" ht="15.75" hidden="false" customHeight="false" outlineLevel="2" collapsed="false">
      <c r="D187" s="12"/>
      <c r="E187" s="8"/>
      <c r="F187" s="14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14"/>
      <c r="H190" s="13"/>
    </row>
    <row r="191" customFormat="false" ht="15.75" hidden="false" customHeight="false" outlineLevel="2" collapsed="false">
      <c r="D191" s="12"/>
      <c r="E191" s="8"/>
      <c r="F191" s="8"/>
      <c r="G191" s="14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14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6.5" hidden="false" customHeight="false" outlineLevel="2" collapsed="false">
      <c r="D208" s="15"/>
      <c r="E208" s="16"/>
      <c r="F208" s="16"/>
      <c r="G208" s="16"/>
      <c r="H208" s="17"/>
    </row>
    <row r="209" customFormat="false" ht="15.6" hidden="false" customHeight="true" outlineLevel="0" collapsed="false">
      <c r="A209" s="86" t="n">
        <f aca="false">A142+1</f>
        <v>4</v>
      </c>
      <c r="B209" s="27" t="s">
        <v>103</v>
      </c>
      <c r="C209" s="28" t="n">
        <f aca="false">SUM(D209:H209)</f>
        <v>42</v>
      </c>
      <c r="D209" s="29" t="n">
        <f aca="false">COUNTA(D210:D275)</f>
        <v>3</v>
      </c>
      <c r="E209" s="29" t="n">
        <f aca="false">COUNTA(E210:E275)</f>
        <v>1</v>
      </c>
      <c r="F209" s="29" t="n">
        <f aca="false">COUNTA(F210:F275)</f>
        <v>38</v>
      </c>
      <c r="G209" s="29" t="n">
        <f aca="false">COUNTA(G210:G275)</f>
        <v>0</v>
      </c>
      <c r="H209" s="29" t="n">
        <f aca="false">COUNTA(H210:H275)</f>
        <v>0</v>
      </c>
    </row>
    <row r="210" customFormat="false" ht="15.6" hidden="false" customHeight="true" outlineLevel="1" collapsed="false">
      <c r="D210" s="30"/>
      <c r="F210" s="64" t="s">
        <v>78</v>
      </c>
      <c r="H210" s="32"/>
    </row>
    <row r="211" customFormat="false" ht="15.6" hidden="false" customHeight="true" outlineLevel="1" collapsed="false">
      <c r="F211" s="66" t="s">
        <v>72</v>
      </c>
      <c r="H211" s="35"/>
    </row>
    <row r="212" customFormat="false" ht="15.75" hidden="false" customHeight="false" outlineLevel="1" collapsed="false">
      <c r="F212" s="34" t="s">
        <v>79</v>
      </c>
      <c r="H212" s="69"/>
    </row>
    <row r="213" customFormat="false" ht="15.75" hidden="false" customHeight="false" outlineLevel="1" collapsed="false">
      <c r="D213" s="33"/>
      <c r="F213" s="34" t="s">
        <v>56</v>
      </c>
      <c r="H213" s="35"/>
    </row>
    <row r="214" customFormat="false" ht="15.75" hidden="false" customHeight="false" outlineLevel="1" collapsed="false">
      <c r="D214" s="33"/>
      <c r="F214" s="34" t="s">
        <v>73</v>
      </c>
    </row>
    <row r="215" customFormat="false" ht="15.75" hidden="false" customHeight="false" outlineLevel="1" collapsed="false">
      <c r="F215" s="83" t="s">
        <v>55</v>
      </c>
      <c r="H215" s="69"/>
    </row>
    <row r="216" customFormat="false" ht="15.75" hidden="false" customHeight="false" outlineLevel="1" collapsed="false">
      <c r="F216" s="83" t="s">
        <v>74</v>
      </c>
      <c r="H216" s="69"/>
    </row>
    <row r="217" customFormat="false" ht="15.75" hidden="false" customHeight="false" outlineLevel="1" collapsed="false">
      <c r="D217" s="72"/>
      <c r="F217" s="66" t="s">
        <v>80</v>
      </c>
      <c r="H217" s="35"/>
    </row>
    <row r="218" customFormat="false" ht="15.75" hidden="false" customHeight="false" outlineLevel="1" collapsed="false">
      <c r="D218" s="33"/>
      <c r="F218" s="34" t="s">
        <v>57</v>
      </c>
      <c r="H218" s="35"/>
    </row>
    <row r="219" customFormat="false" ht="15.75" hidden="false" customHeight="false" outlineLevel="1" collapsed="false">
      <c r="D219" s="33"/>
      <c r="E219" s="29"/>
      <c r="F219" s="34" t="s">
        <v>58</v>
      </c>
      <c r="H219" s="35"/>
    </row>
    <row r="220" customFormat="false" ht="15.75" hidden="false" customHeight="false" outlineLevel="1" collapsed="false">
      <c r="D220" s="36" t="s">
        <v>37</v>
      </c>
      <c r="F220" s="34" t="s">
        <v>59</v>
      </c>
      <c r="H220" s="35"/>
    </row>
    <row r="221" customFormat="false" ht="15.75" hidden="false" customHeight="false" outlineLevel="1" collapsed="false">
      <c r="D221" s="68" t="s">
        <v>76</v>
      </c>
    </row>
    <row r="222" customFormat="false" ht="15.75" hidden="false" customHeight="false" outlineLevel="1" collapsed="false">
      <c r="D222" s="72"/>
      <c r="F222" s="34" t="s">
        <v>81</v>
      </c>
      <c r="H222" s="35"/>
    </row>
    <row r="223" customFormat="false" ht="15.75" hidden="false" customHeight="false" outlineLevel="1" collapsed="false">
      <c r="D223" s="72"/>
      <c r="F223" s="34" t="s">
        <v>82</v>
      </c>
      <c r="H223" s="35"/>
    </row>
    <row r="224" customFormat="false" ht="16.5" hidden="false" customHeight="false" outlineLevel="1" collapsed="false">
      <c r="D224" s="84"/>
      <c r="F224" s="70" t="s">
        <v>83</v>
      </c>
    </row>
    <row r="225" customFormat="false" ht="15.75" hidden="false" customHeight="false" outlineLevel="2" collapsed="false">
      <c r="D225" s="1"/>
      <c r="E225" s="39" t="s">
        <v>14</v>
      </c>
      <c r="F225" s="1"/>
      <c r="G225" s="14"/>
      <c r="H225" s="13"/>
    </row>
    <row r="226" customFormat="false" ht="15.75" hidden="false" customHeight="false" outlineLevel="2" collapsed="false">
      <c r="D226" s="12"/>
      <c r="E226" s="8"/>
      <c r="F226" s="39" t="s">
        <v>12</v>
      </c>
      <c r="G226" s="8"/>
      <c r="H226" s="13"/>
    </row>
    <row r="227" customFormat="false" ht="15.75" hidden="false" customHeight="false" outlineLevel="2" collapsed="false">
      <c r="D227" s="12"/>
      <c r="E227" s="8"/>
      <c r="F227" s="39" t="s">
        <v>38</v>
      </c>
      <c r="G227" s="8"/>
      <c r="H227" s="13"/>
    </row>
    <row r="228" customFormat="false" ht="15.75" hidden="false" customHeight="false" outlineLevel="2" collapsed="false">
      <c r="D228" s="12"/>
      <c r="E228" s="14"/>
      <c r="F228" s="39" t="s">
        <v>40</v>
      </c>
      <c r="G228" s="8"/>
      <c r="H228" s="13"/>
    </row>
    <row r="229" customFormat="false" ht="15.75" hidden="false" customHeight="false" outlineLevel="2" collapsed="false">
      <c r="D229" s="39" t="s">
        <v>28</v>
      </c>
      <c r="E229" s="8"/>
      <c r="F229" s="1"/>
      <c r="G229" s="8"/>
      <c r="H229" s="13"/>
    </row>
    <row r="230" customFormat="false" ht="15.75" hidden="false" customHeight="false" outlineLevel="2" collapsed="false">
      <c r="D230" s="12"/>
      <c r="E230" s="8"/>
      <c r="F230" s="39" t="s">
        <v>39</v>
      </c>
      <c r="G230" s="8"/>
      <c r="H230" s="13"/>
    </row>
    <row r="231" customFormat="false" ht="15.75" hidden="false" customHeight="false" outlineLevel="2" collapsed="false">
      <c r="D231" s="12"/>
      <c r="E231" s="8"/>
      <c r="F231" s="39" t="s">
        <v>41</v>
      </c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39" t="s">
        <v>24</v>
      </c>
      <c r="G233" s="8"/>
      <c r="H233" s="13"/>
    </row>
    <row r="234" customFormat="false" ht="15.75" hidden="false" customHeight="false" outlineLevel="2" collapsed="false">
      <c r="D234" s="12"/>
      <c r="E234" s="8"/>
      <c r="F234" s="39" t="s">
        <v>23</v>
      </c>
      <c r="G234" s="8"/>
      <c r="H234" s="13"/>
    </row>
    <row r="235" customFormat="false" ht="15.75" hidden="false" customHeight="false" outlineLevel="2" collapsed="false">
      <c r="D235" s="12"/>
      <c r="E235" s="8"/>
      <c r="F235" s="39" t="s">
        <v>8</v>
      </c>
      <c r="G235" s="8"/>
      <c r="H235" s="13"/>
    </row>
    <row r="236" customFormat="false" ht="15.75" hidden="false" customHeight="false" outlineLevel="2" collapsed="false">
      <c r="D236" s="12"/>
      <c r="E236" s="8"/>
      <c r="F236" s="39" t="s">
        <v>9</v>
      </c>
      <c r="G236" s="8"/>
      <c r="H236" s="13"/>
    </row>
    <row r="237" customFormat="false" ht="15.75" hidden="false" customHeight="false" outlineLevel="2" collapsed="false">
      <c r="D237" s="12"/>
      <c r="E237" s="8"/>
      <c r="F237" s="39" t="s">
        <v>54</v>
      </c>
      <c r="G237" s="8"/>
      <c r="H237" s="13"/>
    </row>
    <row r="238" customFormat="false" ht="15.75" hidden="false" customHeight="false" outlineLevel="2" collapsed="false">
      <c r="D238" s="12"/>
      <c r="E238" s="8"/>
      <c r="F238" s="39" t="s">
        <v>18</v>
      </c>
      <c r="G238" s="8"/>
      <c r="H238" s="13"/>
    </row>
    <row r="239" customFormat="false" ht="15.75" hidden="false" customHeight="false" outlineLevel="2" collapsed="false">
      <c r="D239" s="12"/>
      <c r="E239" s="8"/>
      <c r="F239" s="39" t="s">
        <v>27</v>
      </c>
      <c r="G239" s="8"/>
      <c r="H239" s="13"/>
    </row>
    <row r="240" customFormat="false" ht="15.75" hidden="false" customHeight="false" outlineLevel="2" collapsed="false">
      <c r="D240" s="12"/>
      <c r="E240" s="8"/>
      <c r="F240" s="39" t="s">
        <v>60</v>
      </c>
      <c r="G240" s="8"/>
      <c r="H240" s="13"/>
    </row>
    <row r="241" customFormat="false" ht="15.75" hidden="false" customHeight="false" outlineLevel="2" collapsed="false">
      <c r="D241" s="12"/>
      <c r="E241" s="8"/>
      <c r="F241" s="39" t="s">
        <v>61</v>
      </c>
      <c r="G241" s="8"/>
      <c r="H241" s="13"/>
    </row>
    <row r="242" customFormat="false" ht="15.75" hidden="false" customHeight="false" outlineLevel="2" collapsed="false">
      <c r="D242" s="12"/>
      <c r="E242" s="8"/>
      <c r="F242" s="39" t="s">
        <v>62</v>
      </c>
      <c r="G242" s="8"/>
      <c r="H242" s="13"/>
    </row>
    <row r="243" customFormat="false" ht="15.6" hidden="false" customHeight="true" outlineLevel="2" collapsed="false">
      <c r="D243" s="12"/>
      <c r="E243" s="8"/>
      <c r="F243" s="39" t="s">
        <v>63</v>
      </c>
      <c r="G243" s="8"/>
      <c r="H243" s="13"/>
    </row>
    <row r="244" customFormat="false" ht="15.6" hidden="false" customHeight="true" outlineLevel="2" collapsed="false">
      <c r="D244" s="12"/>
      <c r="E244" s="8"/>
      <c r="F244" s="8"/>
      <c r="G244" s="8"/>
      <c r="H244" s="13"/>
    </row>
    <row r="245" customFormat="false" ht="15.75" hidden="false" customHeight="false" outlineLevel="2" collapsed="false">
      <c r="D245" s="12"/>
      <c r="E245" s="8"/>
      <c r="F245" s="39" t="s">
        <v>64</v>
      </c>
      <c r="G245" s="8"/>
      <c r="H245" s="13"/>
    </row>
    <row r="246" customFormat="false" ht="15.75" hidden="false" customHeight="false" outlineLevel="2" collapsed="false">
      <c r="D246" s="12"/>
      <c r="E246" s="8"/>
      <c r="F246" s="39" t="s">
        <v>65</v>
      </c>
      <c r="G246" s="8"/>
      <c r="H246" s="13"/>
    </row>
    <row r="247" customFormat="false" ht="15.75" hidden="false" customHeight="false" outlineLevel="2" collapsed="false">
      <c r="D247" s="12"/>
      <c r="E247" s="8"/>
      <c r="F247" s="39" t="s">
        <v>66</v>
      </c>
      <c r="G247" s="8"/>
      <c r="H247" s="13"/>
    </row>
    <row r="248" customFormat="false" ht="15.75" hidden="false" customHeight="false" outlineLevel="2" collapsed="false">
      <c r="D248" s="12"/>
      <c r="E248" s="1"/>
      <c r="F248" s="39" t="s">
        <v>67</v>
      </c>
      <c r="G248" s="8"/>
      <c r="H248" s="13"/>
    </row>
    <row r="249" customFormat="false" ht="15.75" hidden="false" customHeight="false" outlineLevel="2" collapsed="false">
      <c r="D249" s="12"/>
      <c r="E249" s="8"/>
      <c r="F249" s="39" t="s">
        <v>68</v>
      </c>
      <c r="G249" s="8"/>
      <c r="H249" s="13"/>
    </row>
    <row r="250" customFormat="false" ht="15.75" hidden="false" customHeight="false" outlineLevel="2" collapsed="false">
      <c r="D250" s="12"/>
      <c r="E250" s="8"/>
      <c r="F250" s="39" t="s">
        <v>69</v>
      </c>
      <c r="G250" s="8"/>
      <c r="H250" s="13"/>
    </row>
    <row r="251" customFormat="false" ht="15.75" hidden="false" customHeight="false" outlineLevel="2" collapsed="false">
      <c r="D251" s="12"/>
      <c r="E251" s="8"/>
      <c r="F251" s="39" t="s">
        <v>70</v>
      </c>
      <c r="G251" s="8"/>
      <c r="H251" s="13"/>
    </row>
    <row r="252" customFormat="false" ht="15.75" hidden="false" customHeight="false" outlineLevel="2" collapsed="false">
      <c r="D252" s="12"/>
      <c r="E252" s="8"/>
      <c r="F252" s="39" t="s">
        <v>42</v>
      </c>
      <c r="G252" s="8"/>
      <c r="H252" s="13"/>
    </row>
    <row r="253" customFormat="false" ht="15.75" hidden="false" customHeight="false" outlineLevel="2" collapsed="false">
      <c r="D253" s="12"/>
      <c r="E253" s="8"/>
      <c r="F253" s="8"/>
      <c r="G253" s="8"/>
      <c r="H253" s="13"/>
    </row>
    <row r="254" customFormat="false" ht="15.75" hidden="false" customHeight="false" outlineLevel="2" collapsed="false">
      <c r="D254" s="12"/>
      <c r="E254" s="8"/>
      <c r="F254" s="8"/>
      <c r="G254" s="8"/>
      <c r="H254" s="13"/>
    </row>
    <row r="255" customFormat="false" ht="15.75" hidden="false" customHeight="false" outlineLevel="2" collapsed="false">
      <c r="D255" s="12"/>
      <c r="E255" s="8"/>
      <c r="F255" s="8"/>
      <c r="G255" s="8"/>
      <c r="H255" s="13"/>
    </row>
    <row r="256" customFormat="false" ht="15.75" hidden="false" customHeight="false" outlineLevel="2" collapsed="false">
      <c r="D256" s="12"/>
      <c r="E256" s="8"/>
      <c r="F256" s="14"/>
      <c r="G256" s="8"/>
      <c r="H256" s="13"/>
    </row>
    <row r="257" customFormat="false" ht="15.75" hidden="false" customHeight="false" outlineLevel="2" collapsed="false">
      <c r="D257" s="12"/>
      <c r="E257" s="8"/>
      <c r="F257" s="8"/>
      <c r="G257" s="14"/>
      <c r="H257" s="13"/>
    </row>
    <row r="258" customFormat="false" ht="15.75" hidden="false" customHeight="false" outlineLevel="2" collapsed="false">
      <c r="D258" s="12"/>
      <c r="E258" s="8"/>
      <c r="F258" s="8"/>
      <c r="G258" s="14"/>
      <c r="H258" s="13"/>
    </row>
    <row r="259" customFormat="false" ht="15.75" hidden="false" customHeight="false" outlineLevel="2" collapsed="false">
      <c r="D259" s="12"/>
      <c r="E259" s="8"/>
      <c r="F259" s="8"/>
      <c r="G259" s="8"/>
      <c r="H259" s="13"/>
    </row>
    <row r="260" customFormat="false" ht="15.75" hidden="false" customHeight="false" outlineLevel="2" collapsed="false">
      <c r="D260" s="12"/>
      <c r="E260" s="8"/>
      <c r="F260" s="8"/>
      <c r="G260" s="8"/>
      <c r="H260" s="13"/>
    </row>
    <row r="261" customFormat="false" ht="15.75" hidden="false" customHeight="false" outlineLevel="2" collapsed="false">
      <c r="D261" s="12"/>
      <c r="E261" s="14"/>
      <c r="F261" s="8"/>
      <c r="G261" s="8"/>
      <c r="H261" s="13"/>
    </row>
    <row r="262" customFormat="false" ht="15.75" hidden="false" customHeight="false" outlineLevel="2" collapsed="false">
      <c r="D262" s="12"/>
      <c r="E262" s="8"/>
      <c r="F262" s="8"/>
      <c r="G262" s="8"/>
      <c r="H262" s="13"/>
    </row>
    <row r="263" customFormat="false" ht="15.75" hidden="false" customHeight="false" outlineLevel="2" collapsed="false">
      <c r="D263" s="12"/>
      <c r="E263" s="8"/>
      <c r="F263" s="8"/>
      <c r="G263" s="8"/>
      <c r="H263" s="13"/>
    </row>
    <row r="264" customFormat="false" ht="15.75" hidden="false" customHeight="false" outlineLevel="2" collapsed="false">
      <c r="D264" s="12"/>
      <c r="E264" s="8"/>
      <c r="F264" s="8"/>
      <c r="G264" s="8"/>
      <c r="H264" s="13"/>
    </row>
    <row r="265" customFormat="false" ht="15.75" hidden="false" customHeight="false" outlineLevel="2" collapsed="false">
      <c r="D265" s="12"/>
      <c r="E265" s="8"/>
      <c r="F265" s="8"/>
      <c r="G265" s="8"/>
      <c r="H265" s="13"/>
    </row>
    <row r="266" customFormat="false" ht="15.75" hidden="false" customHeight="false" outlineLevel="2" collapsed="false">
      <c r="D266" s="12"/>
      <c r="E266" s="8"/>
      <c r="F266" s="8"/>
      <c r="G266" s="8"/>
      <c r="H266" s="13"/>
    </row>
    <row r="267" customFormat="false" ht="15.75" hidden="false" customHeight="false" outlineLevel="2" collapsed="false">
      <c r="D267" s="12"/>
      <c r="E267" s="8"/>
      <c r="F267" s="8"/>
      <c r="G267" s="8"/>
      <c r="H267" s="13"/>
    </row>
    <row r="268" customFormat="false" ht="15.75" hidden="false" customHeight="false" outlineLevel="2" collapsed="false">
      <c r="D268" s="12"/>
      <c r="E268" s="8"/>
      <c r="F268" s="8"/>
      <c r="G268" s="8"/>
      <c r="H268" s="13"/>
    </row>
    <row r="269" customFormat="false" ht="15.75" hidden="false" customHeight="false" outlineLevel="2" collapsed="false">
      <c r="D269" s="12"/>
      <c r="E269" s="8"/>
      <c r="F269" s="8"/>
      <c r="G269" s="8"/>
      <c r="H269" s="13"/>
    </row>
    <row r="270" customFormat="false" ht="15.75" hidden="false" customHeight="false" outlineLevel="2" collapsed="false">
      <c r="D270" s="12"/>
      <c r="E270" s="8"/>
      <c r="F270" s="8"/>
      <c r="G270" s="8"/>
      <c r="H270" s="13"/>
    </row>
    <row r="271" customFormat="false" ht="15.75" hidden="false" customHeight="false" outlineLevel="2" collapsed="false">
      <c r="D271" s="12"/>
      <c r="E271" s="8"/>
      <c r="F271" s="8"/>
      <c r="G271" s="8"/>
      <c r="H271" s="13"/>
    </row>
    <row r="272" customFormat="false" ht="15.75" hidden="false" customHeight="false" outlineLevel="2" collapsed="false">
      <c r="D272" s="12"/>
      <c r="E272" s="8"/>
      <c r="F272" s="8"/>
      <c r="G272" s="8"/>
      <c r="H272" s="13"/>
    </row>
    <row r="273" customFormat="false" ht="15.75" hidden="false" customHeight="false" outlineLevel="2" collapsed="false">
      <c r="D273" s="12"/>
      <c r="E273" s="8"/>
      <c r="F273" s="8"/>
      <c r="G273" s="8"/>
      <c r="H273" s="13"/>
    </row>
    <row r="274" customFormat="false" ht="15.75" hidden="false" customHeight="false" outlineLevel="2" collapsed="false">
      <c r="D274" s="12"/>
      <c r="E274" s="8"/>
      <c r="F274" s="8"/>
      <c r="G274" s="8"/>
      <c r="H274" s="13"/>
    </row>
    <row r="275" customFormat="false" ht="16.5" hidden="false" customHeight="false" outlineLevel="2" collapsed="false">
      <c r="D275" s="15"/>
      <c r="E275" s="16"/>
      <c r="F275" s="16"/>
      <c r="G275" s="16"/>
      <c r="H275" s="17"/>
    </row>
    <row r="276" customFormat="false" ht="15" hidden="false" customHeight="true" outlineLevel="0" collapsed="false">
      <c r="C276" s="54" t="n">
        <f aca="false">SUM(D276:H276)</f>
        <v>167</v>
      </c>
      <c r="D276" s="55" t="n">
        <f aca="false">D209+D142+D75+D8</f>
        <v>6</v>
      </c>
      <c r="E276" s="55" t="n">
        <f aca="false">E209+E142+E75+E8</f>
        <v>19</v>
      </c>
      <c r="F276" s="55" t="n">
        <f aca="false">F209+F142+F75+F8</f>
        <v>138</v>
      </c>
      <c r="G276" s="55" t="n">
        <f aca="false">G209+G142+G75+G8</f>
        <v>1</v>
      </c>
      <c r="H276" s="55" t="n">
        <f aca="false">H209+H142+H75+H8</f>
        <v>3</v>
      </c>
    </row>
    <row r="277" customFormat="false" ht="15.75" hidden="false" customHeight="false" outlineLevel="0" collapsed="false">
      <c r="C277" s="56"/>
      <c r="D277" s="21" t="n">
        <f aca="false">D276/$C$276</f>
        <v>0.0359281437125748</v>
      </c>
      <c r="E277" s="21" t="n">
        <f aca="false">E276/$C$276</f>
        <v>0.11377245508982</v>
      </c>
      <c r="F277" s="21" t="n">
        <f aca="false">F276/$C$276</f>
        <v>0.826347305389221</v>
      </c>
      <c r="G277" s="21" t="n">
        <f aca="false">G276/$C$276</f>
        <v>0.00598802395209581</v>
      </c>
      <c r="H277" s="21" t="n">
        <f aca="false">H276/$C$276</f>
        <v>0.0179640718562874</v>
      </c>
    </row>
  </sheetData>
  <mergeCells count="5">
    <mergeCell ref="D2:D7"/>
    <mergeCell ref="E2:E7"/>
    <mergeCell ref="F2:F7"/>
    <mergeCell ref="G2:G7"/>
    <mergeCell ref="H2:H7"/>
  </mergeCells>
  <conditionalFormatting sqref="E13 H17:H20 H14 H10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</conditionalFormatting>
  <conditionalFormatting sqref="E16 F11 H9 E9 D9:D10 D12:D13 D18:E18 D19:D20 D16:D17 H11:H12 H15:H16 H21 E21 F20 F22:F23"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</conditionalFormatting>
  <conditionalFormatting sqref="F80 H84:H87 H81 H77"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</conditionalFormatting>
  <conditionalFormatting sqref="F83 E78 H76 D76:E76 F77 D79:D80 D85:E85 D86:D87 D83:D84 H78:H79 H82:H83 H88 E88:E90"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</conditionalFormatting>
  <conditionalFormatting sqref="G154 F147 H151:H153 H148 H144"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</conditionalFormatting>
  <conditionalFormatting sqref="F150 H143 D143 F143:F145 D146:D147 D152:E152 D153 F154:F157 D150:D151 H145:H146 H149:H150 H155"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</conditionalFormatting>
  <conditionalFormatting sqref="D220 F214 H218:H220 H215 H211"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</conditionalFormatting>
  <conditionalFormatting sqref="F217 H210 D210 F210:F212 D213:D214 D219:E219 F222:F224 D221 D217:D218 H212:H213 H216:H217 H222"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</conditionalFormatting>
  <conditionalFormatting sqref="D66:H74 G45:H65 D45:F50 F52:F64 E51 D53:E65 D51:D52">
    <cfRule type="duplicateValues" priority="142" aboveAverage="0" equalAverage="0" bottom="0" percent="0" rank="0" text="" dxfId="140">
      <formula>0</formula>
    </cfRule>
  </conditionalFormatting>
  <conditionalFormatting sqref="F65">
    <cfRule type="duplicateValues" priority="143" aboveAverage="0" equalAverage="0" bottom="0" percent="0" rank="0" text="" dxfId="141">
      <formula>0</formula>
    </cfRule>
  </conditionalFormatting>
  <conditionalFormatting sqref="D45:H50 G51:H51 E51 D53:H74 D51:D52 F52:H52"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</conditionalFormatting>
  <conditionalFormatting sqref="F65">
    <cfRule type="duplicateValues" priority="153" aboveAverage="0" equalAverage="0" bottom="0" percent="0" rank="0" text="" dxfId="151">
      <formula>0</formula>
    </cfRule>
  </conditionalFormatting>
  <conditionalFormatting sqref="E52"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</conditionalFormatting>
  <conditionalFormatting sqref="F32">
    <cfRule type="duplicateValues" priority="175" aboveAverage="0" equalAverage="0" bottom="0" percent="0" rank="0" text="" dxfId="173">
      <formula>0</formula>
    </cfRule>
  </conditionalFormatting>
  <conditionalFormatting sqref="F32">
    <cfRule type="duplicateValues" priority="176" aboveAverage="0" equalAverage="0" bottom="0" percent="0" rank="0" text="" dxfId="174">
      <formula>0</formula>
    </cfRule>
  </conditionalFormatting>
  <conditionalFormatting sqref="F25:F28 F30 D24:E32 D33:H33 D35:H42 G34:H34 D34:E34 G24:H32 D44:H44 D43:E43 G43:H43">
    <cfRule type="duplicateValues" priority="177" aboveAverage="0" equalAverage="0" bottom="0" percent="0" rank="0" text="" dxfId="175">
      <formula>0</formula>
    </cfRule>
  </conditionalFormatting>
  <conditionalFormatting sqref="D25:H28 D35:H42 G34:H34 D34:E34 G24:H24 D24:E24 D30:H30 D29:E29 G29:H29 D32:H33 D31:E31 G31:H31 D44:H44 D43:E43 G43:H43"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</conditionalFormatting>
  <conditionalFormatting sqref="D133:H139 F119:F131 D119:E132 D141:H141 D140:E140 G140:H140 D110:D118 G110:H132">
    <cfRule type="duplicateValues" priority="187" aboveAverage="0" equalAverage="0" bottom="0" percent="0" rank="0" text="" dxfId="185">
      <formula>0</formula>
    </cfRule>
  </conditionalFormatting>
  <conditionalFormatting sqref="D119:H139 D141:H141 D140:E140 G140:H140 D110:D118 G110:H118">
    <cfRule type="duplicateValues" priority="188" aboveAverage="0" equalAverage="0" bottom="0" percent="0" rank="0" text="" dxfId="186">
      <formula>0</formula>
    </cfRule>
  </conditionalFormatting>
  <conditionalFormatting sqref="F132">
    <cfRule type="duplicateValues" priority="189" aboveAverage="0" equalAverage="0" bottom="0" percent="0" rank="0" text="" dxfId="187">
      <formula>0</formula>
    </cfRule>
  </conditionalFormatting>
  <conditionalFormatting sqref="D119:H139 D141:H141 D140:E140 G140:H140 D110:D118 G110:H118"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</conditionalFormatting>
  <conditionalFormatting sqref="D119:H139 D141:H141 D140:E140 G140:H140 D110:D118 G110:H118">
    <cfRule type="duplicateValues" priority="192" aboveAverage="0" equalAverage="0" bottom="0" percent="0" rank="0" text="" dxfId="190">
      <formula>0</formula>
    </cfRule>
  </conditionalFormatting>
  <conditionalFormatting sqref="D119:H139 D110:D118 G110:H118">
    <cfRule type="duplicateValues" priority="193" aboveAverage="0" equalAverage="0" bottom="0" percent="0" rank="0" text="" dxfId="191">
      <formula>0</formula>
    </cfRule>
  </conditionalFormatting>
  <conditionalFormatting sqref="D119:H139 D141:H141 D140:E140 G140:H140 D110:D118 G110:H118"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</conditionalFormatting>
  <conditionalFormatting sqref="F140"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</conditionalFormatting>
  <conditionalFormatting sqref="D91:D109 G91:H109">
    <cfRule type="duplicateValues" priority="218" aboveAverage="0" equalAverage="0" bottom="0" percent="0" rank="0" text="" dxfId="216">
      <formula>0</formula>
    </cfRule>
  </conditionalFormatting>
  <conditionalFormatting sqref="D91:D109 G91:H109"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</conditionalFormatting>
  <conditionalFormatting sqref="D91:D109 G91:H109">
    <cfRule type="duplicateValues" priority="221" aboveAverage="0" equalAverage="0" bottom="0" percent="0" rank="0" text="" dxfId="219">
      <formula>0</formula>
    </cfRule>
  </conditionalFormatting>
  <conditionalFormatting sqref="D91:D109 G91:H109"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  <cfRule type="duplicateValues" priority="224" aboveAverage="0" equalAverage="0" bottom="0" percent="0" rank="0" text="" dxfId="222">
      <formula>0</formula>
    </cfRule>
  </conditionalFormatting>
  <conditionalFormatting sqref="E112:F117">
    <cfRule type="duplicateValues" priority="225" aboveAverage="0" equalAverage="0" bottom="0" percent="0" rank="0" text="" dxfId="223">
      <formula>0</formula>
    </cfRule>
  </conditionalFormatting>
  <conditionalFormatting sqref="E112:F117"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  <cfRule type="duplicateValues" priority="228" aboveAverage="0" equalAverage="0" bottom="0" percent="0" rank="0" text="" dxfId="226">
      <formula>0</formula>
    </cfRule>
    <cfRule type="duplicateValues" priority="229" aboveAverage="0" equalAverage="0" bottom="0" percent="0" rank="0" text="" dxfId="227">
      <formula>0</formula>
    </cfRule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  <cfRule type="duplicateValues" priority="233" aboveAverage="0" equalAverage="0" bottom="0" percent="0" rank="0" text="" dxfId="231">
      <formula>0</formula>
    </cfRule>
    <cfRule type="duplicateValues" priority="234" aboveAverage="0" equalAverage="0" bottom="0" percent="0" rank="0" text="" dxfId="232">
      <formula>0</formula>
    </cfRule>
  </conditionalFormatting>
  <conditionalFormatting sqref="F101 E100:F100 E102:F111 E92:E95 E97:E99 F91:F98">
    <cfRule type="duplicateValues" priority="235" aboveAverage="0" equalAverage="0" bottom="0" percent="0" rank="0" text="" dxfId="233">
      <formula>0</formula>
    </cfRule>
  </conditionalFormatting>
  <conditionalFormatting sqref="F99">
    <cfRule type="duplicateValues" priority="236" aboveAverage="0" equalAverage="0" bottom="0" percent="0" rank="0" text="" dxfId="234">
      <formula>0</formula>
    </cfRule>
  </conditionalFormatting>
  <conditionalFormatting sqref="F96 F101 F91 E92:F95 E102:F111 E97:F100"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  <cfRule type="duplicateValues" priority="240" aboveAverage="0" equalAverage="0" bottom="0" percent="0" rank="0" text="" dxfId="238">
      <formula>0</formula>
    </cfRule>
    <cfRule type="duplicateValues" priority="241" aboveAverage="0" equalAverage="0" bottom="0" percent="0" rank="0" text="" dxfId="239">
      <formula>0</formula>
    </cfRule>
    <cfRule type="duplicateValues" priority="242" aboveAverage="0" equalAverage="0" bottom="0" percent="0" rank="0" text="" dxfId="240">
      <formula>0</formula>
    </cfRule>
    <cfRule type="duplicateValues" priority="243" aboveAverage="0" equalAverage="0" bottom="0" percent="0" rank="0" text="" dxfId="241">
      <formula>0</formula>
    </cfRule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</conditionalFormatting>
  <conditionalFormatting sqref="F99">
    <cfRule type="duplicateValues" priority="246" aboveAverage="0" equalAverage="0" bottom="0" percent="0" rank="0" text="" dxfId="244">
      <formula>0</formula>
    </cfRule>
  </conditionalFormatting>
  <conditionalFormatting sqref="F118">
    <cfRule type="duplicateValues" priority="247" aboveAverage="0" equalAverage="0" bottom="0" percent="0" rank="0" text="" dxfId="245">
      <formula>0</formula>
    </cfRule>
  </conditionalFormatting>
  <conditionalFormatting sqref="F118">
    <cfRule type="duplicateValues" priority="248" aboveAverage="0" equalAverage="0" bottom="0" percent="0" rank="0" text="" dxfId="246">
      <formula>0</formula>
    </cfRule>
  </conditionalFormatting>
  <conditionalFormatting sqref="F118"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</conditionalFormatting>
  <conditionalFormatting sqref="F118">
    <cfRule type="duplicateValues" priority="251" aboveAverage="0" equalAverage="0" bottom="0" percent="0" rank="0" text="" dxfId="249">
      <formula>0</formula>
    </cfRule>
  </conditionalFormatting>
  <conditionalFormatting sqref="F118">
    <cfRule type="duplicateValues" priority="252" aboveAverage="0" equalAverage="0" bottom="0" percent="0" rank="0" text="" dxfId="250">
      <formula>0</formula>
    </cfRule>
  </conditionalFormatting>
  <conditionalFormatting sqref="F118">
    <cfRule type="duplicateValues" priority="253" aboveAverage="0" equalAverage="0" bottom="0" percent="0" rank="0" text="" dxfId="251">
      <formula>0</formula>
    </cfRule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</conditionalFormatting>
  <conditionalFormatting sqref="D179:E185 G179:H185 D186:H208">
    <cfRule type="duplicateValues" priority="256" aboveAverage="0" equalAverage="0" bottom="0" percent="0" rank="0" text="" dxfId="254">
      <formula>0</formula>
    </cfRule>
  </conditionalFormatting>
  <conditionalFormatting sqref="D179:E185 G179:H185 D186:H208">
    <cfRule type="duplicateValues" priority="257" aboveAverage="0" equalAverage="0" bottom="0" percent="0" rank="0" text="" dxfId="255">
      <formula>0</formula>
    </cfRule>
  </conditionalFormatting>
  <conditionalFormatting sqref="D196:H208">
    <cfRule type="duplicateValues" priority="258" aboveAverage="0" equalAverage="0" bottom="0" percent="0" rank="0" text="" dxfId="256">
      <formula>0</formula>
    </cfRule>
  </conditionalFormatting>
  <conditionalFormatting sqref="D196:H208">
    <cfRule type="duplicateValues" priority="259" aboveAverage="0" equalAverage="0" bottom="0" percent="0" rank="0" text="" dxfId="257">
      <formula>0</formula>
    </cfRule>
  </conditionalFormatting>
  <conditionalFormatting sqref="D196:H208">
    <cfRule type="duplicateValues" priority="260" aboveAverage="0" equalAverage="0" bottom="0" percent="0" rank="0" text="" dxfId="258">
      <formula>0</formula>
    </cfRule>
  </conditionalFormatting>
  <conditionalFormatting sqref="D196:H208">
    <cfRule type="duplicateValues" priority="261" aboveAverage="0" equalAverage="0" bottom="0" percent="0" rank="0" text="" dxfId="259">
      <formula>0</formula>
    </cfRule>
  </conditionalFormatting>
  <conditionalFormatting sqref="D196:H208">
    <cfRule type="duplicateValues" priority="262" aboveAverage="0" equalAverage="0" bottom="0" percent="0" rank="0" text="" dxfId="260">
      <formula>0</formula>
    </cfRule>
  </conditionalFormatting>
  <conditionalFormatting sqref="D159:E162 E158 G158:H162 G164:H178 G163 D164:E178 D163">
    <cfRule type="duplicateValues" priority="263" aboveAverage="0" equalAverage="0" bottom="0" percent="0" rank="0" text="" dxfId="261">
      <formula>0</formula>
    </cfRule>
  </conditionalFormatting>
  <conditionalFormatting sqref="D159:E162 E158 G158:H162 G164:H178 G163 D164:E178 D163">
    <cfRule type="duplicateValues" priority="264" aboveAverage="0" equalAverage="0" bottom="0" percent="0" rank="0" text="" dxfId="262">
      <formula>0</formula>
    </cfRule>
  </conditionalFormatting>
  <conditionalFormatting sqref="D164:E178 G164:H178 G163 D163">
    <cfRule type="duplicateValues" priority="265" aboveAverage="0" equalAverage="0" bottom="0" percent="0" rank="0" text="" dxfId="263">
      <formula>0</formula>
    </cfRule>
  </conditionalFormatting>
  <conditionalFormatting sqref="F179:F184">
    <cfRule type="duplicateValues" priority="266" aboveAverage="0" equalAverage="0" bottom="0" percent="0" rank="0" text="" dxfId="264">
      <formula>0</formula>
    </cfRule>
  </conditionalFormatting>
  <conditionalFormatting sqref="F179:F184">
    <cfRule type="duplicateValues" priority="267" aboveAverage="0" equalAverage="0" bottom="0" percent="0" rank="0" text="" dxfId="265">
      <formula>0</formula>
    </cfRule>
    <cfRule type="duplicateValues" priority="268" aboveAverage="0" equalAverage="0" bottom="0" percent="0" rank="0" text="" dxfId="266">
      <formula>0</formula>
    </cfRule>
    <cfRule type="duplicateValues" priority="269" aboveAverage="0" equalAverage="0" bottom="0" percent="0" rank="0" text="" dxfId="267">
      <formula>0</formula>
    </cfRule>
    <cfRule type="duplicateValues" priority="270" aboveAverage="0" equalAverage="0" bottom="0" percent="0" rank="0" text="" dxfId="268">
      <formula>0</formula>
    </cfRule>
    <cfRule type="duplicateValues" priority="271" aboveAverage="0" equalAverage="0" bottom="0" percent="0" rank="0" text="" dxfId="269">
      <formula>0</formula>
    </cfRule>
    <cfRule type="duplicateValues" priority="272" aboveAverage="0" equalAverage="0" bottom="0" percent="0" rank="0" text="" dxfId="270">
      <formula>0</formula>
    </cfRule>
    <cfRule type="duplicateValues" priority="273" aboveAverage="0" equalAverage="0" bottom="0" percent="0" rank="0" text="" dxfId="271">
      <formula>0</formula>
    </cfRule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</conditionalFormatting>
  <conditionalFormatting sqref="F159:F164 D158 F167:F176 F178">
    <cfRule type="duplicateValues" priority="276" aboveAverage="0" equalAverage="0" bottom="0" percent="0" rank="0" text="" dxfId="274">
      <formula>0</formula>
    </cfRule>
  </conditionalFormatting>
  <conditionalFormatting sqref="F166">
    <cfRule type="duplicateValues" priority="277" aboveAverage="0" equalAverage="0" bottom="0" percent="0" rank="0" text="" dxfId="275">
      <formula>0</formula>
    </cfRule>
  </conditionalFormatting>
  <conditionalFormatting sqref="F159:F164 D158 F166:F176 F178"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  <cfRule type="duplicateValues" priority="283" aboveAverage="0" equalAverage="0" bottom="0" percent="0" rank="0" text="" dxfId="281">
      <formula>0</formula>
    </cfRule>
    <cfRule type="duplicateValues" priority="284" aboveAverage="0" equalAverage="0" bottom="0" percent="0" rank="0" text="" dxfId="282">
      <formula>0</formula>
    </cfRule>
    <cfRule type="duplicateValues" priority="285" aboveAverage="0" equalAverage="0" bottom="0" percent="0" rank="0" text="" dxfId="283">
      <formula>0</formula>
    </cfRule>
    <cfRule type="duplicateValues" priority="286" aboveAverage="0" equalAverage="0" bottom="0" percent="0" rank="0" text="" dxfId="284">
      <formula>0</formula>
    </cfRule>
  </conditionalFormatting>
  <conditionalFormatting sqref="F166">
    <cfRule type="duplicateValues" priority="287" aboveAverage="0" equalAverage="0" bottom="0" percent="0" rank="0" text="" dxfId="285">
      <formula>0</formula>
    </cfRule>
  </conditionalFormatting>
  <conditionalFormatting sqref="F165">
    <cfRule type="duplicateValues" priority="288" aboveAverage="0" equalAverage="0" bottom="0" percent="0" rank="0" text="" dxfId="286">
      <formula>0</formula>
    </cfRule>
  </conditionalFormatting>
  <conditionalFormatting sqref="F165">
    <cfRule type="duplicateValues" priority="289" aboveAverage="0" equalAverage="0" bottom="0" percent="0" rank="0" text="" dxfId="287">
      <formula>0</formula>
    </cfRule>
  </conditionalFormatting>
  <conditionalFormatting sqref="F165">
    <cfRule type="duplicateValues" priority="290" aboveAverage="0" equalAverage="0" bottom="0" percent="0" rank="0" text="" dxfId="288">
      <formula>0</formula>
    </cfRule>
  </conditionalFormatting>
  <conditionalFormatting sqref="F177">
    <cfRule type="duplicateValues" priority="291" aboveAverage="0" equalAverage="0" bottom="0" percent="0" rank="0" text="" dxfId="289">
      <formula>0</formula>
    </cfRule>
  </conditionalFormatting>
  <conditionalFormatting sqref="F177">
    <cfRule type="duplicateValues" priority="292" aboveAverage="0" equalAverage="0" bottom="0" percent="0" rank="0" text="" dxfId="290">
      <formula>0</formula>
    </cfRule>
  </conditionalFormatting>
  <conditionalFormatting sqref="F177">
    <cfRule type="duplicateValues" priority="293" aboveAverage="0" equalAverage="0" bottom="0" percent="0" rank="0" text="" dxfId="291">
      <formula>0</formula>
    </cfRule>
  </conditionalFormatting>
  <conditionalFormatting sqref="F185">
    <cfRule type="duplicateValues" priority="294" aboveAverage="0" equalAverage="0" bottom="0" percent="0" rank="0" text="" dxfId="292">
      <formula>0</formula>
    </cfRule>
  </conditionalFormatting>
  <conditionalFormatting sqref="F185">
    <cfRule type="duplicateValues" priority="295" aboveAverage="0" equalAverage="0" bottom="0" percent="0" rank="0" text="" dxfId="293">
      <formula>0</formula>
    </cfRule>
  </conditionalFormatting>
  <conditionalFormatting sqref="F185">
    <cfRule type="duplicateValues" priority="296" aboveAverage="0" equalAverage="0" bottom="0" percent="0" rank="0" text="" dxfId="294">
      <formula>0</formula>
    </cfRule>
  </conditionalFormatting>
  <conditionalFormatting sqref="G244:H252 D253:H275">
    <cfRule type="duplicateValues" priority="297" aboveAverage="0" equalAverage="0" bottom="0" percent="0" rank="0" text="" dxfId="295">
      <formula>0</formula>
    </cfRule>
  </conditionalFormatting>
  <conditionalFormatting sqref="G244:H252 D253:H275">
    <cfRule type="duplicateValues" priority="298" aboveAverage="0" equalAverage="0" bottom="0" percent="0" rank="0" text="" dxfId="296">
      <formula>0</formula>
    </cfRule>
  </conditionalFormatting>
  <conditionalFormatting sqref="D253:H262 G244:H252 D263:E263 G263:H263 F263:F266">
    <cfRule type="duplicateValues" priority="299" aboveAverage="0" equalAverage="0" bottom="0" percent="0" rank="0" text="" dxfId="297">
      <formula>0</formula>
    </cfRule>
  </conditionalFormatting>
  <conditionalFormatting sqref="D253:H262 G244:H252 D263:E263 G263:H263 F263:F266">
    <cfRule type="duplicateValues" priority="300" aboveAverage="0" equalAverage="0" bottom="0" percent="0" rank="0" text="" dxfId="298">
      <formula>0</formula>
    </cfRule>
  </conditionalFormatting>
  <conditionalFormatting sqref="D253:H262 G244:H252 D263:E263 G263:H263 F263:F266">
    <cfRule type="duplicateValues" priority="301" aboveAverage="0" equalAverage="0" bottom="0" percent="0" rank="0" text="" dxfId="299">
      <formula>0</formula>
    </cfRule>
  </conditionalFormatting>
  <conditionalFormatting sqref="D253:H262 G244:H252 D263:E263 G263:H263 F263:F266">
    <cfRule type="duplicateValues" priority="302" aboveAverage="0" equalAverage="0" bottom="0" percent="0" rank="0" text="" dxfId="300">
      <formula>0</formula>
    </cfRule>
  </conditionalFormatting>
  <conditionalFormatting sqref="G225:H243">
    <cfRule type="duplicateValues" priority="303" aboveAverage="0" equalAverage="0" bottom="0" percent="0" rank="0" text="" dxfId="301">
      <formula>0</formula>
    </cfRule>
  </conditionalFormatting>
  <conditionalFormatting sqref="G225:H243">
    <cfRule type="duplicateValues" priority="304" aboveAverage="0" equalAverage="0" bottom="0" percent="0" rank="0" text="" dxfId="302">
      <formula>0</formula>
    </cfRule>
  </conditionalFormatting>
  <conditionalFormatting sqref="G225:H230">
    <cfRule type="duplicateValues" priority="305" aboveAverage="0" equalAverage="0" bottom="0" percent="0" rank="0" text="" dxfId="303">
      <formula>0</formula>
    </cfRule>
  </conditionalFormatting>
  <conditionalFormatting sqref="G225:H230">
    <cfRule type="duplicateValues" priority="306" aboveAverage="0" equalAverage="0" bottom="0" percent="0" rank="0" text="" dxfId="304">
      <formula>0</formula>
    </cfRule>
  </conditionalFormatting>
  <conditionalFormatting sqref="G225:H230">
    <cfRule type="duplicateValues" priority="307" aboveAverage="0" equalAverage="0" bottom="0" percent="0" rank="0" text="" dxfId="305">
      <formula>0</formula>
    </cfRule>
  </conditionalFormatting>
  <conditionalFormatting sqref="G225:H230">
    <cfRule type="duplicateValues" priority="308" aboveAverage="0" equalAverage="0" bottom="0" percent="0" rank="0" text="" dxfId="306">
      <formula>0</formula>
    </cfRule>
  </conditionalFormatting>
  <conditionalFormatting sqref="D246:E252">
    <cfRule type="duplicateValues" priority="309" aboveAverage="0" equalAverage="0" bottom="0" percent="0" rank="0" text="" dxfId="307">
      <formula>0</formula>
    </cfRule>
  </conditionalFormatting>
  <conditionalFormatting sqref="D246:E252">
    <cfRule type="duplicateValues" priority="310" aboveAverage="0" equalAverage="0" bottom="0" percent="0" rank="0" text="" dxfId="308">
      <formula>0</formula>
    </cfRule>
  </conditionalFormatting>
  <conditionalFormatting sqref="D230:E245">
    <cfRule type="duplicateValues" priority="311" aboveAverage="0" equalAverage="0" bottom="0" percent="0" rank="0" text="" dxfId="309">
      <formula>0</formula>
    </cfRule>
  </conditionalFormatting>
  <conditionalFormatting sqref="D230:E245">
    <cfRule type="duplicateValues" priority="312" aboveAverage="0" equalAverage="0" bottom="0" percent="0" rank="0" text="" dxfId="310">
      <formula>0</formula>
    </cfRule>
  </conditionalFormatting>
  <conditionalFormatting sqref="D230:E245">
    <cfRule type="duplicateValues" priority="313" aboveAverage="0" equalAverage="0" bottom="0" percent="0" rank="0" text="" dxfId="311">
      <formula>0</formula>
    </cfRule>
  </conditionalFormatting>
  <conditionalFormatting sqref="D230:E245">
    <cfRule type="duplicateValues" priority="314" aboveAverage="0" equalAverage="0" bottom="0" percent="0" rank="0" text="" dxfId="312">
      <formula>0</formula>
    </cfRule>
  </conditionalFormatting>
  <conditionalFormatting sqref="D230:E245">
    <cfRule type="duplicateValues" priority="315" aboveAverage="0" equalAverage="0" bottom="0" percent="0" rank="0" text="" dxfId="313">
      <formula>0</formula>
    </cfRule>
  </conditionalFormatting>
  <conditionalFormatting sqref="F246:F252">
    <cfRule type="duplicateValues" priority="316" aboveAverage="0" equalAverage="0" bottom="0" percent="0" rank="0" text="" dxfId="314">
      <formula>0</formula>
    </cfRule>
  </conditionalFormatting>
  <conditionalFormatting sqref="F246:F252">
    <cfRule type="duplicateValues" priority="317" aboveAverage="0" equalAverage="0" bottom="0" percent="0" rank="0" text="" dxfId="315">
      <formula>0</formula>
    </cfRule>
    <cfRule type="duplicateValues" priority="318" aboveAverage="0" equalAverage="0" bottom="0" percent="0" rank="0" text="" dxfId="316">
      <formula>0</formula>
    </cfRule>
    <cfRule type="duplicateValues" priority="319" aboveAverage="0" equalAverage="0" bottom="0" percent="0" rank="0" text="" dxfId="317">
      <formula>0</formula>
    </cfRule>
    <cfRule type="duplicateValues" priority="320" aboveAverage="0" equalAverage="0" bottom="0" percent="0" rank="0" text="" dxfId="318">
      <formula>0</formula>
    </cfRule>
    <cfRule type="duplicateValues" priority="321" aboveAverage="0" equalAverage="0" bottom="0" percent="0" rank="0" text="" dxfId="319">
      <formula>0</formula>
    </cfRule>
    <cfRule type="duplicateValues" priority="322" aboveAverage="0" equalAverage="0" bottom="0" percent="0" rank="0" text="" dxfId="320">
      <formula>0</formula>
    </cfRule>
    <cfRule type="duplicateValues" priority="323" aboveAverage="0" equalAverage="0" bottom="0" percent="0" rank="0" text="" dxfId="321">
      <formula>0</formula>
    </cfRule>
    <cfRule type="duplicateValues" priority="324" aboveAverage="0" equalAverage="0" bottom="0" percent="0" rank="0" text="" dxfId="322">
      <formula>0</formula>
    </cfRule>
    <cfRule type="duplicateValues" priority="325" aboveAverage="0" equalAverage="0" bottom="0" percent="0" rank="0" text="" dxfId="323">
      <formula>0</formula>
    </cfRule>
  </conditionalFormatting>
  <conditionalFormatting sqref="E225 F226:F228 F230:F231 D229 F234:F243 F245">
    <cfRule type="duplicateValues" priority="326" aboveAverage="0" equalAverage="0" bottom="0" percent="0" rank="0" text="" dxfId="324">
      <formula>0</formula>
    </cfRule>
  </conditionalFormatting>
  <conditionalFormatting sqref="F233">
    <cfRule type="duplicateValues" priority="327" aboveAverage="0" equalAverage="0" bottom="0" percent="0" rank="0" text="" dxfId="325">
      <formula>0</formula>
    </cfRule>
  </conditionalFormatting>
  <conditionalFormatting sqref="E225 F226:F228 F230:F231 D229 F233:F243 F245">
    <cfRule type="duplicateValues" priority="328" aboveAverage="0" equalAverage="0" bottom="0" percent="0" rank="0" text="" dxfId="326">
      <formula>0</formula>
    </cfRule>
    <cfRule type="duplicateValues" priority="329" aboveAverage="0" equalAverage="0" bottom="0" percent="0" rank="0" text="" dxfId="327">
      <formula>0</formula>
    </cfRule>
    <cfRule type="duplicateValues" priority="330" aboveAverage="0" equalAverage="0" bottom="0" percent="0" rank="0" text="" dxfId="328">
      <formula>0</formula>
    </cfRule>
    <cfRule type="duplicateValues" priority="331" aboveAverage="0" equalAverage="0" bottom="0" percent="0" rank="0" text="" dxfId="329">
      <formula>0</formula>
    </cfRule>
    <cfRule type="duplicateValues" priority="332" aboveAverage="0" equalAverage="0" bottom="0" percent="0" rank="0" text="" dxfId="330">
      <formula>0</formula>
    </cfRule>
    <cfRule type="duplicateValues" priority="333" aboveAverage="0" equalAverage="0" bottom="0" percent="0" rank="0" text="" dxfId="331">
      <formula>0</formula>
    </cfRule>
    <cfRule type="duplicateValues" priority="334" aboveAverage="0" equalAverage="0" bottom="0" percent="0" rank="0" text="" dxfId="332">
      <formula>0</formula>
    </cfRule>
    <cfRule type="duplicateValues" priority="335" aboveAverage="0" equalAverage="0" bottom="0" percent="0" rank="0" text="" dxfId="333">
      <formula>0</formula>
    </cfRule>
    <cfRule type="duplicateValues" priority="336" aboveAverage="0" equalAverage="0" bottom="0" percent="0" rank="0" text="" dxfId="334">
      <formula>0</formula>
    </cfRule>
  </conditionalFormatting>
  <conditionalFormatting sqref="F233">
    <cfRule type="duplicateValues" priority="337" aboveAverage="0" equalAverage="0" bottom="0" percent="0" rank="0" text="" dxfId="335">
      <formula>0</formula>
    </cfRule>
  </conditionalFormatting>
  <conditionalFormatting sqref="D226:E228 D230:E245 E229">
    <cfRule type="duplicateValues" priority="338" aboveAverage="0" equalAverage="0" bottom="0" percent="0" rank="0" text="" dxfId="336">
      <formula>0</formula>
    </cfRule>
  </conditionalFormatting>
  <conditionalFormatting sqref="D226:E228 D230:E245 E229">
    <cfRule type="duplicateValues" priority="339" aboveAverage="0" equalAverage="0" bottom="0" percent="0" rank="0" text="" dxfId="337">
      <formula>0</formula>
    </cfRule>
  </conditionalFormatting>
  <conditionalFormatting sqref="F232">
    <cfRule type="duplicateValues" priority="340" aboveAverage="0" equalAverage="0" bottom="0" percent="0" rank="0" text="" dxfId="338">
      <formula>0</formula>
    </cfRule>
  </conditionalFormatting>
  <conditionalFormatting sqref="F232">
    <cfRule type="duplicateValues" priority="341" aboveAverage="0" equalAverage="0" bottom="0" percent="0" rank="0" text="" dxfId="339">
      <formula>0</formula>
    </cfRule>
  </conditionalFormatting>
  <conditionalFormatting sqref="F232">
    <cfRule type="duplicateValues" priority="342" aboveAverage="0" equalAverage="0" bottom="0" percent="0" rank="0" text="" dxfId="340">
      <formula>0</formula>
    </cfRule>
  </conditionalFormatting>
  <conditionalFormatting sqref="F232">
    <cfRule type="duplicateValues" priority="343" aboveAverage="0" equalAverage="0" bottom="0" percent="0" rank="0" text="" dxfId="341">
      <formula>0</formula>
    </cfRule>
  </conditionalFormatting>
  <conditionalFormatting sqref="F232">
    <cfRule type="duplicateValues" priority="344" aboveAverage="0" equalAverage="0" bottom="0" percent="0" rank="0" text="" dxfId="342">
      <formula>0</formula>
    </cfRule>
  </conditionalFormatting>
  <conditionalFormatting sqref="F232">
    <cfRule type="duplicateValues" priority="345" aboveAverage="0" equalAverage="0" bottom="0" percent="0" rank="0" text="" dxfId="343">
      <formula>0</formula>
    </cfRule>
  </conditionalFormatting>
  <conditionalFormatting sqref="F232">
    <cfRule type="duplicateValues" priority="346" aboveAverage="0" equalAverage="0" bottom="0" percent="0" rank="0" text="" dxfId="344">
      <formula>0</formula>
    </cfRule>
  </conditionalFormatting>
  <conditionalFormatting sqref="F244">
    <cfRule type="duplicateValues" priority="347" aboveAverage="0" equalAverage="0" bottom="0" percent="0" rank="0" text="" dxfId="345">
      <formula>0</formula>
    </cfRule>
  </conditionalFormatting>
  <conditionalFormatting sqref="F244">
    <cfRule type="duplicateValues" priority="348" aboveAverage="0" equalAverage="0" bottom="0" percent="0" rank="0" text="" dxfId="346">
      <formula>0</formula>
    </cfRule>
  </conditionalFormatting>
  <conditionalFormatting sqref="F244">
    <cfRule type="duplicateValues" priority="349" aboveAverage="0" equalAverage="0" bottom="0" percent="0" rank="0" text="" dxfId="347">
      <formula>0</formula>
    </cfRule>
  </conditionalFormatting>
  <conditionalFormatting sqref="F244">
    <cfRule type="duplicateValues" priority="350" aboveAverage="0" equalAverage="0" bottom="0" percent="0" rank="0" text="" dxfId="348">
      <formula>0</formula>
    </cfRule>
  </conditionalFormatting>
  <conditionalFormatting sqref="F244">
    <cfRule type="duplicateValues" priority="351" aboveAverage="0" equalAverage="0" bottom="0" percent="0" rank="0" text="" dxfId="349">
      <formula>0</formula>
    </cfRule>
  </conditionalFormatting>
  <conditionalFormatting sqref="F244">
    <cfRule type="duplicateValues" priority="352" aboveAverage="0" equalAverage="0" bottom="0" percent="0" rank="0" text="" dxfId="350">
      <formula>0</formula>
    </cfRule>
  </conditionalFormatting>
  <conditionalFormatting sqref="F244">
    <cfRule type="duplicateValues" priority="353" aboveAverage="0" equalAverage="0" bottom="0" percent="0" rank="0" text="" dxfId="351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1" outlineLevelCol="0"/>
  <cols>
    <col collapsed="false" customWidth="true" hidden="false" outlineLevel="0" max="1" min="1" style="1" width="3.86"/>
    <col collapsed="false" customWidth="true" hidden="false" outlineLevel="0" max="2" min="2" style="1" width="87.71"/>
    <col collapsed="false" customWidth="true" hidden="false" outlineLevel="0" max="3" min="3" style="1" width="3.86"/>
    <col collapsed="false" customWidth="true" hidden="false" outlineLevel="0" max="8" min="4" style="1" width="26.85"/>
    <col collapsed="false" customWidth="true" hidden="false" outlineLevel="0" max="9" min="9" style="1" width="3.86"/>
    <col collapsed="false" customWidth="true" hidden="false" outlineLevel="0" max="11" min="10" style="1" width="26.85"/>
    <col collapsed="false" customWidth="true" hidden="false" outlineLevel="0" max="12" min="12" style="1" width="28.71"/>
    <col collapsed="false" customWidth="true" hidden="false" outlineLevel="0" max="14" min="13" style="1" width="26.85"/>
    <col collapsed="false" customWidth="true" hidden="false" outlineLevel="0" max="1025" min="15" style="1" width="8.71"/>
  </cols>
  <sheetData>
    <row r="1" customFormat="false" ht="29.25" hidden="false" customHeight="false" outlineLevel="0" collapsed="false">
      <c r="D1" s="87" t="s">
        <v>104</v>
      </c>
      <c r="E1" s="87"/>
      <c r="F1" s="87"/>
      <c r="G1" s="87"/>
      <c r="H1" s="87"/>
      <c r="J1" s="87" t="s">
        <v>105</v>
      </c>
      <c r="K1" s="87"/>
      <c r="L1" s="87"/>
      <c r="M1" s="87"/>
      <c r="N1" s="87"/>
    </row>
    <row r="2" customFormat="false" ht="21" hidden="false" customHeight="false" outlineLevel="0" collapsed="false">
      <c r="D2" s="88" t="n">
        <v>1</v>
      </c>
      <c r="E2" s="88" t="n">
        <v>2</v>
      </c>
      <c r="F2" s="3" t="s">
        <v>16</v>
      </c>
      <c r="G2" s="88" t="n">
        <v>4</v>
      </c>
      <c r="H2" s="88" t="n">
        <v>5</v>
      </c>
      <c r="J2" s="88" t="n">
        <v>1</v>
      </c>
      <c r="K2" s="88" t="n">
        <v>2</v>
      </c>
      <c r="L2" s="3" t="s">
        <v>34</v>
      </c>
      <c r="M2" s="88" t="n">
        <v>4</v>
      </c>
      <c r="N2" s="88" t="n">
        <v>5</v>
      </c>
    </row>
    <row r="3" customFormat="false" ht="12" hidden="false" customHeight="true" outlineLevel="0" collapsed="false"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J3" s="4" t="s">
        <v>1</v>
      </c>
      <c r="K3" s="4" t="s">
        <v>2</v>
      </c>
      <c r="L3" s="4" t="s">
        <v>3</v>
      </c>
      <c r="M3" s="4" t="s">
        <v>4</v>
      </c>
      <c r="N3" s="4" t="s">
        <v>5</v>
      </c>
    </row>
    <row r="4" customFormat="false" ht="12" hidden="false" customHeight="false" outlineLevel="0" collapsed="false">
      <c r="D4" s="4"/>
      <c r="E4" s="4"/>
      <c r="F4" s="4"/>
      <c r="G4" s="4"/>
      <c r="H4" s="4"/>
      <c r="J4" s="4"/>
      <c r="K4" s="4"/>
      <c r="L4" s="4"/>
      <c r="M4" s="4"/>
      <c r="N4" s="4"/>
    </row>
    <row r="5" customFormat="false" ht="12" hidden="false" customHeight="false" outlineLevel="0" collapsed="false">
      <c r="D5" s="4"/>
      <c r="E5" s="4"/>
      <c r="F5" s="4"/>
      <c r="G5" s="4"/>
      <c r="H5" s="4"/>
      <c r="J5" s="4"/>
      <c r="K5" s="4"/>
      <c r="L5" s="4"/>
      <c r="M5" s="4"/>
      <c r="N5" s="4"/>
    </row>
    <row r="6" customFormat="false" ht="12" hidden="false" customHeight="false" outlineLevel="0" collapsed="false">
      <c r="D6" s="4"/>
      <c r="E6" s="4"/>
      <c r="F6" s="4"/>
      <c r="G6" s="4"/>
      <c r="H6" s="4"/>
      <c r="J6" s="4"/>
      <c r="K6" s="4"/>
      <c r="L6" s="4"/>
      <c r="M6" s="4"/>
      <c r="N6" s="4"/>
    </row>
    <row r="7" customFormat="false" ht="12" hidden="false" customHeight="false" outlineLevel="0" collapsed="false">
      <c r="D7" s="4"/>
      <c r="E7" s="4"/>
      <c r="F7" s="4"/>
      <c r="G7" s="4"/>
      <c r="H7" s="4"/>
      <c r="J7" s="4"/>
      <c r="K7" s="4"/>
      <c r="L7" s="4"/>
      <c r="M7" s="4"/>
      <c r="N7" s="4"/>
    </row>
    <row r="8" customFormat="false" ht="12.75" hidden="false" customHeight="false" outlineLevel="0" collapsed="false">
      <c r="D8" s="4"/>
      <c r="E8" s="4"/>
      <c r="F8" s="4"/>
      <c r="G8" s="4"/>
      <c r="H8" s="4"/>
      <c r="J8" s="4"/>
      <c r="K8" s="4"/>
      <c r="L8" s="4"/>
      <c r="M8" s="4"/>
      <c r="N8" s="4"/>
    </row>
    <row r="9" customFormat="false" ht="15.6" hidden="false" customHeight="true" outlineLevel="0" collapsed="false">
      <c r="A9" s="89" t="n">
        <v>1</v>
      </c>
      <c r="B9" s="6" t="s">
        <v>106</v>
      </c>
      <c r="C9" s="7" t="n">
        <f aca="false">SUM(D9:H9)</f>
        <v>49</v>
      </c>
      <c r="D9" s="8" t="n">
        <f aca="false">COUNTA(D10:D51)</f>
        <v>1</v>
      </c>
      <c r="E9" s="8" t="n">
        <f aca="false">COUNTA(E10:E51)</f>
        <v>5</v>
      </c>
      <c r="F9" s="8" t="n">
        <f aca="false">COUNTA(F10:F51)</f>
        <v>36</v>
      </c>
      <c r="G9" s="8" t="n">
        <f aca="false">COUNTA(G10:G51)</f>
        <v>0</v>
      </c>
      <c r="H9" s="8" t="n">
        <f aca="false">COUNTA(H10:H51)</f>
        <v>7</v>
      </c>
      <c r="I9" s="7" t="n">
        <f aca="false">SUM(J9:N9)</f>
        <v>49</v>
      </c>
      <c r="J9" s="8" t="n">
        <f aca="false">COUNTA(J10:J51)</f>
        <v>6</v>
      </c>
      <c r="K9" s="8" t="n">
        <f aca="false">COUNTA(K10:K51)</f>
        <v>36</v>
      </c>
      <c r="L9" s="8" t="n">
        <f aca="false">COUNTA(L10:L51)</f>
        <v>7</v>
      </c>
      <c r="M9" s="8" t="n">
        <f aca="false">COUNTA(M10:M51)</f>
        <v>0</v>
      </c>
      <c r="N9" s="8" t="n">
        <f aca="false">COUNTA(N10:N51)</f>
        <v>0</v>
      </c>
    </row>
    <row r="10" customFormat="false" ht="15.6" hidden="false" customHeight="true" outlineLevel="1" collapsed="false">
      <c r="D10" s="9"/>
      <c r="E10" s="10"/>
      <c r="F10" s="10"/>
      <c r="G10" s="10"/>
      <c r="H10" s="11"/>
      <c r="J10" s="9"/>
      <c r="K10" s="10"/>
      <c r="L10" s="10"/>
      <c r="M10" s="10"/>
      <c r="N10" s="11"/>
    </row>
    <row r="11" customFormat="false" ht="15.6" hidden="false" customHeight="true" outlineLevel="1" collapsed="false">
      <c r="D11" s="12"/>
      <c r="E11" s="12" t="s">
        <v>37</v>
      </c>
      <c r="F11" s="8" t="s">
        <v>8</v>
      </c>
      <c r="G11" s="8"/>
      <c r="H11" s="13" t="s">
        <v>0</v>
      </c>
      <c r="J11" s="12" t="s">
        <v>37</v>
      </c>
      <c r="K11" s="8" t="s">
        <v>26</v>
      </c>
      <c r="L11" s="8"/>
      <c r="M11" s="8"/>
      <c r="N11" s="13"/>
    </row>
    <row r="12" customFormat="false" ht="15.75" hidden="false" customHeight="false" outlineLevel="1" collapsed="false">
      <c r="D12" s="12"/>
      <c r="E12" s="12" t="s">
        <v>39</v>
      </c>
      <c r="F12" s="8" t="s">
        <v>11</v>
      </c>
      <c r="G12" s="8"/>
      <c r="H12" s="13" t="s">
        <v>20</v>
      </c>
      <c r="J12" s="12" t="s">
        <v>39</v>
      </c>
      <c r="K12" s="8" t="s">
        <v>23</v>
      </c>
      <c r="L12" s="8"/>
      <c r="M12" s="8"/>
      <c r="N12" s="13"/>
    </row>
    <row r="13" customFormat="false" ht="15.75" hidden="false" customHeight="false" outlineLevel="1" collapsed="false">
      <c r="D13" s="12"/>
      <c r="E13" s="12" t="s">
        <v>36</v>
      </c>
      <c r="F13" s="8" t="s">
        <v>9</v>
      </c>
      <c r="G13" s="8"/>
      <c r="H13" s="13" t="s">
        <v>34</v>
      </c>
      <c r="J13" s="12" t="s">
        <v>42</v>
      </c>
      <c r="K13" s="8" t="s">
        <v>24</v>
      </c>
      <c r="L13" s="8" t="s">
        <v>32</v>
      </c>
      <c r="M13" s="8"/>
      <c r="N13" s="13"/>
    </row>
    <row r="14" customFormat="false" ht="15.75" hidden="false" customHeight="false" outlineLevel="1" collapsed="false">
      <c r="D14" s="12"/>
      <c r="E14" s="12" t="s">
        <v>45</v>
      </c>
      <c r="F14" s="8" t="s">
        <v>12</v>
      </c>
      <c r="G14" s="8"/>
      <c r="H14" s="13" t="s">
        <v>7</v>
      </c>
      <c r="J14" s="12" t="s">
        <v>36</v>
      </c>
      <c r="K14" s="8" t="s">
        <v>40</v>
      </c>
      <c r="L14" s="8" t="s">
        <v>0</v>
      </c>
      <c r="M14" s="8"/>
      <c r="N14" s="13"/>
    </row>
    <row r="15" customFormat="false" ht="15.75" hidden="false" customHeight="false" outlineLevel="1" collapsed="false">
      <c r="D15" s="13"/>
      <c r="E15" s="13" t="s">
        <v>42</v>
      </c>
      <c r="F15" s="8" t="s">
        <v>14</v>
      </c>
      <c r="G15" s="8"/>
      <c r="H15" s="13" t="s">
        <v>29</v>
      </c>
      <c r="J15" s="12" t="s">
        <v>45</v>
      </c>
      <c r="K15" s="8" t="s">
        <v>41</v>
      </c>
      <c r="L15" s="8" t="s">
        <v>20</v>
      </c>
      <c r="M15" s="8"/>
      <c r="N15" s="13"/>
    </row>
    <row r="16" customFormat="false" ht="15.75" hidden="false" customHeight="false" outlineLevel="1" collapsed="false">
      <c r="D16" s="8" t="s">
        <v>27</v>
      </c>
      <c r="E16" s="8"/>
      <c r="F16" s="8" t="s">
        <v>22</v>
      </c>
      <c r="G16" s="8"/>
      <c r="H16" s="13" t="s">
        <v>32</v>
      </c>
      <c r="J16" s="12" t="s">
        <v>27</v>
      </c>
      <c r="K16" s="8" t="s">
        <v>38</v>
      </c>
      <c r="L16" s="8" t="s">
        <v>29</v>
      </c>
      <c r="M16" s="8"/>
      <c r="N16" s="13"/>
    </row>
    <row r="17" customFormat="false" ht="15.75" hidden="false" customHeight="false" outlineLevel="1" collapsed="false">
      <c r="D17" s="12"/>
      <c r="E17" s="8"/>
      <c r="F17" s="8" t="s">
        <v>26</v>
      </c>
      <c r="G17" s="8"/>
      <c r="H17" s="13" t="s">
        <v>13</v>
      </c>
      <c r="J17" s="12"/>
      <c r="K17" s="8" t="s">
        <v>22</v>
      </c>
      <c r="L17" s="8" t="s">
        <v>10</v>
      </c>
      <c r="M17" s="8"/>
      <c r="N17" s="13"/>
    </row>
    <row r="18" customFormat="false" ht="15.75" hidden="false" customHeight="false" outlineLevel="1" collapsed="false">
      <c r="D18" s="12"/>
      <c r="E18" s="8"/>
      <c r="F18" s="8" t="s">
        <v>41</v>
      </c>
      <c r="G18" s="8"/>
      <c r="H18" s="13"/>
      <c r="J18" s="12"/>
      <c r="K18" s="8" t="s">
        <v>14</v>
      </c>
      <c r="L18" s="8" t="s">
        <v>7</v>
      </c>
      <c r="M18" s="8"/>
      <c r="N18" s="13"/>
    </row>
    <row r="19" customFormat="false" ht="15.75" hidden="false" customHeight="false" outlineLevel="1" collapsed="false">
      <c r="D19" s="12"/>
      <c r="E19" s="8"/>
      <c r="F19" s="8" t="s">
        <v>15</v>
      </c>
      <c r="G19" s="8"/>
      <c r="H19" s="13"/>
      <c r="J19" s="12"/>
      <c r="K19" s="8" t="s">
        <v>12</v>
      </c>
      <c r="L19" s="8" t="s">
        <v>13</v>
      </c>
      <c r="M19" s="8"/>
      <c r="N19" s="13"/>
    </row>
    <row r="20" customFormat="false" ht="15.75" hidden="false" customHeight="false" outlineLevel="1" collapsed="false">
      <c r="D20" s="12"/>
      <c r="E20" s="8"/>
      <c r="F20" s="8" t="s">
        <v>17</v>
      </c>
      <c r="G20" s="8"/>
      <c r="H20" s="13"/>
      <c r="J20" s="12"/>
      <c r="K20" s="8" t="s">
        <v>9</v>
      </c>
      <c r="L20" s="8"/>
      <c r="M20" s="8"/>
      <c r="N20" s="13"/>
    </row>
    <row r="21" customFormat="false" ht="15.75" hidden="false" customHeight="false" outlineLevel="1" collapsed="false">
      <c r="D21" s="12"/>
      <c r="E21" s="8"/>
      <c r="F21" s="8" t="s">
        <v>44</v>
      </c>
      <c r="G21" s="8"/>
      <c r="H21" s="13"/>
      <c r="J21" s="12"/>
      <c r="K21" s="8" t="s">
        <v>8</v>
      </c>
      <c r="L21" s="8"/>
      <c r="M21" s="8"/>
      <c r="N21" s="13"/>
    </row>
    <row r="22" customFormat="false" ht="15.75" hidden="false" customHeight="false" outlineLevel="1" collapsed="false">
      <c r="D22" s="12"/>
      <c r="E22" s="8"/>
      <c r="F22" s="8" t="s">
        <v>21</v>
      </c>
      <c r="G22" s="8"/>
      <c r="H22" s="13"/>
      <c r="J22" s="12"/>
      <c r="K22" s="8" t="s">
        <v>11</v>
      </c>
      <c r="L22" s="8"/>
      <c r="M22" s="8"/>
      <c r="N22" s="13"/>
    </row>
    <row r="23" customFormat="false" ht="15.75" hidden="false" customHeight="false" outlineLevel="1" collapsed="false">
      <c r="D23" s="12"/>
      <c r="E23" s="8"/>
      <c r="F23" s="14" t="s">
        <v>35</v>
      </c>
      <c r="G23" s="8"/>
      <c r="H23" s="13"/>
      <c r="J23" s="12"/>
      <c r="K23" s="8" t="s">
        <v>15</v>
      </c>
      <c r="L23" s="14"/>
      <c r="M23" s="8"/>
      <c r="N23" s="13"/>
    </row>
    <row r="24" customFormat="false" ht="15.75" hidden="false" customHeight="false" outlineLevel="1" collapsed="false">
      <c r="D24" s="12"/>
      <c r="E24" s="8"/>
      <c r="F24" s="8" t="s">
        <v>23</v>
      </c>
      <c r="G24" s="14"/>
      <c r="H24" s="13"/>
      <c r="J24" s="12"/>
      <c r="K24" s="8" t="s">
        <v>17</v>
      </c>
      <c r="L24" s="8"/>
      <c r="M24" s="14"/>
      <c r="N24" s="13"/>
    </row>
    <row r="25" customFormat="false" ht="15.75" hidden="false" customHeight="false" outlineLevel="1" collapsed="false">
      <c r="D25" s="12"/>
      <c r="E25" s="8"/>
      <c r="F25" s="8" t="s">
        <v>24</v>
      </c>
      <c r="G25" s="14"/>
      <c r="H25" s="13"/>
      <c r="J25" s="12"/>
      <c r="K25" s="8" t="s">
        <v>44</v>
      </c>
      <c r="L25" s="8"/>
      <c r="M25" s="14"/>
      <c r="N25" s="13"/>
    </row>
    <row r="26" customFormat="false" ht="15.75" hidden="false" customHeight="false" outlineLevel="1" collapsed="false">
      <c r="D26" s="12"/>
      <c r="E26" s="8"/>
      <c r="F26" s="8" t="s">
        <v>31</v>
      </c>
      <c r="G26" s="8"/>
      <c r="H26" s="13"/>
      <c r="J26" s="12"/>
      <c r="K26" s="8" t="s">
        <v>21</v>
      </c>
      <c r="L26" s="8"/>
      <c r="M26" s="8"/>
      <c r="N26" s="13"/>
    </row>
    <row r="27" customFormat="false" ht="15.75" hidden="false" customHeight="false" outlineLevel="1" collapsed="false">
      <c r="D27" s="12"/>
      <c r="E27" s="8"/>
      <c r="F27" s="8" t="s">
        <v>25</v>
      </c>
      <c r="G27" s="8"/>
      <c r="H27" s="13"/>
      <c r="J27" s="12"/>
      <c r="K27" s="8" t="s">
        <v>35</v>
      </c>
      <c r="L27" s="8"/>
      <c r="M27" s="8"/>
      <c r="N27" s="13"/>
    </row>
    <row r="28" customFormat="false" ht="15.75" hidden="false" customHeight="false" outlineLevel="1" collapsed="false">
      <c r="D28" s="12"/>
      <c r="E28" s="14"/>
      <c r="F28" s="8" t="s">
        <v>38</v>
      </c>
      <c r="G28" s="8"/>
      <c r="H28" s="13"/>
      <c r="J28" s="12"/>
      <c r="K28" s="14" t="s">
        <v>31</v>
      </c>
      <c r="L28" s="8"/>
      <c r="M28" s="8"/>
      <c r="N28" s="13"/>
    </row>
    <row r="29" customFormat="false" ht="15.75" hidden="false" customHeight="false" outlineLevel="1" collapsed="false">
      <c r="D29" s="12"/>
      <c r="E29" s="8"/>
      <c r="F29" s="8" t="s">
        <v>28</v>
      </c>
      <c r="G29" s="8"/>
      <c r="H29" s="13"/>
      <c r="J29" s="12"/>
      <c r="K29" s="8" t="s">
        <v>25</v>
      </c>
      <c r="L29" s="8"/>
      <c r="M29" s="8"/>
      <c r="N29" s="13"/>
    </row>
    <row r="30" customFormat="false" ht="15.75" hidden="false" customHeight="false" outlineLevel="1" collapsed="false">
      <c r="D30" s="12"/>
      <c r="E30" s="8"/>
      <c r="F30" s="8" t="s">
        <v>40</v>
      </c>
      <c r="G30" s="8"/>
      <c r="H30" s="13"/>
      <c r="J30" s="12"/>
      <c r="K30" s="8" t="s">
        <v>28</v>
      </c>
      <c r="L30" s="8"/>
      <c r="M30" s="8"/>
      <c r="N30" s="13"/>
    </row>
    <row r="31" customFormat="false" ht="15.75" hidden="false" customHeight="false" outlineLevel="1" collapsed="false">
      <c r="D31" s="12"/>
      <c r="E31" s="8"/>
      <c r="F31" s="8" t="s">
        <v>33</v>
      </c>
      <c r="G31" s="8"/>
      <c r="H31" s="13"/>
      <c r="J31" s="12"/>
      <c r="K31" s="8" t="s">
        <v>65</v>
      </c>
      <c r="L31" s="8"/>
      <c r="M31" s="8"/>
      <c r="N31" s="13"/>
    </row>
    <row r="32" customFormat="false" ht="15.75" hidden="false" customHeight="false" outlineLevel="1" collapsed="false">
      <c r="D32" s="12"/>
      <c r="E32" s="8"/>
      <c r="F32" s="8" t="s">
        <v>18</v>
      </c>
      <c r="G32" s="8"/>
      <c r="H32" s="13"/>
      <c r="J32" s="12"/>
      <c r="K32" s="8" t="s">
        <v>66</v>
      </c>
      <c r="L32" s="8"/>
      <c r="M32" s="8"/>
      <c r="N32" s="13"/>
    </row>
    <row r="33" customFormat="false" ht="15.75" hidden="false" customHeight="false" outlineLevel="1" collapsed="false">
      <c r="D33" s="12"/>
      <c r="E33" s="8"/>
      <c r="F33" s="8" t="s">
        <v>10</v>
      </c>
      <c r="G33" s="8"/>
      <c r="H33" s="13"/>
      <c r="J33" s="12"/>
      <c r="K33" s="8" t="s">
        <v>67</v>
      </c>
      <c r="L33" s="8"/>
      <c r="M33" s="8"/>
      <c r="N33" s="13"/>
    </row>
    <row r="34" customFormat="false" ht="15.75" hidden="false" customHeight="false" outlineLevel="1" collapsed="false">
      <c r="D34" s="12"/>
      <c r="E34" s="8"/>
      <c r="F34" s="8" t="s">
        <v>60</v>
      </c>
      <c r="G34" s="8"/>
      <c r="H34" s="13"/>
      <c r="J34" s="12"/>
      <c r="K34" s="8" t="s">
        <v>68</v>
      </c>
      <c r="L34" s="8"/>
      <c r="M34" s="8"/>
      <c r="N34" s="13"/>
    </row>
    <row r="35" customFormat="false" ht="15.75" hidden="false" customHeight="false" outlineLevel="1" collapsed="false">
      <c r="D35" s="12"/>
      <c r="E35" s="8"/>
      <c r="F35" s="8" t="s">
        <v>61</v>
      </c>
      <c r="G35" s="8"/>
      <c r="H35" s="13"/>
      <c r="J35" s="12"/>
      <c r="K35" s="8" t="s">
        <v>69</v>
      </c>
      <c r="L35" s="8"/>
      <c r="M35" s="8"/>
      <c r="N35" s="13"/>
    </row>
    <row r="36" customFormat="false" ht="15.75" hidden="false" customHeight="false" outlineLevel="1" collapsed="false">
      <c r="D36" s="12"/>
      <c r="E36" s="8"/>
      <c r="F36" s="8" t="s">
        <v>62</v>
      </c>
      <c r="G36" s="8"/>
      <c r="H36" s="13"/>
      <c r="J36" s="12"/>
      <c r="K36" s="8" t="s">
        <v>70</v>
      </c>
      <c r="L36" s="8"/>
      <c r="M36" s="8"/>
      <c r="N36" s="13"/>
    </row>
    <row r="37" customFormat="false" ht="15.75" hidden="false" customHeight="false" outlineLevel="1" collapsed="false">
      <c r="D37" s="12"/>
      <c r="E37" s="8"/>
      <c r="F37" s="8" t="s">
        <v>107</v>
      </c>
      <c r="G37" s="8"/>
      <c r="H37" s="13"/>
      <c r="J37" s="12"/>
      <c r="K37" s="8" t="s">
        <v>61</v>
      </c>
      <c r="L37" s="8"/>
      <c r="M37" s="8"/>
      <c r="N37" s="13"/>
    </row>
    <row r="38" customFormat="false" ht="15.75" hidden="false" customHeight="false" outlineLevel="1" collapsed="false">
      <c r="D38" s="12"/>
      <c r="E38" s="8"/>
      <c r="F38" s="8" t="s">
        <v>64</v>
      </c>
      <c r="G38" s="8"/>
      <c r="H38" s="13"/>
      <c r="J38" s="12"/>
      <c r="K38" s="8" t="s">
        <v>60</v>
      </c>
      <c r="L38" s="8"/>
      <c r="M38" s="8"/>
      <c r="N38" s="13"/>
    </row>
    <row r="39" customFormat="false" ht="15.75" hidden="false" customHeight="false" outlineLevel="1" collapsed="false">
      <c r="D39" s="12"/>
      <c r="E39" s="8"/>
      <c r="F39" s="8" t="s">
        <v>99</v>
      </c>
      <c r="G39" s="8"/>
      <c r="H39" s="13"/>
      <c r="J39" s="12"/>
      <c r="K39" s="8" t="s">
        <v>62</v>
      </c>
      <c r="L39" s="8"/>
      <c r="M39" s="8"/>
      <c r="N39" s="13"/>
    </row>
    <row r="40" customFormat="false" ht="15.75" hidden="false" customHeight="false" outlineLevel="1" collapsed="false">
      <c r="D40" s="12"/>
      <c r="E40" s="8"/>
      <c r="F40" s="8" t="s">
        <v>63</v>
      </c>
      <c r="G40" s="8"/>
      <c r="H40" s="13"/>
      <c r="J40" s="12"/>
      <c r="K40" s="8" t="s">
        <v>33</v>
      </c>
      <c r="L40" s="8"/>
      <c r="M40" s="8"/>
      <c r="N40" s="13"/>
    </row>
    <row r="41" customFormat="false" ht="15.75" hidden="false" customHeight="false" outlineLevel="1" collapsed="false">
      <c r="D41" s="12"/>
      <c r="E41" s="8"/>
      <c r="F41" s="8" t="s">
        <v>65</v>
      </c>
      <c r="G41" s="8"/>
      <c r="H41" s="13"/>
      <c r="J41" s="12"/>
      <c r="K41" s="8" t="s">
        <v>18</v>
      </c>
      <c r="L41" s="8"/>
      <c r="M41" s="8"/>
      <c r="N41" s="13"/>
    </row>
    <row r="42" customFormat="false" ht="15.75" hidden="false" customHeight="false" outlineLevel="1" collapsed="false">
      <c r="D42" s="12"/>
      <c r="E42" s="8"/>
      <c r="F42" s="8" t="s">
        <v>66</v>
      </c>
      <c r="G42" s="8"/>
      <c r="H42" s="13"/>
      <c r="J42" s="12"/>
      <c r="K42" s="8" t="s">
        <v>16</v>
      </c>
      <c r="L42" s="8"/>
      <c r="M42" s="8"/>
      <c r="N42" s="13"/>
    </row>
    <row r="43" customFormat="false" ht="15.75" hidden="false" customHeight="false" outlineLevel="1" collapsed="false">
      <c r="D43" s="12"/>
      <c r="E43" s="8"/>
      <c r="F43" s="8" t="s">
        <v>67</v>
      </c>
      <c r="G43" s="8"/>
      <c r="H43" s="13"/>
      <c r="J43" s="12"/>
      <c r="K43" s="8" t="s">
        <v>107</v>
      </c>
      <c r="L43" s="8"/>
      <c r="M43" s="8"/>
      <c r="N43" s="13"/>
    </row>
    <row r="44" customFormat="false" ht="15.75" hidden="false" customHeight="false" outlineLevel="1" collapsed="false">
      <c r="D44" s="12"/>
      <c r="E44" s="8"/>
      <c r="F44" s="8" t="s">
        <v>68</v>
      </c>
      <c r="G44" s="8"/>
      <c r="H44" s="13"/>
      <c r="J44" s="12"/>
      <c r="K44" s="8" t="s">
        <v>64</v>
      </c>
      <c r="L44" s="8"/>
      <c r="M44" s="8"/>
      <c r="N44" s="13"/>
    </row>
    <row r="45" customFormat="false" ht="15.75" hidden="false" customHeight="false" outlineLevel="1" collapsed="false">
      <c r="D45" s="12"/>
      <c r="E45" s="8"/>
      <c r="F45" s="8" t="s">
        <v>69</v>
      </c>
      <c r="G45" s="8"/>
      <c r="H45" s="13"/>
      <c r="J45" s="12"/>
      <c r="K45" s="8" t="s">
        <v>99</v>
      </c>
      <c r="L45" s="8"/>
      <c r="M45" s="8"/>
      <c r="N45" s="13"/>
    </row>
    <row r="46" customFormat="false" ht="15.75" hidden="false" customHeight="false" outlineLevel="1" collapsed="false">
      <c r="D46" s="12"/>
      <c r="E46" s="8"/>
      <c r="F46" s="8" t="s">
        <v>70</v>
      </c>
      <c r="G46" s="8"/>
      <c r="H46" s="13"/>
      <c r="J46" s="12"/>
      <c r="K46" s="8" t="s">
        <v>63</v>
      </c>
      <c r="L46" s="8"/>
      <c r="M46" s="8"/>
      <c r="N46" s="13"/>
    </row>
    <row r="47" customFormat="false" ht="15.75" hidden="false" customHeight="false" outlineLevel="1" collapsed="false">
      <c r="D47" s="12"/>
      <c r="E47" s="8"/>
      <c r="F47" s="8"/>
      <c r="G47" s="8"/>
      <c r="H47" s="13"/>
      <c r="J47" s="12"/>
      <c r="K47" s="8"/>
      <c r="L47" s="8"/>
      <c r="M47" s="8"/>
      <c r="N47" s="13"/>
    </row>
    <row r="48" customFormat="false" ht="15.75" hidden="false" customHeight="false" outlineLevel="1" collapsed="false">
      <c r="D48" s="12"/>
      <c r="E48" s="8"/>
      <c r="F48" s="8"/>
      <c r="G48" s="8"/>
      <c r="H48" s="13"/>
      <c r="J48" s="12"/>
      <c r="K48" s="8"/>
      <c r="L48" s="8"/>
      <c r="M48" s="8"/>
      <c r="N48" s="13"/>
    </row>
    <row r="49" customFormat="false" ht="15.75" hidden="false" customHeight="false" outlineLevel="1" collapsed="false">
      <c r="D49" s="12"/>
      <c r="E49" s="8"/>
      <c r="F49" s="8"/>
      <c r="G49" s="8"/>
      <c r="H49" s="13"/>
      <c r="J49" s="12"/>
      <c r="K49" s="8"/>
      <c r="L49" s="8"/>
      <c r="M49" s="8"/>
      <c r="N49" s="13"/>
    </row>
    <row r="50" customFormat="false" ht="15.75" hidden="false" customHeight="false" outlineLevel="1" collapsed="false">
      <c r="D50" s="12"/>
      <c r="E50" s="8"/>
      <c r="F50" s="8"/>
      <c r="G50" s="8"/>
      <c r="H50" s="13"/>
      <c r="J50" s="12"/>
      <c r="K50" s="8"/>
      <c r="L50" s="8"/>
      <c r="M50" s="8"/>
      <c r="N50" s="13"/>
    </row>
    <row r="51" customFormat="false" ht="16.5" hidden="false" customHeight="false" outlineLevel="1" collapsed="false">
      <c r="D51" s="15"/>
      <c r="E51" s="16"/>
      <c r="F51" s="16"/>
      <c r="G51" s="16"/>
      <c r="H51" s="17"/>
      <c r="J51" s="15"/>
      <c r="K51" s="16"/>
      <c r="L51" s="16"/>
      <c r="M51" s="16"/>
      <c r="N51" s="17"/>
    </row>
    <row r="52" customFormat="false" ht="15.6" hidden="false" customHeight="true" outlineLevel="0" collapsed="false">
      <c r="A52" s="89" t="n">
        <f aca="false">A9+1</f>
        <v>2</v>
      </c>
      <c r="B52" s="6" t="s">
        <v>108</v>
      </c>
      <c r="C52" s="7" t="n">
        <f aca="false">SUM(D52:H52)</f>
        <v>47</v>
      </c>
      <c r="D52" s="8" t="n">
        <f aca="false">COUNTA(D53:D97)</f>
        <v>4</v>
      </c>
      <c r="E52" s="8" t="n">
        <f aca="false">COUNTA(E53:E97)</f>
        <v>1</v>
      </c>
      <c r="F52" s="8" t="n">
        <f aca="false">COUNTA(F53:F97)</f>
        <v>42</v>
      </c>
      <c r="G52" s="8" t="n">
        <f aca="false">COUNTA(G53:G97)</f>
        <v>0</v>
      </c>
      <c r="H52" s="8" t="n">
        <f aca="false">COUNTA(H53:H97)</f>
        <v>0</v>
      </c>
    </row>
    <row r="53" customFormat="false" ht="15.6" hidden="false" customHeight="true" outlineLevel="1" collapsed="false">
      <c r="D53" s="9"/>
      <c r="E53" s="10"/>
      <c r="F53" s="10"/>
      <c r="G53" s="10"/>
      <c r="H53" s="11"/>
    </row>
    <row r="54" customFormat="false" ht="15.6" hidden="false" customHeight="true" outlineLevel="1" collapsed="false">
      <c r="D54" s="12"/>
      <c r="E54" s="8"/>
      <c r="F54" s="8" t="s">
        <v>32</v>
      </c>
      <c r="G54" s="8"/>
      <c r="H54" s="13"/>
    </row>
    <row r="55" customFormat="false" ht="15.75" hidden="false" customHeight="false" outlineLevel="1" collapsed="false">
      <c r="D55" s="12" t="s">
        <v>37</v>
      </c>
      <c r="E55" s="12"/>
      <c r="F55" s="8" t="s">
        <v>8</v>
      </c>
      <c r="G55" s="8"/>
      <c r="H55" s="13"/>
    </row>
    <row r="56" customFormat="false" ht="15.75" hidden="false" customHeight="false" outlineLevel="1" collapsed="false">
      <c r="D56" s="12"/>
      <c r="E56" s="8"/>
      <c r="F56" s="8" t="s">
        <v>9</v>
      </c>
      <c r="G56" s="8"/>
      <c r="H56" s="13"/>
    </row>
    <row r="57" customFormat="false" ht="15.75" hidden="false" customHeight="false" outlineLevel="1" collapsed="false">
      <c r="D57" s="12" t="s">
        <v>11</v>
      </c>
      <c r="E57" s="8"/>
      <c r="F57" s="8" t="s">
        <v>0</v>
      </c>
      <c r="G57" s="8"/>
      <c r="H57" s="13"/>
    </row>
    <row r="58" customFormat="false" ht="15.75" hidden="false" customHeight="false" outlineLevel="1" collapsed="false">
      <c r="D58" s="12" t="s">
        <v>36</v>
      </c>
      <c r="E58" s="12"/>
      <c r="F58" s="8" t="s">
        <v>12</v>
      </c>
      <c r="G58" s="8"/>
      <c r="H58" s="13"/>
    </row>
    <row r="59" customFormat="false" ht="15.75" hidden="false" customHeight="false" outlineLevel="1" collapsed="false">
      <c r="D59" s="12" t="s">
        <v>45</v>
      </c>
      <c r="E59" s="12"/>
      <c r="F59" s="8" t="s">
        <v>14</v>
      </c>
      <c r="G59" s="8"/>
      <c r="H59" s="13"/>
    </row>
    <row r="60" customFormat="false" ht="15.75" hidden="false" customHeight="false" outlineLevel="1" collapsed="false">
      <c r="D60" s="12"/>
      <c r="E60" s="8"/>
      <c r="F60" s="8" t="s">
        <v>20</v>
      </c>
      <c r="G60" s="8"/>
      <c r="H60" s="13"/>
    </row>
    <row r="61" customFormat="false" ht="15.75" hidden="false" customHeight="false" outlineLevel="1" collapsed="false">
      <c r="D61" s="12"/>
      <c r="E61" s="8"/>
      <c r="F61" s="8" t="s">
        <v>22</v>
      </c>
      <c r="G61" s="8"/>
      <c r="H61" s="13"/>
    </row>
    <row r="62" customFormat="false" ht="15.75" hidden="false" customHeight="false" outlineLevel="1" collapsed="false">
      <c r="D62" s="12"/>
      <c r="E62" s="8"/>
      <c r="F62" s="8" t="s">
        <v>26</v>
      </c>
      <c r="G62" s="8"/>
      <c r="H62" s="13"/>
    </row>
    <row r="63" customFormat="false" ht="15.75" hidden="false" customHeight="false" outlineLevel="1" collapsed="false">
      <c r="D63" s="12"/>
      <c r="E63" s="8"/>
      <c r="F63" s="8" t="s">
        <v>41</v>
      </c>
      <c r="G63" s="8"/>
      <c r="H63" s="13"/>
    </row>
    <row r="64" customFormat="false" ht="15.75" hidden="false" customHeight="false" outlineLevel="1" collapsed="false">
      <c r="D64" s="12"/>
      <c r="E64" s="8"/>
      <c r="F64" s="14" t="s">
        <v>15</v>
      </c>
      <c r="G64" s="8"/>
      <c r="H64" s="13"/>
    </row>
    <row r="65" customFormat="false" ht="15.75" hidden="false" customHeight="false" outlineLevel="1" collapsed="false">
      <c r="D65" s="12"/>
      <c r="E65" s="8"/>
      <c r="F65" s="8"/>
      <c r="G65" s="8"/>
      <c r="H65" s="13"/>
    </row>
    <row r="66" customFormat="false" ht="15.75" hidden="false" customHeight="false" outlineLevel="1" collapsed="false">
      <c r="D66" s="12"/>
      <c r="E66" s="8"/>
      <c r="F66" s="8" t="s">
        <v>44</v>
      </c>
      <c r="G66" s="8"/>
      <c r="H66" s="13"/>
    </row>
    <row r="67" customFormat="false" ht="15.75" hidden="false" customHeight="false" outlineLevel="1" collapsed="false">
      <c r="D67" s="12"/>
      <c r="E67" s="8"/>
      <c r="F67" s="8" t="s">
        <v>21</v>
      </c>
      <c r="G67" s="14"/>
      <c r="H67" s="13"/>
    </row>
    <row r="68" customFormat="false" ht="15.75" hidden="false" customHeight="false" outlineLevel="1" collapsed="false">
      <c r="D68" s="12"/>
      <c r="E68" s="8"/>
      <c r="F68" s="8" t="s">
        <v>35</v>
      </c>
      <c r="G68" s="14"/>
      <c r="H68" s="13"/>
    </row>
    <row r="69" customFormat="false" ht="15.75" hidden="false" customHeight="false" outlineLevel="1" collapsed="false">
      <c r="D69" s="12"/>
      <c r="E69" s="8"/>
      <c r="F69" s="8" t="s">
        <v>29</v>
      </c>
      <c r="G69" s="8"/>
      <c r="H69" s="13"/>
    </row>
    <row r="70" customFormat="false" ht="15.75" hidden="false" customHeight="false" outlineLevel="1" collapsed="false">
      <c r="D70" s="12"/>
      <c r="E70" s="8"/>
      <c r="F70" s="8" t="s">
        <v>23</v>
      </c>
      <c r="G70" s="8"/>
      <c r="H70" s="13"/>
    </row>
    <row r="71" customFormat="false" ht="15.75" hidden="false" customHeight="false" outlineLevel="1" collapsed="false">
      <c r="D71" s="12"/>
      <c r="E71" s="14"/>
      <c r="F71" s="8" t="s">
        <v>24</v>
      </c>
      <c r="G71" s="8"/>
      <c r="H71" s="13"/>
    </row>
    <row r="72" customFormat="false" ht="15.75" hidden="false" customHeight="false" outlineLevel="1" collapsed="false">
      <c r="D72" s="12"/>
      <c r="E72" s="8"/>
      <c r="F72" s="8" t="s">
        <v>31</v>
      </c>
      <c r="G72" s="8"/>
      <c r="H72" s="13"/>
    </row>
    <row r="73" customFormat="false" ht="15.75" hidden="false" customHeight="false" outlineLevel="1" collapsed="false">
      <c r="D73" s="12"/>
      <c r="E73" s="8"/>
      <c r="F73" s="8" t="s">
        <v>25</v>
      </c>
      <c r="G73" s="8"/>
      <c r="H73" s="13"/>
    </row>
    <row r="74" customFormat="false" ht="15.75" hidden="false" customHeight="false" outlineLevel="1" collapsed="false">
      <c r="D74" s="12"/>
      <c r="E74" s="8"/>
      <c r="F74" s="8" t="s">
        <v>27</v>
      </c>
      <c r="G74" s="8"/>
      <c r="H74" s="13"/>
    </row>
    <row r="75" customFormat="false" ht="15.75" hidden="false" customHeight="false" outlineLevel="1" collapsed="false">
      <c r="D75" s="12"/>
      <c r="E75" s="8"/>
      <c r="F75" s="8" t="s">
        <v>61</v>
      </c>
      <c r="G75" s="8"/>
      <c r="H75" s="13"/>
    </row>
    <row r="76" customFormat="false" ht="15.75" hidden="false" customHeight="false" outlineLevel="1" collapsed="false">
      <c r="D76" s="12"/>
      <c r="E76" s="8"/>
      <c r="F76" s="8" t="s">
        <v>64</v>
      </c>
      <c r="G76" s="8"/>
      <c r="H76" s="13"/>
    </row>
    <row r="77" customFormat="false" ht="15.75" hidden="false" customHeight="false" outlineLevel="1" collapsed="false">
      <c r="D77" s="12"/>
      <c r="E77" s="8"/>
      <c r="F77" s="8" t="s">
        <v>34</v>
      </c>
      <c r="G77" s="8"/>
      <c r="H77" s="13"/>
    </row>
    <row r="78" customFormat="false" ht="15.75" hidden="false" customHeight="false" outlineLevel="1" collapsed="false">
      <c r="D78" s="12"/>
      <c r="E78" s="8"/>
      <c r="F78" s="8" t="s">
        <v>38</v>
      </c>
      <c r="G78" s="8"/>
      <c r="H78" s="13"/>
    </row>
    <row r="79" customFormat="false" ht="15.75" hidden="false" customHeight="false" outlineLevel="1" collapsed="false">
      <c r="D79" s="12"/>
      <c r="E79" s="8"/>
      <c r="F79" s="8" t="s">
        <v>28</v>
      </c>
      <c r="G79" s="8"/>
      <c r="H79" s="13"/>
    </row>
    <row r="80" customFormat="false" ht="15.75" hidden="false" customHeight="false" outlineLevel="1" collapsed="false">
      <c r="D80" s="12"/>
      <c r="E80" s="8" t="s">
        <v>40</v>
      </c>
      <c r="F80" s="8"/>
      <c r="G80" s="8"/>
      <c r="H80" s="13"/>
    </row>
    <row r="81" customFormat="false" ht="15.75" hidden="false" customHeight="false" outlineLevel="1" collapsed="false">
      <c r="D81" s="12"/>
      <c r="E81" s="8"/>
      <c r="F81" s="8" t="s">
        <v>60</v>
      </c>
      <c r="G81" s="8"/>
      <c r="H81" s="13"/>
    </row>
    <row r="82" customFormat="false" ht="15.75" hidden="false" customHeight="false" outlineLevel="1" collapsed="false">
      <c r="D82" s="12"/>
      <c r="E82" s="8"/>
      <c r="F82" s="8" t="s">
        <v>33</v>
      </c>
      <c r="G82" s="8"/>
      <c r="H82" s="13"/>
    </row>
    <row r="83" customFormat="false" ht="15.75" hidden="false" customHeight="false" outlineLevel="1" collapsed="false">
      <c r="D83" s="12"/>
      <c r="E83" s="8"/>
      <c r="F83" s="8" t="s">
        <v>7</v>
      </c>
      <c r="G83" s="8"/>
      <c r="H83" s="13"/>
    </row>
    <row r="84" customFormat="false" ht="15.75" hidden="false" customHeight="false" outlineLevel="1" collapsed="false">
      <c r="D84" s="12"/>
      <c r="E84" s="8"/>
      <c r="F84" s="8" t="s">
        <v>18</v>
      </c>
      <c r="G84" s="8"/>
      <c r="H84" s="13"/>
    </row>
    <row r="85" customFormat="false" ht="15.75" hidden="false" customHeight="false" outlineLevel="1" collapsed="false">
      <c r="D85" s="12"/>
      <c r="E85" s="8"/>
      <c r="F85" s="8" t="s">
        <v>10</v>
      </c>
      <c r="G85" s="8"/>
      <c r="H85" s="13"/>
    </row>
    <row r="86" customFormat="false" ht="15.75" hidden="false" customHeight="false" outlineLevel="1" collapsed="false">
      <c r="D86" s="12"/>
      <c r="E86" s="8"/>
      <c r="F86" s="8" t="s">
        <v>13</v>
      </c>
      <c r="G86" s="8"/>
      <c r="H86" s="13"/>
    </row>
    <row r="87" customFormat="false" ht="15.75" hidden="false" customHeight="false" outlineLevel="1" collapsed="false">
      <c r="D87" s="12"/>
      <c r="E87" s="8"/>
      <c r="F87" s="8" t="s">
        <v>39</v>
      </c>
      <c r="G87" s="8"/>
      <c r="H87" s="13"/>
    </row>
    <row r="88" customFormat="false" ht="15.75" hidden="false" customHeight="false" outlineLevel="1" collapsed="false">
      <c r="D88" s="12"/>
      <c r="E88" s="8"/>
      <c r="F88" s="8" t="s">
        <v>62</v>
      </c>
      <c r="G88" s="8"/>
      <c r="H88" s="13"/>
    </row>
    <row r="89" customFormat="false" ht="15.75" hidden="false" customHeight="false" outlineLevel="1" collapsed="false">
      <c r="D89" s="12"/>
      <c r="E89" s="8"/>
      <c r="F89" s="8" t="s">
        <v>63</v>
      </c>
      <c r="G89" s="8"/>
      <c r="H89" s="13"/>
    </row>
    <row r="90" customFormat="false" ht="15.75" hidden="false" customHeight="false" outlineLevel="1" collapsed="false">
      <c r="D90" s="12"/>
      <c r="E90" s="8"/>
      <c r="F90" s="8" t="s">
        <v>65</v>
      </c>
      <c r="G90" s="8"/>
      <c r="H90" s="13"/>
    </row>
    <row r="91" customFormat="false" ht="15.75" hidden="false" customHeight="false" outlineLevel="1" collapsed="false">
      <c r="D91" s="12"/>
      <c r="E91" s="8"/>
      <c r="F91" s="8" t="s">
        <v>66</v>
      </c>
      <c r="G91" s="8"/>
      <c r="H91" s="13"/>
    </row>
    <row r="92" customFormat="false" ht="15.75" hidden="false" customHeight="false" outlineLevel="1" collapsed="false">
      <c r="D92" s="12"/>
      <c r="E92" s="8"/>
      <c r="F92" s="8" t="s">
        <v>67</v>
      </c>
      <c r="G92" s="8"/>
      <c r="H92" s="13"/>
    </row>
    <row r="93" customFormat="false" ht="15.75" hidden="false" customHeight="false" outlineLevel="1" collapsed="false">
      <c r="D93" s="12"/>
      <c r="E93" s="8"/>
      <c r="F93" s="8" t="s">
        <v>68</v>
      </c>
      <c r="G93" s="8"/>
      <c r="H93" s="13"/>
    </row>
    <row r="94" customFormat="false" ht="15.75" hidden="false" customHeight="false" outlineLevel="1" collapsed="false">
      <c r="D94" s="12"/>
      <c r="E94" s="8"/>
      <c r="F94" s="8" t="s">
        <v>69</v>
      </c>
      <c r="G94" s="8"/>
      <c r="H94" s="13"/>
    </row>
    <row r="95" customFormat="false" ht="15.75" hidden="false" customHeight="false" outlineLevel="1" collapsed="false">
      <c r="D95" s="12"/>
      <c r="E95" s="8"/>
      <c r="F95" s="8" t="s">
        <v>70</v>
      </c>
      <c r="G95" s="8"/>
      <c r="H95" s="13"/>
    </row>
    <row r="96" customFormat="false" ht="15.75" hidden="false" customHeight="false" outlineLevel="1" collapsed="false">
      <c r="D96" s="12"/>
      <c r="E96" s="8"/>
      <c r="F96" s="8" t="s">
        <v>99</v>
      </c>
      <c r="G96" s="8"/>
      <c r="H96" s="13"/>
    </row>
    <row r="97" customFormat="false" ht="16.5" hidden="false" customHeight="false" outlineLevel="1" collapsed="false">
      <c r="D97" s="15"/>
      <c r="E97" s="16"/>
      <c r="F97" s="13" t="s">
        <v>42</v>
      </c>
      <c r="G97" s="16"/>
      <c r="H97" s="17"/>
    </row>
    <row r="98" customFormat="false" ht="15.6" hidden="false" customHeight="true" outlineLevel="0" collapsed="false">
      <c r="A98" s="89" t="n">
        <f aca="false">A52+1</f>
        <v>3</v>
      </c>
      <c r="B98" s="6" t="s">
        <v>109</v>
      </c>
      <c r="C98" s="7" t="n">
        <f aca="false">SUM(D98:H98)</f>
        <v>46</v>
      </c>
      <c r="D98" s="8" t="n">
        <f aca="false">COUNTA(D99:D141)</f>
        <v>5</v>
      </c>
      <c r="E98" s="8" t="n">
        <f aca="false">COUNTA(E99:E141)</f>
        <v>1</v>
      </c>
      <c r="F98" s="8" t="n">
        <f aca="false">COUNTA(F99:F141)</f>
        <v>40</v>
      </c>
      <c r="G98" s="8" t="n">
        <f aca="false">COUNTA(G99:G141)</f>
        <v>0</v>
      </c>
      <c r="H98" s="8" t="n">
        <f aca="false">COUNTA(H99:H141)</f>
        <v>0</v>
      </c>
    </row>
    <row r="99" customFormat="false" ht="15.6" hidden="false" customHeight="true" outlineLevel="1" collapsed="false">
      <c r="D99" s="9"/>
      <c r="E99" s="10"/>
      <c r="F99" s="13" t="s">
        <v>42</v>
      </c>
      <c r="G99" s="10"/>
      <c r="H99" s="11"/>
    </row>
    <row r="100" customFormat="false" ht="15.6" hidden="false" customHeight="true" outlineLevel="1" collapsed="false">
      <c r="D100" s="12" t="s">
        <v>11</v>
      </c>
      <c r="E100" s="8"/>
      <c r="F100" s="8" t="s">
        <v>8</v>
      </c>
      <c r="G100" s="8"/>
      <c r="H100" s="13"/>
    </row>
    <row r="101" customFormat="false" ht="15.75" hidden="false" customHeight="false" outlineLevel="1" collapsed="false">
      <c r="D101" s="12" t="s">
        <v>37</v>
      </c>
      <c r="E101" s="12"/>
      <c r="F101" s="8" t="s">
        <v>9</v>
      </c>
      <c r="G101" s="8"/>
      <c r="H101" s="13"/>
    </row>
    <row r="102" customFormat="false" ht="15.75" hidden="false" customHeight="false" outlineLevel="1" collapsed="false">
      <c r="D102" s="12"/>
      <c r="E102" s="8"/>
      <c r="F102" s="8" t="s">
        <v>0</v>
      </c>
      <c r="G102" s="8"/>
      <c r="H102" s="13"/>
    </row>
    <row r="103" customFormat="false" ht="15.75" hidden="false" customHeight="false" outlineLevel="1" collapsed="false">
      <c r="D103" s="12" t="s">
        <v>36</v>
      </c>
      <c r="E103" s="12"/>
      <c r="F103" s="8" t="s">
        <v>12</v>
      </c>
      <c r="G103" s="8"/>
      <c r="H103" s="13"/>
    </row>
    <row r="104" customFormat="false" ht="15.75" hidden="false" customHeight="false" outlineLevel="1" collapsed="false">
      <c r="D104" s="12" t="s">
        <v>45</v>
      </c>
      <c r="E104" s="12"/>
      <c r="F104" s="8" t="s">
        <v>14</v>
      </c>
      <c r="G104" s="8"/>
      <c r="H104" s="13"/>
    </row>
    <row r="105" customFormat="false" ht="15.75" hidden="false" customHeight="false" outlineLevel="1" collapsed="false">
      <c r="D105" s="12"/>
      <c r="E105" s="8"/>
      <c r="F105" s="8" t="s">
        <v>16</v>
      </c>
      <c r="G105" s="8"/>
      <c r="H105" s="13"/>
    </row>
    <row r="106" customFormat="false" ht="15.75" hidden="false" customHeight="false" outlineLevel="1" collapsed="false">
      <c r="D106" s="12"/>
      <c r="E106" s="8"/>
      <c r="F106" s="8" t="s">
        <v>18</v>
      </c>
      <c r="G106" s="8"/>
      <c r="H106" s="13"/>
    </row>
    <row r="107" customFormat="false" ht="15.75" hidden="false" customHeight="false" outlineLevel="1" collapsed="false">
      <c r="D107" s="12"/>
      <c r="E107" s="8"/>
      <c r="F107" s="8" t="s">
        <v>20</v>
      </c>
      <c r="G107" s="8"/>
      <c r="H107" s="13"/>
    </row>
    <row r="108" customFormat="false" ht="15.75" hidden="false" customHeight="false" outlineLevel="1" collapsed="false">
      <c r="D108" s="12"/>
      <c r="E108" s="8"/>
      <c r="F108" s="8" t="s">
        <v>22</v>
      </c>
      <c r="G108" s="8"/>
      <c r="H108" s="13"/>
    </row>
    <row r="109" customFormat="false" ht="15.75" hidden="false" customHeight="false" outlineLevel="1" collapsed="false">
      <c r="D109" s="12"/>
      <c r="E109" s="8"/>
      <c r="F109" s="8" t="s">
        <v>26</v>
      </c>
      <c r="G109" s="8"/>
      <c r="H109" s="13"/>
    </row>
    <row r="110" customFormat="false" ht="15.75" hidden="false" customHeight="false" outlineLevel="1" collapsed="false">
      <c r="D110" s="12"/>
      <c r="E110" s="8"/>
      <c r="F110" s="14" t="s">
        <v>41</v>
      </c>
      <c r="G110" s="8"/>
      <c r="H110" s="13"/>
    </row>
    <row r="111" customFormat="false" ht="15.75" hidden="false" customHeight="false" outlineLevel="1" collapsed="false">
      <c r="D111" s="12"/>
      <c r="E111" s="8"/>
      <c r="F111" s="8" t="s">
        <v>15</v>
      </c>
      <c r="G111" s="8"/>
      <c r="H111" s="13"/>
    </row>
    <row r="112" customFormat="false" ht="15.75" hidden="false" customHeight="false" outlineLevel="1" collapsed="false">
      <c r="D112" s="12"/>
      <c r="E112" s="8"/>
      <c r="F112" s="8"/>
      <c r="G112" s="8"/>
      <c r="H112" s="13"/>
    </row>
    <row r="113" customFormat="false" ht="15.75" hidden="false" customHeight="false" outlineLevel="1" collapsed="false">
      <c r="D113" s="12"/>
      <c r="E113" s="8"/>
      <c r="F113" s="8" t="s">
        <v>44</v>
      </c>
      <c r="G113" s="14"/>
      <c r="H113" s="13"/>
    </row>
    <row r="114" customFormat="false" ht="15.75" hidden="false" customHeight="false" outlineLevel="1" collapsed="false">
      <c r="D114" s="12"/>
      <c r="E114" s="8"/>
      <c r="F114" s="8" t="s">
        <v>21</v>
      </c>
      <c r="G114" s="14"/>
      <c r="H114" s="13"/>
    </row>
    <row r="115" customFormat="false" ht="15.75" hidden="false" customHeight="false" outlineLevel="1" collapsed="false">
      <c r="D115" s="12"/>
      <c r="E115" s="8"/>
      <c r="F115" s="8" t="s">
        <v>35</v>
      </c>
      <c r="G115" s="8"/>
      <c r="H115" s="13"/>
    </row>
    <row r="116" customFormat="false" ht="15.75" hidden="false" customHeight="false" outlineLevel="1" collapsed="false">
      <c r="D116" s="12"/>
      <c r="E116" s="8"/>
      <c r="F116" s="8" t="s">
        <v>23</v>
      </c>
      <c r="G116" s="8"/>
      <c r="H116" s="13"/>
    </row>
    <row r="117" customFormat="false" ht="15.75" hidden="false" customHeight="false" outlineLevel="1" collapsed="false">
      <c r="D117" s="12"/>
      <c r="E117" s="14"/>
      <c r="F117" s="8" t="s">
        <v>24</v>
      </c>
      <c r="G117" s="8"/>
      <c r="H117" s="13"/>
    </row>
    <row r="118" customFormat="false" ht="15.75" hidden="false" customHeight="false" outlineLevel="1" collapsed="false">
      <c r="D118" s="12"/>
      <c r="E118" s="14"/>
      <c r="F118" s="8" t="s">
        <v>62</v>
      </c>
      <c r="G118" s="8"/>
      <c r="H118" s="13"/>
    </row>
    <row r="119" customFormat="false" ht="15.75" hidden="false" customHeight="false" outlineLevel="1" collapsed="false">
      <c r="D119" s="12"/>
      <c r="E119" s="14"/>
      <c r="F119" s="8" t="s">
        <v>60</v>
      </c>
      <c r="G119" s="8"/>
      <c r="H119" s="13"/>
    </row>
    <row r="120" customFormat="false" ht="15.75" hidden="false" customHeight="false" outlineLevel="1" collapsed="false">
      <c r="D120" s="12"/>
      <c r="E120" s="14"/>
      <c r="F120" s="8" t="s">
        <v>61</v>
      </c>
      <c r="G120" s="8"/>
      <c r="H120" s="13"/>
    </row>
    <row r="121" customFormat="false" ht="15.75" hidden="false" customHeight="false" outlineLevel="1" collapsed="false">
      <c r="D121" s="12"/>
      <c r="E121" s="8"/>
      <c r="F121" s="8" t="s">
        <v>39</v>
      </c>
      <c r="G121" s="8"/>
      <c r="H121" s="13"/>
    </row>
    <row r="122" customFormat="false" ht="15.75" hidden="false" customHeight="false" outlineLevel="1" collapsed="false">
      <c r="D122" s="12"/>
      <c r="E122" s="14"/>
      <c r="F122" s="8" t="s">
        <v>31</v>
      </c>
      <c r="G122" s="8"/>
      <c r="H122" s="13"/>
    </row>
    <row r="123" customFormat="false" ht="15.75" hidden="false" customHeight="false" outlineLevel="1" collapsed="false">
      <c r="D123" s="12"/>
      <c r="E123" s="14"/>
      <c r="F123" s="8" t="s">
        <v>25</v>
      </c>
      <c r="G123" s="8"/>
      <c r="H123" s="13"/>
    </row>
    <row r="124" customFormat="false" ht="15.75" hidden="false" customHeight="false" outlineLevel="1" collapsed="false">
      <c r="D124" s="12"/>
      <c r="E124" s="14"/>
      <c r="F124" s="13" t="s">
        <v>32</v>
      </c>
      <c r="G124" s="8"/>
      <c r="H124" s="13"/>
    </row>
    <row r="125" customFormat="false" ht="15.75" hidden="false" customHeight="false" outlineLevel="1" collapsed="false">
      <c r="D125" s="12"/>
      <c r="E125" s="14"/>
      <c r="F125" s="13" t="s">
        <v>13</v>
      </c>
      <c r="G125" s="8"/>
      <c r="H125" s="13"/>
    </row>
    <row r="126" customFormat="false" ht="15.75" hidden="false" customHeight="false" outlineLevel="1" collapsed="false">
      <c r="D126" s="12"/>
      <c r="E126" s="14"/>
      <c r="F126" s="8" t="s">
        <v>34</v>
      </c>
      <c r="G126" s="8"/>
      <c r="H126" s="13"/>
    </row>
    <row r="127" customFormat="false" ht="15.75" hidden="false" customHeight="false" outlineLevel="1" collapsed="false">
      <c r="D127" s="12"/>
      <c r="E127" s="14"/>
      <c r="F127" s="8" t="s">
        <v>38</v>
      </c>
      <c r="G127" s="8"/>
      <c r="H127" s="13"/>
    </row>
    <row r="128" customFormat="false" ht="15.75" hidden="false" customHeight="false" outlineLevel="1" collapsed="false">
      <c r="D128" s="12"/>
      <c r="E128" s="8"/>
      <c r="F128" s="8" t="s">
        <v>28</v>
      </c>
      <c r="G128" s="8"/>
      <c r="H128" s="13"/>
    </row>
    <row r="129" customFormat="false" ht="15.75" hidden="false" customHeight="false" outlineLevel="1" collapsed="false">
      <c r="D129" s="12"/>
      <c r="E129" s="8" t="s">
        <v>40</v>
      </c>
      <c r="F129" s="8"/>
      <c r="G129" s="8"/>
      <c r="H129" s="13"/>
    </row>
    <row r="130" customFormat="false" ht="15.75" hidden="false" customHeight="false" outlineLevel="1" collapsed="false">
      <c r="D130" s="8" t="s">
        <v>29</v>
      </c>
      <c r="E130" s="8"/>
      <c r="F130" s="8"/>
      <c r="G130" s="8"/>
      <c r="H130" s="13"/>
    </row>
    <row r="131" customFormat="false" ht="15.75" hidden="false" customHeight="false" outlineLevel="1" collapsed="false">
      <c r="D131" s="12"/>
      <c r="E131" s="8"/>
      <c r="F131" s="8" t="s">
        <v>27</v>
      </c>
      <c r="G131" s="8"/>
      <c r="H131" s="13"/>
    </row>
    <row r="132" customFormat="false" ht="15.75" hidden="false" customHeight="false" outlineLevel="1" collapsed="false">
      <c r="D132" s="12"/>
      <c r="E132" s="8"/>
      <c r="F132" s="8" t="s">
        <v>7</v>
      </c>
      <c r="G132" s="8"/>
      <c r="H132" s="13"/>
    </row>
    <row r="133" customFormat="false" ht="15.75" hidden="false" customHeight="false" outlineLevel="1" collapsed="false">
      <c r="D133" s="12"/>
      <c r="E133" s="8"/>
      <c r="F133" s="8" t="s">
        <v>63</v>
      </c>
      <c r="G133" s="8"/>
      <c r="H133" s="13"/>
    </row>
    <row r="134" customFormat="false" ht="15.75" hidden="false" customHeight="false" outlineLevel="1" collapsed="false">
      <c r="D134" s="12"/>
      <c r="E134" s="8"/>
      <c r="F134" s="8" t="s">
        <v>65</v>
      </c>
      <c r="G134" s="8"/>
      <c r="H134" s="13"/>
    </row>
    <row r="135" customFormat="false" ht="15.75" hidden="false" customHeight="false" outlineLevel="1" collapsed="false">
      <c r="D135" s="12"/>
      <c r="E135" s="8"/>
      <c r="F135" s="8" t="s">
        <v>66</v>
      </c>
      <c r="G135" s="8"/>
      <c r="H135" s="13"/>
    </row>
    <row r="136" customFormat="false" ht="15.75" hidden="false" customHeight="false" outlineLevel="1" collapsed="false">
      <c r="D136" s="12"/>
      <c r="E136" s="8"/>
      <c r="F136" s="8" t="s">
        <v>67</v>
      </c>
      <c r="G136" s="8"/>
      <c r="H136" s="13"/>
    </row>
    <row r="137" customFormat="false" ht="15.75" hidden="false" customHeight="false" outlineLevel="1" collapsed="false">
      <c r="D137" s="12"/>
      <c r="E137" s="8"/>
      <c r="F137" s="8" t="s">
        <v>68</v>
      </c>
      <c r="G137" s="8"/>
      <c r="H137" s="13"/>
    </row>
    <row r="138" customFormat="false" ht="15.75" hidden="false" customHeight="false" outlineLevel="1" collapsed="false">
      <c r="D138" s="12"/>
      <c r="E138" s="8"/>
      <c r="F138" s="8" t="s">
        <v>69</v>
      </c>
      <c r="G138" s="8"/>
      <c r="H138" s="13"/>
    </row>
    <row r="139" customFormat="false" ht="15.75" hidden="false" customHeight="false" outlineLevel="1" collapsed="false">
      <c r="D139" s="12"/>
      <c r="E139" s="8"/>
      <c r="F139" s="8" t="s">
        <v>70</v>
      </c>
      <c r="G139" s="8"/>
      <c r="H139" s="13"/>
    </row>
    <row r="140" customFormat="false" ht="15.75" hidden="false" customHeight="false" outlineLevel="1" collapsed="false">
      <c r="D140" s="12"/>
      <c r="E140" s="8"/>
      <c r="F140" s="8" t="s">
        <v>64</v>
      </c>
      <c r="G140" s="8"/>
      <c r="H140" s="13"/>
    </row>
    <row r="141" customFormat="false" ht="16.5" hidden="false" customHeight="false" outlineLevel="1" collapsed="false">
      <c r="D141" s="15"/>
      <c r="E141" s="16"/>
      <c r="F141" s="8" t="s">
        <v>99</v>
      </c>
      <c r="G141" s="16"/>
      <c r="H141" s="17"/>
    </row>
    <row r="142" customFormat="false" ht="15.6" hidden="false" customHeight="true" outlineLevel="0" collapsed="false">
      <c r="A142" s="85"/>
      <c r="B142" s="6"/>
      <c r="C142" s="7"/>
      <c r="D142" s="8"/>
      <c r="E142" s="8"/>
      <c r="F142" s="8"/>
      <c r="G142" s="8"/>
      <c r="H142" s="8"/>
    </row>
    <row r="143" customFormat="false" ht="15.6" hidden="false" customHeight="true" outlineLevel="1" collapsed="false">
      <c r="D143" s="9"/>
      <c r="E143" s="10"/>
      <c r="F143" s="10"/>
      <c r="G143" s="10"/>
      <c r="H143" s="11"/>
    </row>
    <row r="144" customFormat="false" ht="15.6" hidden="false" customHeight="true" outlineLevel="1" collapsed="false">
      <c r="D144" s="12"/>
      <c r="E144" s="8"/>
      <c r="F144" s="8"/>
      <c r="G144" s="8"/>
      <c r="H144" s="13"/>
    </row>
    <row r="145" customFormat="false" ht="15.75" hidden="false" customHeight="false" outlineLevel="1" collapsed="false">
      <c r="D145" s="12"/>
      <c r="E145" s="8"/>
      <c r="F145" s="8"/>
      <c r="G145" s="8"/>
      <c r="H145" s="13"/>
    </row>
    <row r="146" customFormat="false" ht="15.75" hidden="false" customHeight="false" outlineLevel="1" collapsed="false">
      <c r="D146" s="12"/>
      <c r="E146" s="8"/>
      <c r="F146" s="8"/>
      <c r="G146" s="8"/>
      <c r="H146" s="13"/>
    </row>
    <row r="147" customFormat="false" ht="15.75" hidden="false" customHeight="false" outlineLevel="1" collapsed="false">
      <c r="D147" s="12"/>
      <c r="E147" s="8"/>
      <c r="F147" s="8"/>
      <c r="G147" s="8"/>
      <c r="H147" s="13"/>
    </row>
    <row r="148" customFormat="false" ht="15.75" hidden="false" customHeight="false" outlineLevel="1" collapsed="false">
      <c r="D148" s="12"/>
      <c r="F148" s="8"/>
      <c r="G148" s="8"/>
      <c r="H148" s="13"/>
    </row>
    <row r="149" customFormat="false" ht="15.75" hidden="false" customHeight="false" outlineLevel="1" collapsed="false">
      <c r="D149" s="12"/>
      <c r="E149" s="8"/>
      <c r="F149" s="8"/>
      <c r="G149" s="8"/>
      <c r="H149" s="13"/>
    </row>
    <row r="150" customFormat="false" ht="15.75" hidden="false" customHeight="false" outlineLevel="1" collapsed="false">
      <c r="D150" s="12"/>
      <c r="E150" s="8"/>
      <c r="F150" s="8"/>
      <c r="G150" s="8"/>
      <c r="H150" s="13"/>
    </row>
    <row r="151" customFormat="false" ht="15.75" hidden="false" customHeight="false" outlineLevel="1" collapsed="false">
      <c r="D151" s="12"/>
      <c r="E151" s="8"/>
      <c r="F151" s="8"/>
      <c r="G151" s="8"/>
      <c r="H151" s="13"/>
    </row>
    <row r="152" customFormat="false" ht="15.75" hidden="false" customHeight="false" outlineLevel="1" collapsed="false">
      <c r="D152" s="12"/>
      <c r="E152" s="8"/>
      <c r="F152" s="8"/>
      <c r="G152" s="8"/>
      <c r="H152" s="13"/>
    </row>
    <row r="153" customFormat="false" ht="15.75" hidden="false" customHeight="false" outlineLevel="1" collapsed="false">
      <c r="D153" s="12"/>
      <c r="E153" s="8"/>
      <c r="F153" s="8"/>
      <c r="G153" s="8"/>
      <c r="H153" s="13"/>
    </row>
    <row r="154" customFormat="false" ht="15.75" hidden="false" customHeight="false" outlineLevel="1" collapsed="false">
      <c r="D154" s="12"/>
      <c r="E154" s="8"/>
      <c r="F154" s="8"/>
      <c r="G154" s="8"/>
      <c r="H154" s="13"/>
    </row>
    <row r="155" customFormat="false" ht="15.75" hidden="false" customHeight="false" outlineLevel="1" collapsed="false">
      <c r="D155" s="12"/>
      <c r="E155" s="8"/>
      <c r="F155" s="8"/>
      <c r="G155" s="8"/>
      <c r="H155" s="13"/>
    </row>
    <row r="156" customFormat="false" ht="15.75" hidden="false" customHeight="false" outlineLevel="1" collapsed="false">
      <c r="D156" s="12"/>
      <c r="E156" s="8"/>
      <c r="F156" s="14"/>
      <c r="G156" s="8"/>
      <c r="H156" s="13"/>
    </row>
    <row r="157" customFormat="false" ht="15.75" hidden="false" customHeight="false" outlineLevel="1" collapsed="false">
      <c r="D157" s="12"/>
      <c r="E157" s="8"/>
      <c r="F157" s="8"/>
      <c r="G157" s="14"/>
      <c r="H157" s="13"/>
    </row>
    <row r="158" customFormat="false" ht="15.75" hidden="false" customHeight="false" outlineLevel="1" collapsed="false">
      <c r="D158" s="12"/>
      <c r="E158" s="8"/>
      <c r="F158" s="8"/>
      <c r="G158" s="14"/>
      <c r="H158" s="13"/>
    </row>
    <row r="159" customFormat="false" ht="15.75" hidden="false" customHeight="false" outlineLevel="1" collapsed="false">
      <c r="D159" s="12"/>
      <c r="E159" s="8"/>
      <c r="F159" s="8"/>
      <c r="G159" s="8"/>
      <c r="H159" s="13"/>
    </row>
    <row r="160" customFormat="false" ht="15.75" hidden="false" customHeight="false" outlineLevel="1" collapsed="false">
      <c r="D160" s="12"/>
      <c r="E160" s="8"/>
      <c r="F160" s="8"/>
      <c r="G160" s="8"/>
      <c r="H160" s="13"/>
    </row>
    <row r="161" customFormat="false" ht="15.75" hidden="false" customHeight="false" outlineLevel="1" collapsed="false">
      <c r="D161" s="12"/>
      <c r="E161" s="14"/>
      <c r="F161" s="8"/>
      <c r="G161" s="8"/>
      <c r="H161" s="13"/>
    </row>
    <row r="162" customFormat="false" ht="15.75" hidden="false" customHeight="false" outlineLevel="1" collapsed="false">
      <c r="D162" s="12"/>
      <c r="E162" s="8"/>
      <c r="F162" s="8"/>
      <c r="G162" s="8"/>
      <c r="H162" s="13"/>
    </row>
    <row r="163" customFormat="false" ht="15.75" hidden="false" customHeight="false" outlineLevel="1" collapsed="false">
      <c r="D163" s="12"/>
      <c r="E163" s="8"/>
      <c r="F163" s="8"/>
      <c r="G163" s="8"/>
      <c r="H163" s="13"/>
    </row>
    <row r="164" customFormat="false" ht="15.75" hidden="false" customHeight="false" outlineLevel="1" collapsed="false">
      <c r="D164" s="12"/>
      <c r="E164" s="8"/>
      <c r="F164" s="8"/>
      <c r="G164" s="8"/>
      <c r="H164" s="13"/>
    </row>
    <row r="165" customFormat="false" ht="15.75" hidden="false" customHeight="false" outlineLevel="1" collapsed="false">
      <c r="D165" s="12"/>
      <c r="E165" s="8"/>
      <c r="F165" s="8"/>
      <c r="G165" s="8"/>
      <c r="H165" s="13"/>
    </row>
    <row r="166" customFormat="false" ht="15.75" hidden="false" customHeight="false" outlineLevel="1" collapsed="false">
      <c r="D166" s="12"/>
      <c r="E166" s="8"/>
      <c r="F166" s="8"/>
      <c r="G166" s="8"/>
      <c r="H166" s="13"/>
    </row>
    <row r="167" customFormat="false" ht="15.75" hidden="false" customHeight="false" outlineLevel="1" collapsed="false">
      <c r="D167" s="12"/>
      <c r="E167" s="8"/>
      <c r="F167" s="8"/>
      <c r="G167" s="8"/>
      <c r="H167" s="13"/>
    </row>
    <row r="168" customFormat="false" ht="15.75" hidden="false" customHeight="false" outlineLevel="1" collapsed="false">
      <c r="D168" s="12"/>
      <c r="E168" s="8"/>
      <c r="F168" s="8"/>
      <c r="G168" s="8"/>
      <c r="H168" s="13"/>
    </row>
    <row r="169" customFormat="false" ht="15.75" hidden="false" customHeight="false" outlineLevel="1" collapsed="false">
      <c r="D169" s="12"/>
      <c r="E169" s="8"/>
      <c r="F169" s="8"/>
      <c r="G169" s="8"/>
      <c r="H169" s="13"/>
    </row>
    <row r="170" customFormat="false" ht="15.75" hidden="false" customHeight="false" outlineLevel="1" collapsed="false">
      <c r="D170" s="12"/>
      <c r="E170" s="8"/>
      <c r="F170" s="8"/>
      <c r="G170" s="8"/>
      <c r="H170" s="13"/>
    </row>
    <row r="171" customFormat="false" ht="15.75" hidden="false" customHeight="false" outlineLevel="1" collapsed="false">
      <c r="D171" s="12"/>
      <c r="E171" s="8"/>
      <c r="F171" s="8"/>
      <c r="G171" s="8"/>
      <c r="H171" s="13"/>
    </row>
    <row r="172" customFormat="false" ht="15.75" hidden="false" customHeight="false" outlineLevel="1" collapsed="false">
      <c r="D172" s="12"/>
      <c r="E172" s="8"/>
      <c r="F172" s="8"/>
      <c r="G172" s="8"/>
      <c r="H172" s="13"/>
    </row>
    <row r="173" customFormat="false" ht="15.75" hidden="false" customHeight="false" outlineLevel="1" collapsed="false">
      <c r="D173" s="12"/>
      <c r="E173" s="8"/>
      <c r="F173" s="8"/>
      <c r="G173" s="8"/>
      <c r="H173" s="13"/>
    </row>
    <row r="174" customFormat="false" ht="15.75" hidden="false" customHeight="false" outlineLevel="1" collapsed="false">
      <c r="D174" s="12"/>
      <c r="E174" s="8"/>
      <c r="F174" s="8"/>
      <c r="G174" s="8"/>
      <c r="H174" s="13"/>
    </row>
    <row r="175" customFormat="false" ht="16.5" hidden="false" customHeight="false" outlineLevel="1" collapsed="false">
      <c r="D175" s="15"/>
      <c r="E175" s="16"/>
      <c r="F175" s="16"/>
      <c r="G175" s="16"/>
      <c r="H175" s="17"/>
    </row>
    <row r="176" customFormat="false" ht="15.6" hidden="false" customHeight="true" outlineLevel="0" collapsed="false">
      <c r="A176" s="85"/>
      <c r="B176" s="6"/>
      <c r="C176" s="7"/>
      <c r="D176" s="8" t="n">
        <f aca="false">COUNTA(D177:D209)</f>
        <v>0</v>
      </c>
      <c r="E176" s="8" t="n">
        <f aca="false">COUNTA(E177:E209)</f>
        <v>0</v>
      </c>
      <c r="F176" s="8" t="n">
        <f aca="false">COUNTA(F177:F209)</f>
        <v>0</v>
      </c>
      <c r="G176" s="8" t="n">
        <f aca="false">COUNTA(G177:G209)</f>
        <v>0</v>
      </c>
      <c r="H176" s="8" t="n">
        <f aca="false">COUNTA(H177:H209)</f>
        <v>0</v>
      </c>
    </row>
    <row r="177" customFormat="false" ht="15.6" hidden="false" customHeight="true" outlineLevel="1" collapsed="false">
      <c r="D177" s="9"/>
      <c r="E177" s="10"/>
      <c r="F177" s="10"/>
      <c r="G177" s="10"/>
      <c r="H177" s="11"/>
    </row>
    <row r="178" customFormat="false" ht="15.6" hidden="false" customHeight="true" outlineLevel="1" collapsed="false">
      <c r="D178" s="12"/>
      <c r="E178" s="8"/>
      <c r="F178" s="8"/>
      <c r="G178" s="8"/>
      <c r="H178" s="13"/>
    </row>
    <row r="179" customFormat="false" ht="15.75" hidden="false" customHeight="false" outlineLevel="1" collapsed="false">
      <c r="D179" s="12"/>
      <c r="E179" s="8"/>
      <c r="F179" s="8"/>
      <c r="G179" s="8"/>
      <c r="H179" s="13"/>
    </row>
    <row r="180" customFormat="false" ht="15.75" hidden="false" customHeight="false" outlineLevel="1" collapsed="false">
      <c r="D180" s="12"/>
      <c r="E180" s="8"/>
      <c r="F180" s="8"/>
      <c r="G180" s="8"/>
      <c r="H180" s="13"/>
    </row>
    <row r="181" customFormat="false" ht="15.75" hidden="false" customHeight="false" outlineLevel="1" collapsed="false">
      <c r="D181" s="12"/>
      <c r="E181" s="8"/>
      <c r="F181" s="8"/>
      <c r="G181" s="8"/>
      <c r="H181" s="13"/>
    </row>
    <row r="182" customFormat="false" ht="15.75" hidden="false" customHeight="false" outlineLevel="1" collapsed="false">
      <c r="D182" s="12"/>
      <c r="F182" s="8"/>
      <c r="G182" s="8"/>
      <c r="H182" s="13"/>
    </row>
    <row r="183" customFormat="false" ht="15.75" hidden="false" customHeight="false" outlineLevel="1" collapsed="false">
      <c r="D183" s="12"/>
      <c r="E183" s="8"/>
      <c r="F183" s="8"/>
      <c r="G183" s="8"/>
      <c r="H183" s="13"/>
    </row>
    <row r="184" customFormat="false" ht="15.75" hidden="false" customHeight="false" outlineLevel="1" collapsed="false">
      <c r="D184" s="12"/>
      <c r="E184" s="8"/>
      <c r="F184" s="8"/>
      <c r="G184" s="8"/>
      <c r="H184" s="13"/>
    </row>
    <row r="185" customFormat="false" ht="15.75" hidden="false" customHeight="false" outlineLevel="1" collapsed="false">
      <c r="D185" s="12"/>
      <c r="E185" s="8"/>
      <c r="F185" s="8"/>
      <c r="G185" s="8"/>
      <c r="H185" s="13"/>
    </row>
    <row r="186" customFormat="false" ht="15.75" hidden="false" customHeight="false" outlineLevel="1" collapsed="false">
      <c r="D186" s="12"/>
      <c r="E186" s="8"/>
      <c r="F186" s="8"/>
      <c r="G186" s="8"/>
      <c r="H186" s="13"/>
    </row>
    <row r="187" customFormat="false" ht="15.75" hidden="false" customHeight="false" outlineLevel="1" collapsed="false">
      <c r="D187" s="12"/>
      <c r="E187" s="8"/>
      <c r="F187" s="8"/>
      <c r="G187" s="8"/>
      <c r="H187" s="13"/>
    </row>
    <row r="188" customFormat="false" ht="15.75" hidden="false" customHeight="false" outlineLevel="1" collapsed="false">
      <c r="D188" s="12"/>
      <c r="E188" s="8"/>
      <c r="F188" s="8"/>
      <c r="G188" s="8"/>
      <c r="H188" s="13"/>
    </row>
    <row r="189" customFormat="false" ht="15.75" hidden="false" customHeight="false" outlineLevel="1" collapsed="false">
      <c r="D189" s="12"/>
      <c r="E189" s="8"/>
      <c r="F189" s="8"/>
      <c r="G189" s="8"/>
      <c r="H189" s="13"/>
    </row>
    <row r="190" customFormat="false" ht="15.75" hidden="false" customHeight="false" outlineLevel="1" collapsed="false">
      <c r="D190" s="12"/>
      <c r="E190" s="8"/>
      <c r="F190" s="14"/>
      <c r="G190" s="8"/>
      <c r="H190" s="13"/>
    </row>
    <row r="191" customFormat="false" ht="15.75" hidden="false" customHeight="false" outlineLevel="1" collapsed="false">
      <c r="D191" s="12"/>
      <c r="E191" s="8"/>
      <c r="F191" s="8"/>
      <c r="G191" s="14"/>
      <c r="H191" s="13"/>
    </row>
    <row r="192" customFormat="false" ht="15.75" hidden="false" customHeight="false" outlineLevel="1" collapsed="false">
      <c r="D192" s="12"/>
      <c r="E192" s="8"/>
      <c r="F192" s="8"/>
      <c r="G192" s="14"/>
      <c r="H192" s="13"/>
    </row>
    <row r="193" customFormat="false" ht="15.75" hidden="false" customHeight="false" outlineLevel="1" collapsed="false">
      <c r="D193" s="12"/>
      <c r="E193" s="8"/>
      <c r="F193" s="8"/>
      <c r="G193" s="8"/>
      <c r="H193" s="13"/>
    </row>
    <row r="194" customFormat="false" ht="15.75" hidden="false" customHeight="false" outlineLevel="1" collapsed="false">
      <c r="D194" s="12"/>
      <c r="E194" s="8"/>
      <c r="F194" s="8"/>
      <c r="G194" s="8"/>
      <c r="H194" s="13"/>
    </row>
    <row r="195" customFormat="false" ht="15.75" hidden="false" customHeight="false" outlineLevel="1" collapsed="false">
      <c r="D195" s="12"/>
      <c r="E195" s="14"/>
      <c r="F195" s="8"/>
      <c r="G195" s="8"/>
      <c r="H195" s="13"/>
    </row>
    <row r="196" customFormat="false" ht="15.75" hidden="false" customHeight="false" outlineLevel="1" collapsed="false">
      <c r="D196" s="12"/>
      <c r="E196" s="8"/>
      <c r="F196" s="8"/>
      <c r="G196" s="8"/>
      <c r="H196" s="13"/>
    </row>
    <row r="197" customFormat="false" ht="15.75" hidden="false" customHeight="false" outlineLevel="1" collapsed="false">
      <c r="D197" s="12"/>
      <c r="E197" s="8"/>
      <c r="F197" s="8"/>
      <c r="G197" s="8"/>
      <c r="H197" s="13"/>
    </row>
    <row r="198" customFormat="false" ht="15.75" hidden="false" customHeight="false" outlineLevel="1" collapsed="false">
      <c r="D198" s="12"/>
      <c r="E198" s="8"/>
      <c r="F198" s="8"/>
      <c r="G198" s="8"/>
      <c r="H198" s="13"/>
    </row>
    <row r="199" customFormat="false" ht="15.75" hidden="false" customHeight="false" outlineLevel="1" collapsed="false">
      <c r="D199" s="12"/>
      <c r="E199" s="8"/>
      <c r="F199" s="8"/>
      <c r="G199" s="8"/>
      <c r="H199" s="13"/>
    </row>
    <row r="200" customFormat="false" ht="15.75" hidden="false" customHeight="false" outlineLevel="1" collapsed="false">
      <c r="D200" s="12"/>
      <c r="E200" s="8"/>
      <c r="F200" s="8"/>
      <c r="G200" s="8"/>
      <c r="H200" s="13"/>
    </row>
    <row r="201" customFormat="false" ht="15.75" hidden="false" customHeight="false" outlineLevel="1" collapsed="false">
      <c r="D201" s="12"/>
      <c r="E201" s="8"/>
      <c r="F201" s="8"/>
      <c r="G201" s="8"/>
      <c r="H201" s="13"/>
    </row>
    <row r="202" customFormat="false" ht="15.75" hidden="false" customHeight="false" outlineLevel="1" collapsed="false">
      <c r="D202" s="12"/>
      <c r="E202" s="8"/>
      <c r="F202" s="8"/>
      <c r="G202" s="8"/>
      <c r="H202" s="13"/>
    </row>
    <row r="203" customFormat="false" ht="15.75" hidden="false" customHeight="false" outlineLevel="1" collapsed="false">
      <c r="D203" s="12"/>
      <c r="E203" s="8"/>
      <c r="F203" s="8"/>
      <c r="G203" s="8"/>
      <c r="H203" s="13"/>
    </row>
    <row r="204" customFormat="false" ht="15.75" hidden="false" customHeight="false" outlineLevel="1" collapsed="false">
      <c r="D204" s="12"/>
      <c r="E204" s="8"/>
      <c r="F204" s="8"/>
      <c r="G204" s="8"/>
      <c r="H204" s="13"/>
    </row>
    <row r="205" customFormat="false" ht="15.75" hidden="false" customHeight="false" outlineLevel="1" collapsed="false">
      <c r="D205" s="12"/>
      <c r="E205" s="8"/>
      <c r="F205" s="8"/>
      <c r="G205" s="8"/>
      <c r="H205" s="13"/>
    </row>
    <row r="206" customFormat="false" ht="15.75" hidden="false" customHeight="false" outlineLevel="1" collapsed="false">
      <c r="D206" s="12"/>
      <c r="E206" s="8"/>
      <c r="F206" s="8"/>
      <c r="G206" s="8"/>
      <c r="H206" s="13"/>
    </row>
    <row r="207" customFormat="false" ht="15.75" hidden="false" customHeight="false" outlineLevel="1" collapsed="false">
      <c r="D207" s="12"/>
      <c r="E207" s="8"/>
      <c r="F207" s="8"/>
      <c r="G207" s="8"/>
      <c r="H207" s="13"/>
    </row>
    <row r="208" customFormat="false" ht="15.75" hidden="false" customHeight="false" outlineLevel="1" collapsed="false">
      <c r="D208" s="12"/>
      <c r="E208" s="8"/>
      <c r="F208" s="8"/>
      <c r="G208" s="8"/>
      <c r="H208" s="13"/>
    </row>
    <row r="209" customFormat="false" ht="16.5" hidden="false" customHeight="false" outlineLevel="1" collapsed="false">
      <c r="D209" s="15"/>
      <c r="E209" s="16"/>
      <c r="F209" s="16"/>
      <c r="G209" s="16"/>
      <c r="H209" s="17"/>
    </row>
    <row r="210" customFormat="false" ht="15.6" hidden="false" customHeight="true" outlineLevel="0" collapsed="false">
      <c r="A210" s="85"/>
      <c r="B210" s="6"/>
      <c r="C210" s="7"/>
      <c r="D210" s="8" t="n">
        <f aca="false">COUNTA(D211:D243)</f>
        <v>0</v>
      </c>
      <c r="E210" s="8" t="n">
        <f aca="false">COUNTA(E211:E243)</f>
        <v>0</v>
      </c>
      <c r="F210" s="8" t="n">
        <f aca="false">COUNTA(F211:F243)</f>
        <v>0</v>
      </c>
      <c r="G210" s="8" t="n">
        <f aca="false">COUNTA(G211:G243)</f>
        <v>0</v>
      </c>
      <c r="H210" s="8" t="n">
        <f aca="false">COUNTA(H211:H243)</f>
        <v>0</v>
      </c>
    </row>
    <row r="211" customFormat="false" ht="15.6" hidden="false" customHeight="true" outlineLevel="1" collapsed="false">
      <c r="D211" s="9"/>
      <c r="E211" s="10"/>
      <c r="F211" s="10"/>
      <c r="G211" s="10"/>
      <c r="H211" s="11"/>
    </row>
    <row r="212" customFormat="false" ht="15.6" hidden="false" customHeight="true" outlineLevel="1" collapsed="false">
      <c r="D212" s="12"/>
      <c r="E212" s="8"/>
      <c r="F212" s="8"/>
      <c r="G212" s="8"/>
      <c r="H212" s="13"/>
    </row>
    <row r="213" customFormat="false" ht="15.75" hidden="false" customHeight="false" outlineLevel="1" collapsed="false">
      <c r="D213" s="12"/>
      <c r="E213" s="8"/>
      <c r="F213" s="8"/>
      <c r="G213" s="8"/>
      <c r="H213" s="13"/>
    </row>
    <row r="214" customFormat="false" ht="15.75" hidden="false" customHeight="false" outlineLevel="1" collapsed="false">
      <c r="D214" s="12"/>
      <c r="E214" s="8"/>
      <c r="F214" s="8"/>
      <c r="G214" s="8"/>
      <c r="H214" s="13"/>
    </row>
    <row r="215" customFormat="false" ht="15.75" hidden="false" customHeight="false" outlineLevel="1" collapsed="false">
      <c r="D215" s="12"/>
      <c r="E215" s="8"/>
      <c r="F215" s="8"/>
      <c r="G215" s="8"/>
      <c r="H215" s="13"/>
    </row>
    <row r="216" customFormat="false" ht="15.75" hidden="false" customHeight="false" outlineLevel="1" collapsed="false">
      <c r="D216" s="12"/>
      <c r="E216" s="8"/>
      <c r="F216" s="8"/>
      <c r="G216" s="8"/>
      <c r="H216" s="13"/>
    </row>
    <row r="217" customFormat="false" ht="15.75" hidden="false" customHeight="false" outlineLevel="1" collapsed="false">
      <c r="D217" s="12"/>
      <c r="E217" s="8"/>
      <c r="F217" s="8"/>
      <c r="G217" s="8"/>
      <c r="H217" s="13"/>
    </row>
    <row r="218" customFormat="false" ht="15.75" hidden="false" customHeight="false" outlineLevel="1" collapsed="false">
      <c r="D218" s="12"/>
      <c r="E218" s="8"/>
      <c r="F218" s="8"/>
      <c r="G218" s="8"/>
      <c r="H218" s="13"/>
    </row>
    <row r="219" customFormat="false" ht="15.75" hidden="false" customHeight="false" outlineLevel="1" collapsed="false">
      <c r="D219" s="12"/>
      <c r="E219" s="8"/>
      <c r="F219" s="8"/>
      <c r="G219" s="8"/>
      <c r="H219" s="13"/>
    </row>
    <row r="220" customFormat="false" ht="15.75" hidden="false" customHeight="false" outlineLevel="1" collapsed="false">
      <c r="D220" s="12"/>
      <c r="E220" s="8"/>
      <c r="F220" s="8"/>
      <c r="G220" s="8"/>
      <c r="H220" s="13"/>
    </row>
    <row r="221" customFormat="false" ht="15.75" hidden="false" customHeight="false" outlineLevel="1" collapsed="false">
      <c r="D221" s="12"/>
      <c r="E221" s="8"/>
      <c r="F221" s="8"/>
      <c r="G221" s="8"/>
      <c r="H221" s="13"/>
    </row>
    <row r="222" customFormat="false" ht="15.75" hidden="false" customHeight="false" outlineLevel="1" collapsed="false">
      <c r="D222" s="12"/>
      <c r="E222" s="8"/>
      <c r="F222" s="8"/>
      <c r="G222" s="8"/>
      <c r="H222" s="13"/>
    </row>
    <row r="223" customFormat="false" ht="15.75" hidden="false" customHeight="false" outlineLevel="1" collapsed="false">
      <c r="D223" s="12"/>
      <c r="E223" s="8"/>
      <c r="F223" s="14"/>
      <c r="G223" s="8"/>
      <c r="H223" s="13"/>
    </row>
    <row r="224" customFormat="false" ht="15.75" hidden="false" customHeight="false" outlineLevel="1" collapsed="false">
      <c r="D224" s="12"/>
      <c r="E224" s="8"/>
      <c r="F224" s="8"/>
      <c r="G224" s="8"/>
      <c r="H224" s="13"/>
    </row>
    <row r="225" customFormat="false" ht="15.75" hidden="false" customHeight="false" outlineLevel="1" collapsed="false">
      <c r="D225" s="12"/>
      <c r="E225" s="8"/>
      <c r="F225" s="8"/>
      <c r="G225" s="14"/>
      <c r="H225" s="13"/>
    </row>
    <row r="226" customFormat="false" ht="15.75" hidden="false" customHeight="false" outlineLevel="1" collapsed="false">
      <c r="D226" s="12"/>
      <c r="E226" s="8"/>
      <c r="F226" s="8"/>
      <c r="G226" s="14"/>
      <c r="H226" s="13"/>
    </row>
    <row r="227" customFormat="false" ht="15.75" hidden="false" customHeight="false" outlineLevel="1" collapsed="false">
      <c r="D227" s="12"/>
      <c r="E227" s="8"/>
      <c r="F227" s="8"/>
      <c r="G227" s="8"/>
      <c r="H227" s="13"/>
    </row>
    <row r="228" customFormat="false" ht="15.75" hidden="false" customHeight="false" outlineLevel="1" collapsed="false">
      <c r="D228" s="12"/>
      <c r="E228" s="8"/>
      <c r="F228" s="8"/>
      <c r="G228" s="8"/>
      <c r="H228" s="13"/>
    </row>
    <row r="229" customFormat="false" ht="15.75" hidden="false" customHeight="false" outlineLevel="1" collapsed="false">
      <c r="D229" s="12"/>
      <c r="E229" s="14"/>
      <c r="F229" s="8"/>
      <c r="G229" s="8"/>
      <c r="H229" s="13"/>
    </row>
    <row r="230" customFormat="false" ht="15.75" hidden="false" customHeight="false" outlineLevel="1" collapsed="false">
      <c r="D230" s="12"/>
      <c r="E230" s="8"/>
      <c r="F230" s="8"/>
      <c r="G230" s="8"/>
      <c r="H230" s="13"/>
    </row>
    <row r="231" customFormat="false" ht="15.75" hidden="false" customHeight="false" outlineLevel="1" collapsed="false">
      <c r="D231" s="12"/>
      <c r="E231" s="8"/>
      <c r="F231" s="8"/>
      <c r="G231" s="8"/>
      <c r="H231" s="13"/>
    </row>
    <row r="232" customFormat="false" ht="15.75" hidden="false" customHeight="false" outlineLevel="1" collapsed="false">
      <c r="D232" s="12"/>
      <c r="E232" s="8"/>
      <c r="F232" s="8"/>
      <c r="G232" s="8"/>
      <c r="H232" s="13"/>
    </row>
    <row r="233" customFormat="false" ht="15.75" hidden="false" customHeight="false" outlineLevel="1" collapsed="false">
      <c r="D233" s="12"/>
      <c r="E233" s="8"/>
      <c r="F233" s="8"/>
      <c r="G233" s="8"/>
      <c r="H233" s="13"/>
    </row>
    <row r="234" customFormat="false" ht="15.75" hidden="false" customHeight="false" outlineLevel="1" collapsed="false">
      <c r="D234" s="12"/>
      <c r="E234" s="8"/>
      <c r="F234" s="8"/>
      <c r="G234" s="8"/>
      <c r="H234" s="13"/>
    </row>
    <row r="235" customFormat="false" ht="15.75" hidden="false" customHeight="false" outlineLevel="1" collapsed="false">
      <c r="D235" s="12"/>
      <c r="E235" s="8"/>
      <c r="F235" s="8"/>
      <c r="G235" s="8"/>
      <c r="H235" s="13"/>
    </row>
    <row r="236" customFormat="false" ht="15.75" hidden="false" customHeight="false" outlineLevel="1" collapsed="false">
      <c r="D236" s="12"/>
      <c r="E236" s="8"/>
      <c r="F236" s="8"/>
      <c r="G236" s="8"/>
      <c r="H236" s="13"/>
    </row>
    <row r="237" customFormat="false" ht="15.75" hidden="false" customHeight="false" outlineLevel="1" collapsed="false">
      <c r="D237" s="12"/>
      <c r="E237" s="8"/>
      <c r="F237" s="8"/>
      <c r="G237" s="8"/>
      <c r="H237" s="13"/>
    </row>
    <row r="238" customFormat="false" ht="15.75" hidden="false" customHeight="false" outlineLevel="1" collapsed="false">
      <c r="D238" s="12"/>
      <c r="E238" s="8"/>
      <c r="F238" s="8"/>
      <c r="G238" s="8"/>
      <c r="H238" s="13"/>
    </row>
    <row r="239" customFormat="false" ht="15.75" hidden="false" customHeight="false" outlineLevel="1" collapsed="false">
      <c r="D239" s="12"/>
      <c r="E239" s="8"/>
      <c r="F239" s="8"/>
      <c r="G239" s="8"/>
      <c r="H239" s="13"/>
    </row>
    <row r="240" customFormat="false" ht="15.75" hidden="false" customHeight="false" outlineLevel="1" collapsed="false">
      <c r="D240" s="12"/>
      <c r="E240" s="8"/>
      <c r="F240" s="8"/>
      <c r="G240" s="8"/>
      <c r="H240" s="13"/>
    </row>
    <row r="241" customFormat="false" ht="15.75" hidden="false" customHeight="false" outlineLevel="1" collapsed="false">
      <c r="D241" s="12"/>
      <c r="E241" s="8"/>
      <c r="F241" s="8"/>
      <c r="G241" s="8"/>
      <c r="H241" s="13"/>
    </row>
    <row r="242" customFormat="false" ht="15.75" hidden="false" customHeight="false" outlineLevel="1" collapsed="false">
      <c r="D242" s="12"/>
      <c r="E242" s="8"/>
      <c r="F242" s="8"/>
      <c r="G242" s="8"/>
      <c r="H242" s="13"/>
    </row>
    <row r="243" customFormat="false" ht="16.5" hidden="false" customHeight="false" outlineLevel="1" collapsed="false">
      <c r="D243" s="15"/>
      <c r="E243" s="16"/>
      <c r="F243" s="16"/>
      <c r="G243" s="16"/>
      <c r="H243" s="17"/>
    </row>
    <row r="244" customFormat="false" ht="15.6" hidden="false" customHeight="true" outlineLevel="0" collapsed="false">
      <c r="A244" s="85"/>
      <c r="B244" s="6"/>
      <c r="C244" s="7"/>
      <c r="D244" s="8" t="n">
        <f aca="false">COUNTA(D245:D277)</f>
        <v>0</v>
      </c>
      <c r="E244" s="8" t="n">
        <f aca="false">COUNTA(E245:E277)</f>
        <v>0</v>
      </c>
      <c r="F244" s="8" t="n">
        <f aca="false">COUNTA(F245:F277)</f>
        <v>0</v>
      </c>
      <c r="G244" s="8" t="n">
        <f aca="false">COUNTA(G245:G277)</f>
        <v>0</v>
      </c>
      <c r="H244" s="8" t="n">
        <f aca="false">COUNTA(H245:H277)</f>
        <v>0</v>
      </c>
    </row>
    <row r="245" customFormat="false" ht="15.6" hidden="false" customHeight="true" outlineLevel="1" collapsed="false">
      <c r="D245" s="9"/>
      <c r="E245" s="10"/>
      <c r="F245" s="10"/>
      <c r="G245" s="10"/>
      <c r="H245" s="11"/>
    </row>
    <row r="246" customFormat="false" ht="15.6" hidden="false" customHeight="true" outlineLevel="1" collapsed="false">
      <c r="D246" s="12"/>
      <c r="E246" s="8"/>
      <c r="F246" s="8"/>
      <c r="G246" s="8"/>
      <c r="H246" s="13"/>
    </row>
    <row r="247" customFormat="false" ht="15.75" hidden="false" customHeight="false" outlineLevel="1" collapsed="false">
      <c r="D247" s="12"/>
      <c r="E247" s="8"/>
      <c r="F247" s="8"/>
      <c r="G247" s="8"/>
      <c r="H247" s="13"/>
    </row>
    <row r="248" customFormat="false" ht="15.75" hidden="false" customHeight="false" outlineLevel="1" collapsed="false">
      <c r="D248" s="12"/>
      <c r="E248" s="8"/>
      <c r="F248" s="8"/>
      <c r="G248" s="8"/>
      <c r="H248" s="13"/>
    </row>
    <row r="249" customFormat="false" ht="15.75" hidden="false" customHeight="false" outlineLevel="1" collapsed="false">
      <c r="D249" s="12"/>
      <c r="E249" s="8"/>
      <c r="F249" s="8"/>
      <c r="G249" s="8"/>
      <c r="H249" s="13"/>
    </row>
    <row r="250" customFormat="false" ht="15.75" hidden="false" customHeight="false" outlineLevel="1" collapsed="false">
      <c r="D250" s="12"/>
      <c r="F250" s="8"/>
      <c r="G250" s="8"/>
      <c r="H250" s="13"/>
    </row>
    <row r="251" customFormat="false" ht="15.75" hidden="false" customHeight="false" outlineLevel="1" collapsed="false">
      <c r="D251" s="12"/>
      <c r="E251" s="8"/>
      <c r="F251" s="8"/>
      <c r="G251" s="8"/>
      <c r="H251" s="13"/>
    </row>
    <row r="252" customFormat="false" ht="15.75" hidden="false" customHeight="false" outlineLevel="1" collapsed="false">
      <c r="D252" s="12"/>
      <c r="E252" s="8"/>
      <c r="F252" s="8"/>
      <c r="G252" s="8"/>
      <c r="H252" s="13"/>
    </row>
    <row r="253" customFormat="false" ht="15.75" hidden="false" customHeight="false" outlineLevel="1" collapsed="false">
      <c r="D253" s="12"/>
      <c r="E253" s="8"/>
      <c r="F253" s="8"/>
      <c r="G253" s="8"/>
      <c r="H253" s="13"/>
    </row>
    <row r="254" customFormat="false" ht="15.75" hidden="false" customHeight="false" outlineLevel="1" collapsed="false">
      <c r="D254" s="12"/>
      <c r="E254" s="8"/>
      <c r="F254" s="8"/>
      <c r="G254" s="8"/>
      <c r="H254" s="13"/>
    </row>
    <row r="255" customFormat="false" ht="15.75" hidden="false" customHeight="false" outlineLevel="1" collapsed="false">
      <c r="D255" s="12"/>
      <c r="E255" s="8"/>
      <c r="F255" s="8"/>
      <c r="G255" s="8"/>
      <c r="H255" s="13"/>
    </row>
    <row r="256" customFormat="false" ht="15.75" hidden="false" customHeight="false" outlineLevel="1" collapsed="false">
      <c r="D256" s="12"/>
      <c r="E256" s="8"/>
      <c r="F256" s="14"/>
      <c r="G256" s="8"/>
      <c r="H256" s="13"/>
    </row>
    <row r="257" customFormat="false" ht="15.75" hidden="false" customHeight="false" outlineLevel="1" collapsed="false">
      <c r="D257" s="12"/>
      <c r="E257" s="8"/>
      <c r="F257" s="8"/>
      <c r="G257" s="8"/>
      <c r="H257" s="13"/>
    </row>
    <row r="258" customFormat="false" ht="15.75" hidden="false" customHeight="false" outlineLevel="1" collapsed="false">
      <c r="D258" s="12"/>
      <c r="E258" s="8"/>
      <c r="F258" s="8"/>
      <c r="G258" s="8"/>
      <c r="H258" s="13"/>
    </row>
    <row r="259" customFormat="false" ht="15.75" hidden="false" customHeight="false" outlineLevel="1" collapsed="false">
      <c r="D259" s="12"/>
      <c r="E259" s="8"/>
      <c r="F259" s="8"/>
      <c r="G259" s="14"/>
      <c r="H259" s="13"/>
    </row>
    <row r="260" customFormat="false" ht="15.75" hidden="false" customHeight="false" outlineLevel="1" collapsed="false">
      <c r="D260" s="12"/>
      <c r="E260" s="8"/>
      <c r="F260" s="8"/>
      <c r="G260" s="14"/>
      <c r="H260" s="13"/>
    </row>
    <row r="261" customFormat="false" ht="15.75" hidden="false" customHeight="false" outlineLevel="1" collapsed="false">
      <c r="D261" s="12"/>
      <c r="E261" s="8"/>
      <c r="F261" s="8"/>
      <c r="G261" s="8"/>
      <c r="H261" s="13"/>
    </row>
    <row r="262" customFormat="false" ht="15.75" hidden="false" customHeight="false" outlineLevel="1" collapsed="false">
      <c r="D262" s="12"/>
      <c r="E262" s="8"/>
      <c r="F262" s="8"/>
      <c r="G262" s="8"/>
      <c r="H262" s="13"/>
    </row>
    <row r="263" customFormat="false" ht="15.75" hidden="false" customHeight="false" outlineLevel="1" collapsed="false">
      <c r="D263" s="12"/>
      <c r="E263" s="14"/>
      <c r="F263" s="8"/>
      <c r="G263" s="8"/>
      <c r="H263" s="13"/>
    </row>
    <row r="264" customFormat="false" ht="15.75" hidden="false" customHeight="false" outlineLevel="1" collapsed="false">
      <c r="D264" s="12"/>
      <c r="E264" s="8"/>
      <c r="F264" s="8"/>
      <c r="G264" s="8"/>
      <c r="H264" s="13"/>
    </row>
    <row r="265" customFormat="false" ht="15.75" hidden="false" customHeight="false" outlineLevel="1" collapsed="false">
      <c r="D265" s="12"/>
      <c r="E265" s="8"/>
      <c r="F265" s="8"/>
      <c r="G265" s="8"/>
      <c r="H265" s="13"/>
    </row>
    <row r="266" customFormat="false" ht="15.75" hidden="false" customHeight="false" outlineLevel="1" collapsed="false">
      <c r="D266" s="12"/>
      <c r="E266" s="8"/>
      <c r="F266" s="8"/>
      <c r="G266" s="8"/>
      <c r="H266" s="13"/>
    </row>
    <row r="267" customFormat="false" ht="15.75" hidden="false" customHeight="false" outlineLevel="1" collapsed="false">
      <c r="D267" s="12"/>
      <c r="E267" s="8"/>
      <c r="F267" s="8"/>
      <c r="G267" s="8"/>
      <c r="H267" s="13"/>
    </row>
    <row r="268" customFormat="false" ht="15.75" hidden="false" customHeight="false" outlineLevel="1" collapsed="false">
      <c r="D268" s="12"/>
      <c r="E268" s="8"/>
      <c r="F268" s="8"/>
      <c r="G268" s="8"/>
      <c r="H268" s="13"/>
    </row>
    <row r="269" customFormat="false" ht="15.75" hidden="false" customHeight="false" outlineLevel="1" collapsed="false">
      <c r="D269" s="12"/>
      <c r="E269" s="8"/>
      <c r="F269" s="8"/>
      <c r="G269" s="8"/>
      <c r="H269" s="13"/>
    </row>
    <row r="270" customFormat="false" ht="15.75" hidden="false" customHeight="false" outlineLevel="1" collapsed="false">
      <c r="D270" s="12"/>
      <c r="E270" s="8"/>
      <c r="F270" s="8"/>
      <c r="G270" s="8"/>
      <c r="H270" s="13"/>
    </row>
    <row r="271" customFormat="false" ht="15.75" hidden="false" customHeight="false" outlineLevel="1" collapsed="false">
      <c r="D271" s="12"/>
      <c r="E271" s="8"/>
      <c r="F271" s="8"/>
      <c r="G271" s="8"/>
      <c r="H271" s="13"/>
    </row>
    <row r="272" customFormat="false" ht="15.75" hidden="false" customHeight="false" outlineLevel="1" collapsed="false">
      <c r="D272" s="12"/>
      <c r="E272" s="8"/>
      <c r="F272" s="8"/>
      <c r="G272" s="8"/>
      <c r="H272" s="13"/>
    </row>
    <row r="273" customFormat="false" ht="15.75" hidden="false" customHeight="false" outlineLevel="1" collapsed="false">
      <c r="D273" s="12"/>
      <c r="E273" s="8"/>
      <c r="G273" s="8"/>
      <c r="H273" s="13"/>
    </row>
    <row r="274" customFormat="false" ht="15.75" hidden="false" customHeight="false" outlineLevel="1" collapsed="false">
      <c r="D274" s="12"/>
      <c r="E274" s="8"/>
      <c r="F274" s="8"/>
      <c r="G274" s="8"/>
      <c r="H274" s="13"/>
    </row>
    <row r="275" customFormat="false" ht="15.75" hidden="false" customHeight="false" outlineLevel="1" collapsed="false">
      <c r="D275" s="12"/>
      <c r="E275" s="8"/>
      <c r="F275" s="8"/>
      <c r="G275" s="8"/>
      <c r="H275" s="13"/>
    </row>
    <row r="276" customFormat="false" ht="15.75" hidden="false" customHeight="false" outlineLevel="1" collapsed="false">
      <c r="D276" s="12"/>
      <c r="E276" s="8"/>
      <c r="F276" s="8"/>
      <c r="G276" s="8"/>
      <c r="H276" s="13"/>
    </row>
    <row r="277" customFormat="false" ht="16.5" hidden="false" customHeight="false" outlineLevel="1" collapsed="false">
      <c r="D277" s="15"/>
      <c r="E277" s="16"/>
      <c r="F277" s="16"/>
      <c r="G277" s="16"/>
      <c r="H277" s="17"/>
    </row>
    <row r="278" customFormat="false" ht="15.6" hidden="false" customHeight="true" outlineLevel="0" collapsed="false">
      <c r="A278" s="85"/>
      <c r="B278" s="6"/>
      <c r="C278" s="7"/>
      <c r="D278" s="8" t="n">
        <f aca="false">COUNTA(D279:D311)</f>
        <v>0</v>
      </c>
      <c r="E278" s="8" t="n">
        <f aca="false">COUNTA(E279:E311)</f>
        <v>0</v>
      </c>
      <c r="F278" s="8" t="n">
        <f aca="false">COUNTA(F279:F311)</f>
        <v>0</v>
      </c>
      <c r="G278" s="8" t="n">
        <f aca="false">COUNTA(G279:G311)</f>
        <v>0</v>
      </c>
      <c r="H278" s="8" t="n">
        <f aca="false">COUNTA(H279:H311)</f>
        <v>0</v>
      </c>
    </row>
    <row r="279" customFormat="false" ht="15.6" hidden="false" customHeight="true" outlineLevel="1" collapsed="false">
      <c r="D279" s="9"/>
      <c r="E279" s="10"/>
      <c r="F279" s="10"/>
      <c r="G279" s="10"/>
      <c r="H279" s="11"/>
    </row>
    <row r="280" customFormat="false" ht="15.6" hidden="false" customHeight="true" outlineLevel="1" collapsed="false">
      <c r="D280" s="12"/>
      <c r="E280" s="8"/>
      <c r="F280" s="8"/>
      <c r="G280" s="8"/>
      <c r="H280" s="13"/>
    </row>
    <row r="281" customFormat="false" ht="15.75" hidden="false" customHeight="false" outlineLevel="1" collapsed="false">
      <c r="D281" s="12"/>
      <c r="E281" s="8"/>
      <c r="F281" s="8"/>
      <c r="G281" s="8"/>
      <c r="H281" s="13"/>
    </row>
    <row r="282" customFormat="false" ht="15.75" hidden="false" customHeight="false" outlineLevel="1" collapsed="false">
      <c r="D282" s="12"/>
      <c r="E282" s="8"/>
      <c r="F282" s="8"/>
      <c r="G282" s="8"/>
      <c r="H282" s="13"/>
    </row>
    <row r="283" customFormat="false" ht="15.75" hidden="false" customHeight="false" outlineLevel="1" collapsed="false">
      <c r="D283" s="12"/>
      <c r="E283" s="8"/>
      <c r="F283" s="8"/>
      <c r="G283" s="8"/>
      <c r="H283" s="13"/>
    </row>
    <row r="284" customFormat="false" ht="15.75" hidden="false" customHeight="false" outlineLevel="1" collapsed="false">
      <c r="D284" s="12"/>
      <c r="F284" s="8"/>
      <c r="G284" s="8"/>
      <c r="H284" s="13"/>
    </row>
    <row r="285" customFormat="false" ht="15.75" hidden="false" customHeight="false" outlineLevel="1" collapsed="false">
      <c r="D285" s="12"/>
      <c r="E285" s="8"/>
      <c r="F285" s="8"/>
      <c r="G285" s="8"/>
      <c r="H285" s="13"/>
    </row>
    <row r="286" customFormat="false" ht="15.75" hidden="false" customHeight="false" outlineLevel="1" collapsed="false">
      <c r="D286" s="12"/>
      <c r="E286" s="8"/>
      <c r="F286" s="8"/>
      <c r="G286" s="8"/>
      <c r="H286" s="13"/>
    </row>
    <row r="287" customFormat="false" ht="15.75" hidden="false" customHeight="false" outlineLevel="1" collapsed="false">
      <c r="D287" s="12"/>
      <c r="E287" s="8"/>
      <c r="F287" s="8"/>
      <c r="G287" s="8"/>
      <c r="H287" s="13"/>
    </row>
    <row r="288" customFormat="false" ht="15.75" hidden="false" customHeight="false" outlineLevel="1" collapsed="false">
      <c r="D288" s="12"/>
      <c r="E288" s="8"/>
      <c r="F288" s="8"/>
      <c r="G288" s="8"/>
      <c r="H288" s="13"/>
    </row>
    <row r="289" customFormat="false" ht="15.75" hidden="false" customHeight="false" outlineLevel="1" collapsed="false">
      <c r="D289" s="12"/>
      <c r="E289" s="8"/>
      <c r="F289" s="8"/>
      <c r="G289" s="8"/>
      <c r="H289" s="13"/>
    </row>
    <row r="290" customFormat="false" ht="15.75" hidden="false" customHeight="false" outlineLevel="1" collapsed="false">
      <c r="D290" s="12"/>
      <c r="E290" s="8"/>
      <c r="F290" s="8"/>
      <c r="G290" s="8"/>
      <c r="H290" s="13"/>
    </row>
    <row r="291" customFormat="false" ht="15.75" hidden="false" customHeight="false" outlineLevel="1" collapsed="false">
      <c r="D291" s="12"/>
      <c r="E291" s="8"/>
      <c r="F291" s="8"/>
      <c r="G291" s="8"/>
      <c r="H291" s="13"/>
    </row>
    <row r="292" customFormat="false" ht="15.75" hidden="false" customHeight="false" outlineLevel="1" collapsed="false">
      <c r="D292" s="12"/>
      <c r="E292" s="8"/>
      <c r="F292" s="14"/>
      <c r="G292" s="8"/>
      <c r="H292" s="13"/>
    </row>
    <row r="293" customFormat="false" ht="15.75" hidden="false" customHeight="false" outlineLevel="1" collapsed="false">
      <c r="D293" s="12"/>
      <c r="E293" s="8"/>
      <c r="F293" s="8"/>
      <c r="G293" s="14"/>
      <c r="H293" s="13"/>
    </row>
    <row r="294" customFormat="false" ht="15.75" hidden="false" customHeight="false" outlineLevel="1" collapsed="false">
      <c r="D294" s="12"/>
      <c r="E294" s="8"/>
      <c r="F294" s="8"/>
      <c r="G294" s="14"/>
      <c r="H294" s="13"/>
    </row>
    <row r="295" customFormat="false" ht="15.75" hidden="false" customHeight="false" outlineLevel="1" collapsed="false">
      <c r="D295" s="12"/>
      <c r="E295" s="8"/>
      <c r="F295" s="8"/>
      <c r="G295" s="8"/>
      <c r="H295" s="13"/>
    </row>
    <row r="296" customFormat="false" ht="15.75" hidden="false" customHeight="false" outlineLevel="1" collapsed="false">
      <c r="D296" s="12"/>
      <c r="E296" s="8"/>
      <c r="F296" s="8"/>
      <c r="G296" s="8"/>
      <c r="H296" s="13"/>
    </row>
    <row r="297" customFormat="false" ht="15.75" hidden="false" customHeight="false" outlineLevel="1" collapsed="false">
      <c r="D297" s="12"/>
      <c r="E297" s="14"/>
      <c r="F297" s="8"/>
      <c r="G297" s="8"/>
      <c r="H297" s="13"/>
    </row>
    <row r="298" customFormat="false" ht="15.75" hidden="false" customHeight="false" outlineLevel="1" collapsed="false">
      <c r="D298" s="12"/>
      <c r="E298" s="8"/>
      <c r="F298" s="8"/>
      <c r="G298" s="8"/>
      <c r="H298" s="13"/>
    </row>
    <row r="299" customFormat="false" ht="15.75" hidden="false" customHeight="false" outlineLevel="1" collapsed="false">
      <c r="D299" s="12"/>
      <c r="E299" s="8"/>
      <c r="F299" s="8"/>
      <c r="G299" s="8"/>
      <c r="H299" s="13"/>
    </row>
    <row r="300" customFormat="false" ht="15.75" hidden="false" customHeight="false" outlineLevel="1" collapsed="false">
      <c r="D300" s="12"/>
      <c r="E300" s="8"/>
      <c r="F300" s="8"/>
      <c r="G300" s="8"/>
      <c r="H300" s="13"/>
    </row>
    <row r="301" customFormat="false" ht="15.75" hidden="false" customHeight="false" outlineLevel="1" collapsed="false">
      <c r="D301" s="12"/>
      <c r="E301" s="8"/>
      <c r="F301" s="8"/>
      <c r="G301" s="8"/>
      <c r="H301" s="13"/>
    </row>
    <row r="302" customFormat="false" ht="15.75" hidden="false" customHeight="false" outlineLevel="1" collapsed="false">
      <c r="D302" s="12"/>
      <c r="E302" s="8"/>
      <c r="F302" s="8"/>
      <c r="G302" s="8"/>
      <c r="H302" s="13"/>
    </row>
    <row r="303" customFormat="false" ht="15.75" hidden="false" customHeight="false" outlineLevel="1" collapsed="false">
      <c r="D303" s="12"/>
      <c r="E303" s="8"/>
      <c r="F303" s="8"/>
      <c r="G303" s="8"/>
      <c r="H303" s="13"/>
    </row>
    <row r="304" customFormat="false" ht="15.75" hidden="false" customHeight="false" outlineLevel="1" collapsed="false">
      <c r="D304" s="12"/>
      <c r="E304" s="8"/>
      <c r="F304" s="8"/>
      <c r="G304" s="8"/>
      <c r="H304" s="13"/>
    </row>
    <row r="305" customFormat="false" ht="15.75" hidden="false" customHeight="false" outlineLevel="1" collapsed="false">
      <c r="D305" s="12"/>
      <c r="E305" s="8"/>
      <c r="F305" s="8"/>
      <c r="G305" s="8"/>
      <c r="H305" s="13"/>
    </row>
    <row r="306" customFormat="false" ht="15.75" hidden="false" customHeight="false" outlineLevel="1" collapsed="false">
      <c r="D306" s="12"/>
      <c r="E306" s="8"/>
      <c r="F306" s="8"/>
      <c r="G306" s="8"/>
      <c r="H306" s="13"/>
    </row>
    <row r="307" customFormat="false" ht="15.75" hidden="false" customHeight="false" outlineLevel="1" collapsed="false">
      <c r="D307" s="12"/>
      <c r="E307" s="8"/>
      <c r="F307" s="8"/>
      <c r="G307" s="8"/>
      <c r="H307" s="13"/>
    </row>
    <row r="308" customFormat="false" ht="15.75" hidden="false" customHeight="false" outlineLevel="1" collapsed="false">
      <c r="D308" s="12"/>
      <c r="E308" s="8"/>
      <c r="F308" s="8"/>
      <c r="G308" s="8"/>
      <c r="H308" s="13"/>
    </row>
    <row r="309" customFormat="false" ht="15.75" hidden="false" customHeight="false" outlineLevel="1" collapsed="false">
      <c r="D309" s="12"/>
      <c r="E309" s="8"/>
      <c r="F309" s="8"/>
      <c r="G309" s="8"/>
      <c r="H309" s="13"/>
    </row>
    <row r="310" customFormat="false" ht="15.75" hidden="false" customHeight="false" outlineLevel="1" collapsed="false">
      <c r="D310" s="12"/>
      <c r="E310" s="8"/>
      <c r="F310" s="8"/>
      <c r="G310" s="8"/>
      <c r="H310" s="13"/>
    </row>
    <row r="311" customFormat="false" ht="15.75" hidden="false" customHeight="false" outlineLevel="1" collapsed="false">
      <c r="D311" s="12"/>
      <c r="E311" s="8"/>
      <c r="F311" s="8"/>
      <c r="G311" s="8"/>
      <c r="H311" s="13"/>
    </row>
    <row r="312" customFormat="false" ht="15" hidden="false" customHeight="true" outlineLevel="0" collapsed="false">
      <c r="C312" s="18" t="n">
        <f aca="false">SUM(D312:H312)</f>
        <v>142</v>
      </c>
      <c r="D312" s="19" t="n">
        <f aca="false">D278+D244+D210+D176+D142+D98+D52+D9</f>
        <v>10</v>
      </c>
      <c r="E312" s="19" t="n">
        <f aca="false">E278+E244+E210+E176+E142+E98+E52+E9</f>
        <v>7</v>
      </c>
      <c r="F312" s="19" t="n">
        <f aca="false">F278+F244+F210+F176+F142+F98+F52+F9</f>
        <v>118</v>
      </c>
      <c r="G312" s="19" t="n">
        <f aca="false">G278+G244+G210+G176+G142+G98+G52+G9</f>
        <v>0</v>
      </c>
      <c r="H312" s="19" t="n">
        <f aca="false">H278+H244+H210+H176+H142+H98+H52+H9</f>
        <v>7</v>
      </c>
    </row>
    <row r="313" customFormat="false" ht="15.75" hidden="false" customHeight="false" outlineLevel="0" collapsed="false">
      <c r="C313" s="20"/>
      <c r="D313" s="21" t="n">
        <f aca="false">D312/$C$312</f>
        <v>0.0704225352112676</v>
      </c>
      <c r="E313" s="21" t="n">
        <f aca="false">E312/$C$312</f>
        <v>0.0492957746478873</v>
      </c>
      <c r="F313" s="21" t="n">
        <f aca="false">F312/$C$312</f>
        <v>0.830985915492958</v>
      </c>
      <c r="G313" s="21" t="n">
        <f aca="false">G312/$C$312</f>
        <v>0</v>
      </c>
      <c r="H313" s="21" t="n">
        <f aca="false">H312/$C$312</f>
        <v>0.0492957746478873</v>
      </c>
    </row>
  </sheetData>
  <mergeCells count="12">
    <mergeCell ref="D1:H1"/>
    <mergeCell ref="J1:N1"/>
    <mergeCell ref="D3:D8"/>
    <mergeCell ref="E3:E8"/>
    <mergeCell ref="F3:F8"/>
    <mergeCell ref="G3:G8"/>
    <mergeCell ref="H3:H8"/>
    <mergeCell ref="J3:J8"/>
    <mergeCell ref="K3:K8"/>
    <mergeCell ref="L3:L8"/>
    <mergeCell ref="M3:M8"/>
    <mergeCell ref="N3:N8"/>
  </mergeCells>
  <conditionalFormatting sqref="D134:E139 G134:H139 D140:H140 D141:E141 G141:H141 D124:E125 G124:H125 D99:E99 G99:H99 D100:H123 D126:H133">
    <cfRule type="duplicateValues" priority="2" aboveAverage="0" equalAverage="0" bottom="0" percent="0" rank="0" text="" dxfId="0">
      <formula>0</formula>
    </cfRule>
  </conditionalFormatting>
  <conditionalFormatting sqref="G12:H42 D43:H51 D10:H11 D12:E14 D16:E42 F12:F41">
    <cfRule type="duplicateValues" priority="3" aboveAverage="0" equalAverage="0" bottom="0" percent="0" rank="0" text="" dxfId="1">
      <formula>0</formula>
    </cfRule>
  </conditionalFormatting>
  <conditionalFormatting sqref="D143:H175">
    <cfRule type="duplicateValues" priority="4" aboveAverage="0" equalAverage="0" bottom="0" percent="0" rank="0" text="" dxfId="2">
      <formula>0</formula>
    </cfRule>
  </conditionalFormatting>
  <conditionalFormatting sqref="D177:H209">
    <cfRule type="duplicateValues" priority="5" aboveAverage="0" equalAverage="0" bottom="0" percent="0" rank="0" text="" dxfId="3">
      <formula>0</formula>
    </cfRule>
  </conditionalFormatting>
  <conditionalFormatting sqref="D211:H243">
    <cfRule type="duplicateValues" priority="6" aboveAverage="0" equalAverage="0" bottom="0" percent="0" rank="0" text="" dxfId="4">
      <formula>0</formula>
    </cfRule>
  </conditionalFormatting>
  <conditionalFormatting sqref="D279:H311">
    <cfRule type="duplicateValues" priority="7" aboveAverage="0" equalAverage="0" bottom="0" percent="0" rank="0" text="" dxfId="5">
      <formula>0</formula>
    </cfRule>
  </conditionalFormatting>
  <conditionalFormatting sqref="D245:H277">
    <cfRule type="duplicateValues" priority="8" aboveAverage="0" equalAverage="0" bottom="0" percent="0" rank="0" text="" dxfId="6">
      <formula>0</formula>
    </cfRule>
  </conditionalFormatting>
  <conditionalFormatting sqref="F42">
    <cfRule type="duplicateValues" priority="9" aboveAverage="0" equalAverage="0" bottom="0" percent="0" rank="0" text="" dxfId="7">
      <formula>0</formula>
    </cfRule>
  </conditionalFormatting>
  <conditionalFormatting sqref="F15:H15 D10:H14 D16:H51"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</conditionalFormatting>
  <conditionalFormatting sqref="F42">
    <cfRule type="duplicateValues" priority="19" aboveAverage="0" equalAverage="0" bottom="0" percent="0" rank="0" text="" dxfId="17">
      <formula>0</formula>
    </cfRule>
  </conditionalFormatting>
  <conditionalFormatting sqref="D90:E97 G90:H97 D53:H89">
    <cfRule type="duplicateValues" priority="20" aboveAverage="0" equalAverage="0" bottom="0" percent="0" rank="0" text="" dxfId="18">
      <formula>0</formula>
    </cfRule>
  </conditionalFormatting>
  <conditionalFormatting sqref="D90:E97 G90:H97 D53:H89">
    <cfRule type="duplicateValues" priority="21" aboveAverage="0" equalAverage="0" bottom="0" percent="0" rank="0" text="" dxfId="19">
      <formula>0</formula>
    </cfRule>
  </conditionalFormatting>
  <conditionalFormatting sqref="F88">
    <cfRule type="duplicateValues" priority="22" aboveAverage="0" equalAverage="0" bottom="0" percent="0" rank="0" text="" dxfId="20">
      <formula>0</formula>
    </cfRule>
  </conditionalFormatting>
  <conditionalFormatting sqref="D90:E97 G90:H97 D53:H89"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</conditionalFormatting>
  <conditionalFormatting sqref="D90:E97 G90:H97 D53:H89">
    <cfRule type="duplicateValues" priority="25" aboveAverage="0" equalAverage="0" bottom="0" percent="0" rank="0" text="" dxfId="23">
      <formula>0</formula>
    </cfRule>
  </conditionalFormatting>
  <conditionalFormatting sqref="D134:E139 G134:H139 D140:H140 D141:E141 G141:H141 D124:E125 G124:H125 D99:E99 G99:H99 D100:H123 D126:H133">
    <cfRule type="duplicateValues" priority="26" aboveAverage="0" equalAverage="0" bottom="0" percent="0" rank="0" text="" dxfId="24">
      <formula>0</formula>
    </cfRule>
  </conditionalFormatting>
  <conditionalFormatting sqref="D90:E97 G90:H97 D53:H89">
    <cfRule type="duplicateValues" priority="27" aboveAverage="0" equalAverage="0" bottom="0" percent="0" rank="0" text="" dxfId="25">
      <formula>0</formula>
    </cfRule>
  </conditionalFormatting>
  <conditionalFormatting sqref="D124:E125 G124:H125 D99:E99 G99:H99 D100:H123 D126:H133">
    <cfRule type="duplicateValues" priority="28" aboveAverage="0" equalAverage="0" bottom="0" percent="0" rank="0" text="" dxfId="26">
      <formula>0</formula>
    </cfRule>
  </conditionalFormatting>
  <conditionalFormatting sqref="D143:H175">
    <cfRule type="duplicateValues" priority="29" aboveAverage="0" equalAverage="0" bottom="0" percent="0" rank="0" text="" dxfId="27">
      <formula>0</formula>
    </cfRule>
  </conditionalFormatting>
  <conditionalFormatting sqref="D177:H209">
    <cfRule type="duplicateValues" priority="30" aboveAverage="0" equalAverage="0" bottom="0" percent="0" rank="0" text="" dxfId="28">
      <formula>0</formula>
    </cfRule>
  </conditionalFormatting>
  <conditionalFormatting sqref="D90:E97 G90:H97 D53:H89"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</conditionalFormatting>
  <conditionalFormatting sqref="D124:E125 G124:H125 D99:E99 G99:H99 D100:H123 D126:H133">
    <cfRule type="duplicateValues" priority="34" aboveAverage="0" equalAverage="0" bottom="0" percent="0" rank="0" text="" dxfId="32">
      <formula>0</formula>
    </cfRule>
  </conditionalFormatting>
  <conditionalFormatting sqref="D143:H175">
    <cfRule type="duplicateValues" priority="35" aboveAverage="0" equalAverage="0" bottom="0" percent="0" rank="0" text="" dxfId="33">
      <formula>0</formula>
    </cfRule>
  </conditionalFormatting>
  <conditionalFormatting sqref="D177:H209">
    <cfRule type="duplicateValues" priority="36" aboveAverage="0" equalAverage="0" bottom="0" percent="0" rank="0" text="" dxfId="34">
      <formula>0</formula>
    </cfRule>
  </conditionalFormatting>
  <conditionalFormatting sqref="D211:H243">
    <cfRule type="duplicateValues" priority="37" aboveAverage="0" equalAverage="0" bottom="0" percent="0" rank="0" text="" dxfId="35">
      <formula>0</formula>
    </cfRule>
  </conditionalFormatting>
  <conditionalFormatting sqref="D124:E125 G124:H125 D99:E99 G99:H99 D100:H123 D126:H133">
    <cfRule type="duplicateValues" priority="38" aboveAverage="0" equalAverage="0" bottom="0" percent="0" rank="0" text="" dxfId="36">
      <formula>0</formula>
    </cfRule>
  </conditionalFormatting>
  <conditionalFormatting sqref="D143:H175">
    <cfRule type="duplicateValues" priority="39" aboveAverage="0" equalAverage="0" bottom="0" percent="0" rank="0" text="" dxfId="37">
      <formula>0</formula>
    </cfRule>
  </conditionalFormatting>
  <conditionalFormatting sqref="D177:H209">
    <cfRule type="duplicateValues" priority="40" aboveAverage="0" equalAverage="0" bottom="0" percent="0" rank="0" text="" dxfId="38">
      <formula>0</formula>
    </cfRule>
  </conditionalFormatting>
  <conditionalFormatting sqref="D211:H243">
    <cfRule type="duplicateValues" priority="41" aboveAverage="0" equalAverage="0" bottom="0" percent="0" rank="0" text="" dxfId="39">
      <formula>0</formula>
    </cfRule>
  </conditionalFormatting>
  <conditionalFormatting sqref="D245:H277">
    <cfRule type="duplicateValues" priority="42" aboveAverage="0" equalAverage="0" bottom="0" percent="0" rank="0" text="" dxfId="40">
      <formula>0</formula>
    </cfRule>
  </conditionalFormatting>
  <conditionalFormatting sqref="D124:E125 G124:H125 D99:E99 G99:H99 D100:H123 D126:H133">
    <cfRule type="duplicateValues" priority="43" aboveAverage="0" equalAverage="0" bottom="0" percent="0" rank="0" text="" dxfId="41">
      <formula>0</formula>
    </cfRule>
  </conditionalFormatting>
  <conditionalFormatting sqref="D143:H175">
    <cfRule type="duplicateValues" priority="44" aboveAverage="0" equalAverage="0" bottom="0" percent="0" rank="0" text="" dxfId="42">
      <formula>0</formula>
    </cfRule>
  </conditionalFormatting>
  <conditionalFormatting sqref="D177:H209">
    <cfRule type="duplicateValues" priority="45" aboveAverage="0" equalAverage="0" bottom="0" percent="0" rank="0" text="" dxfId="43">
      <formula>0</formula>
    </cfRule>
  </conditionalFormatting>
  <conditionalFormatting sqref="D211:H243">
    <cfRule type="duplicateValues" priority="46" aboveAverage="0" equalAverage="0" bottom="0" percent="0" rank="0" text="" dxfId="44">
      <formula>0</formula>
    </cfRule>
  </conditionalFormatting>
  <conditionalFormatting sqref="D245:H277">
    <cfRule type="duplicateValues" priority="47" aboveAverage="0" equalAverage="0" bottom="0" percent="0" rank="0" text="" dxfId="45">
      <formula>0</formula>
    </cfRule>
  </conditionalFormatting>
  <conditionalFormatting sqref="D279:H311">
    <cfRule type="duplicateValues" priority="48" aboveAverage="0" equalAverage="0" bottom="0" percent="0" rank="0" text="" dxfId="46">
      <formula>0</formula>
    </cfRule>
  </conditionalFormatting>
  <conditionalFormatting sqref="D124:E125 G124:H125 D99:E99 G99:H99 D100:H123 D126:H133">
    <cfRule type="duplicateValues" priority="49" aboveAverage="0" equalAverage="0" bottom="0" percent="0" rank="0" text="" dxfId="47">
      <formula>0</formula>
    </cfRule>
  </conditionalFormatting>
  <conditionalFormatting sqref="D143:H175">
    <cfRule type="duplicateValues" priority="50" aboveAverage="0" equalAverage="0" bottom="0" percent="0" rank="0" text="" dxfId="48">
      <formula>0</formula>
    </cfRule>
  </conditionalFormatting>
  <conditionalFormatting sqref="D177:H209">
    <cfRule type="duplicateValues" priority="51" aboveAverage="0" equalAverage="0" bottom="0" percent="0" rank="0" text="" dxfId="49">
      <formula>0</formula>
    </cfRule>
  </conditionalFormatting>
  <conditionalFormatting sqref="D211:H243">
    <cfRule type="duplicateValues" priority="52" aboveAverage="0" equalAverage="0" bottom="0" percent="0" rank="0" text="" dxfId="50">
      <formula>0</formula>
    </cfRule>
  </conditionalFormatting>
  <conditionalFormatting sqref="D245:H277">
    <cfRule type="duplicateValues" priority="53" aboveAverage="0" equalAverage="0" bottom="0" percent="0" rank="0" text="" dxfId="51">
      <formula>0</formula>
    </cfRule>
  </conditionalFormatting>
  <conditionalFormatting sqref="D279:H311">
    <cfRule type="duplicateValues" priority="54" aboveAverage="0" equalAverage="0" bottom="0" percent="0" rank="0" text="" dxfId="52">
      <formula>0</formula>
    </cfRule>
  </conditionalFormatting>
  <conditionalFormatting sqref="J10:N11 J43:N51 J12:K30 M12:N42 L12:L41 J37:K42 J31:J36">
    <cfRule type="duplicateValues" priority="55" aboveAverage="0" equalAverage="0" bottom="0" percent="0" rank="0" text="" dxfId="53">
      <formula>0</formula>
    </cfRule>
  </conditionalFormatting>
  <conditionalFormatting sqref="L42">
    <cfRule type="duplicateValues" priority="56" aboveAverage="0" equalAverage="0" bottom="0" percent="0" rank="0" text="" dxfId="54">
      <formula>0</formula>
    </cfRule>
  </conditionalFormatting>
  <conditionalFormatting sqref="J10:N30 J37:N51 J31:J36 L31:N36"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</conditionalFormatting>
  <conditionalFormatting sqref="L42">
    <cfRule type="duplicateValues" priority="66" aboveAverage="0" equalAverage="0" bottom="0" percent="0" rank="0" text="" dxfId="64">
      <formula>0</formula>
    </cfRule>
  </conditionalFormatting>
  <conditionalFormatting sqref="F79">
    <cfRule type="duplicateValues" priority="67" aboveAverage="0" equalAverage="0" bottom="0" percent="0" rank="0" text="" dxfId="65">
      <formula>0</formula>
    </cfRule>
  </conditionalFormatting>
  <conditionalFormatting sqref="F33">
    <cfRule type="duplicateValues" priority="68" aboveAverage="0" equalAverage="0" bottom="0" percent="0" rank="0" text="" dxfId="66">
      <formula>0</formula>
    </cfRule>
  </conditionalFormatting>
  <conditionalFormatting sqref="F33">
    <cfRule type="duplicateValues" priority="69" aboveAverage="0" equalAverage="0" bottom="0" percent="0" rank="0" text="" dxfId="67">
      <formula>0</formula>
    </cfRule>
  </conditionalFormatting>
  <conditionalFormatting sqref="F42">
    <cfRule type="duplicateValues" priority="70" aboveAverage="0" equalAverage="0" bottom="0" percent="0" rank="0" text="" dxfId="68">
      <formula>0</formula>
    </cfRule>
  </conditionalFormatting>
  <conditionalFormatting sqref="F90 F92:F95">
    <cfRule type="duplicateValues" priority="71" aboveAverage="0" equalAverage="0" bottom="0" percent="0" rank="0" text="" dxfId="69">
      <formula>0</formula>
    </cfRule>
  </conditionalFormatting>
  <conditionalFormatting sqref="F91">
    <cfRule type="duplicateValues" priority="72" aboveAverage="0" equalAverage="0" bottom="0" percent="0" rank="0" text="" dxfId="70">
      <formula>0</formula>
    </cfRule>
  </conditionalFormatting>
  <conditionalFormatting sqref="F90:F95"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</conditionalFormatting>
  <conditionalFormatting sqref="F91">
    <cfRule type="duplicateValues" priority="82" aboveAverage="0" equalAverage="0" bottom="0" percent="0" rank="0" text="" dxfId="80">
      <formula>0</formula>
    </cfRule>
  </conditionalFormatting>
  <conditionalFormatting sqref="F91">
    <cfRule type="duplicateValues" priority="83" aboveAverage="0" equalAverage="0" bottom="0" percent="0" rank="0" text="" dxfId="81">
      <formula>0</formula>
    </cfRule>
  </conditionalFormatting>
  <conditionalFormatting sqref="F134 F136:F139">
    <cfRule type="duplicateValues" priority="84" aboveAverage="0" equalAverage="0" bottom="0" percent="0" rank="0" text="" dxfId="82">
      <formula>0</formula>
    </cfRule>
  </conditionalFormatting>
  <conditionalFormatting sqref="F135">
    <cfRule type="duplicateValues" priority="85" aboveAverage="0" equalAverage="0" bottom="0" percent="0" rank="0" text="" dxfId="83">
      <formula>0</formula>
    </cfRule>
  </conditionalFormatting>
  <conditionalFormatting sqref="F134:F139"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</conditionalFormatting>
  <conditionalFormatting sqref="F135">
    <cfRule type="duplicateValues" priority="95" aboveAverage="0" equalAverage="0" bottom="0" percent="0" rank="0" text="" dxfId="93">
      <formula>0</formula>
    </cfRule>
  </conditionalFormatting>
  <conditionalFormatting sqref="F135">
    <cfRule type="duplicateValues" priority="96" aboveAverage="0" equalAverage="0" bottom="0" percent="0" rank="0" text="" dxfId="94">
      <formula>0</formula>
    </cfRule>
  </conditionalFormatting>
  <conditionalFormatting sqref="K31 K33:K36">
    <cfRule type="duplicateValues" priority="97" aboveAverage="0" equalAverage="0" bottom="0" percent="0" rank="0" text="" dxfId="95">
      <formula>0</formula>
    </cfRule>
  </conditionalFormatting>
  <conditionalFormatting sqref="K32">
    <cfRule type="duplicateValues" priority="98" aboveAverage="0" equalAverage="0" bottom="0" percent="0" rank="0" text="" dxfId="96">
      <formula>0</formula>
    </cfRule>
  </conditionalFormatting>
  <conditionalFormatting sqref="K31:K36"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</conditionalFormatting>
  <conditionalFormatting sqref="K32">
    <cfRule type="duplicateValues" priority="108" aboveAverage="0" equalAverage="0" bottom="0" percent="0" rank="0" text="" dxfId="106">
      <formula>0</formula>
    </cfRule>
  </conditionalFormatting>
  <conditionalFormatting sqref="K32">
    <cfRule type="duplicateValues" priority="109" aboveAverage="0" equalAverage="0" bottom="0" percent="0" rank="0" text="" dxfId="107">
      <formula>0</formula>
    </cfRule>
  </conditionalFormatting>
  <conditionalFormatting sqref="F96">
    <cfRule type="duplicateValues" priority="110" aboveAverage="0" equalAverage="0" bottom="0" percent="0" rank="0" text="" dxfId="108">
      <formula>0</formula>
    </cfRule>
  </conditionalFormatting>
  <conditionalFormatting sqref="F96"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</conditionalFormatting>
  <conditionalFormatting sqref="F141">
    <cfRule type="duplicateValues" priority="120" aboveAverage="0" equalAverage="0" bottom="0" percent="0" rank="0" text="" dxfId="118">
      <formula>0</formula>
    </cfRule>
  </conditionalFormatting>
  <conditionalFormatting sqref="F141"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</conditionalFormatting>
  <conditionalFormatting sqref="F124:F125">
    <cfRule type="duplicateValues" priority="130" aboveAverage="0" equalAverage="0" bottom="0" percent="0" rank="0" text="" dxfId="128">
      <formula>0</formula>
    </cfRule>
  </conditionalFormatting>
  <conditionalFormatting sqref="F124:F125"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</conditionalFormatting>
  <conditionalFormatting sqref="D15"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</conditionalFormatting>
  <conditionalFormatting sqref="F97"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</conditionalFormatting>
  <conditionalFormatting sqref="F99"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</conditionalFormatting>
  <conditionalFormatting sqref="E15"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</conditionalFormatting>
  <dataValidations count="1">
    <dataValidation allowBlank="true" operator="between" showDropDown="false" showErrorMessage="true" showInputMessage="true" sqref="F2 L2 D9:H312 J9:N51" type="list">
      <formula1>_CompoundList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03" colorId="64" zoomScale="100" zoomScaleNormal="100" zoomScalePageLayoutView="100" workbookViewId="0">
      <selection pane="topLeft" activeCell="G133" activeCellId="0" sqref="G133"/>
    </sheetView>
  </sheetViews>
  <sheetFormatPr defaultRowHeight="12" zeroHeight="false" outlineLevelRow="2" outlineLevelCol="0"/>
  <cols>
    <col collapsed="false" customWidth="true" hidden="false" outlineLevel="0" max="1" min="1" style="1" width="3.86"/>
    <col collapsed="false" customWidth="true" hidden="false" outlineLevel="0" max="2" min="2" style="1" width="40.86"/>
    <col collapsed="false" customWidth="true" hidden="false" outlineLevel="0" max="3" min="3" style="1" width="4.43"/>
    <col collapsed="false" customWidth="true" hidden="false" outlineLevel="0" max="8" min="4" style="1" width="26.85"/>
    <col collapsed="false" customWidth="true" hidden="false" outlineLevel="0" max="9" min="9" style="1" width="3.86"/>
    <col collapsed="false" customWidth="true" hidden="false" outlineLevel="0" max="11" min="10" style="1" width="26.85"/>
    <col collapsed="false" customWidth="true" hidden="false" outlineLevel="0" max="12" min="12" style="1" width="28.71"/>
    <col collapsed="false" customWidth="true" hidden="false" outlineLevel="0" max="14" min="13" style="1" width="26.85"/>
    <col collapsed="false" customWidth="true" hidden="false" outlineLevel="0" max="1025" min="15" style="1" width="8.71"/>
  </cols>
  <sheetData>
    <row r="1" customFormat="false" ht="21" hidden="false" customHeight="false" outlineLevel="0" collapsed="false">
      <c r="D1" s="88" t="n">
        <v>1</v>
      </c>
      <c r="E1" s="88" t="n">
        <v>2</v>
      </c>
      <c r="F1" s="3" t="s">
        <v>34</v>
      </c>
      <c r="G1" s="88" t="n">
        <v>4</v>
      </c>
      <c r="H1" s="88" t="n">
        <v>5</v>
      </c>
    </row>
    <row r="2" customFormat="false" ht="12" hidden="false" customHeight="true" outlineLevel="0" collapsed="false">
      <c r="D2" s="90" t="s">
        <v>1</v>
      </c>
      <c r="E2" s="90" t="s">
        <v>2</v>
      </c>
      <c r="F2" s="90" t="s">
        <v>3</v>
      </c>
      <c r="G2" s="90" t="s">
        <v>4</v>
      </c>
      <c r="H2" s="90" t="s">
        <v>5</v>
      </c>
    </row>
    <row r="3" customFormat="false" ht="12" hidden="false" customHeight="false" outlineLevel="0" collapsed="false">
      <c r="D3" s="90"/>
      <c r="E3" s="90"/>
      <c r="F3" s="90"/>
      <c r="G3" s="90"/>
      <c r="H3" s="90"/>
    </row>
    <row r="4" customFormat="false" ht="12" hidden="false" customHeight="false" outlineLevel="0" collapsed="false">
      <c r="D4" s="90"/>
      <c r="E4" s="90"/>
      <c r="F4" s="90"/>
      <c r="G4" s="90"/>
      <c r="H4" s="90"/>
    </row>
    <row r="5" customFormat="false" ht="12" hidden="false" customHeight="false" outlineLevel="0" collapsed="false">
      <c r="D5" s="90"/>
      <c r="E5" s="90"/>
      <c r="F5" s="90"/>
      <c r="G5" s="90"/>
      <c r="H5" s="90"/>
    </row>
    <row r="6" customFormat="false" ht="12" hidden="false" customHeight="false" outlineLevel="0" collapsed="false">
      <c r="D6" s="90"/>
      <c r="E6" s="90"/>
      <c r="F6" s="90"/>
      <c r="G6" s="90"/>
      <c r="H6" s="90"/>
    </row>
    <row r="7" customFormat="false" ht="12" hidden="false" customHeight="false" outlineLevel="0" collapsed="false">
      <c r="D7" s="90"/>
      <c r="E7" s="90"/>
      <c r="F7" s="90"/>
      <c r="G7" s="90"/>
      <c r="H7" s="90"/>
    </row>
    <row r="8" customFormat="false" ht="42.75" hidden="false" customHeight="true" outlineLevel="0" collapsed="false">
      <c r="A8" s="89" t="n">
        <v>1</v>
      </c>
      <c r="B8" s="6" t="s">
        <v>110</v>
      </c>
      <c r="C8" s="7" t="n">
        <f aca="false">SUM(D8:H8)</f>
        <v>38</v>
      </c>
      <c r="D8" s="19" t="n">
        <f aca="false">COUNTA(D9:D74)</f>
        <v>0</v>
      </c>
      <c r="E8" s="19" t="n">
        <f aca="false">COUNTA(E9:E74)</f>
        <v>0</v>
      </c>
      <c r="F8" s="19" t="n">
        <f aca="false">COUNTA(F9:F74)</f>
        <v>38</v>
      </c>
      <c r="G8" s="19" t="n">
        <f aca="false">COUNTA(G9:G74)</f>
        <v>0</v>
      </c>
      <c r="H8" s="19" t="n">
        <f aca="false">COUNTA(H9:H74)</f>
        <v>0</v>
      </c>
    </row>
    <row r="9" customFormat="false" ht="15.6" hidden="false" customHeight="true" outlineLevel="1" collapsed="false">
      <c r="D9" s="12"/>
      <c r="E9" s="8"/>
      <c r="F9" s="8"/>
      <c r="G9" s="8"/>
      <c r="H9" s="13"/>
    </row>
    <row r="10" customFormat="false" ht="15.6" hidden="false" customHeight="true" outlineLevel="1" collapsed="false">
      <c r="D10" s="12"/>
      <c r="E10" s="8"/>
      <c r="F10" s="60" t="s">
        <v>72</v>
      </c>
      <c r="G10" s="8"/>
      <c r="H10" s="13"/>
    </row>
    <row r="11" customFormat="false" ht="15.75" hidden="false" customHeight="false" outlineLevel="1" collapsed="false">
      <c r="D11" s="12"/>
      <c r="E11" s="8"/>
      <c r="F11" s="60" t="s">
        <v>71</v>
      </c>
      <c r="G11" s="8"/>
      <c r="H11" s="13"/>
    </row>
    <row r="12" customFormat="false" ht="15.75" hidden="false" customHeight="false" outlineLevel="1" collapsed="false">
      <c r="D12" s="12"/>
      <c r="E12" s="8"/>
      <c r="F12" s="60" t="s">
        <v>55</v>
      </c>
      <c r="G12" s="8"/>
      <c r="H12" s="13"/>
    </row>
    <row r="13" customFormat="false" ht="15.75" hidden="false" customHeight="false" outlineLevel="1" collapsed="false">
      <c r="D13" s="12"/>
      <c r="E13" s="8"/>
      <c r="F13" s="60" t="s">
        <v>56</v>
      </c>
      <c r="G13" s="8"/>
      <c r="H13" s="13"/>
    </row>
    <row r="14" customFormat="false" ht="15.75" hidden="false" customHeight="false" outlineLevel="1" collapsed="false">
      <c r="D14" s="12"/>
      <c r="E14" s="8"/>
      <c r="F14" s="60" t="s">
        <v>88</v>
      </c>
      <c r="G14" s="8"/>
      <c r="H14" s="13"/>
    </row>
    <row r="15" customFormat="false" ht="15.75" hidden="false" customHeight="false" outlineLevel="1" collapsed="false">
      <c r="D15" s="12"/>
      <c r="E15" s="8"/>
      <c r="F15" s="60" t="s">
        <v>74</v>
      </c>
      <c r="G15" s="8"/>
      <c r="H15" s="13"/>
    </row>
    <row r="16" customFormat="false" ht="15.75" hidden="false" customHeight="false" outlineLevel="1" collapsed="false">
      <c r="D16" s="12"/>
      <c r="E16" s="8"/>
      <c r="F16" s="60" t="s">
        <v>76</v>
      </c>
      <c r="G16" s="8"/>
      <c r="H16" s="13"/>
    </row>
    <row r="17" customFormat="false" ht="15.75" hidden="false" customHeight="false" outlineLevel="1" collapsed="false">
      <c r="D17" s="12"/>
      <c r="E17" s="8"/>
      <c r="F17" s="60" t="s">
        <v>89</v>
      </c>
      <c r="G17" s="8"/>
      <c r="H17" s="13"/>
    </row>
    <row r="18" customFormat="false" ht="15.75" hidden="false" customHeight="false" outlineLevel="1" collapsed="false">
      <c r="D18" s="12"/>
      <c r="E18" s="8"/>
      <c r="F18" s="60" t="s">
        <v>57</v>
      </c>
      <c r="G18" s="8"/>
      <c r="H18" s="13"/>
    </row>
    <row r="19" customFormat="false" ht="15.75" hidden="false" customHeight="false" outlineLevel="1" collapsed="false">
      <c r="D19" s="12"/>
      <c r="E19" s="8"/>
      <c r="F19" s="60" t="s">
        <v>90</v>
      </c>
      <c r="G19" s="8"/>
      <c r="H19" s="13"/>
    </row>
    <row r="20" customFormat="false" ht="15.75" hidden="false" customHeight="false" outlineLevel="1" collapsed="false">
      <c r="D20" s="12"/>
      <c r="E20" s="8"/>
      <c r="F20" s="60" t="s">
        <v>91</v>
      </c>
      <c r="G20" s="8"/>
      <c r="H20" s="13"/>
    </row>
    <row r="21" customFormat="false" ht="15.75" hidden="false" customHeight="false" outlineLevel="1" collapsed="false">
      <c r="D21" s="12"/>
      <c r="E21" s="8"/>
      <c r="F21" s="60" t="s">
        <v>58</v>
      </c>
      <c r="G21" s="8"/>
      <c r="H21" s="13"/>
    </row>
    <row r="22" customFormat="false" ht="15.75" hidden="false" customHeight="false" outlineLevel="1" collapsed="false">
      <c r="D22" s="12"/>
      <c r="E22" s="8"/>
      <c r="F22" s="39" t="s">
        <v>37</v>
      </c>
      <c r="G22" s="8"/>
      <c r="H22" s="13"/>
    </row>
    <row r="23" customFormat="false" ht="15.75" hidden="false" customHeight="false" outlineLevel="1" collapsed="false">
      <c r="D23" s="12"/>
      <c r="E23" s="8"/>
      <c r="F23" s="8"/>
      <c r="G23" s="14"/>
      <c r="H23" s="13"/>
    </row>
    <row r="24" customFormat="false" ht="15.75" hidden="false" customHeight="false" outlineLevel="2" collapsed="false">
      <c r="D24" s="12"/>
      <c r="F24" s="39" t="s">
        <v>14</v>
      </c>
      <c r="G24" s="14"/>
      <c r="H24" s="13"/>
    </row>
    <row r="25" customFormat="false" ht="15.75" hidden="false" customHeight="false" outlineLevel="2" collapsed="false">
      <c r="D25" s="12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F28" s="39" t="s">
        <v>28</v>
      </c>
      <c r="G28" s="8"/>
      <c r="H28" s="13"/>
    </row>
    <row r="29" customFormat="false" ht="15.75" hidden="false" customHeight="false" outlineLevel="2" collapsed="false">
      <c r="F29" s="39" t="s">
        <v>39</v>
      </c>
      <c r="G29" s="8"/>
      <c r="H29" s="13"/>
    </row>
    <row r="30" customFormat="false" ht="15.75" hidden="false" customHeight="false" outlineLevel="2" collapsed="false">
      <c r="D30" s="12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G31" s="8"/>
      <c r="H31" s="13"/>
    </row>
    <row r="32" customFormat="false" ht="15.75" hidden="false" customHeight="false" outlineLevel="2" collapsed="false">
      <c r="D32" s="12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F34" s="39" t="s">
        <v>8</v>
      </c>
      <c r="G34" s="8"/>
      <c r="H34" s="13"/>
    </row>
    <row r="35" customFormat="false" ht="15.75" hidden="false" customHeight="false" outlineLevel="2" collapsed="false">
      <c r="D35" s="12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F37" s="39" t="s">
        <v>18</v>
      </c>
      <c r="G37" s="8"/>
      <c r="H37" s="13"/>
    </row>
    <row r="38" customFormat="false" ht="15.75" hidden="false" customHeight="false" outlineLevel="2" collapsed="false"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F41" s="39" t="s">
        <v>62</v>
      </c>
      <c r="G41" s="8"/>
      <c r="H41" s="13"/>
    </row>
    <row r="42" customFormat="false" ht="15.75" hidden="false" customHeight="false" outlineLevel="2" collapsed="false">
      <c r="D42" s="12"/>
      <c r="F42" s="39" t="s">
        <v>63</v>
      </c>
      <c r="G42" s="8"/>
      <c r="H42" s="13"/>
    </row>
    <row r="43" customFormat="false" ht="15.75" hidden="false" customHeight="false" outlineLevel="2" collapsed="false">
      <c r="D43" s="12"/>
      <c r="G43" s="8"/>
      <c r="H43" s="13"/>
    </row>
    <row r="44" customFormat="false" ht="15.75" hidden="false" customHeight="false" outlineLevel="2" collapsed="false">
      <c r="D44" s="12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F50" s="39" t="s">
        <v>70</v>
      </c>
      <c r="G50" s="8"/>
      <c r="H50" s="13"/>
    </row>
    <row r="51" customFormat="false" ht="15.6" hidden="false" customHeight="true" outlineLevel="2" collapsed="false">
      <c r="D51" s="12"/>
      <c r="G51" s="8"/>
      <c r="H51" s="13"/>
    </row>
    <row r="52" customFormat="false" ht="15.6" hidden="false" customHeight="tru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8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14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14"/>
      <c r="H65" s="13"/>
    </row>
    <row r="66" customFormat="false" ht="15.75" hidden="false" customHeight="false" outlineLevel="2" collapsed="false">
      <c r="D66" s="12"/>
      <c r="E66" s="8"/>
      <c r="F66" s="8"/>
      <c r="G66" s="14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14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6.5" hidden="false" customHeight="true" outlineLevel="2" collapsed="false">
      <c r="D73" s="12"/>
      <c r="E73" s="8"/>
      <c r="F73" s="8"/>
      <c r="G73" s="8"/>
      <c r="H73" s="13"/>
    </row>
    <row r="74" customFormat="false" ht="15.75" hidden="false" customHeight="false" outlineLevel="2" collapsed="false">
      <c r="D74" s="12"/>
      <c r="E74" s="8"/>
      <c r="F74" s="8"/>
      <c r="G74" s="8"/>
      <c r="H74" s="13"/>
    </row>
    <row r="75" customFormat="false" ht="39.75" hidden="false" customHeight="true" outlineLevel="0" collapsed="false">
      <c r="A75" s="89" t="n">
        <f aca="false">A8+1</f>
        <v>2</v>
      </c>
      <c r="B75" s="6" t="s">
        <v>108</v>
      </c>
      <c r="C75" s="7" t="n">
        <f aca="false">SUM(D75:H75)</f>
        <v>38</v>
      </c>
      <c r="D75" s="19" t="n">
        <f aca="false">COUNTA(D76:D141)</f>
        <v>1</v>
      </c>
      <c r="E75" s="19" t="n">
        <f aca="false">COUNTA(E76:E141)</f>
        <v>1</v>
      </c>
      <c r="F75" s="19" t="n">
        <f aca="false">COUNTA(F76:F141)</f>
        <v>31</v>
      </c>
      <c r="G75" s="19" t="n">
        <f aca="false">COUNTA(G76:G141)</f>
        <v>5</v>
      </c>
      <c r="H75" s="19" t="n">
        <f aca="false">COUNTA(H76:H141)</f>
        <v>0</v>
      </c>
    </row>
    <row r="76" customFormat="false" ht="15.6" hidden="false" customHeight="true" outlineLevel="1" collapsed="false">
      <c r="D76" s="12"/>
      <c r="E76" s="8"/>
      <c r="F76" s="8"/>
      <c r="G76" s="8"/>
      <c r="H76" s="13"/>
    </row>
    <row r="77" customFormat="false" ht="15.6" hidden="false" customHeight="true" outlineLevel="1" collapsed="false">
      <c r="D77" s="12"/>
      <c r="E77" s="8"/>
      <c r="F77" s="60" t="s">
        <v>72</v>
      </c>
      <c r="G77" s="8"/>
      <c r="H77" s="13"/>
    </row>
    <row r="78" customFormat="false" ht="15.75" hidden="false" customHeight="false" outlineLevel="1" collapsed="false">
      <c r="D78" s="12"/>
      <c r="E78" s="8"/>
      <c r="G78" s="60" t="s">
        <v>71</v>
      </c>
      <c r="H78" s="13"/>
    </row>
    <row r="79" customFormat="false" ht="15.75" hidden="false" customHeight="false" outlineLevel="1" collapsed="false">
      <c r="D79" s="12"/>
      <c r="E79" s="8"/>
      <c r="G79" s="60" t="s">
        <v>55</v>
      </c>
      <c r="H79" s="13"/>
    </row>
    <row r="80" customFormat="false" ht="15.75" hidden="false" customHeight="false" outlineLevel="1" collapsed="false">
      <c r="D80" s="12"/>
      <c r="E80" s="8"/>
      <c r="F80" s="60" t="s">
        <v>56</v>
      </c>
      <c r="G80" s="8"/>
      <c r="H80" s="13"/>
    </row>
    <row r="81" customFormat="false" ht="15.75" hidden="false" customHeight="false" outlineLevel="1" collapsed="false">
      <c r="D81" s="12"/>
      <c r="E81" s="8"/>
      <c r="F81" s="60" t="s">
        <v>88</v>
      </c>
      <c r="G81" s="8"/>
      <c r="H81" s="13"/>
    </row>
    <row r="82" customFormat="false" ht="15.75" hidden="false" customHeight="false" outlineLevel="1" collapsed="false">
      <c r="D82" s="12"/>
      <c r="E82" s="8"/>
      <c r="G82" s="60" t="s">
        <v>74</v>
      </c>
      <c r="H82" s="13"/>
    </row>
    <row r="83" customFormat="false" ht="15.75" hidden="false" customHeight="false" outlineLevel="1" collapsed="false">
      <c r="D83" s="12"/>
      <c r="E83" s="60" t="s">
        <v>76</v>
      </c>
      <c r="G83" s="8"/>
      <c r="H83" s="13"/>
    </row>
    <row r="84" customFormat="false" ht="15.75" hidden="false" customHeight="false" outlineLevel="1" collapsed="false">
      <c r="D84" s="12"/>
      <c r="E84" s="8"/>
      <c r="G84" s="60" t="s">
        <v>89</v>
      </c>
      <c r="H84" s="13"/>
    </row>
    <row r="85" customFormat="false" ht="15.75" hidden="false" customHeight="false" outlineLevel="1" collapsed="false">
      <c r="D85" s="12"/>
      <c r="E85" s="8"/>
      <c r="G85" s="60" t="s">
        <v>57</v>
      </c>
      <c r="H85" s="13"/>
    </row>
    <row r="86" customFormat="false" ht="15.75" hidden="false" customHeight="false" outlineLevel="1" collapsed="false">
      <c r="D86" s="12"/>
      <c r="E86" s="8"/>
      <c r="F86" s="60" t="s">
        <v>90</v>
      </c>
      <c r="G86" s="8"/>
      <c r="H86" s="13"/>
    </row>
    <row r="87" customFormat="false" ht="15.75" hidden="false" customHeight="false" outlineLevel="1" collapsed="false">
      <c r="D87" s="12"/>
      <c r="E87" s="8"/>
      <c r="F87" s="60" t="s">
        <v>91</v>
      </c>
      <c r="G87" s="8"/>
      <c r="H87" s="13"/>
    </row>
    <row r="88" customFormat="false" ht="15.75" hidden="false" customHeight="false" outlineLevel="1" collapsed="false">
      <c r="D88" s="12"/>
      <c r="E88" s="8"/>
      <c r="F88" s="60" t="s">
        <v>58</v>
      </c>
      <c r="G88" s="8"/>
      <c r="H88" s="13"/>
    </row>
    <row r="89" customFormat="false" ht="15.75" hidden="false" customHeight="false" outlineLevel="1" collapsed="false">
      <c r="D89" s="39" t="s">
        <v>37</v>
      </c>
      <c r="E89" s="8"/>
      <c r="G89" s="8"/>
      <c r="H89" s="13"/>
    </row>
    <row r="90" customFormat="false" ht="15.75" hidden="false" customHeight="false" outlineLevel="1" collapsed="false">
      <c r="D90" s="12"/>
      <c r="E90" s="8"/>
      <c r="F90" s="8"/>
      <c r="G90" s="14"/>
      <c r="H90" s="13"/>
    </row>
    <row r="91" customFormat="false" ht="15.75" hidden="false" customHeight="false" outlineLevel="2" collapsed="false">
      <c r="D91" s="12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G98" s="8"/>
      <c r="H98" s="13"/>
    </row>
    <row r="99" customFormat="false" ht="15.75" hidden="false" customHeight="false" outlineLevel="2" collapsed="false">
      <c r="D99" s="12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F108" s="39" t="s">
        <v>62</v>
      </c>
      <c r="G108" s="8"/>
      <c r="H108" s="13"/>
    </row>
    <row r="109" customFormat="false" ht="15.75" hidden="false" customHeight="false" outlineLevel="2" collapsed="false">
      <c r="D109" s="12"/>
      <c r="F109" s="39" t="s">
        <v>63</v>
      </c>
      <c r="G109" s="8"/>
      <c r="H109" s="13"/>
    </row>
    <row r="110" customFormat="false" ht="15.75" hidden="false" customHeight="false" outlineLevel="2" collapsed="false">
      <c r="D110" s="12"/>
      <c r="G110" s="8"/>
      <c r="H110" s="13"/>
    </row>
    <row r="111" customFormat="false" ht="15.75" hidden="false" customHeight="false" outlineLevel="2" collapsed="false">
      <c r="D111" s="12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6" hidden="false" customHeight="true" outlineLevel="2" collapsed="false">
      <c r="D121" s="12"/>
      <c r="E121" s="8"/>
      <c r="F121" s="8"/>
      <c r="G121" s="8"/>
      <c r="H121" s="13"/>
    </row>
    <row r="122" customFormat="false" ht="15.6" hidden="false" customHeight="tru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8"/>
      <c r="H123" s="13"/>
    </row>
    <row r="124" customFormat="false" ht="15.75" hidden="false" customHeight="false" outlineLevel="2" collapsed="false">
      <c r="D124" s="12"/>
      <c r="E124" s="8"/>
      <c r="F124" s="8"/>
      <c r="G124" s="8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8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14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14"/>
      <c r="H135" s="13"/>
    </row>
    <row r="136" customFormat="false" ht="15.75" hidden="false" customHeight="false" outlineLevel="2" collapsed="false">
      <c r="D136" s="12"/>
      <c r="E136" s="8"/>
      <c r="F136" s="8"/>
      <c r="G136" s="14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14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5.75" hidden="false" customHeight="false" outlineLevel="2" collapsed="false">
      <c r="D141" s="12"/>
      <c r="E141" s="8"/>
      <c r="F141" s="8"/>
      <c r="G141" s="8"/>
      <c r="H141" s="13"/>
    </row>
    <row r="142" customFormat="false" ht="50.25" hidden="false" customHeight="true" outlineLevel="0" collapsed="false">
      <c r="A142" s="89" t="n">
        <f aca="false">A75+1</f>
        <v>3</v>
      </c>
      <c r="B142" s="6" t="s">
        <v>109</v>
      </c>
      <c r="C142" s="7" t="n">
        <f aca="false">SUM(D142:H142)</f>
        <v>39</v>
      </c>
      <c r="D142" s="19" t="n">
        <f aca="false">COUNTA(D143:D208)</f>
        <v>1</v>
      </c>
      <c r="E142" s="19" t="n">
        <f aca="false">COUNTA(E143:E208)</f>
        <v>2</v>
      </c>
      <c r="F142" s="19" t="n">
        <f aca="false">COUNTA(F143:F208)</f>
        <v>36</v>
      </c>
      <c r="G142" s="19" t="n">
        <f aca="false">COUNTA(G143:G208)</f>
        <v>0</v>
      </c>
      <c r="H142" s="19" t="n">
        <f aca="false">COUNTA(H143:H208)</f>
        <v>0</v>
      </c>
    </row>
    <row r="143" customFormat="false" ht="15.6" hidden="false" customHeight="true" outlineLevel="1" collapsed="false">
      <c r="D143" s="12"/>
      <c r="E143" s="8"/>
      <c r="F143" s="8"/>
      <c r="G143" s="8"/>
      <c r="H143" s="13"/>
    </row>
    <row r="144" customFormat="false" ht="15.6" hidden="false" customHeight="true" outlineLevel="1" collapsed="false">
      <c r="D144" s="12"/>
      <c r="E144" s="8"/>
      <c r="F144" s="60" t="s">
        <v>72</v>
      </c>
      <c r="G144" s="8"/>
      <c r="H144" s="13"/>
    </row>
    <row r="145" customFormat="false" ht="15.75" hidden="false" customHeight="false" outlineLevel="1" collapsed="false">
      <c r="D145" s="12"/>
      <c r="E145" s="60" t="s">
        <v>71</v>
      </c>
      <c r="G145" s="8"/>
      <c r="H145" s="13"/>
    </row>
    <row r="146" customFormat="false" ht="15.75" hidden="false" customHeight="false" outlineLevel="1" collapsed="false">
      <c r="D146" s="12"/>
      <c r="E146" s="8"/>
      <c r="F146" s="60" t="s">
        <v>55</v>
      </c>
      <c r="G146" s="8"/>
      <c r="H146" s="13"/>
    </row>
    <row r="147" customFormat="false" ht="15.75" hidden="false" customHeight="false" outlineLevel="1" collapsed="false">
      <c r="D147" s="12"/>
      <c r="E147" s="8"/>
      <c r="F147" s="60" t="s">
        <v>56</v>
      </c>
      <c r="G147" s="8"/>
      <c r="H147" s="13"/>
    </row>
    <row r="148" customFormat="false" ht="15.75" hidden="false" customHeight="false" outlineLevel="1" collapsed="false">
      <c r="D148" s="12"/>
      <c r="E148" s="8"/>
      <c r="F148" s="60" t="s">
        <v>88</v>
      </c>
      <c r="G148" s="8"/>
      <c r="H148" s="13"/>
    </row>
    <row r="149" customFormat="false" ht="15.75" hidden="false" customHeight="false" outlineLevel="1" collapsed="false">
      <c r="D149" s="12"/>
      <c r="E149" s="8"/>
      <c r="F149" s="60" t="s">
        <v>74</v>
      </c>
      <c r="G149" s="8"/>
      <c r="H149" s="13"/>
    </row>
    <row r="150" customFormat="false" ht="15.75" hidden="false" customHeight="false" outlineLevel="1" collapsed="false">
      <c r="D150" s="12"/>
      <c r="E150" s="60" t="s">
        <v>76</v>
      </c>
      <c r="G150" s="8"/>
      <c r="H150" s="13"/>
    </row>
    <row r="151" customFormat="false" ht="15.75" hidden="false" customHeight="false" outlineLevel="1" collapsed="false">
      <c r="D151" s="12"/>
      <c r="E151" s="8"/>
      <c r="F151" s="60" t="s">
        <v>89</v>
      </c>
      <c r="G151" s="8"/>
      <c r="H151" s="13"/>
    </row>
    <row r="152" customFormat="false" ht="15.75" hidden="false" customHeight="false" outlineLevel="1" collapsed="false">
      <c r="D152" s="12"/>
      <c r="E152" s="8"/>
      <c r="F152" s="60" t="s">
        <v>57</v>
      </c>
      <c r="G152" s="8"/>
      <c r="H152" s="13"/>
    </row>
    <row r="153" customFormat="false" ht="15.75" hidden="false" customHeight="false" outlineLevel="1" collapsed="false">
      <c r="D153" s="12"/>
      <c r="E153" s="8"/>
      <c r="F153" s="60" t="s">
        <v>90</v>
      </c>
      <c r="G153" s="8"/>
      <c r="H153" s="13"/>
    </row>
    <row r="154" customFormat="false" ht="15.75" hidden="false" customHeight="false" outlineLevel="1" collapsed="false">
      <c r="D154" s="12"/>
      <c r="E154" s="8"/>
      <c r="F154" s="60" t="s">
        <v>91</v>
      </c>
      <c r="G154" s="8"/>
      <c r="H154" s="13"/>
    </row>
    <row r="155" customFormat="false" ht="15.75" hidden="false" customHeight="false" outlineLevel="1" collapsed="false">
      <c r="D155" s="12"/>
      <c r="E155" s="8"/>
      <c r="F155" s="60" t="s">
        <v>58</v>
      </c>
      <c r="G155" s="8"/>
      <c r="H155" s="13"/>
    </row>
    <row r="156" customFormat="false" ht="15.75" hidden="false" customHeight="false" outlineLevel="1" collapsed="false">
      <c r="D156" s="39" t="s">
        <v>37</v>
      </c>
      <c r="E156" s="8"/>
      <c r="G156" s="8"/>
      <c r="H156" s="13"/>
    </row>
    <row r="157" customFormat="false" ht="15.75" hidden="false" customHeight="false" outlineLevel="1" collapsed="false">
      <c r="D157" s="12"/>
      <c r="E157" s="8"/>
      <c r="F157" s="8"/>
      <c r="G157" s="14"/>
      <c r="H157" s="13"/>
    </row>
    <row r="158" customFormat="false" ht="15.75" hidden="false" customHeight="false" outlineLevel="2" collapsed="false">
      <c r="D158" s="12"/>
      <c r="E158" s="8"/>
      <c r="F158" s="39" t="s">
        <v>14</v>
      </c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14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14"/>
      <c r="F163" s="39" t="s">
        <v>39</v>
      </c>
      <c r="G163" s="8"/>
      <c r="H163" s="13"/>
    </row>
    <row r="164" customFormat="false" ht="15.75" hidden="false" customHeight="false" outlineLevel="2" collapsed="false">
      <c r="D164" s="12"/>
      <c r="E164" s="14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G165" s="8"/>
      <c r="H165" s="13"/>
    </row>
    <row r="166" customFormat="false" ht="15.75" hidden="false" customHeight="false" outlineLevel="2" collapsed="false">
      <c r="D166" s="12"/>
      <c r="E166" s="14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14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14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14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14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14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8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75" hidden="false" customHeight="false" outlineLevel="2" collapsed="false">
      <c r="D176" s="12"/>
      <c r="E176" s="8"/>
      <c r="F176" s="39" t="s">
        <v>63</v>
      </c>
      <c r="G176" s="8"/>
      <c r="H176" s="13"/>
    </row>
    <row r="177" customFormat="false" ht="15.75" hidden="false" customHeight="false" outlineLevel="2" collapsed="false">
      <c r="D177" s="12"/>
      <c r="E177" s="8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E181" s="8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13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39" t="s">
        <v>42</v>
      </c>
      <c r="G185" s="8"/>
      <c r="H185" s="13"/>
    </row>
    <row r="186" customFormat="false" ht="15.6" hidden="false" customHeight="true" outlineLevel="2" collapsed="false">
      <c r="D186" s="12"/>
      <c r="E186" s="8"/>
      <c r="F186" s="8"/>
      <c r="G186" s="8"/>
      <c r="H186" s="13"/>
    </row>
    <row r="187" customFormat="false" ht="15.6" hidden="false" customHeight="tru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8"/>
      <c r="H190" s="13"/>
    </row>
    <row r="191" customFormat="false" ht="15.75" hidden="false" customHeight="false" outlineLevel="2" collapsed="false">
      <c r="D191" s="12"/>
      <c r="E191" s="8"/>
      <c r="F191" s="8"/>
      <c r="G191" s="8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8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5.75" hidden="false" customHeight="false" outlineLevel="2" collapsed="false">
      <c r="D208" s="12"/>
      <c r="E208" s="8"/>
      <c r="F208" s="8"/>
      <c r="G208" s="8"/>
      <c r="H208" s="13"/>
    </row>
    <row r="209" customFormat="false" ht="15.6" hidden="false" customHeight="true" outlineLevel="2" collapsed="false">
      <c r="D209" s="12"/>
      <c r="E209" s="8"/>
      <c r="F209" s="8"/>
      <c r="G209" s="8"/>
      <c r="H209" s="13"/>
    </row>
    <row r="210" customFormat="false" ht="15.6" hidden="false" customHeight="true" outlineLevel="2" collapsed="false">
      <c r="D210" s="12"/>
      <c r="E210" s="8"/>
      <c r="F210" s="8"/>
      <c r="G210" s="8"/>
      <c r="H210" s="13"/>
    </row>
    <row r="211" customFormat="false" ht="15.75" hidden="false" customHeight="false" outlineLevel="2" collapsed="false">
      <c r="D211" s="12"/>
      <c r="E211" s="8"/>
      <c r="F211" s="8"/>
      <c r="G211" s="8"/>
      <c r="H211" s="13"/>
    </row>
    <row r="212" customFormat="false" ht="15.75" hidden="false" customHeight="false" outlineLevel="2" collapsed="false">
      <c r="D212" s="12"/>
      <c r="E212" s="8"/>
      <c r="F212" s="8"/>
      <c r="G212" s="8"/>
      <c r="H212" s="13"/>
    </row>
    <row r="213" customFormat="false" ht="15.75" hidden="false" customHeight="false" outlineLevel="2" collapsed="false">
      <c r="D213" s="12"/>
      <c r="E213" s="8"/>
      <c r="F213" s="8"/>
      <c r="G213" s="8"/>
      <c r="H213" s="13"/>
    </row>
    <row r="214" customFormat="false" ht="15.75" hidden="false" customHeight="false" outlineLevel="2" collapsed="false">
      <c r="D214" s="12"/>
      <c r="F214" s="8"/>
      <c r="G214" s="8"/>
      <c r="H214" s="13"/>
    </row>
    <row r="215" customFormat="false" ht="15.75" hidden="false" customHeight="false" outlineLevel="2" collapsed="false">
      <c r="D215" s="12"/>
      <c r="E215" s="8"/>
      <c r="F215" s="8"/>
      <c r="G215" s="8"/>
      <c r="H215" s="13"/>
    </row>
    <row r="216" customFormat="false" ht="15.75" hidden="false" customHeight="false" outlineLevel="2" collapsed="false">
      <c r="D216" s="12"/>
      <c r="E216" s="8"/>
      <c r="F216" s="8"/>
      <c r="G216" s="8"/>
      <c r="H216" s="13"/>
    </row>
    <row r="217" customFormat="false" ht="15.75" hidden="false" customHeight="false" outlineLevel="2" collapsed="false">
      <c r="D217" s="12"/>
      <c r="E217" s="8"/>
      <c r="F217" s="8"/>
      <c r="G217" s="8"/>
      <c r="H217" s="13"/>
    </row>
    <row r="218" customFormat="false" ht="15.75" hidden="false" customHeight="false" outlineLevel="2" collapsed="false">
      <c r="D218" s="12"/>
      <c r="E218" s="8"/>
      <c r="F218" s="8"/>
      <c r="G218" s="8"/>
      <c r="H218" s="13"/>
    </row>
    <row r="219" customFormat="false" ht="15.75" hidden="false" customHeight="false" outlineLevel="2" collapsed="false">
      <c r="D219" s="12"/>
      <c r="E219" s="8"/>
      <c r="F219" s="8"/>
      <c r="G219" s="8"/>
      <c r="H219" s="13"/>
    </row>
    <row r="220" customFormat="false" ht="15.75" hidden="false" customHeight="false" outlineLevel="2" collapsed="false">
      <c r="D220" s="12"/>
      <c r="E220" s="8"/>
      <c r="F220" s="8"/>
      <c r="G220" s="8"/>
      <c r="H220" s="13"/>
    </row>
    <row r="221" customFormat="false" ht="15.75" hidden="false" customHeight="false" outlineLevel="2" collapsed="false">
      <c r="D221" s="12"/>
      <c r="E221" s="8"/>
      <c r="F221" s="8"/>
      <c r="G221" s="8"/>
      <c r="H221" s="13"/>
    </row>
    <row r="222" customFormat="false" ht="15.75" hidden="false" customHeight="false" outlineLevel="2" collapsed="false">
      <c r="D222" s="12"/>
      <c r="E222" s="8"/>
      <c r="F222" s="14"/>
      <c r="G222" s="8"/>
      <c r="H222" s="13"/>
    </row>
    <row r="223" customFormat="false" ht="15.75" hidden="false" customHeight="false" outlineLevel="2" collapsed="false">
      <c r="D223" s="12"/>
      <c r="E223" s="8"/>
      <c r="F223" s="8"/>
      <c r="G223" s="14"/>
      <c r="H223" s="13"/>
    </row>
    <row r="224" customFormat="false" ht="15.75" hidden="false" customHeight="false" outlineLevel="2" collapsed="false">
      <c r="D224" s="12"/>
      <c r="E224" s="8"/>
      <c r="F224" s="8"/>
      <c r="G224" s="14"/>
      <c r="H224" s="13"/>
    </row>
    <row r="225" customFormat="false" ht="15.75" hidden="false" customHeight="false" outlineLevel="2" collapsed="false">
      <c r="D225" s="12"/>
      <c r="E225" s="8"/>
      <c r="F225" s="8"/>
      <c r="G225" s="8"/>
      <c r="H225" s="13"/>
    </row>
    <row r="226" customFormat="false" ht="15.75" hidden="false" customHeight="false" outlineLevel="2" collapsed="false">
      <c r="D226" s="12"/>
      <c r="E226" s="8"/>
      <c r="F226" s="8"/>
      <c r="G226" s="8"/>
      <c r="H226" s="13"/>
    </row>
    <row r="227" customFormat="false" ht="15.75" hidden="false" customHeight="false" outlineLevel="2" collapsed="false">
      <c r="D227" s="12"/>
      <c r="E227" s="14"/>
      <c r="F227" s="8"/>
      <c r="G227" s="8"/>
      <c r="H227" s="13"/>
    </row>
    <row r="228" customFormat="false" ht="15.75" hidden="false" customHeight="false" outlineLevel="2" collapsed="false">
      <c r="D228" s="12"/>
      <c r="E228" s="8"/>
      <c r="F228" s="8"/>
      <c r="G228" s="8"/>
      <c r="H228" s="13"/>
    </row>
    <row r="229" customFormat="false" ht="15.75" hidden="false" customHeight="false" outlineLevel="2" collapsed="false">
      <c r="D229" s="12"/>
      <c r="E229" s="8"/>
      <c r="F229" s="8"/>
      <c r="G229" s="8"/>
      <c r="H229" s="13"/>
    </row>
    <row r="230" customFormat="false" ht="15.75" hidden="false" customHeight="false" outlineLevel="2" collapsed="false">
      <c r="D230" s="12"/>
      <c r="E230" s="8"/>
      <c r="F230" s="8"/>
      <c r="G230" s="8"/>
      <c r="H230" s="13"/>
    </row>
    <row r="231" customFormat="false" ht="15.75" hidden="false" customHeight="false" outlineLevel="2" collapsed="false">
      <c r="D231" s="12"/>
      <c r="E231" s="8"/>
      <c r="F231" s="8"/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8"/>
      <c r="G233" s="8"/>
      <c r="H233" s="13"/>
    </row>
    <row r="234" customFormat="false" ht="15.75" hidden="false" customHeight="false" outlineLevel="2" collapsed="false">
      <c r="D234" s="12"/>
      <c r="E234" s="8"/>
      <c r="F234" s="8"/>
      <c r="G234" s="8"/>
      <c r="H234" s="13"/>
    </row>
    <row r="235" customFormat="false" ht="15.75" hidden="false" customHeight="false" outlineLevel="2" collapsed="false">
      <c r="D235" s="12"/>
      <c r="E235" s="8"/>
      <c r="F235" s="8"/>
      <c r="G235" s="8"/>
      <c r="H235" s="13"/>
    </row>
    <row r="236" customFormat="false" ht="15.75" hidden="false" customHeight="false" outlineLevel="2" collapsed="false">
      <c r="D236" s="12"/>
      <c r="E236" s="8"/>
      <c r="F236" s="8"/>
      <c r="G236" s="8"/>
      <c r="H236" s="13"/>
    </row>
    <row r="237" customFormat="false" ht="15.75" hidden="false" customHeight="false" outlineLevel="2" collapsed="false">
      <c r="D237" s="12"/>
      <c r="E237" s="8"/>
      <c r="F237" s="8"/>
      <c r="G237" s="8"/>
      <c r="H237" s="13"/>
    </row>
    <row r="238" customFormat="false" ht="15.75" hidden="false" customHeight="false" outlineLevel="2" collapsed="false">
      <c r="D238" s="12"/>
      <c r="E238" s="8"/>
      <c r="F238" s="8"/>
      <c r="G238" s="8"/>
      <c r="H238" s="13"/>
    </row>
    <row r="239" customFormat="false" ht="15.75" hidden="false" customHeight="false" outlineLevel="2" collapsed="false">
      <c r="D239" s="12"/>
      <c r="E239" s="8"/>
      <c r="F239" s="8"/>
      <c r="G239" s="8"/>
      <c r="H239" s="13"/>
    </row>
    <row r="240" customFormat="false" ht="15.75" hidden="false" customHeight="false" outlineLevel="2" collapsed="false">
      <c r="D240" s="12"/>
      <c r="E240" s="8"/>
      <c r="F240" s="8"/>
      <c r="G240" s="8"/>
      <c r="H240" s="13"/>
    </row>
    <row r="241" customFormat="false" ht="15.75" hidden="false" customHeight="false" outlineLevel="2" collapsed="false">
      <c r="D241" s="12"/>
      <c r="E241" s="8"/>
      <c r="F241" s="8"/>
      <c r="G241" s="8"/>
      <c r="H241" s="13"/>
    </row>
    <row r="242" customFormat="false" ht="15" hidden="false" customHeight="true" outlineLevel="0" collapsed="false">
      <c r="C242" s="18" t="n">
        <f aca="false">SUM(D242:H242)</f>
        <v>115</v>
      </c>
      <c r="D242" s="19" t="n">
        <f aca="false">D142+D75+D8</f>
        <v>2</v>
      </c>
      <c r="E242" s="19" t="n">
        <f aca="false">E142+E75+E8</f>
        <v>3</v>
      </c>
      <c r="F242" s="19" t="n">
        <f aca="false">F142+F75+F8</f>
        <v>105</v>
      </c>
      <c r="G242" s="19" t="n">
        <f aca="false">G142+G75+G8</f>
        <v>5</v>
      </c>
      <c r="H242" s="19" t="n">
        <f aca="false">H142+H75+H8</f>
        <v>0</v>
      </c>
    </row>
    <row r="243" customFormat="false" ht="15.75" hidden="false" customHeight="false" outlineLevel="0" collapsed="false">
      <c r="C243" s="20"/>
      <c r="D243" s="21" t="n">
        <f aca="false">D242/$C$242</f>
        <v>0.0173913043478261</v>
      </c>
      <c r="E243" s="21" t="n">
        <f aca="false">E242/$C$242</f>
        <v>0.0260869565217391</v>
      </c>
      <c r="F243" s="21" t="n">
        <f aca="false">F242/$C$242</f>
        <v>0.91304347826087</v>
      </c>
      <c r="G243" s="21" t="n">
        <f aca="false">G242/$C$242</f>
        <v>0.0434782608695652</v>
      </c>
      <c r="H243" s="21" t="n">
        <f aca="false"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210:H241">
    <cfRule type="duplicateValues" priority="2" aboveAverage="0" equalAverage="0" bottom="0" percent="0" rank="0" text="" dxfId="0">
      <formula>0</formula>
    </cfRule>
  </conditionalFormatting>
  <conditionalFormatting sqref="D210:H241">
    <cfRule type="duplicateValues" priority="3" aboveAverage="0" equalAverage="0" bottom="0" percent="0" rank="0" text="" dxfId="1">
      <formula>0</formula>
    </cfRule>
  </conditionalFormatting>
  <conditionalFormatting sqref="D210:H241">
    <cfRule type="duplicateValues" priority="4" aboveAverage="0" equalAverage="0" bottom="0" percent="0" rank="0" text="" dxfId="2">
      <formula>0</formula>
    </cfRule>
  </conditionalFormatting>
  <conditionalFormatting sqref="E73">
    <cfRule type="duplicateValues" priority="5" aboveAverage="0" equalAverage="0" bottom="0" percent="0" rank="0" text="" dxfId="3">
      <formula>0</formula>
    </cfRule>
  </conditionalFormatting>
  <conditionalFormatting sqref="E73">
    <cfRule type="duplicateValues" priority="6" aboveAverage="0" equalAverage="0" bottom="0" percent="0" rank="0" text="" dxfId="4">
      <formula>0</formula>
    </cfRule>
  </conditionalFormatting>
  <conditionalFormatting sqref="E73">
    <cfRule type="duplicateValues" priority="7" aboveAverage="0" equalAverage="0" bottom="0" percent="0" rank="0" text="" dxfId="5">
      <formula>0</formula>
    </cfRule>
  </conditionalFormatting>
  <conditionalFormatting sqref="D9:H9 D52:H53 F42 D10:E23 D24:D28 D30:D37 D39:D51 G10:H51 F23:F30 F44:F50 F32:F40">
    <cfRule type="duplicateValues" priority="8" aboveAverage="0" equalAverage="0" bottom="0" percent="0" rank="0" text="" dxfId="6">
      <formula>0</formula>
    </cfRule>
  </conditionalFormatting>
  <conditionalFormatting sqref="F41">
    <cfRule type="duplicateValues" priority="9" aboveAverage="0" equalAverage="0" bottom="0" percent="0" rank="0" text="" dxfId="7">
      <formula>0</formula>
    </cfRule>
  </conditionalFormatting>
  <conditionalFormatting sqref="F41">
    <cfRule type="duplicateValues" priority="10" aboveAverage="0" equalAverage="0" bottom="0" percent="0" rank="0" text="" dxfId="8">
      <formula>0</formula>
    </cfRule>
  </conditionalFormatting>
  <conditionalFormatting sqref="D90:H90 D119:E122 E123:E127 G91:H122">
    <cfRule type="duplicateValues" priority="11" aboveAverage="0" equalAverage="0" bottom="0" percent="0" rank="0" text="" dxfId="9">
      <formula>0</formula>
    </cfRule>
  </conditionalFormatting>
  <conditionalFormatting sqref="D119:E122 E123:E127">
    <cfRule type="duplicateValues" priority="12" aboveAverage="0" equalAverage="0" bottom="0" percent="0" rank="0" text="" dxfId="10">
      <formula>0</formula>
    </cfRule>
  </conditionalFormatting>
  <conditionalFormatting sqref="D90:H90 D119:E122 E123:E127 G91:H122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</conditionalFormatting>
  <conditionalFormatting sqref="D90:H90 D119:E122 E123:E127 G91:H122">
    <cfRule type="duplicateValues" priority="15" aboveAverage="0" equalAverage="0" bottom="0" percent="0" rank="0" text="" dxfId="13">
      <formula>0</formula>
    </cfRule>
  </conditionalFormatting>
  <conditionalFormatting sqref="D119:E122 E123:E127">
    <cfRule type="duplicateValues" priority="16" aboveAverage="0" equalAverage="0" bottom="0" percent="0" rank="0" text="" dxfId="14">
      <formula>0</formula>
    </cfRule>
  </conditionalFormatting>
  <conditionalFormatting sqref="D90:H90 D119:E122 E123:E127 G91:H122"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</conditionalFormatting>
  <conditionalFormatting sqref="D157:H157 D158:E209 G158:H209">
    <cfRule type="duplicateValues" priority="20" aboveAverage="0" equalAverage="0" bottom="0" percent="0" rank="0" text="" dxfId="18">
      <formula>0</formula>
    </cfRule>
  </conditionalFormatting>
  <conditionalFormatting sqref="D157:H157 D158:E209 G158:H209">
    <cfRule type="duplicateValues" priority="21" aboveAverage="0" equalAverage="0" bottom="0" percent="0" rank="0" text="" dxfId="19">
      <formula>0</formula>
    </cfRule>
  </conditionalFormatting>
  <conditionalFormatting sqref="D157:H157 D158:E177 G158:H177">
    <cfRule type="duplicateValues" priority="22" aboveAverage="0" equalAverage="0" bottom="0" percent="0" rank="0" text="" dxfId="20">
      <formula>0</formula>
    </cfRule>
  </conditionalFormatting>
  <conditionalFormatting sqref="D168:E169">
    <cfRule type="duplicateValues" priority="23" aboveAverage="0" equalAverage="0" bottom="0" percent="0" rank="0" text="" dxfId="21">
      <formula>0</formula>
    </cfRule>
  </conditionalFormatting>
  <conditionalFormatting sqref="D168:E169">
    <cfRule type="duplicateValues" priority="24" aboveAverage="0" equalAverage="0" bottom="0" percent="0" rank="0" text="" dxfId="22">
      <formula>0</formula>
    </cfRule>
  </conditionalFormatting>
  <conditionalFormatting sqref="D168:E169">
    <cfRule type="duplicateValues" priority="25" aboveAverage="0" equalAverage="0" bottom="0" percent="0" rank="0" text="" dxfId="23">
      <formula>0</formula>
    </cfRule>
  </conditionalFormatting>
  <conditionalFormatting sqref="D168:E169">
    <cfRule type="duplicateValues" priority="26" aboveAverage="0" equalAverage="0" bottom="0" percent="0" rank="0" text="" dxfId="24">
      <formula>0</formula>
    </cfRule>
  </conditionalFormatting>
  <conditionalFormatting sqref="F186:F209">
    <cfRule type="duplicateValues" priority="27" aboveAverage="0" equalAverage="0" bottom="0" percent="0" rank="0" text="" dxfId="25">
      <formula>0</formula>
    </cfRule>
  </conditionalFormatting>
  <conditionalFormatting sqref="F186:F209"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</conditionalFormatting>
  <conditionalFormatting sqref="D54:E71 F54:H74 D72:D74">
    <cfRule type="duplicateValues" priority="37" aboveAverage="0" equalAverage="0" bottom="0" percent="0" rank="0" text="" dxfId="35">
      <formula>0</formula>
    </cfRule>
  </conditionalFormatting>
  <conditionalFormatting sqref="D54:H71 D72:D74 F72:H74"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</conditionalFormatting>
  <conditionalFormatting sqref="E72 E74">
    <cfRule type="duplicateValues" priority="47" aboveAverage="0" equalAverage="0" bottom="0" percent="0" rank="0" text="" dxfId="45">
      <formula>0</formula>
    </cfRule>
  </conditionalFormatting>
  <conditionalFormatting sqref="E72:E74"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</conditionalFormatting>
  <conditionalFormatting sqref="D128:H141 D123:D127 F123:H127">
    <cfRule type="duplicateValues" priority="57" aboveAverage="0" equalAverage="0" bottom="0" percent="0" rank="0" text="" dxfId="55">
      <formula>0</formula>
    </cfRule>
  </conditionalFormatting>
  <conditionalFormatting sqref="D128:H141 D123:D127 F123:H127"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</conditionalFormatting>
  <conditionalFormatting sqref="D128:H141 D123:D127 F123:H127">
    <cfRule type="duplicateValues" priority="60" aboveAverage="0" equalAverage="0" bottom="0" percent="0" rank="0" text="" dxfId="58">
      <formula>0</formula>
    </cfRule>
  </conditionalFormatting>
  <conditionalFormatting sqref="D128:H141 D123:D127 F123:H127"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</conditionalFormatting>
  <conditionalFormatting sqref="D76:H76 D77:E82 D84:E88 D83 E89 G77:H77 G80:H81 G83:H83 G86:H89 H84:H85 H82 H78:H79">
    <cfRule type="duplicateValues" priority="64" aboveAverage="0" equalAverage="0" bottom="0" percent="0" rank="0" text="" dxfId="62">
      <formula>0</formula>
    </cfRule>
  </conditionalFormatting>
  <conditionalFormatting sqref="D76:H76 D77:E82 D84:E88 D83 E89 G77:H77 G80:H81 G83:H83 G86:H89 H84:H85 H82 H78:H79"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</conditionalFormatting>
  <conditionalFormatting sqref="D143:H143 D144:E144 D146:E149 D145 D151:E155 D150 E156 G144:H156">
    <cfRule type="duplicateValues" priority="74" aboveAverage="0" equalAverage="0" bottom="0" percent="0" rank="0" text="" dxfId="72">
      <formula>0</formula>
    </cfRule>
  </conditionalFormatting>
  <conditionalFormatting sqref="D143:H143 D144:E144 D146:E149 D145 D151:E155 D150 E156 G144:H156"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</conditionalFormatting>
  <conditionalFormatting sqref="D9:H9 D52:H53 D23:H23 D24:D28 D30:D37 D39:D51 D10:E22 G10:H22 F24:H30 F44:H50 G43:H43 F32:H42 G31:H31 G51:H51"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</conditionalFormatting>
  <conditionalFormatting sqref="F108">
    <cfRule type="duplicateValues" priority="93" aboveAverage="0" equalAverage="0" bottom="0" percent="0" rank="0" text="" dxfId="91">
      <formula>0</formula>
    </cfRule>
  </conditionalFormatting>
  <conditionalFormatting sqref="F108">
    <cfRule type="duplicateValues" priority="94" aboveAverage="0" equalAverage="0" bottom="0" percent="0" rank="0" text="" dxfId="92">
      <formula>0</formula>
    </cfRule>
  </conditionalFormatting>
  <conditionalFormatting sqref="F121 F118:F119">
    <cfRule type="duplicateValues" priority="95" aboveAverage="0" equalAverage="0" bottom="0" percent="0" rank="0" text="" dxfId="93">
      <formula>0</formula>
    </cfRule>
  </conditionalFormatting>
  <conditionalFormatting sqref="F120 F122">
    <cfRule type="duplicateValues" priority="96" aboveAverage="0" equalAverage="0" bottom="0" percent="0" rank="0" text="" dxfId="94">
      <formula>0</formula>
    </cfRule>
  </conditionalFormatting>
  <conditionalFormatting sqref="F118:F122"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</conditionalFormatting>
  <conditionalFormatting sqref="F109 F91:F97 D91:D118 F111:F117 F99:F107">
    <cfRule type="duplicateValues" priority="106" aboveAverage="0" equalAverage="0" bottom="0" percent="0" rank="0" text="" dxfId="104">
      <formula>0</formula>
    </cfRule>
  </conditionalFormatting>
  <conditionalFormatting sqref="F91:F97 D91:D118 F111:F117 F99:F109"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</conditionalFormatting>
  <conditionalFormatting sqref="F175">
    <cfRule type="duplicateValues" priority="116" aboveAverage="0" equalAverage="0" bottom="0" percent="0" rank="0" text="" dxfId="114">
      <formula>0</formula>
    </cfRule>
  </conditionalFormatting>
  <conditionalFormatting sqref="F175">
    <cfRule type="duplicateValues" priority="117" aboveAverage="0" equalAverage="0" bottom="0" percent="0" rank="0" text="" dxfId="115">
      <formula>0</formula>
    </cfRule>
  </conditionalFormatting>
  <conditionalFormatting sqref="F176 F158:F164 F166:F174 F178:F185">
    <cfRule type="duplicateValues" priority="118" aboveAverage="0" equalAverage="0" bottom="0" percent="0" rank="0" text="" dxfId="116">
      <formula>0</formula>
    </cfRule>
  </conditionalFormatting>
  <conditionalFormatting sqref="F158:F164 F166:F176 F178:F185"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</conditionalFormatting>
  <conditionalFormatting sqref="F10:F21"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</conditionalFormatting>
  <conditionalFormatting sqref="F80:F81 G82 G78:G79 F77 F86:F88 G84:G85 E83"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</conditionalFormatting>
  <conditionalFormatting sqref="F146:F149 E145 F144 F151:F155 E150"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  <cfRule type="duplicateValues" priority="189" aboveAverage="0" equalAverage="0" bottom="0" percent="0" rank="0" text="" dxfId="187">
      <formula>0</formula>
    </cfRule>
    <cfRule type="duplicateValues" priority="190" aboveAverage="0" equalAverage="0" bottom="0" percent="0" rank="0" text="" dxfId="188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96" colorId="64" zoomScale="100" zoomScaleNormal="100" zoomScalePageLayoutView="100" workbookViewId="0">
      <selection pane="topLeft" activeCell="G215" activeCellId="0" sqref="G215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0.86"/>
    <col collapsed="false" customWidth="true" hidden="false" outlineLevel="0" max="3" min="3" style="22" width="4.43"/>
    <col collapsed="false" customWidth="true" hidden="false" outlineLevel="0" max="8" min="4" style="22" width="26.85"/>
    <col collapsed="false" customWidth="true" hidden="false" outlineLevel="0" max="9" min="9" style="22" width="3.86"/>
    <col collapsed="false" customWidth="true" hidden="false" outlineLevel="0" max="11" min="10" style="22" width="26.85"/>
    <col collapsed="false" customWidth="true" hidden="false" outlineLevel="0" max="12" min="12" style="22" width="28.71"/>
    <col collapsed="false" customWidth="true" hidden="false" outlineLevel="0" max="14" min="13" style="22" width="26.85"/>
    <col collapsed="false" customWidth="true" hidden="false" outlineLevel="0" max="1025" min="15" style="22" width="8.71"/>
  </cols>
  <sheetData>
    <row r="1" customFormat="false" ht="21" hidden="false" customHeight="false" outlineLevel="0" collapsed="false">
      <c r="D1" s="91" t="n">
        <v>1</v>
      </c>
      <c r="E1" s="91" t="n">
        <v>2</v>
      </c>
      <c r="F1" s="24" t="s">
        <v>34</v>
      </c>
      <c r="G1" s="91" t="n">
        <v>4</v>
      </c>
      <c r="H1" s="91" t="n">
        <v>5</v>
      </c>
    </row>
    <row r="2" customFormat="false" ht="12" hidden="false" customHeight="true" outlineLevel="0" collapsed="false">
      <c r="D2" s="92" t="s">
        <v>1</v>
      </c>
      <c r="E2" s="92" t="s">
        <v>2</v>
      </c>
      <c r="F2" s="92" t="s">
        <v>3</v>
      </c>
      <c r="G2" s="92" t="s">
        <v>4</v>
      </c>
      <c r="H2" s="92" t="s">
        <v>5</v>
      </c>
    </row>
    <row r="3" customFormat="false" ht="12" hidden="false" customHeight="false" outlineLevel="0" collapsed="false">
      <c r="D3" s="92"/>
      <c r="E3" s="92"/>
      <c r="F3" s="92"/>
      <c r="G3" s="92"/>
      <c r="H3" s="92"/>
    </row>
    <row r="4" customFormat="false" ht="12" hidden="false" customHeight="false" outlineLevel="0" collapsed="false">
      <c r="D4" s="92"/>
      <c r="E4" s="92"/>
      <c r="F4" s="92"/>
      <c r="G4" s="92"/>
      <c r="H4" s="92"/>
    </row>
    <row r="5" customFormat="false" ht="12" hidden="false" customHeight="false" outlineLevel="0" collapsed="false">
      <c r="D5" s="92"/>
      <c r="E5" s="92"/>
      <c r="F5" s="92"/>
      <c r="G5" s="92"/>
      <c r="H5" s="92"/>
    </row>
    <row r="6" customFormat="false" ht="12" hidden="false" customHeight="false" outlineLevel="0" collapsed="false">
      <c r="D6" s="92"/>
      <c r="E6" s="92"/>
      <c r="F6" s="92"/>
      <c r="G6" s="92"/>
      <c r="H6" s="92"/>
    </row>
    <row r="7" customFormat="false" ht="12" hidden="false" customHeight="false" outlineLevel="0" collapsed="false">
      <c r="D7" s="92"/>
      <c r="E7" s="92"/>
      <c r="F7" s="92"/>
      <c r="G7" s="92"/>
      <c r="H7" s="92"/>
    </row>
    <row r="8" customFormat="false" ht="42.75" hidden="false" customHeight="true" outlineLevel="0" collapsed="false">
      <c r="A8" s="93" t="n">
        <v>1</v>
      </c>
      <c r="B8" s="27" t="s">
        <v>110</v>
      </c>
      <c r="C8" s="28" t="n">
        <f aca="false">SUM(D8:H8)</f>
        <v>41</v>
      </c>
      <c r="D8" s="55" t="n">
        <f aca="false">COUNTA(D9:D74)</f>
        <v>2</v>
      </c>
      <c r="E8" s="55" t="n">
        <f aca="false">COUNTA(E9:E74)</f>
        <v>8</v>
      </c>
      <c r="F8" s="55" t="n">
        <f aca="false">COUNTA(F9:F74)</f>
        <v>31</v>
      </c>
      <c r="G8" s="55" t="n">
        <f aca="false">COUNTA(G9:G74)</f>
        <v>0</v>
      </c>
      <c r="H8" s="55" t="n">
        <f aca="false">COUNTA(H9:H74)</f>
        <v>0</v>
      </c>
    </row>
    <row r="9" customFormat="false" ht="15.6" hidden="false" customHeight="true" outlineLevel="1" collapsed="false">
      <c r="D9" s="30"/>
      <c r="E9" s="64" t="s">
        <v>78</v>
      </c>
      <c r="H9" s="32"/>
    </row>
    <row r="10" customFormat="false" ht="15.6" hidden="false" customHeight="true" outlineLevel="1" collapsed="false">
      <c r="D10" s="66" t="s">
        <v>72</v>
      </c>
      <c r="H10" s="35"/>
    </row>
    <row r="11" customFormat="false" ht="15.75" hidden="false" customHeight="false" outlineLevel="1" collapsed="false">
      <c r="E11" s="34" t="s">
        <v>79</v>
      </c>
      <c r="H11" s="69"/>
    </row>
    <row r="12" customFormat="false" ht="15.75" hidden="false" customHeight="false" outlineLevel="1" collapsed="false">
      <c r="E12" s="34" t="s">
        <v>56</v>
      </c>
      <c r="H12" s="35"/>
    </row>
    <row r="13" customFormat="false" ht="15.75" hidden="false" customHeight="false" outlineLevel="1" collapsed="false">
      <c r="F13" s="34" t="s">
        <v>73</v>
      </c>
    </row>
    <row r="14" customFormat="false" ht="15.75" hidden="false" customHeight="false" outlineLevel="1" collapsed="false">
      <c r="F14" s="83" t="s">
        <v>55</v>
      </c>
      <c r="H14" s="69"/>
    </row>
    <row r="15" customFormat="false" ht="15.75" hidden="false" customHeight="false" outlineLevel="1" collapsed="false">
      <c r="F15" s="83" t="s">
        <v>74</v>
      </c>
      <c r="H15" s="69"/>
    </row>
    <row r="16" customFormat="false" ht="15.75" hidden="false" customHeight="false" outlineLevel="1" collapsed="false">
      <c r="D16" s="66" t="s">
        <v>80</v>
      </c>
      <c r="H16" s="35"/>
    </row>
    <row r="17" customFormat="false" ht="15.75" hidden="false" customHeight="false" outlineLevel="1" collapsed="false">
      <c r="D17" s="33"/>
      <c r="F17" s="34" t="s">
        <v>57</v>
      </c>
      <c r="H17" s="35"/>
    </row>
    <row r="18" customFormat="false" ht="15.75" hidden="false" customHeight="false" outlineLevel="1" collapsed="false">
      <c r="D18" s="33"/>
      <c r="E18" s="29"/>
      <c r="F18" s="34" t="s">
        <v>58</v>
      </c>
      <c r="H18" s="35"/>
    </row>
    <row r="19" customFormat="false" ht="15.75" hidden="false" customHeight="false" outlineLevel="1" collapsed="false">
      <c r="E19" s="36" t="s">
        <v>37</v>
      </c>
      <c r="F19" s="34" t="s">
        <v>59</v>
      </c>
      <c r="H19" s="35"/>
    </row>
    <row r="20" customFormat="false" ht="15.75" hidden="false" customHeight="false" outlineLevel="1" collapsed="false">
      <c r="E20" s="68" t="s">
        <v>76</v>
      </c>
    </row>
    <row r="21" customFormat="false" ht="15.75" hidden="false" customHeight="false" outlineLevel="1" collapsed="false">
      <c r="D21" s="72"/>
      <c r="E21" s="34" t="s">
        <v>81</v>
      </c>
      <c r="H21" s="35"/>
    </row>
    <row r="22" customFormat="false" ht="15.75" hidden="false" customHeight="false" outlineLevel="1" collapsed="false">
      <c r="D22" s="72"/>
      <c r="E22" s="34" t="s">
        <v>82</v>
      </c>
      <c r="H22" s="35"/>
    </row>
    <row r="23" customFormat="false" ht="16.5" hidden="false" customHeight="false" outlineLevel="1" collapsed="false">
      <c r="D23" s="84"/>
      <c r="E23" s="70" t="s">
        <v>83</v>
      </c>
    </row>
    <row r="24" customFormat="false" ht="15.75" hidden="false" customHeight="false" outlineLevel="2" collapsed="false">
      <c r="D24" s="12"/>
      <c r="E24" s="1"/>
      <c r="F24" s="39" t="s">
        <v>14</v>
      </c>
      <c r="G24" s="14"/>
      <c r="H24" s="13"/>
    </row>
    <row r="25" customFormat="false" ht="15.75" hidden="false" customHeight="false" outlineLevel="2" collapsed="false">
      <c r="D25" s="12"/>
      <c r="E25" s="1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E26" s="1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E27" s="1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E28" s="1"/>
      <c r="F28" s="39" t="s">
        <v>28</v>
      </c>
      <c r="G28" s="8"/>
      <c r="H28" s="13"/>
    </row>
    <row r="29" customFormat="false" ht="15.75" hidden="false" customHeight="false" outlineLevel="2" collapsed="false">
      <c r="D29" s="1"/>
      <c r="F29" s="39" t="s">
        <v>39</v>
      </c>
      <c r="G29" s="8"/>
      <c r="H29" s="13"/>
    </row>
    <row r="30" customFormat="false" ht="15.75" hidden="false" customHeight="false" outlineLevel="2" collapsed="false">
      <c r="D30" s="12"/>
      <c r="E30" s="1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E31" s="1"/>
      <c r="F31" s="1"/>
      <c r="G31" s="8"/>
      <c r="H31" s="13"/>
    </row>
    <row r="32" customFormat="false" ht="15.75" hidden="false" customHeight="false" outlineLevel="2" collapsed="false">
      <c r="D32" s="12"/>
      <c r="E32" s="1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E33" s="1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E34" s="1"/>
      <c r="F34" s="39" t="s">
        <v>8</v>
      </c>
      <c r="G34" s="8"/>
      <c r="H34" s="13"/>
    </row>
    <row r="35" customFormat="false" ht="15.75" hidden="false" customHeight="false" outlineLevel="2" collapsed="false">
      <c r="D35" s="12"/>
      <c r="E35" s="1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E36" s="1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1"/>
      <c r="F37" s="39" t="s">
        <v>18</v>
      </c>
      <c r="G37" s="8"/>
      <c r="H37" s="13"/>
    </row>
    <row r="38" customFormat="false" ht="15.75" hidden="false" customHeight="false" outlineLevel="2" collapsed="false">
      <c r="D38" s="1"/>
      <c r="E38" s="1"/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E39" s="1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E40" s="1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E41" s="1"/>
      <c r="F41" s="39" t="s">
        <v>62</v>
      </c>
      <c r="G41" s="8"/>
      <c r="H41" s="13"/>
    </row>
    <row r="42" customFormat="false" ht="15.75" hidden="false" customHeight="false" outlineLevel="2" collapsed="false">
      <c r="D42" s="12"/>
      <c r="E42" s="1"/>
      <c r="F42" s="39" t="s">
        <v>63</v>
      </c>
      <c r="G42" s="8"/>
      <c r="H42" s="13"/>
    </row>
    <row r="43" customFormat="false" ht="15.75" hidden="false" customHeight="false" outlineLevel="2" collapsed="false">
      <c r="D43" s="12"/>
      <c r="E43" s="1"/>
      <c r="F43" s="1"/>
      <c r="G43" s="8"/>
      <c r="H43" s="13"/>
    </row>
    <row r="44" customFormat="false" ht="15.75" hidden="false" customHeight="false" outlineLevel="2" collapsed="false">
      <c r="D44" s="12"/>
      <c r="E44" s="1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E45" s="1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E46" s="1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E47" s="1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E48" s="1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E49" s="1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E50" s="1"/>
      <c r="F50" s="39" t="s">
        <v>70</v>
      </c>
      <c r="G50" s="8"/>
      <c r="H50" s="13"/>
    </row>
    <row r="51" customFormat="false" ht="15.6" hidden="false" customHeight="true" outlineLevel="2" collapsed="false">
      <c r="D51" s="12"/>
      <c r="E51" s="1"/>
      <c r="F51" s="1"/>
      <c r="G51" s="8"/>
      <c r="H51" s="13"/>
    </row>
    <row r="52" customFormat="false" ht="15.6" hidden="false" customHeight="tru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8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14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14"/>
      <c r="H65" s="13"/>
    </row>
    <row r="66" customFormat="false" ht="15.75" hidden="false" customHeight="false" outlineLevel="2" collapsed="false">
      <c r="D66" s="12"/>
      <c r="E66" s="8"/>
      <c r="F66" s="8"/>
      <c r="G66" s="14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14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6.5" hidden="false" customHeight="true" outlineLevel="2" collapsed="false">
      <c r="D73" s="12"/>
      <c r="E73" s="8"/>
      <c r="F73" s="8"/>
      <c r="G73" s="8"/>
      <c r="H73" s="13"/>
    </row>
    <row r="74" customFormat="false" ht="15.75" hidden="false" customHeight="false" outlineLevel="2" collapsed="false">
      <c r="D74" s="12"/>
      <c r="E74" s="8"/>
      <c r="F74" s="8"/>
      <c r="G74" s="8"/>
      <c r="H74" s="13"/>
    </row>
    <row r="75" customFormat="false" ht="39.75" hidden="false" customHeight="true" outlineLevel="0" collapsed="false">
      <c r="A75" s="93" t="n">
        <f aca="false">A8+1</f>
        <v>2</v>
      </c>
      <c r="B75" s="27" t="s">
        <v>108</v>
      </c>
      <c r="C75" s="28" t="n">
        <f aca="false">SUM(D75:H75)</f>
        <v>41</v>
      </c>
      <c r="D75" s="55" t="n">
        <f aca="false">COUNTA(D76:D141)</f>
        <v>1</v>
      </c>
      <c r="E75" s="55" t="n">
        <f aca="false">COUNTA(E76:E141)</f>
        <v>1</v>
      </c>
      <c r="F75" s="55" t="n">
        <f aca="false">COUNTA(F76:F141)</f>
        <v>39</v>
      </c>
      <c r="G75" s="55" t="n">
        <f aca="false">COUNTA(G76:G141)</f>
        <v>0</v>
      </c>
      <c r="H75" s="55" t="n">
        <f aca="false">COUNTA(H76:H141)</f>
        <v>0</v>
      </c>
    </row>
    <row r="76" customFormat="false" ht="15.6" hidden="false" customHeight="true" outlineLevel="1" collapsed="false">
      <c r="D76" s="30"/>
      <c r="F76" s="64" t="s">
        <v>78</v>
      </c>
      <c r="H76" s="32"/>
    </row>
    <row r="77" customFormat="false" ht="15.6" hidden="false" customHeight="true" outlineLevel="1" collapsed="false">
      <c r="F77" s="66" t="s">
        <v>72</v>
      </c>
      <c r="H77" s="35"/>
    </row>
    <row r="78" customFormat="false" ht="15.75" hidden="false" customHeight="false" outlineLevel="1" collapsed="false">
      <c r="F78" s="34" t="s">
        <v>79</v>
      </c>
      <c r="H78" s="69"/>
    </row>
    <row r="79" customFormat="false" ht="15.75" hidden="false" customHeight="false" outlineLevel="1" collapsed="false">
      <c r="F79" s="34" t="s">
        <v>56</v>
      </c>
      <c r="H79" s="35"/>
    </row>
    <row r="80" customFormat="false" ht="15.75" hidden="false" customHeight="false" outlineLevel="1" collapsed="false">
      <c r="F80" s="34" t="s">
        <v>73</v>
      </c>
    </row>
    <row r="81" customFormat="false" ht="15.75" hidden="false" customHeight="false" outlineLevel="1" collapsed="false">
      <c r="F81" s="83" t="s">
        <v>55</v>
      </c>
      <c r="H81" s="69"/>
    </row>
    <row r="82" customFormat="false" ht="15.75" hidden="false" customHeight="false" outlineLevel="1" collapsed="false">
      <c r="F82" s="83" t="s">
        <v>74</v>
      </c>
      <c r="H82" s="69"/>
    </row>
    <row r="83" customFormat="false" ht="15.75" hidden="false" customHeight="false" outlineLevel="1" collapsed="false">
      <c r="F83" s="66" t="s">
        <v>80</v>
      </c>
      <c r="H83" s="35"/>
    </row>
    <row r="84" customFormat="false" ht="15.75" hidden="false" customHeight="false" outlineLevel="1" collapsed="false">
      <c r="D84" s="33"/>
      <c r="F84" s="34" t="s">
        <v>57</v>
      </c>
      <c r="H84" s="35"/>
    </row>
    <row r="85" customFormat="false" ht="15.75" hidden="false" customHeight="false" outlineLevel="1" collapsed="false">
      <c r="D85" s="33"/>
      <c r="E85" s="29"/>
      <c r="F85" s="34" t="s">
        <v>58</v>
      </c>
      <c r="H85" s="35"/>
    </row>
    <row r="86" customFormat="false" ht="15.75" hidden="false" customHeight="false" outlineLevel="1" collapsed="false">
      <c r="D86" s="36" t="s">
        <v>37</v>
      </c>
      <c r="F86" s="34" t="s">
        <v>59</v>
      </c>
      <c r="H86" s="35"/>
    </row>
    <row r="87" customFormat="false" ht="15.75" hidden="false" customHeight="false" outlineLevel="1" collapsed="false">
      <c r="E87" s="68" t="s">
        <v>76</v>
      </c>
    </row>
    <row r="88" customFormat="false" ht="15.75" hidden="false" customHeight="false" outlineLevel="1" collapsed="false">
      <c r="D88" s="72"/>
      <c r="F88" s="34" t="s">
        <v>81</v>
      </c>
      <c r="H88" s="35"/>
    </row>
    <row r="89" customFormat="false" ht="15.75" hidden="false" customHeight="false" outlineLevel="1" collapsed="false">
      <c r="D89" s="72"/>
      <c r="F89" s="34" t="s">
        <v>82</v>
      </c>
      <c r="H89" s="35"/>
    </row>
    <row r="90" customFormat="false" ht="16.5" hidden="false" customHeight="false" outlineLevel="1" collapsed="false">
      <c r="D90" s="84"/>
      <c r="F90" s="70" t="s">
        <v>83</v>
      </c>
    </row>
    <row r="91" customFormat="false" ht="15.75" hidden="false" customHeight="false" outlineLevel="2" collapsed="false">
      <c r="D91" s="12"/>
      <c r="E91" s="1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E92" s="1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E93" s="1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E94" s="1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E95" s="1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E96" s="1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E97" s="1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E98" s="1"/>
      <c r="F98" s="1"/>
      <c r="G98" s="8"/>
      <c r="H98" s="13"/>
    </row>
    <row r="99" customFormat="false" ht="15.75" hidden="false" customHeight="false" outlineLevel="2" collapsed="false">
      <c r="D99" s="12"/>
      <c r="E99" s="1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E100" s="1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E101" s="1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E102" s="1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E103" s="1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E104" s="1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E105" s="1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E106" s="1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E107" s="1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E108" s="1"/>
      <c r="F108" s="39" t="s">
        <v>62</v>
      </c>
      <c r="G108" s="8"/>
      <c r="H108" s="13"/>
    </row>
    <row r="109" customFormat="false" ht="15.75" hidden="false" customHeight="false" outlineLevel="2" collapsed="false">
      <c r="D109" s="12"/>
      <c r="E109" s="1"/>
      <c r="F109" s="39" t="s">
        <v>63</v>
      </c>
      <c r="G109" s="8"/>
      <c r="H109" s="13"/>
    </row>
    <row r="110" customFormat="false" ht="15.75" hidden="false" customHeight="false" outlineLevel="2" collapsed="false">
      <c r="D110" s="12"/>
      <c r="E110" s="1"/>
      <c r="F110" s="1"/>
      <c r="G110" s="8"/>
      <c r="H110" s="13"/>
    </row>
    <row r="111" customFormat="false" ht="15.75" hidden="false" customHeight="false" outlineLevel="2" collapsed="false">
      <c r="D111" s="12"/>
      <c r="E111" s="1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E112" s="1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E113" s="1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E114" s="1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E115" s="1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E116" s="1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E117" s="1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E118" s="1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6" hidden="false" customHeight="true" outlineLevel="2" collapsed="false">
      <c r="D121" s="12"/>
      <c r="E121" s="8"/>
      <c r="F121" s="8"/>
      <c r="G121" s="8"/>
      <c r="H121" s="13"/>
    </row>
    <row r="122" customFormat="false" ht="15.6" hidden="false" customHeight="tru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8"/>
      <c r="H123" s="13"/>
    </row>
    <row r="124" customFormat="false" ht="15.75" hidden="false" customHeight="false" outlineLevel="2" collapsed="false">
      <c r="D124" s="12"/>
      <c r="E124" s="8"/>
      <c r="F124" s="8"/>
      <c r="G124" s="8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8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14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14"/>
      <c r="H135" s="13"/>
    </row>
    <row r="136" customFormat="false" ht="15.75" hidden="false" customHeight="false" outlineLevel="2" collapsed="false">
      <c r="D136" s="12"/>
      <c r="E136" s="8"/>
      <c r="F136" s="8"/>
      <c r="G136" s="14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14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5.75" hidden="false" customHeight="false" outlineLevel="2" collapsed="false">
      <c r="D141" s="12"/>
      <c r="E141" s="8"/>
      <c r="F141" s="8"/>
      <c r="G141" s="8"/>
      <c r="H141" s="13"/>
    </row>
    <row r="142" customFormat="false" ht="50.25" hidden="false" customHeight="true" outlineLevel="0" collapsed="false">
      <c r="A142" s="93" t="n">
        <f aca="false">A75+1</f>
        <v>3</v>
      </c>
      <c r="B142" s="27" t="s">
        <v>109</v>
      </c>
      <c r="C142" s="28" t="n">
        <f aca="false">SUM(D142:H142)</f>
        <v>42</v>
      </c>
      <c r="D142" s="55" t="n">
        <f aca="false">COUNTA(D143:D208)</f>
        <v>1</v>
      </c>
      <c r="E142" s="55" t="n">
        <f aca="false">COUNTA(E143:E208)</f>
        <v>0</v>
      </c>
      <c r="F142" s="55" t="n">
        <f aca="false">COUNTA(F143:F208)</f>
        <v>41</v>
      </c>
      <c r="G142" s="55" t="n">
        <f aca="false">COUNTA(G143:G208)</f>
        <v>0</v>
      </c>
      <c r="H142" s="55" t="n">
        <f aca="false">COUNTA(H143:H208)</f>
        <v>0</v>
      </c>
    </row>
    <row r="143" customFormat="false" ht="15.6" hidden="false" customHeight="true" outlineLevel="1" collapsed="false">
      <c r="D143" s="30"/>
      <c r="F143" s="64" t="s">
        <v>78</v>
      </c>
      <c r="H143" s="32"/>
    </row>
    <row r="144" customFormat="false" ht="15.6" hidden="false" customHeight="true" outlineLevel="1" collapsed="false">
      <c r="F144" s="66" t="s">
        <v>72</v>
      </c>
      <c r="H144" s="35"/>
    </row>
    <row r="145" customFormat="false" ht="15.75" hidden="false" customHeight="false" outlineLevel="1" collapsed="false">
      <c r="F145" s="34" t="s">
        <v>79</v>
      </c>
      <c r="H145" s="69"/>
    </row>
    <row r="146" customFormat="false" ht="15.75" hidden="false" customHeight="false" outlineLevel="1" collapsed="false">
      <c r="F146" s="34" t="s">
        <v>56</v>
      </c>
      <c r="H146" s="35"/>
    </row>
    <row r="147" customFormat="false" ht="15.75" hidden="false" customHeight="false" outlineLevel="1" collapsed="false">
      <c r="F147" s="34" t="s">
        <v>73</v>
      </c>
    </row>
    <row r="148" customFormat="false" ht="15.75" hidden="false" customHeight="false" outlineLevel="1" collapsed="false">
      <c r="F148" s="83" t="s">
        <v>55</v>
      </c>
      <c r="H148" s="69"/>
    </row>
    <row r="149" customFormat="false" ht="15.75" hidden="false" customHeight="false" outlineLevel="1" collapsed="false">
      <c r="F149" s="83" t="s">
        <v>74</v>
      </c>
      <c r="H149" s="69"/>
    </row>
    <row r="150" customFormat="false" ht="15.75" hidden="false" customHeight="false" outlineLevel="1" collapsed="false">
      <c r="F150" s="66" t="s">
        <v>80</v>
      </c>
      <c r="H150" s="35"/>
    </row>
    <row r="151" customFormat="false" ht="15.75" hidden="false" customHeight="false" outlineLevel="1" collapsed="false">
      <c r="D151" s="33"/>
      <c r="F151" s="34" t="s">
        <v>57</v>
      </c>
      <c r="H151" s="35"/>
    </row>
    <row r="152" customFormat="false" ht="15.75" hidden="false" customHeight="false" outlineLevel="1" collapsed="false">
      <c r="D152" s="33"/>
      <c r="E152" s="29"/>
      <c r="F152" s="34" t="s">
        <v>58</v>
      </c>
      <c r="H152" s="35"/>
    </row>
    <row r="153" customFormat="false" ht="15.75" hidden="false" customHeight="false" outlineLevel="1" collapsed="false">
      <c r="D153" s="36" t="s">
        <v>37</v>
      </c>
      <c r="F153" s="34" t="s">
        <v>59</v>
      </c>
      <c r="H153" s="35"/>
    </row>
    <row r="154" customFormat="false" ht="15.75" hidden="false" customHeight="false" outlineLevel="1" collapsed="false">
      <c r="F154" s="68" t="s">
        <v>76</v>
      </c>
    </row>
    <row r="155" customFormat="false" ht="15.75" hidden="false" customHeight="false" outlineLevel="1" collapsed="false">
      <c r="D155" s="72"/>
      <c r="F155" s="34" t="s">
        <v>81</v>
      </c>
      <c r="H155" s="35"/>
    </row>
    <row r="156" customFormat="false" ht="15.75" hidden="false" customHeight="false" outlineLevel="1" collapsed="false">
      <c r="D156" s="72"/>
      <c r="F156" s="34" t="s">
        <v>82</v>
      </c>
      <c r="H156" s="35"/>
    </row>
    <row r="157" customFormat="false" ht="16.5" hidden="false" customHeight="false" outlineLevel="1" collapsed="false">
      <c r="D157" s="84"/>
      <c r="F157" s="70" t="s">
        <v>83</v>
      </c>
    </row>
    <row r="158" customFormat="false" ht="15.75" hidden="false" customHeight="false" outlineLevel="2" collapsed="false">
      <c r="D158" s="12"/>
      <c r="E158" s="8"/>
      <c r="F158" s="39" t="s">
        <v>14</v>
      </c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14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14"/>
      <c r="F163" s="39" t="s">
        <v>39</v>
      </c>
      <c r="G163" s="8"/>
      <c r="H163" s="13"/>
    </row>
    <row r="164" customFormat="false" ht="15.75" hidden="false" customHeight="false" outlineLevel="2" collapsed="false">
      <c r="D164" s="12"/>
      <c r="E164" s="14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1"/>
      <c r="G165" s="8"/>
      <c r="H165" s="13"/>
    </row>
    <row r="166" customFormat="false" ht="15.75" hidden="false" customHeight="false" outlineLevel="2" collapsed="false">
      <c r="D166" s="12"/>
      <c r="E166" s="14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14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14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14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14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14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8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75" hidden="false" customHeight="false" outlineLevel="2" collapsed="false">
      <c r="D176" s="12"/>
      <c r="E176" s="8"/>
      <c r="F176" s="39" t="s">
        <v>63</v>
      </c>
      <c r="G176" s="8"/>
      <c r="H176" s="13"/>
    </row>
    <row r="177" customFormat="false" ht="15.75" hidden="false" customHeight="false" outlineLevel="2" collapsed="false">
      <c r="D177" s="12"/>
      <c r="E177" s="8"/>
      <c r="F177" s="1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E181" s="8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13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39" t="s">
        <v>42</v>
      </c>
      <c r="G185" s="8"/>
      <c r="H185" s="13"/>
    </row>
    <row r="186" customFormat="false" ht="15.6" hidden="false" customHeight="true" outlineLevel="2" collapsed="false">
      <c r="D186" s="12"/>
      <c r="E186" s="8"/>
      <c r="F186" s="8"/>
      <c r="G186" s="8"/>
      <c r="H186" s="13"/>
    </row>
    <row r="187" customFormat="false" ht="15.6" hidden="false" customHeight="tru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8"/>
      <c r="H190" s="13"/>
    </row>
    <row r="191" customFormat="false" ht="15.75" hidden="false" customHeight="false" outlineLevel="2" collapsed="false">
      <c r="D191" s="12"/>
      <c r="E191" s="8"/>
      <c r="F191" s="8"/>
      <c r="G191" s="8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8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5.75" hidden="false" customHeight="false" outlineLevel="2" collapsed="false">
      <c r="D208" s="12"/>
      <c r="E208" s="8"/>
      <c r="F208" s="8"/>
      <c r="G208" s="8"/>
      <c r="H208" s="13"/>
    </row>
    <row r="209" customFormat="false" ht="15.6" hidden="false" customHeight="true" outlineLevel="2" collapsed="false">
      <c r="D209" s="12"/>
      <c r="E209" s="8"/>
      <c r="F209" s="8"/>
      <c r="G209" s="8"/>
      <c r="H209" s="13"/>
    </row>
    <row r="210" customFormat="false" ht="15.6" hidden="false" customHeight="true" outlineLevel="2" collapsed="false">
      <c r="D210" s="12"/>
      <c r="E210" s="8"/>
      <c r="F210" s="8"/>
      <c r="G210" s="8"/>
      <c r="H210" s="13"/>
    </row>
    <row r="211" customFormat="false" ht="15.75" hidden="false" customHeight="false" outlineLevel="2" collapsed="false">
      <c r="D211" s="12"/>
      <c r="E211" s="8"/>
      <c r="F211" s="8"/>
      <c r="G211" s="8"/>
      <c r="H211" s="13"/>
    </row>
    <row r="212" customFormat="false" ht="15.75" hidden="false" customHeight="false" outlineLevel="2" collapsed="false">
      <c r="D212" s="12"/>
      <c r="E212" s="8"/>
      <c r="F212" s="8"/>
      <c r="G212" s="8"/>
      <c r="H212" s="13"/>
    </row>
    <row r="213" customFormat="false" ht="15.75" hidden="false" customHeight="false" outlineLevel="2" collapsed="false">
      <c r="D213" s="12"/>
      <c r="E213" s="8"/>
      <c r="F213" s="8"/>
      <c r="G213" s="8"/>
      <c r="H213" s="13"/>
    </row>
    <row r="214" customFormat="false" ht="15.75" hidden="false" customHeight="false" outlineLevel="2" collapsed="false">
      <c r="D214" s="12"/>
      <c r="E214" s="1"/>
      <c r="F214" s="8"/>
      <c r="G214" s="8"/>
      <c r="H214" s="13"/>
    </row>
    <row r="215" customFormat="false" ht="15.75" hidden="false" customHeight="false" outlineLevel="2" collapsed="false">
      <c r="D215" s="12"/>
      <c r="E215" s="8"/>
      <c r="F215" s="8"/>
      <c r="G215" s="8"/>
      <c r="H215" s="13"/>
    </row>
    <row r="216" customFormat="false" ht="15.75" hidden="false" customHeight="false" outlineLevel="2" collapsed="false">
      <c r="D216" s="12"/>
      <c r="E216" s="8"/>
      <c r="F216" s="8"/>
      <c r="G216" s="8"/>
      <c r="H216" s="13"/>
    </row>
    <row r="217" customFormat="false" ht="15.75" hidden="false" customHeight="false" outlineLevel="2" collapsed="false">
      <c r="D217" s="12"/>
      <c r="E217" s="8"/>
      <c r="F217" s="8"/>
      <c r="G217" s="8"/>
      <c r="H217" s="13"/>
    </row>
    <row r="218" customFormat="false" ht="15.75" hidden="false" customHeight="false" outlineLevel="2" collapsed="false">
      <c r="D218" s="12"/>
      <c r="E218" s="8"/>
      <c r="F218" s="8"/>
      <c r="G218" s="8"/>
      <c r="H218" s="13"/>
    </row>
    <row r="219" customFormat="false" ht="15.75" hidden="false" customHeight="false" outlineLevel="2" collapsed="false">
      <c r="D219" s="12"/>
      <c r="E219" s="8"/>
      <c r="F219" s="8"/>
      <c r="G219" s="8"/>
      <c r="H219" s="13"/>
    </row>
    <row r="220" customFormat="false" ht="15.75" hidden="false" customHeight="false" outlineLevel="2" collapsed="false">
      <c r="D220" s="12"/>
      <c r="E220" s="8"/>
      <c r="F220" s="8"/>
      <c r="G220" s="8"/>
      <c r="H220" s="13"/>
    </row>
    <row r="221" customFormat="false" ht="15.75" hidden="false" customHeight="false" outlineLevel="2" collapsed="false">
      <c r="D221" s="12"/>
      <c r="E221" s="8"/>
      <c r="F221" s="8"/>
      <c r="G221" s="8"/>
      <c r="H221" s="13"/>
    </row>
    <row r="222" customFormat="false" ht="15.75" hidden="false" customHeight="false" outlineLevel="2" collapsed="false">
      <c r="D222" s="12"/>
      <c r="E222" s="8"/>
      <c r="F222" s="14"/>
      <c r="G222" s="8"/>
      <c r="H222" s="13"/>
    </row>
    <row r="223" customFormat="false" ht="15.75" hidden="false" customHeight="false" outlineLevel="2" collapsed="false">
      <c r="D223" s="12"/>
      <c r="E223" s="8"/>
      <c r="F223" s="8"/>
      <c r="G223" s="14"/>
      <c r="H223" s="13"/>
    </row>
    <row r="224" customFormat="false" ht="15.75" hidden="false" customHeight="false" outlineLevel="2" collapsed="false">
      <c r="D224" s="12"/>
      <c r="E224" s="8"/>
      <c r="F224" s="8"/>
      <c r="G224" s="14"/>
      <c r="H224" s="13"/>
    </row>
    <row r="225" customFormat="false" ht="15.75" hidden="false" customHeight="false" outlineLevel="2" collapsed="false">
      <c r="D225" s="12"/>
      <c r="E225" s="8"/>
      <c r="F225" s="8"/>
      <c r="G225" s="8"/>
      <c r="H225" s="13"/>
    </row>
    <row r="226" customFormat="false" ht="15.75" hidden="false" customHeight="false" outlineLevel="2" collapsed="false">
      <c r="D226" s="12"/>
      <c r="E226" s="8"/>
      <c r="F226" s="8"/>
      <c r="G226" s="8"/>
      <c r="H226" s="13"/>
    </row>
    <row r="227" customFormat="false" ht="15.75" hidden="false" customHeight="false" outlineLevel="2" collapsed="false">
      <c r="D227" s="12"/>
      <c r="E227" s="14"/>
      <c r="F227" s="8"/>
      <c r="G227" s="8"/>
      <c r="H227" s="13"/>
    </row>
    <row r="228" customFormat="false" ht="15.75" hidden="false" customHeight="false" outlineLevel="2" collapsed="false">
      <c r="D228" s="12"/>
      <c r="E228" s="8"/>
      <c r="F228" s="8"/>
      <c r="G228" s="8"/>
      <c r="H228" s="13"/>
    </row>
    <row r="229" customFormat="false" ht="15.75" hidden="false" customHeight="false" outlineLevel="2" collapsed="false">
      <c r="D229" s="12"/>
      <c r="E229" s="8"/>
      <c r="F229" s="8"/>
      <c r="G229" s="8"/>
      <c r="H229" s="13"/>
    </row>
    <row r="230" customFormat="false" ht="15.75" hidden="false" customHeight="false" outlineLevel="2" collapsed="false">
      <c r="D230" s="12"/>
      <c r="E230" s="8"/>
      <c r="F230" s="8"/>
      <c r="G230" s="8"/>
      <c r="H230" s="13"/>
    </row>
    <row r="231" customFormat="false" ht="15.75" hidden="false" customHeight="false" outlineLevel="2" collapsed="false">
      <c r="D231" s="12"/>
      <c r="E231" s="8"/>
      <c r="F231" s="8"/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8"/>
      <c r="G233" s="8"/>
      <c r="H233" s="13"/>
    </row>
    <row r="234" customFormat="false" ht="15.75" hidden="false" customHeight="false" outlineLevel="2" collapsed="false">
      <c r="D234" s="12"/>
      <c r="E234" s="8"/>
      <c r="F234" s="8"/>
      <c r="G234" s="8"/>
      <c r="H234" s="13"/>
    </row>
    <row r="235" customFormat="false" ht="15.75" hidden="false" customHeight="false" outlineLevel="2" collapsed="false">
      <c r="D235" s="12"/>
      <c r="E235" s="8"/>
      <c r="F235" s="8"/>
      <c r="G235" s="8"/>
      <c r="H235" s="13"/>
    </row>
    <row r="236" customFormat="false" ht="15.75" hidden="false" customHeight="false" outlineLevel="2" collapsed="false">
      <c r="D236" s="12"/>
      <c r="E236" s="8"/>
      <c r="F236" s="8"/>
      <c r="G236" s="8"/>
      <c r="H236" s="13"/>
    </row>
    <row r="237" customFormat="false" ht="15.75" hidden="false" customHeight="false" outlineLevel="2" collapsed="false">
      <c r="D237" s="12"/>
      <c r="E237" s="8"/>
      <c r="F237" s="8"/>
      <c r="G237" s="8"/>
      <c r="H237" s="13"/>
    </row>
    <row r="238" customFormat="false" ht="15.75" hidden="false" customHeight="false" outlineLevel="2" collapsed="false">
      <c r="D238" s="12"/>
      <c r="E238" s="8"/>
      <c r="F238" s="8"/>
      <c r="G238" s="8"/>
      <c r="H238" s="13"/>
    </row>
    <row r="239" customFormat="false" ht="15.75" hidden="false" customHeight="false" outlineLevel="2" collapsed="false">
      <c r="D239" s="12"/>
      <c r="E239" s="8"/>
      <c r="F239" s="8"/>
      <c r="G239" s="8"/>
      <c r="H239" s="13"/>
    </row>
    <row r="240" customFormat="false" ht="15.75" hidden="false" customHeight="false" outlineLevel="2" collapsed="false">
      <c r="D240" s="12"/>
      <c r="E240" s="8"/>
      <c r="F240" s="8"/>
      <c r="G240" s="8"/>
      <c r="H240" s="13"/>
    </row>
    <row r="241" customFormat="false" ht="15.75" hidden="false" customHeight="false" outlineLevel="2" collapsed="false">
      <c r="D241" s="12"/>
      <c r="E241" s="8"/>
      <c r="F241" s="8"/>
      <c r="G241" s="8"/>
      <c r="H241" s="13"/>
    </row>
    <row r="242" customFormat="false" ht="15" hidden="false" customHeight="true" outlineLevel="0" collapsed="false">
      <c r="C242" s="54" t="n">
        <f aca="false">SUM(D242:H242)</f>
        <v>124</v>
      </c>
      <c r="D242" s="55" t="n">
        <f aca="false">D142+D75+D8</f>
        <v>4</v>
      </c>
      <c r="E242" s="55" t="n">
        <f aca="false">E142+E75+E8</f>
        <v>9</v>
      </c>
      <c r="F242" s="55" t="n">
        <f aca="false">F142+F75+F8</f>
        <v>111</v>
      </c>
      <c r="G242" s="55" t="n">
        <f aca="false">G142+G75+G8</f>
        <v>0</v>
      </c>
      <c r="H242" s="55" t="n">
        <f aca="false">H142+H75+H8</f>
        <v>0</v>
      </c>
    </row>
    <row r="243" customFormat="false" ht="15.75" hidden="false" customHeight="false" outlineLevel="0" collapsed="false">
      <c r="C243" s="56"/>
      <c r="D243" s="21" t="n">
        <f aca="false">D242/$C$242</f>
        <v>0.032258064516129</v>
      </c>
      <c r="E243" s="21" t="n">
        <f aca="false">E242/$C$242</f>
        <v>0.0725806451612903</v>
      </c>
      <c r="F243" s="21" t="n">
        <f aca="false">F242/$C$242</f>
        <v>0.895161290322581</v>
      </c>
      <c r="G243" s="21" t="n">
        <f aca="false">G242/$C$242</f>
        <v>0</v>
      </c>
      <c r="H243" s="21" t="n">
        <f aca="false"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E19 F13 H17:H19 H14 H10">
    <cfRule type="duplicateValues" priority="2" aboveAverage="0" equalAverage="0" bottom="0" percent="0" rank="0" text="" dxfId="0">
      <formula>0</formula>
    </cfRule>
    <cfRule type="duplicateValues" priority="3" aboveAverage="0" equalAverage="0" bottom="0" percent="0" rank="0" text="" dxfId="1">
      <formula>0</formula>
    </cfRule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  <cfRule type="duplicateValues" priority="10" aboveAverage="0" equalAverage="0" bottom="0" percent="0" rank="0" text="" dxfId="8">
      <formula>0</formula>
    </cfRule>
    <cfRule type="duplicateValues" priority="11" aboveAverage="0" equalAverage="0" bottom="0" percent="0" rank="0" text="" dxfId="9">
      <formula>0</formula>
    </cfRule>
    <cfRule type="duplicateValues" priority="12" aboveAverage="0" equalAverage="0" bottom="0" percent="0" rank="0" text="" dxfId="10">
      <formula>0</formula>
    </cfRule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</conditionalFormatting>
  <conditionalFormatting sqref="E11 H9 E9 D9:D10 D18:E18 E20:E23 D16:D17 H11:H12 H15:H16 H21"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</conditionalFormatting>
  <conditionalFormatting sqref="D86 F80 H84:H86 H81 H77"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</conditionalFormatting>
  <conditionalFormatting sqref="F88:F90 E87 H76 D76 F76:F78 D85:E85 D84 F83 H78:H79 H82:H83 H88"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</conditionalFormatting>
  <conditionalFormatting sqref="D153 F147 H151:H153 H148 H144"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</conditionalFormatting>
  <conditionalFormatting sqref="F154:F157 H143 D143 F143:F145 D152:E152 D151 F150 H145:H146 H149:H150 H155"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</conditionalFormatting>
  <conditionalFormatting sqref="E73">
    <cfRule type="duplicateValues" priority="107" aboveAverage="0" equalAverage="0" bottom="0" percent="0" rank="0" text="" dxfId="105">
      <formula>0</formula>
    </cfRule>
  </conditionalFormatting>
  <conditionalFormatting sqref="E73">
    <cfRule type="duplicateValues" priority="108" aboveAverage="0" equalAverage="0" bottom="0" percent="0" rank="0" text="" dxfId="106">
      <formula>0</formula>
    </cfRule>
  </conditionalFormatting>
  <conditionalFormatting sqref="E73">
    <cfRule type="duplicateValues" priority="109" aboveAverage="0" equalAverage="0" bottom="0" percent="0" rank="0" text="" dxfId="107">
      <formula>0</formula>
    </cfRule>
  </conditionalFormatting>
  <conditionalFormatting sqref="D52:H53 F42 D24:D28 D30:D37 D39:D51 G24:H51 F24:F30 F44:F50 F32:F40">
    <cfRule type="duplicateValues" priority="110" aboveAverage="0" equalAverage="0" bottom="0" percent="0" rank="0" text="" dxfId="108">
      <formula>0</formula>
    </cfRule>
  </conditionalFormatting>
  <conditionalFormatting sqref="F41">
    <cfRule type="duplicateValues" priority="111" aboveAverage="0" equalAverage="0" bottom="0" percent="0" rank="0" text="" dxfId="109">
      <formula>0</formula>
    </cfRule>
  </conditionalFormatting>
  <conditionalFormatting sqref="F41">
    <cfRule type="duplicateValues" priority="112" aboveAverage="0" equalAverage="0" bottom="0" percent="0" rank="0" text="" dxfId="110">
      <formula>0</formula>
    </cfRule>
  </conditionalFormatting>
  <conditionalFormatting sqref="D54:E71 F54:H74 D72:D74">
    <cfRule type="duplicateValues" priority="113" aboveAverage="0" equalAverage="0" bottom="0" percent="0" rank="0" text="" dxfId="111">
      <formula>0</formula>
    </cfRule>
  </conditionalFormatting>
  <conditionalFormatting sqref="D54:H71 D72:D74 F72:H74"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</conditionalFormatting>
  <conditionalFormatting sqref="E72 E74">
    <cfRule type="duplicateValues" priority="123" aboveAverage="0" equalAverage="0" bottom="0" percent="0" rank="0" text="" dxfId="121">
      <formula>0</formula>
    </cfRule>
  </conditionalFormatting>
  <conditionalFormatting sqref="E72:E74"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</conditionalFormatting>
  <conditionalFormatting sqref="D52:H53 D24:D28 D30:D37 D39:D51 F24:H30 F44:H50 G43:H43 F32:H42 G31:H31 G51:H51"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</conditionalFormatting>
  <conditionalFormatting sqref="D119:E122 E123:E127 G91:H122">
    <cfRule type="duplicateValues" priority="142" aboveAverage="0" equalAverage="0" bottom="0" percent="0" rank="0" text="" dxfId="140">
      <formula>0</formula>
    </cfRule>
  </conditionalFormatting>
  <conditionalFormatting sqref="D119:E122 E123:E127">
    <cfRule type="duplicateValues" priority="143" aboveAverage="0" equalAverage="0" bottom="0" percent="0" rank="0" text="" dxfId="141">
      <formula>0</formula>
    </cfRule>
  </conditionalFormatting>
  <conditionalFormatting sqref="D119:E122 E123:E127 G91:H122"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</conditionalFormatting>
  <conditionalFormatting sqref="D119:E122 E123:E127 G91:H122">
    <cfRule type="duplicateValues" priority="146" aboveAverage="0" equalAverage="0" bottom="0" percent="0" rank="0" text="" dxfId="144">
      <formula>0</formula>
    </cfRule>
  </conditionalFormatting>
  <conditionalFormatting sqref="D119:E122 E123:E127">
    <cfRule type="duplicateValues" priority="147" aboveAverage="0" equalAverage="0" bottom="0" percent="0" rank="0" text="" dxfId="145">
      <formula>0</formula>
    </cfRule>
  </conditionalFormatting>
  <conditionalFormatting sqref="D119:E122 E123:E127 G91:H122"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</conditionalFormatting>
  <conditionalFormatting sqref="D128:H141 D123:D127 F123:H127">
    <cfRule type="duplicateValues" priority="151" aboveAverage="0" equalAverage="0" bottom="0" percent="0" rank="0" text="" dxfId="149">
      <formula>0</formula>
    </cfRule>
  </conditionalFormatting>
  <conditionalFormatting sqref="D128:H141 D123:D127 F123:H127"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</conditionalFormatting>
  <conditionalFormatting sqref="D128:H141 D123:D127 F123:H127">
    <cfRule type="duplicateValues" priority="154" aboveAverage="0" equalAverage="0" bottom="0" percent="0" rank="0" text="" dxfId="152">
      <formula>0</formula>
    </cfRule>
  </conditionalFormatting>
  <conditionalFormatting sqref="D128:H141 D123:D127 F123:H127"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</conditionalFormatting>
  <conditionalFormatting sqref="F108">
    <cfRule type="duplicateValues" priority="158" aboveAverage="0" equalAverage="0" bottom="0" percent="0" rank="0" text="" dxfId="156">
      <formula>0</formula>
    </cfRule>
  </conditionalFormatting>
  <conditionalFormatting sqref="F108">
    <cfRule type="duplicateValues" priority="159" aboveAverage="0" equalAverage="0" bottom="0" percent="0" rank="0" text="" dxfId="157">
      <formula>0</formula>
    </cfRule>
  </conditionalFormatting>
  <conditionalFormatting sqref="F121 F118:F119">
    <cfRule type="duplicateValues" priority="160" aboveAverage="0" equalAverage="0" bottom="0" percent="0" rank="0" text="" dxfId="158">
      <formula>0</formula>
    </cfRule>
  </conditionalFormatting>
  <conditionalFormatting sqref="F120 F122">
    <cfRule type="duplicateValues" priority="161" aboveAverage="0" equalAverage="0" bottom="0" percent="0" rank="0" text="" dxfId="159">
      <formula>0</formula>
    </cfRule>
  </conditionalFormatting>
  <conditionalFormatting sqref="F118:F122"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</conditionalFormatting>
  <conditionalFormatting sqref="F109 F91:F97 D91:D118 F111:F117 F99:F107">
    <cfRule type="duplicateValues" priority="171" aboveAverage="0" equalAverage="0" bottom="0" percent="0" rank="0" text="" dxfId="169">
      <formula>0</formula>
    </cfRule>
  </conditionalFormatting>
  <conditionalFormatting sqref="F91:F97 D91:D118 F111:F117 F99:F109"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</conditionalFormatting>
  <conditionalFormatting sqref="D210:H241">
    <cfRule type="duplicateValues" priority="181" aboveAverage="0" equalAverage="0" bottom="0" percent="0" rank="0" text="" dxfId="179">
      <formula>0</formula>
    </cfRule>
  </conditionalFormatting>
  <conditionalFormatting sqref="D210:H241">
    <cfRule type="duplicateValues" priority="182" aboveAverage="0" equalAverage="0" bottom="0" percent="0" rank="0" text="" dxfId="180">
      <formula>0</formula>
    </cfRule>
  </conditionalFormatting>
  <conditionalFormatting sqref="D210:H241">
    <cfRule type="duplicateValues" priority="183" aboveAverage="0" equalAverage="0" bottom="0" percent="0" rank="0" text="" dxfId="181">
      <formula>0</formula>
    </cfRule>
  </conditionalFormatting>
  <conditionalFormatting sqref="D158:E209 G158:H209">
    <cfRule type="duplicateValues" priority="184" aboveAverage="0" equalAverage="0" bottom="0" percent="0" rank="0" text="" dxfId="182">
      <formula>0</formula>
    </cfRule>
  </conditionalFormatting>
  <conditionalFormatting sqref="D158:E209 G158:H209">
    <cfRule type="duplicateValues" priority="185" aboveAverage="0" equalAverage="0" bottom="0" percent="0" rank="0" text="" dxfId="183">
      <formula>0</formula>
    </cfRule>
  </conditionalFormatting>
  <conditionalFormatting sqref="D158:E177 G158:H177">
    <cfRule type="duplicateValues" priority="186" aboveAverage="0" equalAverage="0" bottom="0" percent="0" rank="0" text="" dxfId="184">
      <formula>0</formula>
    </cfRule>
  </conditionalFormatting>
  <conditionalFormatting sqref="D168:E169">
    <cfRule type="duplicateValues" priority="187" aboveAverage="0" equalAverage="0" bottom="0" percent="0" rank="0" text="" dxfId="185">
      <formula>0</formula>
    </cfRule>
  </conditionalFormatting>
  <conditionalFormatting sqref="D168:E169">
    <cfRule type="duplicateValues" priority="188" aboveAverage="0" equalAverage="0" bottom="0" percent="0" rank="0" text="" dxfId="186">
      <formula>0</formula>
    </cfRule>
  </conditionalFormatting>
  <conditionalFormatting sqref="D168:E169">
    <cfRule type="duplicateValues" priority="189" aboveAverage="0" equalAverage="0" bottom="0" percent="0" rank="0" text="" dxfId="187">
      <formula>0</formula>
    </cfRule>
  </conditionalFormatting>
  <conditionalFormatting sqref="D168:E169">
    <cfRule type="duplicateValues" priority="190" aboveAverage="0" equalAverage="0" bottom="0" percent="0" rank="0" text="" dxfId="188">
      <formula>0</formula>
    </cfRule>
  </conditionalFormatting>
  <conditionalFormatting sqref="F186:F209">
    <cfRule type="duplicateValues" priority="191" aboveAverage="0" equalAverage="0" bottom="0" percent="0" rank="0" text="" dxfId="189">
      <formula>0</formula>
    </cfRule>
  </conditionalFormatting>
  <conditionalFormatting sqref="F186:F209"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</conditionalFormatting>
  <conditionalFormatting sqref="F175">
    <cfRule type="duplicateValues" priority="201" aboveAverage="0" equalAverage="0" bottom="0" percent="0" rank="0" text="" dxfId="199">
      <formula>0</formula>
    </cfRule>
  </conditionalFormatting>
  <conditionalFormatting sqref="F175">
    <cfRule type="duplicateValues" priority="202" aboveAverage="0" equalAverage="0" bottom="0" percent="0" rank="0" text="" dxfId="200">
      <formula>0</formula>
    </cfRule>
  </conditionalFormatting>
  <conditionalFormatting sqref="F176 F158:F164 F166:F174 F178:F185">
    <cfRule type="duplicateValues" priority="203" aboveAverage="0" equalAverage="0" bottom="0" percent="0" rank="0" text="" dxfId="201">
      <formula>0</formula>
    </cfRule>
  </conditionalFormatting>
  <conditionalFormatting sqref="F158:F164 F166:F176 F178:F185"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15" activeCellId="0" sqref="G215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0.86"/>
    <col collapsed="false" customWidth="true" hidden="false" outlineLevel="0" max="3" min="3" style="22" width="4.43"/>
    <col collapsed="false" customWidth="true" hidden="false" outlineLevel="0" max="8" min="4" style="22" width="26.85"/>
    <col collapsed="false" customWidth="true" hidden="false" outlineLevel="0" max="9" min="9" style="22" width="3.86"/>
    <col collapsed="false" customWidth="true" hidden="false" outlineLevel="0" max="11" min="10" style="22" width="26.85"/>
    <col collapsed="false" customWidth="true" hidden="false" outlineLevel="0" max="12" min="12" style="22" width="28.71"/>
    <col collapsed="false" customWidth="true" hidden="false" outlineLevel="0" max="14" min="13" style="22" width="26.85"/>
    <col collapsed="false" customWidth="true" hidden="false" outlineLevel="0" max="1025" min="15" style="22" width="8.71"/>
  </cols>
  <sheetData>
    <row r="1" customFormat="false" ht="21" hidden="false" customHeight="false" outlineLevel="0" collapsed="false">
      <c r="D1" s="91" t="n">
        <v>1</v>
      </c>
      <c r="E1" s="91" t="n">
        <v>2</v>
      </c>
      <c r="F1" s="24" t="s">
        <v>34</v>
      </c>
      <c r="G1" s="91" t="n">
        <v>4</v>
      </c>
      <c r="H1" s="91" t="n">
        <v>5</v>
      </c>
    </row>
    <row r="2" customFormat="false" ht="12" hidden="false" customHeight="true" outlineLevel="0" collapsed="false">
      <c r="D2" s="92" t="s">
        <v>1</v>
      </c>
      <c r="E2" s="92" t="s">
        <v>2</v>
      </c>
      <c r="F2" s="92" t="s">
        <v>3</v>
      </c>
      <c r="G2" s="92" t="s">
        <v>4</v>
      </c>
      <c r="H2" s="92" t="s">
        <v>5</v>
      </c>
    </row>
    <row r="3" customFormat="false" ht="12" hidden="false" customHeight="false" outlineLevel="0" collapsed="false">
      <c r="D3" s="92"/>
      <c r="E3" s="92"/>
      <c r="F3" s="92"/>
      <c r="G3" s="92"/>
      <c r="H3" s="92"/>
    </row>
    <row r="4" customFormat="false" ht="12" hidden="false" customHeight="false" outlineLevel="0" collapsed="false">
      <c r="D4" s="92"/>
      <c r="E4" s="92"/>
      <c r="F4" s="92"/>
      <c r="G4" s="92"/>
      <c r="H4" s="92"/>
    </row>
    <row r="5" customFormat="false" ht="12" hidden="false" customHeight="false" outlineLevel="0" collapsed="false">
      <c r="D5" s="92"/>
      <c r="E5" s="92"/>
      <c r="F5" s="92"/>
      <c r="G5" s="92"/>
      <c r="H5" s="92"/>
    </row>
    <row r="6" customFormat="false" ht="12" hidden="false" customHeight="false" outlineLevel="0" collapsed="false">
      <c r="D6" s="92"/>
      <c r="E6" s="92"/>
      <c r="F6" s="92"/>
      <c r="G6" s="92"/>
      <c r="H6" s="92"/>
    </row>
    <row r="7" customFormat="false" ht="12" hidden="false" customHeight="false" outlineLevel="0" collapsed="false">
      <c r="D7" s="92"/>
      <c r="E7" s="92"/>
      <c r="F7" s="92"/>
      <c r="G7" s="92"/>
      <c r="H7" s="92"/>
    </row>
    <row r="8" customFormat="false" ht="42.75" hidden="false" customHeight="true" outlineLevel="0" collapsed="false">
      <c r="A8" s="93" t="n">
        <v>1</v>
      </c>
      <c r="B8" s="27" t="s">
        <v>110</v>
      </c>
      <c r="C8" s="28" t="n">
        <f aca="false">SUM(D8:H8)</f>
        <v>31</v>
      </c>
      <c r="D8" s="55" t="n">
        <f aca="false">COUNTA(D9:D74)</f>
        <v>0</v>
      </c>
      <c r="E8" s="55" t="n">
        <f aca="false">COUNTA(E9:E74)</f>
        <v>0</v>
      </c>
      <c r="F8" s="55" t="n">
        <f aca="false">COUNTA(F9:F74)</f>
        <v>31</v>
      </c>
      <c r="G8" s="55" t="n">
        <f aca="false">COUNTA(G9:G74)</f>
        <v>0</v>
      </c>
      <c r="H8" s="55" t="n">
        <f aca="false">COUNTA(H9:H74)</f>
        <v>0</v>
      </c>
    </row>
    <row r="9" customFormat="false" ht="15.6" hidden="false" customHeight="true" outlineLevel="1" collapsed="false">
      <c r="D9" s="49"/>
      <c r="E9" s="29"/>
      <c r="F9" s="29"/>
      <c r="G9" s="29"/>
      <c r="H9" s="50"/>
    </row>
    <row r="10" customFormat="false" ht="15.6" hidden="false" customHeight="true" outlineLevel="1" collapsed="false">
      <c r="D10" s="33"/>
      <c r="E10" s="29"/>
      <c r="F10" s="34" t="s">
        <v>55</v>
      </c>
      <c r="G10" s="29"/>
      <c r="H10" s="35"/>
    </row>
    <row r="11" customFormat="false" ht="15.75" hidden="false" customHeight="false" outlineLevel="1" collapsed="false">
      <c r="D11" s="33"/>
      <c r="E11" s="29"/>
      <c r="F11" s="34" t="s">
        <v>56</v>
      </c>
      <c r="G11" s="29"/>
      <c r="H11" s="35"/>
    </row>
    <row r="12" customFormat="false" ht="15.75" hidden="false" customHeight="false" outlineLevel="1" collapsed="false">
      <c r="D12" s="33"/>
      <c r="E12" s="29"/>
      <c r="F12" s="34" t="s">
        <v>57</v>
      </c>
      <c r="G12" s="29"/>
      <c r="H12" s="35"/>
    </row>
    <row r="13" customFormat="false" ht="15.75" hidden="false" customHeight="false" outlineLevel="1" collapsed="false">
      <c r="D13" s="33"/>
      <c r="E13" s="29"/>
      <c r="F13" s="34" t="s">
        <v>58</v>
      </c>
      <c r="G13" s="29"/>
      <c r="H13" s="35"/>
    </row>
    <row r="14" customFormat="false" ht="15.75" hidden="false" customHeight="false" outlineLevel="1" collapsed="false">
      <c r="D14" s="33"/>
      <c r="E14" s="29"/>
      <c r="F14" s="34" t="s">
        <v>59</v>
      </c>
      <c r="G14" s="29"/>
      <c r="H14" s="35"/>
    </row>
    <row r="15" customFormat="false" ht="15.75" hidden="false" customHeight="false" outlineLevel="1" collapsed="false">
      <c r="D15" s="33"/>
      <c r="E15" s="29"/>
      <c r="F15" s="36" t="s">
        <v>37</v>
      </c>
      <c r="G15" s="29"/>
      <c r="H15" s="35"/>
    </row>
    <row r="16" customFormat="false" ht="15.75" hidden="false" customHeight="false" outlineLevel="1" collapsed="false">
      <c r="D16" s="33"/>
      <c r="E16" s="29"/>
      <c r="F16" s="37"/>
      <c r="G16" s="29"/>
      <c r="H16" s="35"/>
    </row>
    <row r="17" customFormat="false" ht="15.75" hidden="false" customHeight="false" outlineLevel="1" collapsed="false">
      <c r="D17" s="33"/>
      <c r="E17" s="29"/>
      <c r="F17" s="37"/>
      <c r="G17" s="29"/>
      <c r="H17" s="35"/>
    </row>
    <row r="18" customFormat="false" ht="15.75" hidden="false" customHeight="false" outlineLevel="1" collapsed="false">
      <c r="D18" s="33"/>
      <c r="E18" s="29"/>
      <c r="F18" s="37"/>
      <c r="G18" s="29"/>
      <c r="H18" s="35"/>
    </row>
    <row r="19" customFormat="false" ht="15.75" hidden="false" customHeight="false" outlineLevel="1" collapsed="false">
      <c r="D19" s="33"/>
      <c r="E19" s="29"/>
      <c r="F19" s="37"/>
      <c r="G19" s="29"/>
      <c r="H19" s="35"/>
    </row>
    <row r="20" customFormat="false" ht="15.75" hidden="false" customHeight="false" outlineLevel="1" collapsed="false">
      <c r="D20" s="33"/>
      <c r="E20" s="29"/>
      <c r="F20" s="37"/>
      <c r="G20" s="29"/>
      <c r="H20" s="35"/>
    </row>
    <row r="21" customFormat="false" ht="15.75" hidden="false" customHeight="false" outlineLevel="1" collapsed="false">
      <c r="D21" s="33"/>
      <c r="E21" s="29"/>
      <c r="F21" s="37"/>
      <c r="G21" s="29"/>
      <c r="H21" s="35"/>
    </row>
    <row r="22" customFormat="false" ht="15.75" hidden="false" customHeight="false" outlineLevel="1" collapsed="false">
      <c r="D22" s="33"/>
      <c r="E22" s="29"/>
      <c r="F22" s="37"/>
      <c r="G22" s="29"/>
      <c r="H22" s="35"/>
    </row>
    <row r="23" customFormat="false" ht="15.75" hidden="false" customHeight="false" outlineLevel="1" collapsed="false">
      <c r="D23" s="33"/>
      <c r="E23" s="29"/>
      <c r="F23" s="37"/>
      <c r="G23" s="29"/>
      <c r="H23" s="35"/>
    </row>
    <row r="24" customFormat="false" ht="15.75" hidden="false" customHeight="false" outlineLevel="2" collapsed="false">
      <c r="D24" s="12"/>
      <c r="E24" s="1"/>
      <c r="F24" s="39" t="s">
        <v>14</v>
      </c>
      <c r="G24" s="14"/>
      <c r="H24" s="13"/>
    </row>
    <row r="25" customFormat="false" ht="15.75" hidden="false" customHeight="false" outlineLevel="2" collapsed="false">
      <c r="D25" s="12"/>
      <c r="E25" s="1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E26" s="1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E27" s="1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E28" s="1"/>
      <c r="F28" s="39" t="s">
        <v>28</v>
      </c>
      <c r="G28" s="8"/>
      <c r="H28" s="13"/>
    </row>
    <row r="29" customFormat="false" ht="15.75" hidden="false" customHeight="false" outlineLevel="2" collapsed="false">
      <c r="D29" s="1"/>
      <c r="F29" s="39" t="s">
        <v>39</v>
      </c>
      <c r="G29" s="8"/>
      <c r="H29" s="13"/>
    </row>
    <row r="30" customFormat="false" ht="15.75" hidden="false" customHeight="false" outlineLevel="2" collapsed="false">
      <c r="D30" s="12"/>
      <c r="E30" s="1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E31" s="1"/>
      <c r="F31" s="1"/>
      <c r="G31" s="8"/>
      <c r="H31" s="13"/>
    </row>
    <row r="32" customFormat="false" ht="15.75" hidden="false" customHeight="false" outlineLevel="2" collapsed="false">
      <c r="D32" s="12"/>
      <c r="E32" s="1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E33" s="1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E34" s="1"/>
      <c r="F34" s="39" t="s">
        <v>8</v>
      </c>
      <c r="G34" s="8"/>
      <c r="H34" s="13"/>
    </row>
    <row r="35" customFormat="false" ht="15.75" hidden="false" customHeight="false" outlineLevel="2" collapsed="false">
      <c r="D35" s="12"/>
      <c r="E35" s="1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E36" s="1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1"/>
      <c r="F37" s="39" t="s">
        <v>18</v>
      </c>
      <c r="G37" s="8"/>
      <c r="H37" s="13"/>
    </row>
    <row r="38" customFormat="false" ht="15.75" hidden="false" customHeight="false" outlineLevel="2" collapsed="false">
      <c r="D38" s="1"/>
      <c r="E38" s="1"/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E39" s="1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E40" s="1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E41" s="1"/>
      <c r="F41" s="39" t="s">
        <v>62</v>
      </c>
      <c r="G41" s="8"/>
      <c r="H41" s="13"/>
    </row>
    <row r="42" customFormat="false" ht="15.75" hidden="false" customHeight="false" outlineLevel="2" collapsed="false">
      <c r="D42" s="12"/>
      <c r="E42" s="1"/>
      <c r="F42" s="39" t="s">
        <v>63</v>
      </c>
      <c r="G42" s="8"/>
      <c r="H42" s="13"/>
    </row>
    <row r="43" customFormat="false" ht="15.75" hidden="false" customHeight="false" outlineLevel="2" collapsed="false">
      <c r="D43" s="12"/>
      <c r="E43" s="1"/>
      <c r="F43" s="1"/>
      <c r="G43" s="8"/>
      <c r="H43" s="13"/>
    </row>
    <row r="44" customFormat="false" ht="15.75" hidden="false" customHeight="false" outlineLevel="2" collapsed="false">
      <c r="D44" s="12"/>
      <c r="E44" s="1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E45" s="1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E46" s="1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E47" s="1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E48" s="1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E49" s="1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E50" s="1"/>
      <c r="F50" s="39" t="s">
        <v>70</v>
      </c>
      <c r="G50" s="8"/>
      <c r="H50" s="13"/>
    </row>
    <row r="51" customFormat="false" ht="15.6" hidden="false" customHeight="true" outlineLevel="2" collapsed="false">
      <c r="D51" s="12"/>
      <c r="E51" s="1"/>
      <c r="F51" s="1"/>
      <c r="G51" s="8"/>
      <c r="H51" s="13"/>
    </row>
    <row r="52" customFormat="false" ht="15.6" hidden="false" customHeight="tru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8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14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14"/>
      <c r="H65" s="13"/>
    </row>
    <row r="66" customFormat="false" ht="15.75" hidden="false" customHeight="false" outlineLevel="2" collapsed="false">
      <c r="D66" s="12"/>
      <c r="E66" s="8"/>
      <c r="F66" s="8"/>
      <c r="G66" s="14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14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6.5" hidden="false" customHeight="true" outlineLevel="2" collapsed="false">
      <c r="D73" s="12"/>
      <c r="E73" s="8"/>
      <c r="F73" s="8"/>
      <c r="G73" s="8"/>
      <c r="H73" s="13"/>
    </row>
    <row r="74" customFormat="false" ht="15.75" hidden="false" customHeight="false" outlineLevel="2" collapsed="false">
      <c r="D74" s="12"/>
      <c r="E74" s="8"/>
      <c r="F74" s="8"/>
      <c r="G74" s="8"/>
      <c r="H74" s="13"/>
    </row>
    <row r="75" customFormat="false" ht="39.75" hidden="false" customHeight="true" outlineLevel="0" collapsed="false">
      <c r="A75" s="93" t="n">
        <f aca="false">A8+1</f>
        <v>2</v>
      </c>
      <c r="B75" s="27" t="s">
        <v>108</v>
      </c>
      <c r="C75" s="28" t="n">
        <f aca="false">SUM(D75:H75)</f>
        <v>31</v>
      </c>
      <c r="D75" s="55" t="n">
        <f aca="false">COUNTA(D76:D141)</f>
        <v>1</v>
      </c>
      <c r="E75" s="55" t="n">
        <f aca="false">COUNTA(E76:E141)</f>
        <v>0</v>
      </c>
      <c r="F75" s="55" t="n">
        <f aca="false">COUNTA(F76:F141)</f>
        <v>30</v>
      </c>
      <c r="G75" s="55" t="n">
        <f aca="false">COUNTA(G76:G141)</f>
        <v>0</v>
      </c>
      <c r="H75" s="55" t="n">
        <f aca="false">COUNTA(H76:H141)</f>
        <v>0</v>
      </c>
    </row>
    <row r="76" customFormat="false" ht="15.6" hidden="false" customHeight="true" outlineLevel="1" collapsed="false">
      <c r="D76" s="49"/>
      <c r="E76" s="29"/>
      <c r="F76" s="29"/>
      <c r="G76" s="29"/>
      <c r="H76" s="50"/>
    </row>
    <row r="77" customFormat="false" ht="15.6" hidden="false" customHeight="true" outlineLevel="1" collapsed="false">
      <c r="D77" s="33"/>
      <c r="E77" s="29"/>
      <c r="F77" s="34" t="s">
        <v>55</v>
      </c>
      <c r="G77" s="29"/>
      <c r="H77" s="35"/>
    </row>
    <row r="78" customFormat="false" ht="15.75" hidden="false" customHeight="false" outlineLevel="1" collapsed="false">
      <c r="D78" s="33"/>
      <c r="E78" s="29"/>
      <c r="F78" s="34" t="s">
        <v>56</v>
      </c>
      <c r="G78" s="29"/>
      <c r="H78" s="35"/>
    </row>
    <row r="79" customFormat="false" ht="15.75" hidden="false" customHeight="false" outlineLevel="1" collapsed="false">
      <c r="D79" s="33"/>
      <c r="E79" s="29"/>
      <c r="F79" s="34" t="s">
        <v>57</v>
      </c>
      <c r="G79" s="29"/>
      <c r="H79" s="35"/>
    </row>
    <row r="80" customFormat="false" ht="15.75" hidden="false" customHeight="false" outlineLevel="1" collapsed="false">
      <c r="D80" s="33"/>
      <c r="E80" s="29"/>
      <c r="F80" s="34" t="s">
        <v>58</v>
      </c>
      <c r="G80" s="29"/>
      <c r="H80" s="35"/>
    </row>
    <row r="81" customFormat="false" ht="15.75" hidden="false" customHeight="false" outlineLevel="1" collapsed="false">
      <c r="D81" s="33"/>
      <c r="E81" s="29"/>
      <c r="F81" s="34" t="s">
        <v>59</v>
      </c>
      <c r="G81" s="29"/>
      <c r="H81" s="35"/>
    </row>
    <row r="82" customFormat="false" ht="15.75" hidden="false" customHeight="false" outlineLevel="1" collapsed="false">
      <c r="D82" s="36" t="s">
        <v>37</v>
      </c>
      <c r="G82" s="29"/>
      <c r="H82" s="35"/>
    </row>
    <row r="83" customFormat="false" ht="15.75" hidden="false" customHeight="false" outlineLevel="1" collapsed="false">
      <c r="D83" s="33"/>
      <c r="E83" s="29"/>
      <c r="F83" s="37"/>
      <c r="G83" s="29"/>
      <c r="H83" s="35"/>
    </row>
    <row r="84" customFormat="false" ht="15.75" hidden="false" customHeight="false" outlineLevel="1" collapsed="false">
      <c r="D84" s="33"/>
      <c r="E84" s="29"/>
      <c r="F84" s="37"/>
      <c r="G84" s="29"/>
      <c r="H84" s="35"/>
    </row>
    <row r="85" customFormat="false" ht="15.75" hidden="false" customHeight="false" outlineLevel="1" collapsed="false">
      <c r="D85" s="33"/>
      <c r="E85" s="29"/>
      <c r="F85" s="37"/>
      <c r="G85" s="29"/>
      <c r="H85" s="35"/>
    </row>
    <row r="86" customFormat="false" ht="15.75" hidden="false" customHeight="false" outlineLevel="1" collapsed="false">
      <c r="D86" s="33"/>
      <c r="E86" s="29"/>
      <c r="F86" s="37"/>
      <c r="G86" s="29"/>
      <c r="H86" s="35"/>
    </row>
    <row r="87" customFormat="false" ht="15.75" hidden="false" customHeight="false" outlineLevel="1" collapsed="false">
      <c r="D87" s="33"/>
      <c r="E87" s="29"/>
      <c r="F87" s="37"/>
      <c r="G87" s="29"/>
      <c r="H87" s="35"/>
    </row>
    <row r="88" customFormat="false" ht="15.75" hidden="false" customHeight="false" outlineLevel="1" collapsed="false">
      <c r="D88" s="33"/>
      <c r="E88" s="29"/>
      <c r="F88" s="37"/>
      <c r="G88" s="29"/>
      <c r="H88" s="35"/>
    </row>
    <row r="89" customFormat="false" ht="15.75" hidden="false" customHeight="false" outlineLevel="1" collapsed="false">
      <c r="D89" s="33"/>
      <c r="E89" s="29"/>
      <c r="F89" s="37"/>
      <c r="G89" s="29"/>
      <c r="H89" s="35"/>
    </row>
    <row r="90" customFormat="false" ht="15.75" hidden="false" customHeight="false" outlineLevel="1" collapsed="false">
      <c r="D90" s="33"/>
      <c r="E90" s="29"/>
      <c r="F90" s="37"/>
      <c r="G90" s="29"/>
      <c r="H90" s="35"/>
    </row>
    <row r="91" customFormat="false" ht="15.75" hidden="false" customHeight="false" outlineLevel="2" collapsed="false">
      <c r="D91" s="12"/>
      <c r="E91" s="1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E92" s="1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E93" s="1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E94" s="1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E95" s="1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E96" s="1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E97" s="1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E98" s="1"/>
      <c r="F98" s="1"/>
      <c r="G98" s="8"/>
      <c r="H98" s="13"/>
    </row>
    <row r="99" customFormat="false" ht="15.75" hidden="false" customHeight="false" outlineLevel="2" collapsed="false">
      <c r="D99" s="12"/>
      <c r="E99" s="1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E100" s="1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E101" s="1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E102" s="1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E103" s="1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E104" s="1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E105" s="1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E106" s="1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E107" s="1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E108" s="1"/>
      <c r="F108" s="39" t="s">
        <v>62</v>
      </c>
      <c r="G108" s="8"/>
      <c r="H108" s="13"/>
    </row>
    <row r="109" customFormat="false" ht="15.75" hidden="false" customHeight="false" outlineLevel="2" collapsed="false">
      <c r="D109" s="12"/>
      <c r="E109" s="1"/>
      <c r="F109" s="39" t="s">
        <v>63</v>
      </c>
      <c r="G109" s="8"/>
      <c r="H109" s="13"/>
    </row>
    <row r="110" customFormat="false" ht="15.75" hidden="false" customHeight="false" outlineLevel="2" collapsed="false">
      <c r="D110" s="12"/>
      <c r="E110" s="1"/>
      <c r="F110" s="1"/>
      <c r="G110" s="8"/>
      <c r="H110" s="13"/>
    </row>
    <row r="111" customFormat="false" ht="15.75" hidden="false" customHeight="false" outlineLevel="2" collapsed="false">
      <c r="D111" s="12"/>
      <c r="E111" s="1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E112" s="1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E113" s="1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E114" s="1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E115" s="1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E116" s="1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E117" s="1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E118" s="1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6" hidden="false" customHeight="true" outlineLevel="2" collapsed="false">
      <c r="D121" s="12"/>
      <c r="E121" s="8"/>
      <c r="F121" s="8"/>
      <c r="G121" s="8"/>
      <c r="H121" s="13"/>
    </row>
    <row r="122" customFormat="false" ht="15.6" hidden="false" customHeight="tru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8"/>
      <c r="H123" s="13"/>
    </row>
    <row r="124" customFormat="false" ht="15.75" hidden="false" customHeight="false" outlineLevel="2" collapsed="false">
      <c r="D124" s="12"/>
      <c r="E124" s="8"/>
      <c r="F124" s="8"/>
      <c r="G124" s="8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8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14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14"/>
      <c r="H135" s="13"/>
    </row>
    <row r="136" customFormat="false" ht="15.75" hidden="false" customHeight="false" outlineLevel="2" collapsed="false">
      <c r="D136" s="12"/>
      <c r="E136" s="8"/>
      <c r="F136" s="8"/>
      <c r="G136" s="14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14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5.75" hidden="false" customHeight="false" outlineLevel="2" collapsed="false">
      <c r="D141" s="12"/>
      <c r="E141" s="8"/>
      <c r="F141" s="8"/>
      <c r="G141" s="8"/>
      <c r="H141" s="13"/>
    </row>
    <row r="142" customFormat="false" ht="50.25" hidden="false" customHeight="true" outlineLevel="0" collapsed="false">
      <c r="A142" s="93" t="n">
        <f aca="false">A75+1</f>
        <v>3</v>
      </c>
      <c r="B142" s="27" t="s">
        <v>109</v>
      </c>
      <c r="C142" s="28" t="n">
        <f aca="false">SUM(D142:H142)</f>
        <v>32</v>
      </c>
      <c r="D142" s="55" t="n">
        <f aca="false">COUNTA(D143:D208)</f>
        <v>1</v>
      </c>
      <c r="E142" s="55" t="n">
        <f aca="false">COUNTA(E143:E208)</f>
        <v>0</v>
      </c>
      <c r="F142" s="55" t="n">
        <f aca="false">COUNTA(F143:F208)</f>
        <v>31</v>
      </c>
      <c r="G142" s="55" t="n">
        <f aca="false">COUNTA(G143:G208)</f>
        <v>0</v>
      </c>
      <c r="H142" s="55" t="n">
        <f aca="false">COUNTA(H143:H208)</f>
        <v>0</v>
      </c>
    </row>
    <row r="143" customFormat="false" ht="15.6" hidden="false" customHeight="true" outlineLevel="1" collapsed="false">
      <c r="D143" s="49"/>
      <c r="E143" s="29"/>
      <c r="F143" s="29"/>
      <c r="G143" s="29"/>
      <c r="H143" s="50"/>
    </row>
    <row r="144" customFormat="false" ht="15.6" hidden="false" customHeight="true" outlineLevel="1" collapsed="false">
      <c r="D144" s="33"/>
      <c r="E144" s="29"/>
      <c r="F144" s="34" t="s">
        <v>55</v>
      </c>
      <c r="G144" s="29"/>
      <c r="H144" s="35"/>
    </row>
    <row r="145" customFormat="false" ht="15.75" hidden="false" customHeight="false" outlineLevel="1" collapsed="false">
      <c r="D145" s="33"/>
      <c r="E145" s="29"/>
      <c r="F145" s="34" t="s">
        <v>56</v>
      </c>
      <c r="G145" s="29"/>
      <c r="H145" s="35"/>
    </row>
    <row r="146" customFormat="false" ht="15.75" hidden="false" customHeight="false" outlineLevel="1" collapsed="false">
      <c r="D146" s="33"/>
      <c r="E146" s="29"/>
      <c r="F146" s="34" t="s">
        <v>57</v>
      </c>
      <c r="G146" s="29"/>
      <c r="H146" s="35"/>
    </row>
    <row r="147" customFormat="false" ht="15.75" hidden="false" customHeight="false" outlineLevel="1" collapsed="false">
      <c r="D147" s="33"/>
      <c r="E147" s="29"/>
      <c r="F147" s="34" t="s">
        <v>58</v>
      </c>
      <c r="G147" s="29"/>
      <c r="H147" s="35"/>
    </row>
    <row r="148" customFormat="false" ht="15.75" hidden="false" customHeight="false" outlineLevel="1" collapsed="false">
      <c r="D148" s="33"/>
      <c r="E148" s="29"/>
      <c r="F148" s="34" t="s">
        <v>59</v>
      </c>
      <c r="G148" s="29"/>
      <c r="H148" s="35"/>
    </row>
    <row r="149" customFormat="false" ht="15.75" hidden="false" customHeight="false" outlineLevel="1" collapsed="false">
      <c r="D149" s="36" t="s">
        <v>37</v>
      </c>
      <c r="E149" s="29"/>
      <c r="G149" s="29"/>
      <c r="H149" s="35"/>
    </row>
    <row r="150" customFormat="false" ht="15.75" hidden="false" customHeight="false" outlineLevel="1" collapsed="false">
      <c r="D150" s="33"/>
      <c r="E150" s="29"/>
      <c r="F150" s="37"/>
      <c r="G150" s="29"/>
      <c r="H150" s="35"/>
    </row>
    <row r="151" customFormat="false" ht="15.75" hidden="false" customHeight="false" outlineLevel="1" collapsed="false">
      <c r="D151" s="33"/>
      <c r="E151" s="29"/>
      <c r="F151" s="37"/>
      <c r="G151" s="29"/>
      <c r="H151" s="35"/>
    </row>
    <row r="152" customFormat="false" ht="15.75" hidden="false" customHeight="false" outlineLevel="1" collapsed="false">
      <c r="D152" s="33"/>
      <c r="E152" s="29"/>
      <c r="F152" s="37"/>
      <c r="G152" s="29"/>
      <c r="H152" s="35"/>
    </row>
    <row r="153" customFormat="false" ht="15.75" hidden="false" customHeight="false" outlineLevel="1" collapsed="false">
      <c r="D153" s="33"/>
      <c r="E153" s="29"/>
      <c r="F153" s="37"/>
      <c r="G153" s="29"/>
      <c r="H153" s="35"/>
    </row>
    <row r="154" customFormat="false" ht="15.75" hidden="false" customHeight="false" outlineLevel="1" collapsed="false">
      <c r="D154" s="33"/>
      <c r="E154" s="29"/>
      <c r="F154" s="37"/>
      <c r="G154" s="29"/>
      <c r="H154" s="35"/>
    </row>
    <row r="155" customFormat="false" ht="15.75" hidden="false" customHeight="false" outlineLevel="1" collapsed="false">
      <c r="D155" s="33"/>
      <c r="E155" s="29"/>
      <c r="F155" s="37"/>
      <c r="G155" s="29"/>
      <c r="H155" s="35"/>
    </row>
    <row r="156" customFormat="false" ht="15.75" hidden="false" customHeight="false" outlineLevel="1" collapsed="false">
      <c r="D156" s="33"/>
      <c r="E156" s="29"/>
      <c r="F156" s="37"/>
      <c r="G156" s="29"/>
      <c r="H156" s="35"/>
    </row>
    <row r="157" customFormat="false" ht="15.75" hidden="false" customHeight="false" outlineLevel="1" collapsed="false">
      <c r="D157" s="33"/>
      <c r="E157" s="29"/>
      <c r="F157" s="37"/>
      <c r="G157" s="29"/>
      <c r="H157" s="35"/>
    </row>
    <row r="158" customFormat="false" ht="15.75" hidden="false" customHeight="false" outlineLevel="2" collapsed="false">
      <c r="D158" s="12"/>
      <c r="E158" s="8"/>
      <c r="F158" s="39" t="s">
        <v>14</v>
      </c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14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14"/>
      <c r="F163" s="39" t="s">
        <v>39</v>
      </c>
      <c r="G163" s="8"/>
      <c r="H163" s="13"/>
    </row>
    <row r="164" customFormat="false" ht="15.75" hidden="false" customHeight="false" outlineLevel="2" collapsed="false">
      <c r="D164" s="12"/>
      <c r="E164" s="14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1"/>
      <c r="G165" s="8"/>
      <c r="H165" s="13"/>
    </row>
    <row r="166" customFormat="false" ht="15.75" hidden="false" customHeight="false" outlineLevel="2" collapsed="false">
      <c r="D166" s="12"/>
      <c r="E166" s="14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14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14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14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14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14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8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75" hidden="false" customHeight="false" outlineLevel="2" collapsed="false">
      <c r="D176" s="12"/>
      <c r="E176" s="8"/>
      <c r="F176" s="39" t="s">
        <v>63</v>
      </c>
      <c r="G176" s="8"/>
      <c r="H176" s="13"/>
    </row>
    <row r="177" customFormat="false" ht="15.75" hidden="false" customHeight="false" outlineLevel="2" collapsed="false">
      <c r="D177" s="12"/>
      <c r="E177" s="8"/>
      <c r="F177" s="1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E181" s="8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13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39" t="s">
        <v>42</v>
      </c>
      <c r="G185" s="8"/>
      <c r="H185" s="13"/>
    </row>
    <row r="186" customFormat="false" ht="15.6" hidden="false" customHeight="true" outlineLevel="2" collapsed="false">
      <c r="D186" s="12"/>
      <c r="E186" s="8"/>
      <c r="F186" s="8"/>
      <c r="G186" s="8"/>
      <c r="H186" s="13"/>
    </row>
    <row r="187" customFormat="false" ht="15.6" hidden="false" customHeight="tru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8"/>
      <c r="H190" s="13"/>
    </row>
    <row r="191" customFormat="false" ht="15.75" hidden="false" customHeight="false" outlineLevel="2" collapsed="false">
      <c r="D191" s="12"/>
      <c r="E191" s="8"/>
      <c r="F191" s="8"/>
      <c r="G191" s="8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8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5.75" hidden="false" customHeight="false" outlineLevel="2" collapsed="false">
      <c r="D208" s="12"/>
      <c r="E208" s="8"/>
      <c r="F208" s="8"/>
      <c r="G208" s="8"/>
      <c r="H208" s="13"/>
    </row>
    <row r="209" customFormat="false" ht="15.6" hidden="false" customHeight="true" outlineLevel="2" collapsed="false">
      <c r="D209" s="12"/>
      <c r="E209" s="8"/>
      <c r="F209" s="8"/>
      <c r="G209" s="8"/>
      <c r="H209" s="13"/>
    </row>
    <row r="210" customFormat="false" ht="15.6" hidden="false" customHeight="true" outlineLevel="2" collapsed="false">
      <c r="D210" s="12"/>
      <c r="E210" s="8"/>
      <c r="F210" s="8"/>
      <c r="G210" s="8"/>
      <c r="H210" s="13"/>
    </row>
    <row r="211" customFormat="false" ht="15.75" hidden="false" customHeight="false" outlineLevel="2" collapsed="false">
      <c r="D211" s="12"/>
      <c r="E211" s="8"/>
      <c r="F211" s="8"/>
      <c r="G211" s="8"/>
      <c r="H211" s="13"/>
    </row>
    <row r="212" customFormat="false" ht="15.75" hidden="false" customHeight="false" outlineLevel="2" collapsed="false">
      <c r="D212" s="12"/>
      <c r="E212" s="8"/>
      <c r="F212" s="8"/>
      <c r="G212" s="8"/>
      <c r="H212" s="13"/>
    </row>
    <row r="213" customFormat="false" ht="15.75" hidden="false" customHeight="false" outlineLevel="2" collapsed="false">
      <c r="D213" s="12"/>
      <c r="E213" s="8"/>
      <c r="F213" s="8"/>
      <c r="G213" s="8"/>
      <c r="H213" s="13"/>
    </row>
    <row r="214" customFormat="false" ht="15.75" hidden="false" customHeight="false" outlineLevel="2" collapsed="false">
      <c r="D214" s="12"/>
      <c r="E214" s="1"/>
      <c r="F214" s="8"/>
      <c r="G214" s="8"/>
      <c r="H214" s="13"/>
    </row>
    <row r="215" customFormat="false" ht="15.75" hidden="false" customHeight="false" outlineLevel="2" collapsed="false">
      <c r="D215" s="12"/>
      <c r="E215" s="8"/>
      <c r="F215" s="8"/>
      <c r="G215" s="8"/>
      <c r="H215" s="13"/>
    </row>
    <row r="216" customFormat="false" ht="15.75" hidden="false" customHeight="false" outlineLevel="2" collapsed="false">
      <c r="D216" s="12"/>
      <c r="E216" s="8"/>
      <c r="F216" s="8"/>
      <c r="G216" s="8"/>
      <c r="H216" s="13"/>
    </row>
    <row r="217" customFormat="false" ht="15.75" hidden="false" customHeight="false" outlineLevel="2" collapsed="false">
      <c r="D217" s="12"/>
      <c r="E217" s="8"/>
      <c r="F217" s="8"/>
      <c r="G217" s="8"/>
      <c r="H217" s="13"/>
    </row>
    <row r="218" customFormat="false" ht="15.75" hidden="false" customHeight="false" outlineLevel="2" collapsed="false">
      <c r="D218" s="12"/>
      <c r="E218" s="8"/>
      <c r="F218" s="8"/>
      <c r="G218" s="8"/>
      <c r="H218" s="13"/>
    </row>
    <row r="219" customFormat="false" ht="15.75" hidden="false" customHeight="false" outlineLevel="2" collapsed="false">
      <c r="D219" s="12"/>
      <c r="E219" s="8"/>
      <c r="F219" s="8"/>
      <c r="G219" s="8"/>
      <c r="H219" s="13"/>
    </row>
    <row r="220" customFormat="false" ht="15.75" hidden="false" customHeight="false" outlineLevel="2" collapsed="false">
      <c r="D220" s="12"/>
      <c r="E220" s="8"/>
      <c r="F220" s="8"/>
      <c r="G220" s="8"/>
      <c r="H220" s="13"/>
    </row>
    <row r="221" customFormat="false" ht="15.75" hidden="false" customHeight="false" outlineLevel="2" collapsed="false">
      <c r="D221" s="12"/>
      <c r="E221" s="8"/>
      <c r="F221" s="8"/>
      <c r="G221" s="8"/>
      <c r="H221" s="13"/>
    </row>
    <row r="222" customFormat="false" ht="15.75" hidden="false" customHeight="false" outlineLevel="2" collapsed="false">
      <c r="D222" s="12"/>
      <c r="E222" s="8"/>
      <c r="F222" s="14"/>
      <c r="G222" s="8"/>
      <c r="H222" s="13"/>
    </row>
    <row r="223" customFormat="false" ht="15.75" hidden="false" customHeight="false" outlineLevel="2" collapsed="false">
      <c r="D223" s="12"/>
      <c r="E223" s="8"/>
      <c r="F223" s="8"/>
      <c r="G223" s="14"/>
      <c r="H223" s="13"/>
    </row>
    <row r="224" customFormat="false" ht="15.75" hidden="false" customHeight="false" outlineLevel="2" collapsed="false">
      <c r="D224" s="12"/>
      <c r="E224" s="8"/>
      <c r="F224" s="8"/>
      <c r="G224" s="14"/>
      <c r="H224" s="13"/>
    </row>
    <row r="225" customFormat="false" ht="15.75" hidden="false" customHeight="false" outlineLevel="2" collapsed="false">
      <c r="D225" s="12"/>
      <c r="E225" s="8"/>
      <c r="F225" s="8"/>
      <c r="G225" s="8"/>
      <c r="H225" s="13"/>
    </row>
    <row r="226" customFormat="false" ht="15.75" hidden="false" customHeight="false" outlineLevel="2" collapsed="false">
      <c r="D226" s="12"/>
      <c r="E226" s="8"/>
      <c r="F226" s="8"/>
      <c r="G226" s="8"/>
      <c r="H226" s="13"/>
    </row>
    <row r="227" customFormat="false" ht="15.75" hidden="false" customHeight="false" outlineLevel="2" collapsed="false">
      <c r="D227" s="12"/>
      <c r="E227" s="14"/>
      <c r="F227" s="8"/>
      <c r="G227" s="8"/>
      <c r="H227" s="13"/>
    </row>
    <row r="228" customFormat="false" ht="15.75" hidden="false" customHeight="false" outlineLevel="2" collapsed="false">
      <c r="D228" s="12"/>
      <c r="E228" s="8"/>
      <c r="F228" s="8"/>
      <c r="G228" s="8"/>
      <c r="H228" s="13"/>
    </row>
    <row r="229" customFormat="false" ht="15.75" hidden="false" customHeight="false" outlineLevel="2" collapsed="false">
      <c r="D229" s="12"/>
      <c r="E229" s="8"/>
      <c r="F229" s="8"/>
      <c r="G229" s="8"/>
      <c r="H229" s="13"/>
    </row>
    <row r="230" customFormat="false" ht="15.75" hidden="false" customHeight="false" outlineLevel="2" collapsed="false">
      <c r="D230" s="12"/>
      <c r="E230" s="8"/>
      <c r="F230" s="8"/>
      <c r="G230" s="8"/>
      <c r="H230" s="13"/>
    </row>
    <row r="231" customFormat="false" ht="15.75" hidden="false" customHeight="false" outlineLevel="2" collapsed="false">
      <c r="D231" s="12"/>
      <c r="E231" s="8"/>
      <c r="F231" s="8"/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8"/>
      <c r="G233" s="8"/>
      <c r="H233" s="13"/>
    </row>
    <row r="234" customFormat="false" ht="15.75" hidden="false" customHeight="false" outlineLevel="2" collapsed="false">
      <c r="D234" s="12"/>
      <c r="E234" s="8"/>
      <c r="F234" s="8"/>
      <c r="G234" s="8"/>
      <c r="H234" s="13"/>
    </row>
    <row r="235" customFormat="false" ht="15.75" hidden="false" customHeight="false" outlineLevel="2" collapsed="false">
      <c r="D235" s="12"/>
      <c r="E235" s="8"/>
      <c r="F235" s="8"/>
      <c r="G235" s="8"/>
      <c r="H235" s="13"/>
    </row>
    <row r="236" customFormat="false" ht="15.75" hidden="false" customHeight="false" outlineLevel="2" collapsed="false">
      <c r="D236" s="12"/>
      <c r="E236" s="8"/>
      <c r="F236" s="8"/>
      <c r="G236" s="8"/>
      <c r="H236" s="13"/>
    </row>
    <row r="237" customFormat="false" ht="15.75" hidden="false" customHeight="false" outlineLevel="2" collapsed="false">
      <c r="D237" s="12"/>
      <c r="E237" s="8"/>
      <c r="F237" s="8"/>
      <c r="G237" s="8"/>
      <c r="H237" s="13"/>
    </row>
    <row r="238" customFormat="false" ht="15.75" hidden="false" customHeight="false" outlineLevel="2" collapsed="false">
      <c r="D238" s="12"/>
      <c r="E238" s="8"/>
      <c r="F238" s="8"/>
      <c r="G238" s="8"/>
      <c r="H238" s="13"/>
    </row>
    <row r="239" customFormat="false" ht="15.75" hidden="false" customHeight="false" outlineLevel="2" collapsed="false">
      <c r="D239" s="12"/>
      <c r="E239" s="8"/>
      <c r="F239" s="8"/>
      <c r="G239" s="8"/>
      <c r="H239" s="13"/>
    </row>
    <row r="240" customFormat="false" ht="15.75" hidden="false" customHeight="false" outlineLevel="2" collapsed="false">
      <c r="D240" s="12"/>
      <c r="E240" s="8"/>
      <c r="F240" s="8"/>
      <c r="G240" s="8"/>
      <c r="H240" s="13"/>
    </row>
    <row r="241" customFormat="false" ht="15.75" hidden="false" customHeight="false" outlineLevel="2" collapsed="false">
      <c r="D241" s="12"/>
      <c r="E241" s="8"/>
      <c r="F241" s="8"/>
      <c r="G241" s="8"/>
      <c r="H241" s="13"/>
    </row>
    <row r="242" customFormat="false" ht="15" hidden="false" customHeight="true" outlineLevel="0" collapsed="false">
      <c r="C242" s="54" t="n">
        <f aca="false">SUM(D242:H242)</f>
        <v>94</v>
      </c>
      <c r="D242" s="55" t="n">
        <f aca="false">D142+D75+D8</f>
        <v>2</v>
      </c>
      <c r="E242" s="55" t="n">
        <f aca="false">E142+E75+E8</f>
        <v>0</v>
      </c>
      <c r="F242" s="55" t="n">
        <f aca="false">F142+F75+F8</f>
        <v>92</v>
      </c>
      <c r="G242" s="55" t="n">
        <f aca="false">G142+G75+G8</f>
        <v>0</v>
      </c>
      <c r="H242" s="55" t="n">
        <f aca="false">H142+H75+H8</f>
        <v>0</v>
      </c>
    </row>
    <row r="243" customFormat="false" ht="15.75" hidden="false" customHeight="false" outlineLevel="0" collapsed="false">
      <c r="C243" s="56"/>
      <c r="D243" s="21" t="n">
        <f aca="false">D242/$C$242</f>
        <v>0.0212765957446808</v>
      </c>
      <c r="E243" s="21" t="n">
        <f aca="false">E242/$C$242</f>
        <v>0</v>
      </c>
      <c r="F243" s="21" t="n">
        <f aca="false">F242/$C$242</f>
        <v>0.978723404255319</v>
      </c>
      <c r="G243" s="21" t="n">
        <f aca="false">G242/$C$242</f>
        <v>0</v>
      </c>
      <c r="H243" s="21" t="n">
        <f aca="false"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D10:E23 G10:H23">
    <cfRule type="duplicateValues" priority="2" aboveAverage="0" equalAverage="0" bottom="0" percent="0" rank="0" text="" dxfId="0">
      <formula>0</formula>
    </cfRule>
  </conditionalFormatting>
  <conditionalFormatting sqref="D90:E90 G90:H90">
    <cfRule type="duplicateValues" priority="3" aboveAverage="0" equalAverage="0" bottom="0" percent="0" rank="0" text="" dxfId="1">
      <formula>0</formula>
    </cfRule>
  </conditionalFormatting>
  <conditionalFormatting sqref="D90:E90 G90:H90"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</conditionalFormatting>
  <conditionalFormatting sqref="D90:E90 G90:H90">
    <cfRule type="duplicateValues" priority="6" aboveAverage="0" equalAverage="0" bottom="0" percent="0" rank="0" text="" dxfId="4">
      <formula>0</formula>
    </cfRule>
  </conditionalFormatting>
  <conditionalFormatting sqref="D90:E90 G90:H90"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</conditionalFormatting>
  <conditionalFormatting sqref="D157:E157 G157:H157">
    <cfRule type="duplicateValues" priority="10" aboveAverage="0" equalAverage="0" bottom="0" percent="0" rank="0" text="" dxfId="8">
      <formula>0</formula>
    </cfRule>
  </conditionalFormatting>
  <conditionalFormatting sqref="D157:E157 G157:H157">
    <cfRule type="duplicateValues" priority="11" aboveAverage="0" equalAverage="0" bottom="0" percent="0" rank="0" text="" dxfId="9">
      <formula>0</formula>
    </cfRule>
  </conditionalFormatting>
  <conditionalFormatting sqref="D157:E157 G157:H157">
    <cfRule type="duplicateValues" priority="12" aboveAverage="0" equalAverage="0" bottom="0" percent="0" rank="0" text="" dxfId="10">
      <formula>0</formula>
    </cfRule>
  </conditionalFormatting>
  <conditionalFormatting sqref="D76:H76 D77:E81 D84:E88 D83 E89 G77:H77 G80:H81 G83:H83 G86:H89 H84:H85 H82 H78:H79">
    <cfRule type="duplicateValues" priority="13" aboveAverage="0" equalAverage="0" bottom="0" percent="0" rank="0" text="" dxfId="11">
      <formula>0</formula>
    </cfRule>
  </conditionalFormatting>
  <conditionalFormatting sqref="D76:H76 D77:E81 D84:E88 D83 E89 G77:H77 G80:H81 G83:H83 G86:H89 H84:H85 H82 H78:H79"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</conditionalFormatting>
  <conditionalFormatting sqref="D143:H143 D144:E144 D146:E148 E149 D145 D151:E155 D150 E156 G144:H156">
    <cfRule type="duplicateValues" priority="23" aboveAverage="0" equalAverage="0" bottom="0" percent="0" rank="0" text="" dxfId="21">
      <formula>0</formula>
    </cfRule>
  </conditionalFormatting>
  <conditionalFormatting sqref="D143:H143 D144:E144 D146:E148 E149 D145 D151:E155 D150 E156 G144:H156"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</conditionalFormatting>
  <conditionalFormatting sqref="D9:H9 D10:E23 G10:H23"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</conditionalFormatting>
  <conditionalFormatting sqref="G82 G78:G79 G84:G85 E83"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</conditionalFormatting>
  <conditionalFormatting sqref="E145 E150"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</conditionalFormatting>
  <conditionalFormatting sqref="F23"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</conditionalFormatting>
  <conditionalFormatting sqref="F13 F21"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  <cfRule type="duplicateValues" priority="105" aboveAverage="0" equalAverage="0" bottom="0" percent="0" rank="0" text="" dxfId="103">
      <formula>0</formula>
    </cfRule>
    <cfRule type="duplicateValues" priority="106" aboveAverage="0" equalAverage="0" bottom="0" percent="0" rank="0" text="" dxfId="104">
      <formula>0</formula>
    </cfRule>
    <cfRule type="duplicateValues" priority="107" aboveAverage="0" equalAverage="0" bottom="0" percent="0" rank="0" text="" dxfId="105">
      <formula>0</formula>
    </cfRule>
    <cfRule type="duplicateValues" priority="108" aboveAverage="0" equalAverage="0" bottom="0" percent="0" rank="0" text="" dxfId="106">
      <formula>0</formula>
    </cfRule>
    <cfRule type="duplicateValues" priority="109" aboveAverage="0" equalAverage="0" bottom="0" percent="0" rank="0" text="" dxfId="107">
      <formula>0</formula>
    </cfRule>
    <cfRule type="duplicateValues" priority="110" aboveAverage="0" equalAverage="0" bottom="0" percent="0" rank="0" text="" dxfId="108">
      <formula>0</formula>
    </cfRule>
    <cfRule type="duplicateValues" priority="111" aboveAverage="0" equalAverage="0" bottom="0" percent="0" rank="0" text="" dxfId="109">
      <formula>0</formula>
    </cfRule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</conditionalFormatting>
  <conditionalFormatting sqref="F90"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  <cfRule type="duplicateValues" priority="121" aboveAverage="0" equalAverage="0" bottom="0" percent="0" rank="0" text="" dxfId="119">
      <formula>0</formula>
    </cfRule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</conditionalFormatting>
  <conditionalFormatting sqref="F80 F88"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  <cfRule type="duplicateValues" priority="140" aboveAverage="0" equalAverage="0" bottom="0" percent="0" rank="0" text="" dxfId="138">
      <formula>0</formula>
    </cfRule>
    <cfRule type="duplicateValues" priority="141" aboveAverage="0" equalAverage="0" bottom="0" percent="0" rank="0" text="" dxfId="139">
      <formula>0</formula>
    </cfRule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  <cfRule type="duplicateValues" priority="144" aboveAverage="0" equalAverage="0" bottom="0" percent="0" rank="0" text="" dxfId="142">
      <formula>0</formula>
    </cfRule>
    <cfRule type="duplicateValues" priority="145" aboveAverage="0" equalAverage="0" bottom="0" percent="0" rank="0" text="" dxfId="143">
      <formula>0</formula>
    </cfRule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  <cfRule type="duplicateValues" priority="149" aboveAverage="0" equalAverage="0" bottom="0" percent="0" rank="0" text="" dxfId="147">
      <formula>0</formula>
    </cfRule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  <cfRule type="duplicateValues" priority="152" aboveAverage="0" equalAverage="0" bottom="0" percent="0" rank="0" text="" dxfId="150">
      <formula>0</formula>
    </cfRule>
    <cfRule type="duplicateValues" priority="153" aboveAverage="0" equalAverage="0" bottom="0" percent="0" rank="0" text="" dxfId="151">
      <formula>0</formula>
    </cfRule>
  </conditionalFormatting>
  <conditionalFormatting sqref="F157"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  <cfRule type="duplicateValues" priority="156" aboveAverage="0" equalAverage="0" bottom="0" percent="0" rank="0" text="" dxfId="154">
      <formula>0</formula>
    </cfRule>
    <cfRule type="duplicateValues" priority="157" aboveAverage="0" equalAverage="0" bottom="0" percent="0" rank="0" text="" dxfId="155">
      <formula>0</formula>
    </cfRule>
    <cfRule type="duplicateValues" priority="158" aboveAverage="0" equalAverage="0" bottom="0" percent="0" rank="0" text="" dxfId="156">
      <formula>0</formula>
    </cfRule>
    <cfRule type="duplicateValues" priority="159" aboveAverage="0" equalAverage="0" bottom="0" percent="0" rank="0" text="" dxfId="157">
      <formula>0</formula>
    </cfRule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</conditionalFormatting>
  <conditionalFormatting sqref="F147 F155">
    <cfRule type="duplicateValues" priority="168" aboveAverage="0" equalAverage="0" bottom="0" percent="0" rank="0" text="" dxfId="166">
      <formula>0</formula>
    </cfRule>
    <cfRule type="duplicateValues" priority="169" aboveAverage="0" equalAverage="0" bottom="0" percent="0" rank="0" text="" dxfId="167">
      <formula>0</formula>
    </cfRule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  <cfRule type="duplicateValues" priority="179" aboveAverage="0" equalAverage="0" bottom="0" percent="0" rank="0" text="" dxfId="177">
      <formula>0</formula>
    </cfRule>
    <cfRule type="duplicateValues" priority="180" aboveAverage="0" equalAverage="0" bottom="0" percent="0" rank="0" text="" dxfId="178">
      <formula>0</formula>
    </cfRule>
    <cfRule type="duplicateValues" priority="181" aboveAverage="0" equalAverage="0" bottom="0" percent="0" rank="0" text="" dxfId="179">
      <formula>0</formula>
    </cfRule>
    <cfRule type="duplicateValues" priority="182" aboveAverage="0" equalAverage="0" bottom="0" percent="0" rank="0" text="" dxfId="180">
      <formula>0</formula>
    </cfRule>
    <cfRule type="duplicateValues" priority="183" aboveAverage="0" equalAverage="0" bottom="0" percent="0" rank="0" text="" dxfId="181">
      <formula>0</formula>
    </cfRule>
    <cfRule type="duplicateValues" priority="184" aboveAverage="0" equalAverage="0" bottom="0" percent="0" rank="0" text="" dxfId="182">
      <formula>0</formula>
    </cfRule>
    <cfRule type="duplicateValues" priority="185" aboveAverage="0" equalAverage="0" bottom="0" percent="0" rank="0" text="" dxfId="183">
      <formula>0</formula>
    </cfRule>
    <cfRule type="duplicateValues" priority="186" aboveAverage="0" equalAverage="0" bottom="0" percent="0" rank="0" text="" dxfId="184">
      <formula>0</formula>
    </cfRule>
    <cfRule type="duplicateValues" priority="187" aboveAverage="0" equalAverage="0" bottom="0" percent="0" rank="0" text="" dxfId="185">
      <formula>0</formula>
    </cfRule>
    <cfRule type="duplicateValues" priority="188" aboveAverage="0" equalAverage="0" bottom="0" percent="0" rank="0" text="" dxfId="186">
      <formula>0</formula>
    </cfRule>
  </conditionalFormatting>
  <conditionalFormatting sqref="E73">
    <cfRule type="duplicateValues" priority="189" aboveAverage="0" equalAverage="0" bottom="0" percent="0" rank="0" text="" dxfId="187">
      <formula>0</formula>
    </cfRule>
  </conditionalFormatting>
  <conditionalFormatting sqref="E73">
    <cfRule type="duplicateValues" priority="190" aboveAverage="0" equalAverage="0" bottom="0" percent="0" rank="0" text="" dxfId="188">
      <formula>0</formula>
    </cfRule>
  </conditionalFormatting>
  <conditionalFormatting sqref="E73">
    <cfRule type="duplicateValues" priority="191" aboveAverage="0" equalAverage="0" bottom="0" percent="0" rank="0" text="" dxfId="189">
      <formula>0</formula>
    </cfRule>
  </conditionalFormatting>
  <conditionalFormatting sqref="D52:H53 F42 D24:D28 D30:D37 D39:D51 G24:H51 F24:F30 F44:F50 F32:F40">
    <cfRule type="duplicateValues" priority="192" aboveAverage="0" equalAverage="0" bottom="0" percent="0" rank="0" text="" dxfId="190">
      <formula>0</formula>
    </cfRule>
  </conditionalFormatting>
  <conditionalFormatting sqref="F41">
    <cfRule type="duplicateValues" priority="193" aboveAverage="0" equalAverage="0" bottom="0" percent="0" rank="0" text="" dxfId="191">
      <formula>0</formula>
    </cfRule>
  </conditionalFormatting>
  <conditionalFormatting sqref="F41">
    <cfRule type="duplicateValues" priority="194" aboveAverage="0" equalAverage="0" bottom="0" percent="0" rank="0" text="" dxfId="192">
      <formula>0</formula>
    </cfRule>
  </conditionalFormatting>
  <conditionalFormatting sqref="D54:E71 F54:H74 D72:D74">
    <cfRule type="duplicateValues" priority="195" aboveAverage="0" equalAverage="0" bottom="0" percent="0" rank="0" text="" dxfId="193">
      <formula>0</formula>
    </cfRule>
  </conditionalFormatting>
  <conditionalFormatting sqref="D54:H71 D72:D74 F72:H74"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  <cfRule type="duplicateValues" priority="199" aboveAverage="0" equalAverage="0" bottom="0" percent="0" rank="0" text="" dxfId="197">
      <formula>0</formula>
    </cfRule>
    <cfRule type="duplicateValues" priority="200" aboveAverage="0" equalAverage="0" bottom="0" percent="0" rank="0" text="" dxfId="198">
      <formula>0</formula>
    </cfRule>
    <cfRule type="duplicateValues" priority="201" aboveAverage="0" equalAverage="0" bottom="0" percent="0" rank="0" text="" dxfId="199">
      <formula>0</formula>
    </cfRule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</conditionalFormatting>
  <conditionalFormatting sqref="E72 E74">
    <cfRule type="duplicateValues" priority="205" aboveAverage="0" equalAverage="0" bottom="0" percent="0" rank="0" text="" dxfId="203">
      <formula>0</formula>
    </cfRule>
  </conditionalFormatting>
  <conditionalFormatting sqref="E72:E74"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  <cfRule type="duplicateValues" priority="211" aboveAverage="0" equalAverage="0" bottom="0" percent="0" rank="0" text="" dxfId="209">
      <formula>0</formula>
    </cfRule>
    <cfRule type="duplicateValues" priority="212" aboveAverage="0" equalAverage="0" bottom="0" percent="0" rank="0" text="" dxfId="210">
      <formula>0</formula>
    </cfRule>
    <cfRule type="duplicateValues" priority="213" aboveAverage="0" equalAverage="0" bottom="0" percent="0" rank="0" text="" dxfId="211">
      <formula>0</formula>
    </cfRule>
    <cfRule type="duplicateValues" priority="214" aboveAverage="0" equalAverage="0" bottom="0" percent="0" rank="0" text="" dxfId="212">
      <formula>0</formula>
    </cfRule>
  </conditionalFormatting>
  <conditionalFormatting sqref="D52:H53 D24:D28 D30:D37 D39:D51 F24:H30 F44:H50 G43:H43 F32:H42 G31:H31 G51:H51">
    <cfRule type="duplicateValues" priority="215" aboveAverage="0" equalAverage="0" bottom="0" percent="0" rank="0" text="" dxfId="213">
      <formula>0</formula>
    </cfRule>
    <cfRule type="duplicateValues" priority="216" aboveAverage="0" equalAverage="0" bottom="0" percent="0" rank="0" text="" dxfId="214">
      <formula>0</formula>
    </cfRule>
    <cfRule type="duplicateValues" priority="217" aboveAverage="0" equalAverage="0" bottom="0" percent="0" rank="0" text="" dxfId="215">
      <formula>0</formula>
    </cfRule>
    <cfRule type="duplicateValues" priority="218" aboveAverage="0" equalAverage="0" bottom="0" percent="0" rank="0" text="" dxfId="216">
      <formula>0</formula>
    </cfRule>
    <cfRule type="duplicateValues" priority="219" aboveAverage="0" equalAverage="0" bottom="0" percent="0" rank="0" text="" dxfId="217">
      <formula>0</formula>
    </cfRule>
    <cfRule type="duplicateValues" priority="220" aboveAverage="0" equalAverage="0" bottom="0" percent="0" rank="0" text="" dxfId="218">
      <formula>0</formula>
    </cfRule>
    <cfRule type="duplicateValues" priority="221" aboveAverage="0" equalAverage="0" bottom="0" percent="0" rank="0" text="" dxfId="219">
      <formula>0</formula>
    </cfRule>
    <cfRule type="duplicateValues" priority="222" aboveAverage="0" equalAverage="0" bottom="0" percent="0" rank="0" text="" dxfId="220">
      <formula>0</formula>
    </cfRule>
    <cfRule type="duplicateValues" priority="223" aboveAverage="0" equalAverage="0" bottom="0" percent="0" rank="0" text="" dxfId="221">
      <formula>0</formula>
    </cfRule>
  </conditionalFormatting>
  <conditionalFormatting sqref="D119:E122 E123:E127 G91:H122">
    <cfRule type="duplicateValues" priority="224" aboveAverage="0" equalAverage="0" bottom="0" percent="0" rank="0" text="" dxfId="222">
      <formula>0</formula>
    </cfRule>
  </conditionalFormatting>
  <conditionalFormatting sqref="D119:E122 E123:E127">
    <cfRule type="duplicateValues" priority="225" aboveAverage="0" equalAverage="0" bottom="0" percent="0" rank="0" text="" dxfId="223">
      <formula>0</formula>
    </cfRule>
  </conditionalFormatting>
  <conditionalFormatting sqref="D119:E122 E123:E127 G91:H122">
    <cfRule type="duplicateValues" priority="226" aboveAverage="0" equalAverage="0" bottom="0" percent="0" rank="0" text="" dxfId="224">
      <formula>0</formula>
    </cfRule>
    <cfRule type="duplicateValues" priority="227" aboveAverage="0" equalAverage="0" bottom="0" percent="0" rank="0" text="" dxfId="225">
      <formula>0</formula>
    </cfRule>
  </conditionalFormatting>
  <conditionalFormatting sqref="D119:E122 E123:E127 G91:H122">
    <cfRule type="duplicateValues" priority="228" aboveAverage="0" equalAverage="0" bottom="0" percent="0" rank="0" text="" dxfId="226">
      <formula>0</formula>
    </cfRule>
  </conditionalFormatting>
  <conditionalFormatting sqref="D119:E122 E123:E127">
    <cfRule type="duplicateValues" priority="229" aboveAverage="0" equalAverage="0" bottom="0" percent="0" rank="0" text="" dxfId="227">
      <formula>0</formula>
    </cfRule>
  </conditionalFormatting>
  <conditionalFormatting sqref="D119:E122 E123:E127 G91:H122">
    <cfRule type="duplicateValues" priority="230" aboveAverage="0" equalAverage="0" bottom="0" percent="0" rank="0" text="" dxfId="228">
      <formula>0</formula>
    </cfRule>
    <cfRule type="duplicateValues" priority="231" aboveAverage="0" equalAverage="0" bottom="0" percent="0" rank="0" text="" dxfId="229">
      <formula>0</formula>
    </cfRule>
    <cfRule type="duplicateValues" priority="232" aboveAverage="0" equalAverage="0" bottom="0" percent="0" rank="0" text="" dxfId="230">
      <formula>0</formula>
    </cfRule>
  </conditionalFormatting>
  <conditionalFormatting sqref="D128:H141 D123:D127 F123:H127">
    <cfRule type="duplicateValues" priority="233" aboveAverage="0" equalAverage="0" bottom="0" percent="0" rank="0" text="" dxfId="231">
      <formula>0</formula>
    </cfRule>
  </conditionalFormatting>
  <conditionalFormatting sqref="D128:H141 D123:D127 F123:H127">
    <cfRule type="duplicateValues" priority="234" aboveAverage="0" equalAverage="0" bottom="0" percent="0" rank="0" text="" dxfId="232">
      <formula>0</formula>
    </cfRule>
    <cfRule type="duplicateValues" priority="235" aboveAverage="0" equalAverage="0" bottom="0" percent="0" rank="0" text="" dxfId="233">
      <formula>0</formula>
    </cfRule>
  </conditionalFormatting>
  <conditionalFormatting sqref="D128:H141 D123:D127 F123:H127">
    <cfRule type="duplicateValues" priority="236" aboveAverage="0" equalAverage="0" bottom="0" percent="0" rank="0" text="" dxfId="234">
      <formula>0</formula>
    </cfRule>
  </conditionalFormatting>
  <conditionalFormatting sqref="D128:H141 D123:D127 F123:H127">
    <cfRule type="duplicateValues" priority="237" aboveAverage="0" equalAverage="0" bottom="0" percent="0" rank="0" text="" dxfId="235">
      <formula>0</formula>
    </cfRule>
    <cfRule type="duplicateValues" priority="238" aboveAverage="0" equalAverage="0" bottom="0" percent="0" rank="0" text="" dxfId="236">
      <formula>0</formula>
    </cfRule>
    <cfRule type="duplicateValues" priority="239" aboveAverage="0" equalAverage="0" bottom="0" percent="0" rank="0" text="" dxfId="237">
      <formula>0</formula>
    </cfRule>
  </conditionalFormatting>
  <conditionalFormatting sqref="F108">
    <cfRule type="duplicateValues" priority="240" aboveAverage="0" equalAverage="0" bottom="0" percent="0" rank="0" text="" dxfId="238">
      <formula>0</formula>
    </cfRule>
  </conditionalFormatting>
  <conditionalFormatting sqref="F108">
    <cfRule type="duplicateValues" priority="241" aboveAverage="0" equalAverage="0" bottom="0" percent="0" rank="0" text="" dxfId="239">
      <formula>0</formula>
    </cfRule>
  </conditionalFormatting>
  <conditionalFormatting sqref="F121 F118:F119">
    <cfRule type="duplicateValues" priority="242" aboveAverage="0" equalAverage="0" bottom="0" percent="0" rank="0" text="" dxfId="240">
      <formula>0</formula>
    </cfRule>
  </conditionalFormatting>
  <conditionalFormatting sqref="F120 F122">
    <cfRule type="duplicateValues" priority="243" aboveAverage="0" equalAverage="0" bottom="0" percent="0" rank="0" text="" dxfId="241">
      <formula>0</formula>
    </cfRule>
  </conditionalFormatting>
  <conditionalFormatting sqref="F118:F122">
    <cfRule type="duplicateValues" priority="244" aboveAverage="0" equalAverage="0" bottom="0" percent="0" rank="0" text="" dxfId="242">
      <formula>0</formula>
    </cfRule>
    <cfRule type="duplicateValues" priority="245" aboveAverage="0" equalAverage="0" bottom="0" percent="0" rank="0" text="" dxfId="243">
      <formula>0</formula>
    </cfRule>
    <cfRule type="duplicateValues" priority="246" aboveAverage="0" equalAverage="0" bottom="0" percent="0" rank="0" text="" dxfId="244">
      <formula>0</formula>
    </cfRule>
    <cfRule type="duplicateValues" priority="247" aboveAverage="0" equalAverage="0" bottom="0" percent="0" rank="0" text="" dxfId="245">
      <formula>0</formula>
    </cfRule>
    <cfRule type="duplicateValues" priority="248" aboveAverage="0" equalAverage="0" bottom="0" percent="0" rank="0" text="" dxfId="246">
      <formula>0</formula>
    </cfRule>
    <cfRule type="duplicateValues" priority="249" aboveAverage="0" equalAverage="0" bottom="0" percent="0" rank="0" text="" dxfId="247">
      <formula>0</formula>
    </cfRule>
    <cfRule type="duplicateValues" priority="250" aboveAverage="0" equalAverage="0" bottom="0" percent="0" rank="0" text="" dxfId="248">
      <formula>0</formula>
    </cfRule>
    <cfRule type="duplicateValues" priority="251" aboveAverage="0" equalAverage="0" bottom="0" percent="0" rank="0" text="" dxfId="249">
      <formula>0</formula>
    </cfRule>
    <cfRule type="duplicateValues" priority="252" aboveAverage="0" equalAverage="0" bottom="0" percent="0" rank="0" text="" dxfId="250">
      <formula>0</formula>
    </cfRule>
  </conditionalFormatting>
  <conditionalFormatting sqref="F109 F91:F97 D91:D118 F111:F117 F99:F107">
    <cfRule type="duplicateValues" priority="253" aboveAverage="0" equalAverage="0" bottom="0" percent="0" rank="0" text="" dxfId="251">
      <formula>0</formula>
    </cfRule>
  </conditionalFormatting>
  <conditionalFormatting sqref="F91:F97 D91:D118 F111:F117 F99:F109">
    <cfRule type="duplicateValues" priority="254" aboveAverage="0" equalAverage="0" bottom="0" percent="0" rank="0" text="" dxfId="252">
      <formula>0</formula>
    </cfRule>
    <cfRule type="duplicateValues" priority="255" aboveAverage="0" equalAverage="0" bottom="0" percent="0" rank="0" text="" dxfId="253">
      <formula>0</formula>
    </cfRule>
    <cfRule type="duplicateValues" priority="256" aboveAverage="0" equalAverage="0" bottom="0" percent="0" rank="0" text="" dxfId="254">
      <formula>0</formula>
    </cfRule>
    <cfRule type="duplicateValues" priority="257" aboveAverage="0" equalAverage="0" bottom="0" percent="0" rank="0" text="" dxfId="255">
      <formula>0</formula>
    </cfRule>
    <cfRule type="duplicateValues" priority="258" aboveAverage="0" equalAverage="0" bottom="0" percent="0" rank="0" text="" dxfId="256">
      <formula>0</formula>
    </cfRule>
    <cfRule type="duplicateValues" priority="259" aboveAverage="0" equalAverage="0" bottom="0" percent="0" rank="0" text="" dxfId="257">
      <formula>0</formula>
    </cfRule>
    <cfRule type="duplicateValues" priority="260" aboveAverage="0" equalAverage="0" bottom="0" percent="0" rank="0" text="" dxfId="258">
      <formula>0</formula>
    </cfRule>
    <cfRule type="duplicateValues" priority="261" aboveAverage="0" equalAverage="0" bottom="0" percent="0" rank="0" text="" dxfId="259">
      <formula>0</formula>
    </cfRule>
    <cfRule type="duplicateValues" priority="262" aboveAverage="0" equalAverage="0" bottom="0" percent="0" rank="0" text="" dxfId="260">
      <formula>0</formula>
    </cfRule>
  </conditionalFormatting>
  <conditionalFormatting sqref="D210:H241">
    <cfRule type="duplicateValues" priority="263" aboveAverage="0" equalAverage="0" bottom="0" percent="0" rank="0" text="" dxfId="261">
      <formula>0</formula>
    </cfRule>
  </conditionalFormatting>
  <conditionalFormatting sqref="D210:H241">
    <cfRule type="duplicateValues" priority="264" aboveAverage="0" equalAverage="0" bottom="0" percent="0" rank="0" text="" dxfId="262">
      <formula>0</formula>
    </cfRule>
  </conditionalFormatting>
  <conditionalFormatting sqref="D210:H241">
    <cfRule type="duplicateValues" priority="265" aboveAverage="0" equalAverage="0" bottom="0" percent="0" rank="0" text="" dxfId="263">
      <formula>0</formula>
    </cfRule>
  </conditionalFormatting>
  <conditionalFormatting sqref="D158:E209 G158:H209">
    <cfRule type="duplicateValues" priority="266" aboveAverage="0" equalAverage="0" bottom="0" percent="0" rank="0" text="" dxfId="264">
      <formula>0</formula>
    </cfRule>
  </conditionalFormatting>
  <conditionalFormatting sqref="D158:E209 G158:H209">
    <cfRule type="duplicateValues" priority="267" aboveAverage="0" equalAverage="0" bottom="0" percent="0" rank="0" text="" dxfId="265">
      <formula>0</formula>
    </cfRule>
  </conditionalFormatting>
  <conditionalFormatting sqref="D158:E177 G158:H177">
    <cfRule type="duplicateValues" priority="268" aboveAverage="0" equalAverage="0" bottom="0" percent="0" rank="0" text="" dxfId="266">
      <formula>0</formula>
    </cfRule>
  </conditionalFormatting>
  <conditionalFormatting sqref="D168:E169">
    <cfRule type="duplicateValues" priority="269" aboveAverage="0" equalAverage="0" bottom="0" percent="0" rank="0" text="" dxfId="267">
      <formula>0</formula>
    </cfRule>
  </conditionalFormatting>
  <conditionalFormatting sqref="D168:E169">
    <cfRule type="duplicateValues" priority="270" aboveAverage="0" equalAverage="0" bottom="0" percent="0" rank="0" text="" dxfId="268">
      <formula>0</formula>
    </cfRule>
  </conditionalFormatting>
  <conditionalFormatting sqref="D168:E169">
    <cfRule type="duplicateValues" priority="271" aboveAverage="0" equalAverage="0" bottom="0" percent="0" rank="0" text="" dxfId="269">
      <formula>0</formula>
    </cfRule>
  </conditionalFormatting>
  <conditionalFormatting sqref="D168:E169">
    <cfRule type="duplicateValues" priority="272" aboveAverage="0" equalAverage="0" bottom="0" percent="0" rank="0" text="" dxfId="270">
      <formula>0</formula>
    </cfRule>
  </conditionalFormatting>
  <conditionalFormatting sqref="F186:F209">
    <cfRule type="duplicateValues" priority="273" aboveAverage="0" equalAverage="0" bottom="0" percent="0" rank="0" text="" dxfId="271">
      <formula>0</formula>
    </cfRule>
  </conditionalFormatting>
  <conditionalFormatting sqref="F186:F209">
    <cfRule type="duplicateValues" priority="274" aboveAverage="0" equalAverage="0" bottom="0" percent="0" rank="0" text="" dxfId="272">
      <formula>0</formula>
    </cfRule>
    <cfRule type="duplicateValues" priority="275" aboveAverage="0" equalAverage="0" bottom="0" percent="0" rank="0" text="" dxfId="273">
      <formula>0</formula>
    </cfRule>
    <cfRule type="duplicateValues" priority="276" aboveAverage="0" equalAverage="0" bottom="0" percent="0" rank="0" text="" dxfId="274">
      <formula>0</formula>
    </cfRule>
    <cfRule type="duplicateValues" priority="277" aboveAverage="0" equalAverage="0" bottom="0" percent="0" rank="0" text="" dxfId="275">
      <formula>0</formula>
    </cfRule>
    <cfRule type="duplicateValues" priority="278" aboveAverage="0" equalAverage="0" bottom="0" percent="0" rank="0" text="" dxfId="276">
      <formula>0</formula>
    </cfRule>
    <cfRule type="duplicateValues" priority="279" aboveAverage="0" equalAverage="0" bottom="0" percent="0" rank="0" text="" dxfId="277">
      <formula>0</formula>
    </cfRule>
    <cfRule type="duplicateValues" priority="280" aboveAverage="0" equalAverage="0" bottom="0" percent="0" rank="0" text="" dxfId="278">
      <formula>0</formula>
    </cfRule>
    <cfRule type="duplicateValues" priority="281" aboveAverage="0" equalAverage="0" bottom="0" percent="0" rank="0" text="" dxfId="279">
      <formula>0</formula>
    </cfRule>
    <cfRule type="duplicateValues" priority="282" aboveAverage="0" equalAverage="0" bottom="0" percent="0" rank="0" text="" dxfId="280">
      <formula>0</formula>
    </cfRule>
  </conditionalFormatting>
  <conditionalFormatting sqref="F175">
    <cfRule type="duplicateValues" priority="283" aboveAverage="0" equalAverage="0" bottom="0" percent="0" rank="0" text="" dxfId="281">
      <formula>0</formula>
    </cfRule>
  </conditionalFormatting>
  <conditionalFormatting sqref="F175">
    <cfRule type="duplicateValues" priority="284" aboveAverage="0" equalAverage="0" bottom="0" percent="0" rank="0" text="" dxfId="282">
      <formula>0</formula>
    </cfRule>
  </conditionalFormatting>
  <conditionalFormatting sqref="F176 F158:F164 F166:F174 F178:F185">
    <cfRule type="duplicateValues" priority="285" aboveAverage="0" equalAverage="0" bottom="0" percent="0" rank="0" text="" dxfId="283">
      <formula>0</formula>
    </cfRule>
  </conditionalFormatting>
  <conditionalFormatting sqref="F158:F164 F166:F176 F178:F185">
    <cfRule type="duplicateValues" priority="286" aboveAverage="0" equalAverage="0" bottom="0" percent="0" rank="0" text="" dxfId="284">
      <formula>0</formula>
    </cfRule>
    <cfRule type="duplicateValues" priority="287" aboveAverage="0" equalAverage="0" bottom="0" percent="0" rank="0" text="" dxfId="285">
      <formula>0</formula>
    </cfRule>
    <cfRule type="duplicateValues" priority="288" aboveAverage="0" equalAverage="0" bottom="0" percent="0" rank="0" text="" dxfId="286">
      <formula>0</formula>
    </cfRule>
    <cfRule type="duplicateValues" priority="289" aboveAverage="0" equalAverage="0" bottom="0" percent="0" rank="0" text="" dxfId="287">
      <formula>0</formula>
    </cfRule>
    <cfRule type="duplicateValues" priority="290" aboveAverage="0" equalAverage="0" bottom="0" percent="0" rank="0" text="" dxfId="288">
      <formula>0</formula>
    </cfRule>
    <cfRule type="duplicateValues" priority="291" aboveAverage="0" equalAverage="0" bottom="0" percent="0" rank="0" text="" dxfId="289">
      <formula>0</formula>
    </cfRule>
    <cfRule type="duplicateValues" priority="292" aboveAverage="0" equalAverage="0" bottom="0" percent="0" rank="0" text="" dxfId="290">
      <formula>0</formula>
    </cfRule>
    <cfRule type="duplicateValues" priority="293" aboveAverage="0" equalAverage="0" bottom="0" percent="0" rank="0" text="" dxfId="291">
      <formula>0</formula>
    </cfRule>
    <cfRule type="duplicateValues" priority="294" aboveAverage="0" equalAverage="0" bottom="0" percent="0" rank="0" text="" dxfId="292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15" activeCellId="0" sqref="G215"/>
    </sheetView>
  </sheetViews>
  <sheetFormatPr defaultRowHeight="12" zeroHeight="false" outlineLevelRow="2" outlineLevelCol="0"/>
  <cols>
    <col collapsed="false" customWidth="true" hidden="false" outlineLevel="0" max="1" min="1" style="1" width="3.86"/>
    <col collapsed="false" customWidth="true" hidden="false" outlineLevel="0" max="2" min="2" style="1" width="40.86"/>
    <col collapsed="false" customWidth="true" hidden="false" outlineLevel="0" max="3" min="3" style="1" width="4.43"/>
    <col collapsed="false" customWidth="true" hidden="false" outlineLevel="0" max="8" min="4" style="1" width="26.85"/>
    <col collapsed="false" customWidth="true" hidden="false" outlineLevel="0" max="9" min="9" style="1" width="3.86"/>
    <col collapsed="false" customWidth="true" hidden="false" outlineLevel="0" max="11" min="10" style="1" width="26.85"/>
    <col collapsed="false" customWidth="true" hidden="false" outlineLevel="0" max="12" min="12" style="1" width="28.71"/>
    <col collapsed="false" customWidth="true" hidden="false" outlineLevel="0" max="14" min="13" style="1" width="26.85"/>
    <col collapsed="false" customWidth="true" hidden="false" outlineLevel="0" max="1025" min="15" style="1" width="8.71"/>
  </cols>
  <sheetData>
    <row r="1" customFormat="false" ht="21" hidden="false" customHeight="false" outlineLevel="0" collapsed="false">
      <c r="D1" s="88" t="n">
        <v>1</v>
      </c>
      <c r="E1" s="88" t="n">
        <v>2</v>
      </c>
      <c r="F1" s="3" t="s">
        <v>34</v>
      </c>
      <c r="G1" s="88" t="n">
        <v>4</v>
      </c>
      <c r="H1" s="88" t="n">
        <v>5</v>
      </c>
    </row>
    <row r="2" customFormat="false" ht="12" hidden="false" customHeight="true" outlineLevel="0" collapsed="false">
      <c r="D2" s="90" t="s">
        <v>1</v>
      </c>
      <c r="E2" s="90" t="s">
        <v>2</v>
      </c>
      <c r="F2" s="90" t="s">
        <v>3</v>
      </c>
      <c r="G2" s="90" t="s">
        <v>4</v>
      </c>
      <c r="H2" s="90" t="s">
        <v>5</v>
      </c>
    </row>
    <row r="3" customFormat="false" ht="12" hidden="false" customHeight="false" outlineLevel="0" collapsed="false">
      <c r="D3" s="90"/>
      <c r="E3" s="90"/>
      <c r="F3" s="90"/>
      <c r="G3" s="90"/>
      <c r="H3" s="90"/>
    </row>
    <row r="4" customFormat="false" ht="12" hidden="false" customHeight="false" outlineLevel="0" collapsed="false">
      <c r="D4" s="90"/>
      <c r="E4" s="90"/>
      <c r="F4" s="90"/>
      <c r="G4" s="90"/>
      <c r="H4" s="90"/>
    </row>
    <row r="5" customFormat="false" ht="12" hidden="false" customHeight="false" outlineLevel="0" collapsed="false">
      <c r="D5" s="90"/>
      <c r="E5" s="90"/>
      <c r="F5" s="90"/>
      <c r="G5" s="90"/>
      <c r="H5" s="90"/>
    </row>
    <row r="6" customFormat="false" ht="12" hidden="false" customHeight="false" outlineLevel="0" collapsed="false">
      <c r="D6" s="90"/>
      <c r="E6" s="90"/>
      <c r="F6" s="90"/>
      <c r="G6" s="90"/>
      <c r="H6" s="90"/>
    </row>
    <row r="7" customFormat="false" ht="12" hidden="false" customHeight="false" outlineLevel="0" collapsed="false">
      <c r="D7" s="90"/>
      <c r="E7" s="90"/>
      <c r="F7" s="90"/>
      <c r="G7" s="90"/>
      <c r="H7" s="90"/>
    </row>
    <row r="8" customFormat="false" ht="42.75" hidden="false" customHeight="true" outlineLevel="0" collapsed="false">
      <c r="A8" s="89" t="n">
        <v>1</v>
      </c>
      <c r="B8" s="6" t="s">
        <v>110</v>
      </c>
      <c r="C8" s="7" t="n">
        <f aca="false">SUM(D8:H8)</f>
        <v>38</v>
      </c>
      <c r="D8" s="19" t="n">
        <f aca="false">COUNTA(D9:D74)</f>
        <v>0</v>
      </c>
      <c r="E8" s="19" t="n">
        <f aca="false">COUNTA(E9:E74)</f>
        <v>0</v>
      </c>
      <c r="F8" s="19" t="n">
        <f aca="false">COUNTA(F9:F74)</f>
        <v>38</v>
      </c>
      <c r="G8" s="19" t="n">
        <f aca="false">COUNTA(G9:G74)</f>
        <v>0</v>
      </c>
      <c r="H8" s="19" t="n">
        <f aca="false">COUNTA(H9:H74)</f>
        <v>0</v>
      </c>
    </row>
    <row r="9" customFormat="false" ht="15.6" hidden="false" customHeight="true" outlineLevel="1" collapsed="false">
      <c r="D9" s="12"/>
      <c r="E9" s="8"/>
      <c r="F9" s="8"/>
      <c r="G9" s="8"/>
      <c r="H9" s="13"/>
    </row>
    <row r="10" customFormat="false" ht="15.6" hidden="false" customHeight="true" outlineLevel="1" collapsed="false">
      <c r="D10" s="38"/>
      <c r="E10" s="8"/>
      <c r="F10" s="60" t="s">
        <v>71</v>
      </c>
      <c r="G10" s="8"/>
      <c r="H10" s="41"/>
    </row>
    <row r="11" customFormat="false" ht="15.75" hidden="false" customHeight="false" outlineLevel="1" collapsed="false">
      <c r="D11" s="38"/>
      <c r="E11" s="8"/>
      <c r="F11" s="60" t="s">
        <v>72</v>
      </c>
      <c r="G11" s="8"/>
      <c r="H11" s="41"/>
    </row>
    <row r="12" customFormat="false" ht="15.75" hidden="false" customHeight="false" outlineLevel="1" collapsed="false">
      <c r="D12" s="38"/>
      <c r="E12" s="8"/>
      <c r="F12" s="60" t="s">
        <v>55</v>
      </c>
      <c r="G12" s="8"/>
      <c r="H12" s="41"/>
    </row>
    <row r="13" customFormat="false" ht="15.75" hidden="false" customHeight="false" outlineLevel="1" collapsed="false">
      <c r="D13" s="38"/>
      <c r="E13" s="8"/>
      <c r="F13" s="60" t="s">
        <v>56</v>
      </c>
      <c r="G13" s="8"/>
      <c r="H13" s="41"/>
    </row>
    <row r="14" customFormat="false" ht="15.75" hidden="false" customHeight="false" outlineLevel="1" collapsed="false">
      <c r="D14" s="38"/>
      <c r="E14" s="8"/>
      <c r="F14" s="60" t="s">
        <v>73</v>
      </c>
      <c r="G14" s="8"/>
      <c r="H14" s="41"/>
    </row>
    <row r="15" customFormat="false" ht="15.75" hidden="false" customHeight="false" outlineLevel="1" collapsed="false">
      <c r="D15" s="38"/>
      <c r="E15" s="8"/>
      <c r="F15" s="60" t="s">
        <v>74</v>
      </c>
      <c r="G15" s="8"/>
      <c r="H15" s="41"/>
    </row>
    <row r="16" customFormat="false" ht="15.75" hidden="false" customHeight="false" outlineLevel="1" collapsed="false">
      <c r="D16" s="38"/>
      <c r="E16" s="8"/>
      <c r="F16" s="60" t="s">
        <v>75</v>
      </c>
      <c r="G16" s="8"/>
      <c r="H16" s="41"/>
    </row>
    <row r="17" customFormat="false" ht="15.75" hidden="false" customHeight="false" outlineLevel="1" collapsed="false">
      <c r="D17" s="38"/>
      <c r="E17" s="8"/>
      <c r="F17" s="60" t="s">
        <v>76</v>
      </c>
      <c r="G17" s="8"/>
      <c r="H17" s="41"/>
    </row>
    <row r="18" customFormat="false" ht="15.75" hidden="false" customHeight="false" outlineLevel="1" collapsed="false">
      <c r="D18" s="38"/>
      <c r="E18" s="8"/>
      <c r="F18" s="60" t="s">
        <v>77</v>
      </c>
      <c r="G18" s="8"/>
      <c r="H18" s="41"/>
    </row>
    <row r="19" customFormat="false" ht="15.75" hidden="false" customHeight="false" outlineLevel="1" collapsed="false">
      <c r="D19" s="38"/>
      <c r="E19" s="8"/>
      <c r="F19" s="60" t="s">
        <v>57</v>
      </c>
      <c r="G19" s="8"/>
      <c r="H19" s="41"/>
    </row>
    <row r="20" customFormat="false" ht="15.75" hidden="false" customHeight="false" outlineLevel="1" collapsed="false">
      <c r="D20" s="38"/>
      <c r="E20" s="8"/>
      <c r="F20" s="60" t="s">
        <v>58</v>
      </c>
      <c r="G20" s="8"/>
      <c r="H20" s="41"/>
    </row>
    <row r="21" customFormat="false" ht="15.75" hidden="false" customHeight="false" outlineLevel="1" collapsed="false">
      <c r="D21" s="38"/>
      <c r="E21" s="8"/>
      <c r="F21" s="60" t="s">
        <v>59</v>
      </c>
      <c r="G21" s="8"/>
      <c r="H21" s="41"/>
    </row>
    <row r="22" customFormat="false" ht="15.75" hidden="false" customHeight="false" outlineLevel="1" collapsed="false">
      <c r="D22" s="38"/>
      <c r="E22" s="8"/>
      <c r="F22" s="43" t="s">
        <v>37</v>
      </c>
      <c r="G22" s="8"/>
      <c r="H22" s="41"/>
    </row>
    <row r="23" customFormat="false" ht="15.75" hidden="false" customHeight="false" outlineLevel="1" collapsed="false">
      <c r="D23" s="38"/>
      <c r="E23" s="8"/>
      <c r="F23" s="40"/>
      <c r="G23" s="8"/>
      <c r="H23" s="41"/>
    </row>
    <row r="24" customFormat="false" ht="15.75" hidden="false" customHeight="false" outlineLevel="2" collapsed="false">
      <c r="D24" s="12"/>
      <c r="F24" s="39" t="s">
        <v>14</v>
      </c>
      <c r="G24" s="14"/>
      <c r="H24" s="13"/>
    </row>
    <row r="25" customFormat="false" ht="15.75" hidden="false" customHeight="false" outlineLevel="2" collapsed="false">
      <c r="D25" s="12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F28" s="39" t="s">
        <v>28</v>
      </c>
      <c r="G28" s="8"/>
      <c r="H28" s="13"/>
    </row>
    <row r="29" customFormat="false" ht="15.75" hidden="false" customHeight="false" outlineLevel="2" collapsed="false">
      <c r="F29" s="39" t="s">
        <v>39</v>
      </c>
      <c r="G29" s="8"/>
      <c r="H29" s="13"/>
    </row>
    <row r="30" customFormat="false" ht="15.75" hidden="false" customHeight="false" outlineLevel="2" collapsed="false">
      <c r="D30" s="12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G31" s="8"/>
      <c r="H31" s="13"/>
    </row>
    <row r="32" customFormat="false" ht="15.75" hidden="false" customHeight="false" outlineLevel="2" collapsed="false">
      <c r="D32" s="12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F34" s="39" t="s">
        <v>8</v>
      </c>
      <c r="G34" s="8"/>
      <c r="H34" s="13"/>
    </row>
    <row r="35" customFormat="false" ht="15.75" hidden="false" customHeight="false" outlineLevel="2" collapsed="false">
      <c r="D35" s="12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F37" s="39" t="s">
        <v>18</v>
      </c>
      <c r="G37" s="8"/>
      <c r="H37" s="13"/>
    </row>
    <row r="38" customFormat="false" ht="15.75" hidden="false" customHeight="false" outlineLevel="2" collapsed="false"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F41" s="39" t="s">
        <v>62</v>
      </c>
      <c r="G41" s="8"/>
      <c r="H41" s="13"/>
    </row>
    <row r="42" customFormat="false" ht="15.75" hidden="false" customHeight="false" outlineLevel="2" collapsed="false">
      <c r="D42" s="12"/>
      <c r="F42" s="39" t="s">
        <v>63</v>
      </c>
      <c r="G42" s="8"/>
      <c r="H42" s="13"/>
    </row>
    <row r="43" customFormat="false" ht="15.75" hidden="false" customHeight="false" outlineLevel="2" collapsed="false">
      <c r="D43" s="12"/>
      <c r="G43" s="8"/>
      <c r="H43" s="13"/>
    </row>
    <row r="44" customFormat="false" ht="15.75" hidden="false" customHeight="false" outlineLevel="2" collapsed="false">
      <c r="D44" s="12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F50" s="39" t="s">
        <v>70</v>
      </c>
      <c r="G50" s="8"/>
      <c r="H50" s="13"/>
    </row>
    <row r="51" customFormat="false" ht="15.6" hidden="false" customHeight="true" outlineLevel="2" collapsed="false">
      <c r="D51" s="12"/>
      <c r="G51" s="8"/>
      <c r="H51" s="13"/>
    </row>
    <row r="52" customFormat="false" ht="15.6" hidden="false" customHeight="tru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8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14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14"/>
      <c r="H65" s="13"/>
    </row>
    <row r="66" customFormat="false" ht="15.75" hidden="false" customHeight="false" outlineLevel="2" collapsed="false">
      <c r="D66" s="12"/>
      <c r="E66" s="8"/>
      <c r="F66" s="8"/>
      <c r="G66" s="14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14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6.5" hidden="false" customHeight="true" outlineLevel="2" collapsed="false">
      <c r="D73" s="12"/>
      <c r="E73" s="8"/>
      <c r="F73" s="8"/>
      <c r="G73" s="8"/>
      <c r="H73" s="13"/>
    </row>
    <row r="74" customFormat="false" ht="15.75" hidden="false" customHeight="false" outlineLevel="2" collapsed="false">
      <c r="D74" s="12"/>
      <c r="E74" s="8"/>
      <c r="F74" s="8"/>
      <c r="G74" s="8"/>
      <c r="H74" s="13"/>
    </row>
    <row r="75" customFormat="false" ht="39.75" hidden="false" customHeight="true" outlineLevel="0" collapsed="false">
      <c r="A75" s="89" t="n">
        <f aca="false">A8+1</f>
        <v>2</v>
      </c>
      <c r="B75" s="6" t="s">
        <v>108</v>
      </c>
      <c r="C75" s="7" t="n">
        <f aca="false">SUM(D75:H75)</f>
        <v>38</v>
      </c>
      <c r="D75" s="19" t="n">
        <f aca="false">COUNTA(D76:D141)</f>
        <v>2</v>
      </c>
      <c r="E75" s="19" t="n">
        <f aca="false">COUNTA(E76:E141)</f>
        <v>0</v>
      </c>
      <c r="F75" s="19" t="n">
        <f aca="false">COUNTA(F76:F141)</f>
        <v>36</v>
      </c>
      <c r="G75" s="19" t="n">
        <f aca="false">COUNTA(G76:G141)</f>
        <v>0</v>
      </c>
      <c r="H75" s="19" t="n">
        <f aca="false">COUNTA(H76:H141)</f>
        <v>0</v>
      </c>
    </row>
    <row r="76" customFormat="false" ht="15.6" hidden="false" customHeight="true" outlineLevel="1" collapsed="false">
      <c r="D76" s="12"/>
      <c r="E76" s="8"/>
      <c r="F76" s="8"/>
      <c r="G76" s="8"/>
      <c r="H76" s="13"/>
    </row>
    <row r="77" customFormat="false" ht="15.6" hidden="false" customHeight="true" outlineLevel="1" collapsed="false">
      <c r="D77" s="38"/>
      <c r="E77" s="8"/>
      <c r="F77" s="60" t="s">
        <v>71</v>
      </c>
      <c r="G77" s="8"/>
      <c r="H77" s="41"/>
    </row>
    <row r="78" customFormat="false" ht="15.75" hidden="false" customHeight="false" outlineLevel="1" collapsed="false">
      <c r="D78" s="38"/>
      <c r="E78" s="8"/>
      <c r="F78" s="60" t="s">
        <v>72</v>
      </c>
      <c r="G78" s="8"/>
      <c r="H78" s="41"/>
    </row>
    <row r="79" customFormat="false" ht="15.75" hidden="false" customHeight="false" outlineLevel="1" collapsed="false">
      <c r="D79" s="38"/>
      <c r="E79" s="8"/>
      <c r="F79" s="60" t="s">
        <v>55</v>
      </c>
      <c r="G79" s="8"/>
      <c r="H79" s="41"/>
    </row>
    <row r="80" customFormat="false" ht="15.75" hidden="false" customHeight="false" outlineLevel="1" collapsed="false">
      <c r="D80" s="38"/>
      <c r="E80" s="8"/>
      <c r="F80" s="60" t="s">
        <v>56</v>
      </c>
      <c r="G80" s="8"/>
      <c r="H80" s="41"/>
    </row>
    <row r="81" customFormat="false" ht="15.75" hidden="false" customHeight="false" outlineLevel="1" collapsed="false">
      <c r="D81" s="38"/>
      <c r="E81" s="8"/>
      <c r="F81" s="60" t="s">
        <v>73</v>
      </c>
      <c r="G81" s="8"/>
      <c r="H81" s="41"/>
    </row>
    <row r="82" customFormat="false" ht="15.75" hidden="false" customHeight="false" outlineLevel="1" collapsed="false">
      <c r="D82" s="38"/>
      <c r="E82" s="8"/>
      <c r="F82" s="60" t="s">
        <v>74</v>
      </c>
      <c r="G82" s="8"/>
      <c r="H82" s="41"/>
    </row>
    <row r="83" customFormat="false" ht="15.75" hidden="false" customHeight="false" outlineLevel="1" collapsed="false">
      <c r="D83" s="38"/>
      <c r="E83" s="8"/>
      <c r="F83" s="60" t="s">
        <v>75</v>
      </c>
      <c r="G83" s="8"/>
      <c r="H83" s="41"/>
    </row>
    <row r="84" customFormat="false" ht="15.75" hidden="false" customHeight="false" outlineLevel="1" collapsed="false">
      <c r="D84" s="60" t="s">
        <v>76</v>
      </c>
      <c r="E84" s="8"/>
      <c r="G84" s="8"/>
      <c r="H84" s="41"/>
    </row>
    <row r="85" customFormat="false" ht="15.75" hidden="false" customHeight="false" outlineLevel="1" collapsed="false">
      <c r="D85" s="38"/>
      <c r="E85" s="8"/>
      <c r="F85" s="60" t="s">
        <v>77</v>
      </c>
      <c r="G85" s="8"/>
      <c r="H85" s="41"/>
    </row>
    <row r="86" customFormat="false" ht="15.75" hidden="false" customHeight="false" outlineLevel="1" collapsed="false">
      <c r="D86" s="38"/>
      <c r="E86" s="8"/>
      <c r="F86" s="60" t="s">
        <v>57</v>
      </c>
      <c r="G86" s="8"/>
      <c r="H86" s="41"/>
    </row>
    <row r="87" customFormat="false" ht="15.75" hidden="false" customHeight="false" outlineLevel="1" collapsed="false">
      <c r="D87" s="38"/>
      <c r="E87" s="8"/>
      <c r="F87" s="60" t="s">
        <v>58</v>
      </c>
      <c r="G87" s="8"/>
      <c r="H87" s="41"/>
    </row>
    <row r="88" customFormat="false" ht="15.75" hidden="false" customHeight="false" outlineLevel="1" collapsed="false">
      <c r="D88" s="38"/>
      <c r="E88" s="8"/>
      <c r="F88" s="60" t="s">
        <v>59</v>
      </c>
      <c r="G88" s="8"/>
      <c r="H88" s="41"/>
    </row>
    <row r="89" customFormat="false" ht="15.75" hidden="false" customHeight="false" outlineLevel="1" collapsed="false">
      <c r="D89" s="43" t="s">
        <v>37</v>
      </c>
      <c r="E89" s="8"/>
      <c r="G89" s="8"/>
      <c r="H89" s="41"/>
    </row>
    <row r="90" customFormat="false" ht="15.75" hidden="false" customHeight="false" outlineLevel="1" collapsed="false">
      <c r="D90" s="38"/>
      <c r="E90" s="8"/>
      <c r="F90" s="40"/>
      <c r="G90" s="8"/>
      <c r="H90" s="41"/>
    </row>
    <row r="91" customFormat="false" ht="15.75" hidden="false" customHeight="false" outlineLevel="2" collapsed="false">
      <c r="D91" s="12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G98" s="8"/>
      <c r="H98" s="13"/>
    </row>
    <row r="99" customFormat="false" ht="15.75" hidden="false" customHeight="false" outlineLevel="2" collapsed="false">
      <c r="D99" s="12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F108" s="39" t="s">
        <v>62</v>
      </c>
      <c r="G108" s="8"/>
      <c r="H108" s="13"/>
    </row>
    <row r="109" customFormat="false" ht="15.75" hidden="false" customHeight="false" outlineLevel="2" collapsed="false">
      <c r="D109" s="12"/>
      <c r="F109" s="39" t="s">
        <v>63</v>
      </c>
      <c r="G109" s="8"/>
      <c r="H109" s="13"/>
    </row>
    <row r="110" customFormat="false" ht="15.75" hidden="false" customHeight="false" outlineLevel="2" collapsed="false">
      <c r="D110" s="12"/>
      <c r="G110" s="8"/>
      <c r="H110" s="13"/>
    </row>
    <row r="111" customFormat="false" ht="15.75" hidden="false" customHeight="false" outlineLevel="2" collapsed="false">
      <c r="D111" s="12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6" hidden="false" customHeight="true" outlineLevel="2" collapsed="false">
      <c r="D121" s="12"/>
      <c r="E121" s="8"/>
      <c r="F121" s="8"/>
      <c r="G121" s="8"/>
      <c r="H121" s="13"/>
    </row>
    <row r="122" customFormat="false" ht="15.6" hidden="false" customHeight="tru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8"/>
      <c r="H123" s="13"/>
    </row>
    <row r="124" customFormat="false" ht="15.75" hidden="false" customHeight="false" outlineLevel="2" collapsed="false">
      <c r="D124" s="12"/>
      <c r="E124" s="8"/>
      <c r="F124" s="8"/>
      <c r="G124" s="8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8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14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14"/>
      <c r="H135" s="13"/>
    </row>
    <row r="136" customFormat="false" ht="15.75" hidden="false" customHeight="false" outlineLevel="2" collapsed="false">
      <c r="D136" s="12"/>
      <c r="E136" s="8"/>
      <c r="F136" s="8"/>
      <c r="G136" s="14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14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5.75" hidden="false" customHeight="false" outlineLevel="2" collapsed="false">
      <c r="D141" s="12"/>
      <c r="E141" s="8"/>
      <c r="F141" s="8"/>
      <c r="G141" s="8"/>
      <c r="H141" s="13"/>
    </row>
    <row r="142" customFormat="false" ht="50.25" hidden="false" customHeight="true" outlineLevel="0" collapsed="false">
      <c r="A142" s="89" t="n">
        <f aca="false">A75+1</f>
        <v>3</v>
      </c>
      <c r="B142" s="6" t="s">
        <v>109</v>
      </c>
      <c r="C142" s="7" t="n">
        <f aca="false">SUM(D142:H142)</f>
        <v>39</v>
      </c>
      <c r="D142" s="19" t="n">
        <f aca="false">COUNTA(D143:D208)</f>
        <v>1</v>
      </c>
      <c r="E142" s="19" t="n">
        <f aca="false">COUNTA(E143:E208)</f>
        <v>2</v>
      </c>
      <c r="F142" s="19" t="n">
        <f aca="false">COUNTA(F143:F208)</f>
        <v>36</v>
      </c>
      <c r="G142" s="19" t="n">
        <f aca="false">COUNTA(G143:G208)</f>
        <v>0</v>
      </c>
      <c r="H142" s="19" t="n">
        <f aca="false">COUNTA(H143:H208)</f>
        <v>0</v>
      </c>
    </row>
    <row r="143" customFormat="false" ht="15.6" hidden="false" customHeight="true" outlineLevel="1" collapsed="false">
      <c r="D143" s="12"/>
      <c r="E143" s="8"/>
      <c r="F143" s="8"/>
      <c r="G143" s="8"/>
      <c r="H143" s="13"/>
    </row>
    <row r="144" customFormat="false" ht="15.6" hidden="false" customHeight="true" outlineLevel="1" collapsed="false">
      <c r="D144" s="38"/>
      <c r="E144" s="8"/>
      <c r="F144" s="60" t="s">
        <v>71</v>
      </c>
      <c r="G144" s="8"/>
      <c r="H144" s="41"/>
    </row>
    <row r="145" customFormat="false" ht="15.75" hidden="false" customHeight="false" outlineLevel="1" collapsed="false">
      <c r="D145" s="38"/>
      <c r="E145" s="8"/>
      <c r="F145" s="60" t="s">
        <v>72</v>
      </c>
      <c r="G145" s="8"/>
      <c r="H145" s="41"/>
    </row>
    <row r="146" customFormat="false" ht="15.75" hidden="false" customHeight="false" outlineLevel="1" collapsed="false">
      <c r="D146" s="38"/>
      <c r="E146" s="60" t="s">
        <v>55</v>
      </c>
      <c r="G146" s="8"/>
      <c r="H146" s="41"/>
    </row>
    <row r="147" customFormat="false" ht="15.75" hidden="false" customHeight="false" outlineLevel="1" collapsed="false">
      <c r="D147" s="38"/>
      <c r="E147" s="8"/>
      <c r="F147" s="60" t="s">
        <v>56</v>
      </c>
      <c r="G147" s="8"/>
      <c r="H147" s="41"/>
    </row>
    <row r="148" customFormat="false" ht="15.75" hidden="false" customHeight="false" outlineLevel="1" collapsed="false">
      <c r="D148" s="38"/>
      <c r="E148" s="8"/>
      <c r="F148" s="60" t="s">
        <v>73</v>
      </c>
      <c r="G148" s="8"/>
      <c r="H148" s="41"/>
    </row>
    <row r="149" customFormat="false" ht="15.75" hidden="false" customHeight="false" outlineLevel="1" collapsed="false">
      <c r="D149" s="38"/>
      <c r="E149" s="60" t="s">
        <v>74</v>
      </c>
      <c r="G149" s="8"/>
      <c r="H149" s="41"/>
    </row>
    <row r="150" customFormat="false" ht="15.75" hidden="false" customHeight="false" outlineLevel="1" collapsed="false">
      <c r="D150" s="38"/>
      <c r="E150" s="8"/>
      <c r="F150" s="60" t="s">
        <v>75</v>
      </c>
      <c r="G150" s="8"/>
      <c r="H150" s="41"/>
    </row>
    <row r="151" customFormat="false" ht="15.75" hidden="false" customHeight="false" outlineLevel="1" collapsed="false">
      <c r="D151" s="38"/>
      <c r="E151" s="8"/>
      <c r="F151" s="60" t="s">
        <v>76</v>
      </c>
      <c r="G151" s="8"/>
      <c r="H151" s="41"/>
    </row>
    <row r="152" customFormat="false" ht="15.75" hidden="false" customHeight="false" outlineLevel="1" collapsed="false">
      <c r="D152" s="38"/>
      <c r="E152" s="8"/>
      <c r="F152" s="60" t="s">
        <v>77</v>
      </c>
      <c r="G152" s="8"/>
      <c r="H152" s="41"/>
    </row>
    <row r="153" customFormat="false" ht="15.75" hidden="false" customHeight="false" outlineLevel="1" collapsed="false">
      <c r="D153" s="38"/>
      <c r="E153" s="8"/>
      <c r="F153" s="60" t="s">
        <v>57</v>
      </c>
      <c r="G153" s="8"/>
      <c r="H153" s="41"/>
    </row>
    <row r="154" customFormat="false" ht="15.75" hidden="false" customHeight="false" outlineLevel="1" collapsed="false">
      <c r="D154" s="38"/>
      <c r="E154" s="8"/>
      <c r="F154" s="60" t="s">
        <v>58</v>
      </c>
      <c r="G154" s="8"/>
      <c r="H154" s="41"/>
    </row>
    <row r="155" customFormat="false" ht="15.75" hidden="false" customHeight="false" outlineLevel="1" collapsed="false">
      <c r="D155" s="38"/>
      <c r="E155" s="8"/>
      <c r="F155" s="60" t="s">
        <v>59</v>
      </c>
      <c r="G155" s="8"/>
      <c r="H155" s="41"/>
    </row>
    <row r="156" customFormat="false" ht="15.75" hidden="false" customHeight="false" outlineLevel="1" collapsed="false">
      <c r="D156" s="43" t="s">
        <v>37</v>
      </c>
      <c r="E156" s="8"/>
      <c r="G156" s="8"/>
      <c r="H156" s="41"/>
    </row>
    <row r="157" customFormat="false" ht="15.75" hidden="false" customHeight="false" outlineLevel="1" collapsed="false">
      <c r="D157" s="38"/>
      <c r="E157" s="8"/>
      <c r="F157" s="40"/>
      <c r="G157" s="8"/>
      <c r="H157" s="41"/>
    </row>
    <row r="158" customFormat="false" ht="15.75" hidden="false" customHeight="false" outlineLevel="2" collapsed="false">
      <c r="D158" s="12"/>
      <c r="E158" s="8"/>
      <c r="F158" s="39" t="s">
        <v>14</v>
      </c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14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14"/>
      <c r="F163" s="39" t="s">
        <v>39</v>
      </c>
      <c r="G163" s="8"/>
      <c r="H163" s="13"/>
    </row>
    <row r="164" customFormat="false" ht="15.75" hidden="false" customHeight="false" outlineLevel="2" collapsed="false">
      <c r="D164" s="12"/>
      <c r="E164" s="14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G165" s="8"/>
      <c r="H165" s="13"/>
    </row>
    <row r="166" customFormat="false" ht="15.75" hidden="false" customHeight="false" outlineLevel="2" collapsed="false">
      <c r="D166" s="12"/>
      <c r="E166" s="14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14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14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14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14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14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8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75" hidden="false" customHeight="false" outlineLevel="2" collapsed="false">
      <c r="D176" s="12"/>
      <c r="E176" s="8"/>
      <c r="F176" s="39" t="s">
        <v>63</v>
      </c>
      <c r="G176" s="8"/>
      <c r="H176" s="13"/>
    </row>
    <row r="177" customFormat="false" ht="15.75" hidden="false" customHeight="false" outlineLevel="2" collapsed="false">
      <c r="D177" s="12"/>
      <c r="E177" s="8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E181" s="8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13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39" t="s">
        <v>42</v>
      </c>
      <c r="G185" s="8"/>
      <c r="H185" s="13"/>
    </row>
    <row r="186" customFormat="false" ht="15.6" hidden="false" customHeight="true" outlineLevel="2" collapsed="false">
      <c r="D186" s="12"/>
      <c r="E186" s="8"/>
      <c r="F186" s="8"/>
      <c r="G186" s="8"/>
      <c r="H186" s="13"/>
    </row>
    <row r="187" customFormat="false" ht="15.6" hidden="false" customHeight="tru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8"/>
      <c r="H190" s="13"/>
    </row>
    <row r="191" customFormat="false" ht="15.75" hidden="false" customHeight="false" outlineLevel="2" collapsed="false">
      <c r="D191" s="12"/>
      <c r="E191" s="8"/>
      <c r="F191" s="8"/>
      <c r="G191" s="8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8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5.75" hidden="false" customHeight="false" outlineLevel="2" collapsed="false">
      <c r="D208" s="12"/>
      <c r="E208" s="8"/>
      <c r="F208" s="8"/>
      <c r="G208" s="8"/>
      <c r="H208" s="13"/>
    </row>
    <row r="209" customFormat="false" ht="15.6" hidden="false" customHeight="true" outlineLevel="2" collapsed="false">
      <c r="D209" s="12"/>
      <c r="E209" s="8"/>
      <c r="F209" s="8"/>
      <c r="G209" s="8"/>
      <c r="H209" s="13"/>
    </row>
    <row r="210" customFormat="false" ht="15.6" hidden="false" customHeight="true" outlineLevel="2" collapsed="false">
      <c r="D210" s="12"/>
      <c r="E210" s="8"/>
      <c r="F210" s="8"/>
      <c r="G210" s="8"/>
      <c r="H210" s="13"/>
    </row>
    <row r="211" customFormat="false" ht="15.75" hidden="false" customHeight="false" outlineLevel="2" collapsed="false">
      <c r="D211" s="12"/>
      <c r="E211" s="8"/>
      <c r="F211" s="8"/>
      <c r="G211" s="8"/>
      <c r="H211" s="13"/>
    </row>
    <row r="212" customFormat="false" ht="15.75" hidden="false" customHeight="false" outlineLevel="2" collapsed="false">
      <c r="D212" s="12"/>
      <c r="E212" s="8"/>
      <c r="F212" s="8"/>
      <c r="G212" s="8"/>
      <c r="H212" s="13"/>
    </row>
    <row r="213" customFormat="false" ht="15.75" hidden="false" customHeight="false" outlineLevel="2" collapsed="false">
      <c r="D213" s="12"/>
      <c r="E213" s="8"/>
      <c r="F213" s="8"/>
      <c r="G213" s="8"/>
      <c r="H213" s="13"/>
    </row>
    <row r="214" customFormat="false" ht="15.75" hidden="false" customHeight="false" outlineLevel="2" collapsed="false">
      <c r="D214" s="12"/>
      <c r="F214" s="8"/>
      <c r="G214" s="8"/>
      <c r="H214" s="13"/>
    </row>
    <row r="215" customFormat="false" ht="15.75" hidden="false" customHeight="false" outlineLevel="2" collapsed="false">
      <c r="D215" s="12"/>
      <c r="E215" s="8"/>
      <c r="F215" s="8"/>
      <c r="G215" s="8"/>
      <c r="H215" s="13"/>
    </row>
    <row r="216" customFormat="false" ht="15.75" hidden="false" customHeight="false" outlineLevel="2" collapsed="false">
      <c r="D216" s="12"/>
      <c r="E216" s="8"/>
      <c r="F216" s="8"/>
      <c r="G216" s="8"/>
      <c r="H216" s="13"/>
    </row>
    <row r="217" customFormat="false" ht="15.75" hidden="false" customHeight="false" outlineLevel="2" collapsed="false">
      <c r="D217" s="12"/>
      <c r="E217" s="8"/>
      <c r="F217" s="8"/>
      <c r="G217" s="8"/>
      <c r="H217" s="13"/>
    </row>
    <row r="218" customFormat="false" ht="15.75" hidden="false" customHeight="false" outlineLevel="2" collapsed="false">
      <c r="D218" s="12"/>
      <c r="E218" s="8"/>
      <c r="F218" s="8"/>
      <c r="G218" s="8"/>
      <c r="H218" s="13"/>
    </row>
    <row r="219" customFormat="false" ht="15.75" hidden="false" customHeight="false" outlineLevel="2" collapsed="false">
      <c r="D219" s="12"/>
      <c r="E219" s="8"/>
      <c r="F219" s="8"/>
      <c r="G219" s="8"/>
      <c r="H219" s="13"/>
    </row>
    <row r="220" customFormat="false" ht="15.75" hidden="false" customHeight="false" outlineLevel="2" collapsed="false">
      <c r="D220" s="12"/>
      <c r="E220" s="8"/>
      <c r="F220" s="8"/>
      <c r="G220" s="8"/>
      <c r="H220" s="13"/>
    </row>
    <row r="221" customFormat="false" ht="15.75" hidden="false" customHeight="false" outlineLevel="2" collapsed="false">
      <c r="D221" s="12"/>
      <c r="E221" s="8"/>
      <c r="F221" s="8"/>
      <c r="G221" s="8"/>
      <c r="H221" s="13"/>
    </row>
    <row r="222" customFormat="false" ht="15.75" hidden="false" customHeight="false" outlineLevel="2" collapsed="false">
      <c r="D222" s="12"/>
      <c r="E222" s="8"/>
      <c r="F222" s="14"/>
      <c r="G222" s="8"/>
      <c r="H222" s="13"/>
    </row>
    <row r="223" customFormat="false" ht="15.75" hidden="false" customHeight="false" outlineLevel="2" collapsed="false">
      <c r="D223" s="12"/>
      <c r="E223" s="8"/>
      <c r="F223" s="8"/>
      <c r="G223" s="14"/>
      <c r="H223" s="13"/>
    </row>
    <row r="224" customFormat="false" ht="15.75" hidden="false" customHeight="false" outlineLevel="2" collapsed="false">
      <c r="D224" s="12"/>
      <c r="E224" s="8"/>
      <c r="F224" s="8"/>
      <c r="G224" s="14"/>
      <c r="H224" s="13"/>
    </row>
    <row r="225" customFormat="false" ht="15.75" hidden="false" customHeight="false" outlineLevel="2" collapsed="false">
      <c r="D225" s="12"/>
      <c r="E225" s="8"/>
      <c r="F225" s="8"/>
      <c r="G225" s="8"/>
      <c r="H225" s="13"/>
    </row>
    <row r="226" customFormat="false" ht="15.75" hidden="false" customHeight="false" outlineLevel="2" collapsed="false">
      <c r="D226" s="12"/>
      <c r="E226" s="8"/>
      <c r="F226" s="8"/>
      <c r="G226" s="8"/>
      <c r="H226" s="13"/>
    </row>
    <row r="227" customFormat="false" ht="15.75" hidden="false" customHeight="false" outlineLevel="2" collapsed="false">
      <c r="D227" s="12"/>
      <c r="E227" s="14"/>
      <c r="F227" s="8"/>
      <c r="G227" s="8"/>
      <c r="H227" s="13"/>
    </row>
    <row r="228" customFormat="false" ht="15.75" hidden="false" customHeight="false" outlineLevel="2" collapsed="false">
      <c r="D228" s="12"/>
      <c r="E228" s="8"/>
      <c r="F228" s="8"/>
      <c r="G228" s="8"/>
      <c r="H228" s="13"/>
    </row>
    <row r="229" customFormat="false" ht="15.75" hidden="false" customHeight="false" outlineLevel="2" collapsed="false">
      <c r="D229" s="12"/>
      <c r="E229" s="8"/>
      <c r="F229" s="8"/>
      <c r="G229" s="8"/>
      <c r="H229" s="13"/>
    </row>
    <row r="230" customFormat="false" ht="15.75" hidden="false" customHeight="false" outlineLevel="2" collapsed="false">
      <c r="D230" s="12"/>
      <c r="E230" s="8"/>
      <c r="F230" s="8"/>
      <c r="G230" s="8"/>
      <c r="H230" s="13"/>
    </row>
    <row r="231" customFormat="false" ht="15.75" hidden="false" customHeight="false" outlineLevel="2" collapsed="false">
      <c r="D231" s="12"/>
      <c r="E231" s="8"/>
      <c r="F231" s="8"/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8"/>
      <c r="G233" s="8"/>
      <c r="H233" s="13"/>
    </row>
    <row r="234" customFormat="false" ht="15.75" hidden="false" customHeight="false" outlineLevel="2" collapsed="false">
      <c r="D234" s="12"/>
      <c r="E234" s="8"/>
      <c r="F234" s="8"/>
      <c r="G234" s="8"/>
      <c r="H234" s="13"/>
    </row>
    <row r="235" customFormat="false" ht="15.75" hidden="false" customHeight="false" outlineLevel="2" collapsed="false">
      <c r="D235" s="12"/>
      <c r="E235" s="8"/>
      <c r="F235" s="8"/>
      <c r="G235" s="8"/>
      <c r="H235" s="13"/>
    </row>
    <row r="236" customFormat="false" ht="15.75" hidden="false" customHeight="false" outlineLevel="2" collapsed="false">
      <c r="D236" s="12"/>
      <c r="E236" s="8"/>
      <c r="F236" s="8"/>
      <c r="G236" s="8"/>
      <c r="H236" s="13"/>
    </row>
    <row r="237" customFormat="false" ht="15.75" hidden="false" customHeight="false" outlineLevel="2" collapsed="false">
      <c r="D237" s="12"/>
      <c r="E237" s="8"/>
      <c r="F237" s="8"/>
      <c r="G237" s="8"/>
      <c r="H237" s="13"/>
    </row>
    <row r="238" customFormat="false" ht="15.75" hidden="false" customHeight="false" outlineLevel="2" collapsed="false">
      <c r="D238" s="12"/>
      <c r="E238" s="8"/>
      <c r="F238" s="8"/>
      <c r="G238" s="8"/>
      <c r="H238" s="13"/>
    </row>
    <row r="239" customFormat="false" ht="15.75" hidden="false" customHeight="false" outlineLevel="2" collapsed="false">
      <c r="D239" s="12"/>
      <c r="E239" s="8"/>
      <c r="F239" s="8"/>
      <c r="G239" s="8"/>
      <c r="H239" s="13"/>
    </row>
    <row r="240" customFormat="false" ht="15.75" hidden="false" customHeight="false" outlineLevel="2" collapsed="false">
      <c r="D240" s="12"/>
      <c r="E240" s="8"/>
      <c r="F240" s="8"/>
      <c r="G240" s="8"/>
      <c r="H240" s="13"/>
    </row>
    <row r="241" customFormat="false" ht="15.75" hidden="false" customHeight="false" outlineLevel="2" collapsed="false">
      <c r="D241" s="12"/>
      <c r="E241" s="8"/>
      <c r="F241" s="8"/>
      <c r="G241" s="8"/>
      <c r="H241" s="13"/>
    </row>
    <row r="242" customFormat="false" ht="15" hidden="false" customHeight="true" outlineLevel="0" collapsed="false">
      <c r="C242" s="18" t="n">
        <f aca="false">SUM(D242:H242)</f>
        <v>115</v>
      </c>
      <c r="D242" s="19" t="n">
        <f aca="false">D142+D75+D8</f>
        <v>3</v>
      </c>
      <c r="E242" s="19" t="n">
        <f aca="false">E142+E75+E8</f>
        <v>2</v>
      </c>
      <c r="F242" s="19" t="n">
        <f aca="false">F142+F75+F8</f>
        <v>110</v>
      </c>
      <c r="G242" s="19" t="n">
        <f aca="false">G142+G75+G8</f>
        <v>0</v>
      </c>
      <c r="H242" s="19" t="n">
        <f aca="false">H142+H75+H8</f>
        <v>0</v>
      </c>
    </row>
    <row r="243" customFormat="false" ht="15.75" hidden="false" customHeight="false" outlineLevel="0" collapsed="false">
      <c r="C243" s="20"/>
      <c r="D243" s="21" t="n">
        <f aca="false">D242/$C$242</f>
        <v>0.0260869565217391</v>
      </c>
      <c r="E243" s="21" t="n">
        <f aca="false">E242/$C$242</f>
        <v>0.0173913043478261</v>
      </c>
      <c r="F243" s="21" t="n">
        <f aca="false">F242/$C$242</f>
        <v>0.956521739130435</v>
      </c>
      <c r="G243" s="21" t="n">
        <f aca="false">G242/$C$242</f>
        <v>0</v>
      </c>
      <c r="H243" s="21" t="n">
        <f aca="false"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0:E23 G10:H23">
    <cfRule type="duplicateValues" priority="2" aboveAverage="0" equalAverage="0" bottom="0" percent="0" rank="0" text="" dxfId="0">
      <formula>0</formula>
    </cfRule>
  </conditionalFormatting>
  <conditionalFormatting sqref="D90:H90">
    <cfRule type="duplicateValues" priority="3" aboveAverage="0" equalAverage="0" bottom="0" percent="0" rank="0" text="" dxfId="1">
      <formula>0</formula>
    </cfRule>
  </conditionalFormatting>
  <conditionalFormatting sqref="D90:H90"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</conditionalFormatting>
  <conditionalFormatting sqref="D90:H90">
    <cfRule type="duplicateValues" priority="6" aboveAverage="0" equalAverage="0" bottom="0" percent="0" rank="0" text="" dxfId="4">
      <formula>0</formula>
    </cfRule>
  </conditionalFormatting>
  <conditionalFormatting sqref="D90:H90"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</conditionalFormatting>
  <conditionalFormatting sqref="D157:H157">
    <cfRule type="duplicateValues" priority="10" aboveAverage="0" equalAverage="0" bottom="0" percent="0" rank="0" text="" dxfId="8">
      <formula>0</formula>
    </cfRule>
  </conditionalFormatting>
  <conditionalFormatting sqref="D157:H157">
    <cfRule type="duplicateValues" priority="11" aboveAverage="0" equalAverage="0" bottom="0" percent="0" rank="0" text="" dxfId="9">
      <formula>0</formula>
    </cfRule>
  </conditionalFormatting>
  <conditionalFormatting sqref="D157:H157">
    <cfRule type="duplicateValues" priority="12" aboveAverage="0" equalAverage="0" bottom="0" percent="0" rank="0" text="" dxfId="10">
      <formula>0</formula>
    </cfRule>
  </conditionalFormatting>
  <conditionalFormatting sqref="D76:H76 D77:E82 D85:E88 E84 D83 E89 G77:H77 G80:H81 G83:H83 G86:H89 H84:H85 H82 H78:H79">
    <cfRule type="duplicateValues" priority="13" aboveAverage="0" equalAverage="0" bottom="0" percent="0" rank="0" text="" dxfId="11">
      <formula>0</formula>
    </cfRule>
  </conditionalFormatting>
  <conditionalFormatting sqref="D76:H76 D77:E82 D85:E88 E84 D83 E89 G77:H77 G80:H81 G83:H83 G86:H89 H84:H85 H82 H78:H79"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  <cfRule type="duplicateValues" priority="22" aboveAverage="0" equalAverage="0" bottom="0" percent="0" rank="0" text="" dxfId="20">
      <formula>0</formula>
    </cfRule>
  </conditionalFormatting>
  <conditionalFormatting sqref="D143:H143 D144:E144 D147:E148 D145:D146 D151:E155 D149:D150 E156 G144:H156">
    <cfRule type="duplicateValues" priority="23" aboveAverage="0" equalAverage="0" bottom="0" percent="0" rank="0" text="" dxfId="21">
      <formula>0</formula>
    </cfRule>
  </conditionalFormatting>
  <conditionalFormatting sqref="D143:H143 D144:E144 D147:E148 D145:D146 D151:E155 D149:D150 E156 G144:H156"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</conditionalFormatting>
  <conditionalFormatting sqref="D9:H9 D23:H23 D10:E22 G10:H22"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</conditionalFormatting>
  <conditionalFormatting sqref="F10:F21">
    <cfRule type="duplicateValues" priority="42" aboveAverage="0" equalAverage="0" bottom="0" percent="0" rank="0" text="" dxfId="40">
      <formula>0</formula>
    </cfRule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</conditionalFormatting>
  <conditionalFormatting sqref="F80:F81 G82 G78:G79 F77 F86:F88 G84:G85 E83">
    <cfRule type="duplicateValues" priority="63" aboveAverage="0" equalAverage="0" bottom="0" percent="0" rank="0" text="" dxfId="61">
      <formula>0</formula>
    </cfRule>
    <cfRule type="duplicateValues" priority="64" aboveAverage="0" equalAverage="0" bottom="0" percent="0" rank="0" text="" dxfId="62">
      <formula>0</formula>
    </cfRule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</conditionalFormatting>
  <conditionalFormatting sqref="F147:F148 E145:E146 F144 F151:F155 E149:E150"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  <cfRule type="duplicateValues" priority="95" aboveAverage="0" equalAverage="0" bottom="0" percent="0" rank="0" text="" dxfId="93">
      <formula>0</formula>
    </cfRule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</conditionalFormatting>
  <conditionalFormatting sqref="E73">
    <cfRule type="duplicateValues" priority="105" aboveAverage="0" equalAverage="0" bottom="0" percent="0" rank="0" text="" dxfId="103">
      <formula>0</formula>
    </cfRule>
  </conditionalFormatting>
  <conditionalFormatting sqref="E73">
    <cfRule type="duplicateValues" priority="106" aboveAverage="0" equalAverage="0" bottom="0" percent="0" rank="0" text="" dxfId="104">
      <formula>0</formula>
    </cfRule>
  </conditionalFormatting>
  <conditionalFormatting sqref="E73">
    <cfRule type="duplicateValues" priority="107" aboveAverage="0" equalAverage="0" bottom="0" percent="0" rank="0" text="" dxfId="105">
      <formula>0</formula>
    </cfRule>
  </conditionalFormatting>
  <conditionalFormatting sqref="D52:H53 F42 D24:D28 D30:D37 D39:D51 G24:H51 F24:F30 F44:F50 F32:F40">
    <cfRule type="duplicateValues" priority="108" aboveAverage="0" equalAverage="0" bottom="0" percent="0" rank="0" text="" dxfId="106">
      <formula>0</formula>
    </cfRule>
  </conditionalFormatting>
  <conditionalFormatting sqref="F41">
    <cfRule type="duplicateValues" priority="109" aboveAverage="0" equalAverage="0" bottom="0" percent="0" rank="0" text="" dxfId="107">
      <formula>0</formula>
    </cfRule>
  </conditionalFormatting>
  <conditionalFormatting sqref="F41">
    <cfRule type="duplicateValues" priority="110" aboveAverage="0" equalAverage="0" bottom="0" percent="0" rank="0" text="" dxfId="108">
      <formula>0</formula>
    </cfRule>
  </conditionalFormatting>
  <conditionalFormatting sqref="D54:E71 F54:H74 D72:D74">
    <cfRule type="duplicateValues" priority="111" aboveAverage="0" equalAverage="0" bottom="0" percent="0" rank="0" text="" dxfId="109">
      <formula>0</formula>
    </cfRule>
  </conditionalFormatting>
  <conditionalFormatting sqref="D54:H71 D72:D74 F72:H74"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</conditionalFormatting>
  <conditionalFormatting sqref="E72 E74">
    <cfRule type="duplicateValues" priority="121" aboveAverage="0" equalAverage="0" bottom="0" percent="0" rank="0" text="" dxfId="119">
      <formula>0</formula>
    </cfRule>
  </conditionalFormatting>
  <conditionalFormatting sqref="E72:E74"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</conditionalFormatting>
  <conditionalFormatting sqref="D52:H53 D24:D28 D30:D37 D39:D51 F24:H30 F44:H50 G43:H43 F32:H42 G31:H31 G51:H51"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</conditionalFormatting>
  <conditionalFormatting sqref="D119:E122 E123:E127 G91:H122">
    <cfRule type="duplicateValues" priority="140" aboveAverage="0" equalAverage="0" bottom="0" percent="0" rank="0" text="" dxfId="138">
      <formula>0</formula>
    </cfRule>
  </conditionalFormatting>
  <conditionalFormatting sqref="D119:E122 E123:E127">
    <cfRule type="duplicateValues" priority="141" aboveAverage="0" equalAverage="0" bottom="0" percent="0" rank="0" text="" dxfId="139">
      <formula>0</formula>
    </cfRule>
  </conditionalFormatting>
  <conditionalFormatting sqref="D119:E122 E123:E127 G91:H122"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</conditionalFormatting>
  <conditionalFormatting sqref="D119:E122 E123:E127 G91:H122">
    <cfRule type="duplicateValues" priority="144" aboveAverage="0" equalAverage="0" bottom="0" percent="0" rank="0" text="" dxfId="142">
      <formula>0</formula>
    </cfRule>
  </conditionalFormatting>
  <conditionalFormatting sqref="D119:E122 E123:E127">
    <cfRule type="duplicateValues" priority="145" aboveAverage="0" equalAverage="0" bottom="0" percent="0" rank="0" text="" dxfId="143">
      <formula>0</formula>
    </cfRule>
  </conditionalFormatting>
  <conditionalFormatting sqref="D119:E122 E123:E127 G91:H122"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</conditionalFormatting>
  <conditionalFormatting sqref="D128:H141 D123:D127 F123:H127">
    <cfRule type="duplicateValues" priority="149" aboveAverage="0" equalAverage="0" bottom="0" percent="0" rank="0" text="" dxfId="147">
      <formula>0</formula>
    </cfRule>
  </conditionalFormatting>
  <conditionalFormatting sqref="D128:H141 D123:D127 F123:H127"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</conditionalFormatting>
  <conditionalFormatting sqref="D128:H141 D123:D127 F123:H127">
    <cfRule type="duplicateValues" priority="152" aboveAverage="0" equalAverage="0" bottom="0" percent="0" rank="0" text="" dxfId="150">
      <formula>0</formula>
    </cfRule>
  </conditionalFormatting>
  <conditionalFormatting sqref="D128:H141 D123:D127 F123:H127"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</conditionalFormatting>
  <conditionalFormatting sqref="F108">
    <cfRule type="duplicateValues" priority="156" aboveAverage="0" equalAverage="0" bottom="0" percent="0" rank="0" text="" dxfId="154">
      <formula>0</formula>
    </cfRule>
  </conditionalFormatting>
  <conditionalFormatting sqref="F108">
    <cfRule type="duplicateValues" priority="157" aboveAverage="0" equalAverage="0" bottom="0" percent="0" rank="0" text="" dxfId="155">
      <formula>0</formula>
    </cfRule>
  </conditionalFormatting>
  <conditionalFormatting sqref="F121 F118:F119">
    <cfRule type="duplicateValues" priority="158" aboveAverage="0" equalAverage="0" bottom="0" percent="0" rank="0" text="" dxfId="156">
      <formula>0</formula>
    </cfRule>
  </conditionalFormatting>
  <conditionalFormatting sqref="F120 F122">
    <cfRule type="duplicateValues" priority="159" aboveAverage="0" equalAverage="0" bottom="0" percent="0" rank="0" text="" dxfId="157">
      <formula>0</formula>
    </cfRule>
  </conditionalFormatting>
  <conditionalFormatting sqref="F118:F122"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</conditionalFormatting>
  <conditionalFormatting sqref="F109 F91:F97 D91:D118 F111:F117 F99:F107">
    <cfRule type="duplicateValues" priority="169" aboveAverage="0" equalAverage="0" bottom="0" percent="0" rank="0" text="" dxfId="167">
      <formula>0</formula>
    </cfRule>
  </conditionalFormatting>
  <conditionalFormatting sqref="F91:F97 D91:D118 F111:F117 F99:F109"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</conditionalFormatting>
  <conditionalFormatting sqref="D210:H241">
    <cfRule type="duplicateValues" priority="179" aboveAverage="0" equalAverage="0" bottom="0" percent="0" rank="0" text="" dxfId="177">
      <formula>0</formula>
    </cfRule>
  </conditionalFormatting>
  <conditionalFormatting sqref="D210:H241">
    <cfRule type="duplicateValues" priority="180" aboveAverage="0" equalAverage="0" bottom="0" percent="0" rank="0" text="" dxfId="178">
      <formula>0</formula>
    </cfRule>
  </conditionalFormatting>
  <conditionalFormatting sqref="D210:H241">
    <cfRule type="duplicateValues" priority="181" aboveAverage="0" equalAverage="0" bottom="0" percent="0" rank="0" text="" dxfId="179">
      <formula>0</formula>
    </cfRule>
  </conditionalFormatting>
  <conditionalFormatting sqref="D158:E209 G158:H209">
    <cfRule type="duplicateValues" priority="182" aboveAverage="0" equalAverage="0" bottom="0" percent="0" rank="0" text="" dxfId="180">
      <formula>0</formula>
    </cfRule>
  </conditionalFormatting>
  <conditionalFormatting sqref="D158:E209 G158:H209">
    <cfRule type="duplicateValues" priority="183" aboveAverage="0" equalAverage="0" bottom="0" percent="0" rank="0" text="" dxfId="181">
      <formula>0</formula>
    </cfRule>
  </conditionalFormatting>
  <conditionalFormatting sqref="D158:E177 G158:H177">
    <cfRule type="duplicateValues" priority="184" aboveAverage="0" equalAverage="0" bottom="0" percent="0" rank="0" text="" dxfId="182">
      <formula>0</formula>
    </cfRule>
  </conditionalFormatting>
  <conditionalFormatting sqref="D168:E169">
    <cfRule type="duplicateValues" priority="185" aboveAverage="0" equalAverage="0" bottom="0" percent="0" rank="0" text="" dxfId="183">
      <formula>0</formula>
    </cfRule>
  </conditionalFormatting>
  <conditionalFormatting sqref="D168:E169">
    <cfRule type="duplicateValues" priority="186" aboveAverage="0" equalAverage="0" bottom="0" percent="0" rank="0" text="" dxfId="184">
      <formula>0</formula>
    </cfRule>
  </conditionalFormatting>
  <conditionalFormatting sqref="D168:E169">
    <cfRule type="duplicateValues" priority="187" aboveAverage="0" equalAverage="0" bottom="0" percent="0" rank="0" text="" dxfId="185">
      <formula>0</formula>
    </cfRule>
  </conditionalFormatting>
  <conditionalFormatting sqref="D168:E169">
    <cfRule type="duplicateValues" priority="188" aboveAverage="0" equalAverage="0" bottom="0" percent="0" rank="0" text="" dxfId="186">
      <formula>0</formula>
    </cfRule>
  </conditionalFormatting>
  <conditionalFormatting sqref="F186:F209">
    <cfRule type="duplicateValues" priority="189" aboveAverage="0" equalAverage="0" bottom="0" percent="0" rank="0" text="" dxfId="187">
      <formula>0</formula>
    </cfRule>
  </conditionalFormatting>
  <conditionalFormatting sqref="F186:F209"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</conditionalFormatting>
  <conditionalFormatting sqref="F175">
    <cfRule type="duplicateValues" priority="199" aboveAverage="0" equalAverage="0" bottom="0" percent="0" rank="0" text="" dxfId="197">
      <formula>0</formula>
    </cfRule>
  </conditionalFormatting>
  <conditionalFormatting sqref="F175">
    <cfRule type="duplicateValues" priority="200" aboveAverage="0" equalAverage="0" bottom="0" percent="0" rank="0" text="" dxfId="198">
      <formula>0</formula>
    </cfRule>
  </conditionalFormatting>
  <conditionalFormatting sqref="F176 F158:F164 F166:F174 F178:F185">
    <cfRule type="duplicateValues" priority="201" aboveAverage="0" equalAverage="0" bottom="0" percent="0" rank="0" text="" dxfId="199">
      <formula>0</formula>
    </cfRule>
  </conditionalFormatting>
  <conditionalFormatting sqref="F158:F164 F166:F176 F178:F185"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2" outlineLevelCol="0"/>
  <cols>
    <col collapsed="false" customWidth="true" hidden="false" outlineLevel="0" max="1" min="1" style="22" width="3.86"/>
    <col collapsed="false" customWidth="true" hidden="false" outlineLevel="0" max="2" min="2" style="22" width="40.86"/>
    <col collapsed="false" customWidth="true" hidden="false" outlineLevel="0" max="3" min="3" style="22" width="4.43"/>
    <col collapsed="false" customWidth="true" hidden="false" outlineLevel="0" max="8" min="4" style="22" width="26.85"/>
    <col collapsed="false" customWidth="true" hidden="false" outlineLevel="0" max="9" min="9" style="22" width="3.86"/>
    <col collapsed="false" customWidth="true" hidden="false" outlineLevel="0" max="11" min="10" style="22" width="26.85"/>
    <col collapsed="false" customWidth="true" hidden="false" outlineLevel="0" max="12" min="12" style="22" width="28.71"/>
    <col collapsed="false" customWidth="true" hidden="false" outlineLevel="0" max="14" min="13" style="22" width="26.85"/>
    <col collapsed="false" customWidth="true" hidden="false" outlineLevel="0" max="1025" min="15" style="22" width="8.71"/>
  </cols>
  <sheetData>
    <row r="1" customFormat="false" ht="21" hidden="false" customHeight="false" outlineLevel="0" collapsed="false">
      <c r="D1" s="91" t="n">
        <v>1</v>
      </c>
      <c r="E1" s="91" t="n">
        <v>2</v>
      </c>
      <c r="F1" s="24" t="s">
        <v>34</v>
      </c>
      <c r="G1" s="91" t="n">
        <v>4</v>
      </c>
      <c r="H1" s="91" t="n">
        <v>5</v>
      </c>
    </row>
    <row r="2" customFormat="false" ht="12" hidden="false" customHeight="true" outlineLevel="0" collapsed="false">
      <c r="D2" s="92" t="s">
        <v>1</v>
      </c>
      <c r="E2" s="92" t="s">
        <v>2</v>
      </c>
      <c r="F2" s="92" t="s">
        <v>3</v>
      </c>
      <c r="G2" s="92" t="s">
        <v>4</v>
      </c>
      <c r="H2" s="92" t="s">
        <v>5</v>
      </c>
    </row>
    <row r="3" customFormat="false" ht="12" hidden="false" customHeight="false" outlineLevel="0" collapsed="false">
      <c r="D3" s="92"/>
      <c r="E3" s="92"/>
      <c r="F3" s="92"/>
      <c r="G3" s="92"/>
      <c r="H3" s="92"/>
    </row>
    <row r="4" customFormat="false" ht="12" hidden="false" customHeight="false" outlineLevel="0" collapsed="false">
      <c r="D4" s="92"/>
      <c r="E4" s="92"/>
      <c r="F4" s="92"/>
      <c r="G4" s="92"/>
      <c r="H4" s="92"/>
    </row>
    <row r="5" customFormat="false" ht="12" hidden="false" customHeight="false" outlineLevel="0" collapsed="false">
      <c r="D5" s="92"/>
      <c r="E5" s="92"/>
      <c r="F5" s="92"/>
      <c r="G5" s="92"/>
      <c r="H5" s="92"/>
    </row>
    <row r="6" customFormat="false" ht="12" hidden="false" customHeight="false" outlineLevel="0" collapsed="false">
      <c r="D6" s="92"/>
      <c r="E6" s="92"/>
      <c r="F6" s="92"/>
      <c r="G6" s="92"/>
      <c r="H6" s="92"/>
    </row>
    <row r="7" customFormat="false" ht="12" hidden="false" customHeight="false" outlineLevel="0" collapsed="false">
      <c r="D7" s="92"/>
      <c r="E7" s="92"/>
      <c r="F7" s="92"/>
      <c r="G7" s="92"/>
      <c r="H7" s="92"/>
    </row>
    <row r="8" customFormat="false" ht="42.75" hidden="false" customHeight="true" outlineLevel="0" collapsed="false">
      <c r="A8" s="93" t="n">
        <v>1</v>
      </c>
      <c r="B8" s="27" t="s">
        <v>110</v>
      </c>
      <c r="C8" s="28" t="n">
        <f aca="false">SUM(D8:H8)</f>
        <v>38</v>
      </c>
      <c r="D8" s="55" t="n">
        <f aca="false">COUNTA(D9:D74)</f>
        <v>0</v>
      </c>
      <c r="E8" s="55" t="n">
        <f aca="false">COUNTA(E9:E74)</f>
        <v>2</v>
      </c>
      <c r="F8" s="55" t="n">
        <f aca="false">COUNTA(F9:F74)</f>
        <v>36</v>
      </c>
      <c r="G8" s="55" t="n">
        <f aca="false">COUNTA(G9:G74)</f>
        <v>0</v>
      </c>
      <c r="H8" s="55" t="n">
        <f aca="false">COUNTA(H9:H74)</f>
        <v>0</v>
      </c>
    </row>
    <row r="9" customFormat="false" ht="15.6" hidden="false" customHeight="true" outlineLevel="1" collapsed="false">
      <c r="D9" s="49"/>
      <c r="E9" s="29"/>
      <c r="F9" s="29"/>
      <c r="G9" s="29"/>
      <c r="H9" s="50"/>
    </row>
    <row r="10" customFormat="false" ht="15.6" hidden="false" customHeight="true" outlineLevel="1" collapsed="false">
      <c r="D10" s="33"/>
      <c r="E10" s="34" t="s">
        <v>71</v>
      </c>
      <c r="G10" s="29"/>
      <c r="H10" s="35"/>
    </row>
    <row r="11" customFormat="false" ht="15.75" hidden="false" customHeight="false" outlineLevel="1" collapsed="false">
      <c r="D11" s="33"/>
      <c r="E11" s="29"/>
      <c r="F11" s="34" t="s">
        <v>55</v>
      </c>
      <c r="G11" s="29"/>
      <c r="H11" s="35"/>
    </row>
    <row r="12" customFormat="false" ht="15.75" hidden="false" customHeight="false" outlineLevel="1" collapsed="false">
      <c r="D12" s="33"/>
      <c r="E12" s="29"/>
      <c r="F12" s="34" t="s">
        <v>56</v>
      </c>
      <c r="G12" s="29"/>
      <c r="H12" s="35"/>
    </row>
    <row r="13" customFormat="false" ht="15.75" hidden="false" customHeight="false" outlineLevel="1" collapsed="false">
      <c r="D13" s="33"/>
      <c r="E13" s="29"/>
      <c r="F13" s="34" t="s">
        <v>73</v>
      </c>
      <c r="G13" s="29"/>
      <c r="H13" s="35"/>
    </row>
    <row r="14" customFormat="false" ht="15.75" hidden="false" customHeight="false" outlineLevel="1" collapsed="false">
      <c r="D14" s="33"/>
      <c r="E14" s="29"/>
      <c r="F14" s="34" t="s">
        <v>74</v>
      </c>
      <c r="G14" s="29"/>
      <c r="H14" s="35"/>
    </row>
    <row r="15" customFormat="false" ht="15.75" hidden="false" customHeight="false" outlineLevel="1" collapsed="false">
      <c r="D15" s="33"/>
      <c r="E15" s="29"/>
      <c r="F15" s="34" t="s">
        <v>84</v>
      </c>
      <c r="G15" s="29"/>
      <c r="H15" s="35"/>
    </row>
    <row r="16" customFormat="false" ht="15.75" hidden="false" customHeight="false" outlineLevel="1" collapsed="false">
      <c r="D16" s="33"/>
      <c r="E16" s="34" t="s">
        <v>76</v>
      </c>
      <c r="G16" s="29"/>
      <c r="H16" s="35"/>
    </row>
    <row r="17" customFormat="false" ht="15.75" hidden="false" customHeight="false" outlineLevel="1" collapsed="false">
      <c r="D17" s="33"/>
      <c r="E17" s="29"/>
      <c r="F17" s="34" t="s">
        <v>57</v>
      </c>
      <c r="G17" s="29"/>
      <c r="H17" s="35"/>
    </row>
    <row r="18" customFormat="false" ht="15.75" hidden="false" customHeight="false" outlineLevel="1" collapsed="false">
      <c r="D18" s="33"/>
      <c r="E18" s="29"/>
      <c r="F18" s="34" t="s">
        <v>85</v>
      </c>
      <c r="G18" s="29"/>
      <c r="H18" s="35"/>
    </row>
    <row r="19" customFormat="false" ht="15.75" hidden="false" customHeight="false" outlineLevel="1" collapsed="false">
      <c r="D19" s="33"/>
      <c r="E19" s="29"/>
      <c r="F19" s="34" t="s">
        <v>86</v>
      </c>
      <c r="G19" s="29"/>
      <c r="H19" s="35"/>
    </row>
    <row r="20" customFormat="false" ht="15.75" hidden="false" customHeight="false" outlineLevel="1" collapsed="false">
      <c r="D20" s="33"/>
      <c r="E20" s="29"/>
      <c r="F20" s="34" t="s">
        <v>58</v>
      </c>
      <c r="G20" s="29"/>
      <c r="H20" s="35"/>
    </row>
    <row r="21" customFormat="false" ht="15.75" hidden="false" customHeight="false" outlineLevel="1" collapsed="false">
      <c r="D21" s="33"/>
      <c r="E21" s="29"/>
      <c r="F21" s="34" t="s">
        <v>87</v>
      </c>
      <c r="G21" s="29"/>
      <c r="H21" s="35"/>
    </row>
    <row r="22" customFormat="false" ht="15.75" hidden="false" customHeight="false" outlineLevel="1" collapsed="false">
      <c r="D22" s="33"/>
      <c r="E22" s="29"/>
      <c r="F22" s="36" t="s">
        <v>37</v>
      </c>
      <c r="G22" s="29"/>
      <c r="H22" s="35"/>
    </row>
    <row r="23" customFormat="false" ht="15.75" hidden="false" customHeight="false" outlineLevel="1" collapsed="false">
      <c r="D23" s="33"/>
      <c r="E23" s="29"/>
      <c r="F23" s="37"/>
      <c r="G23" s="29"/>
      <c r="H23" s="35"/>
    </row>
    <row r="24" customFormat="false" ht="15.75" hidden="false" customHeight="false" outlineLevel="2" collapsed="false">
      <c r="D24" s="12"/>
      <c r="E24" s="1"/>
      <c r="F24" s="39" t="s">
        <v>14</v>
      </c>
      <c r="G24" s="14"/>
      <c r="H24" s="13"/>
    </row>
    <row r="25" customFormat="false" ht="15.75" hidden="false" customHeight="false" outlineLevel="2" collapsed="false">
      <c r="D25" s="12"/>
      <c r="E25" s="1"/>
      <c r="F25" s="39" t="s">
        <v>12</v>
      </c>
      <c r="G25" s="8"/>
      <c r="H25" s="13"/>
    </row>
    <row r="26" customFormat="false" ht="15.75" hidden="false" customHeight="false" outlineLevel="2" collapsed="false">
      <c r="D26" s="12"/>
      <c r="E26" s="1"/>
      <c r="F26" s="39" t="s">
        <v>38</v>
      </c>
      <c r="G26" s="8"/>
      <c r="H26" s="13"/>
    </row>
    <row r="27" customFormat="false" ht="15.75" hidden="false" customHeight="false" outlineLevel="2" collapsed="false">
      <c r="D27" s="12"/>
      <c r="E27" s="1"/>
      <c r="F27" s="39" t="s">
        <v>40</v>
      </c>
      <c r="G27" s="8"/>
      <c r="H27" s="13"/>
    </row>
    <row r="28" customFormat="false" ht="15.75" hidden="false" customHeight="false" outlineLevel="2" collapsed="false">
      <c r="D28" s="12"/>
      <c r="E28" s="1"/>
      <c r="F28" s="39" t="s">
        <v>28</v>
      </c>
      <c r="G28" s="8"/>
      <c r="H28" s="13"/>
    </row>
    <row r="29" customFormat="false" ht="15.75" hidden="false" customHeight="false" outlineLevel="2" collapsed="false">
      <c r="D29" s="1"/>
      <c r="F29" s="39" t="s">
        <v>39</v>
      </c>
      <c r="G29" s="8"/>
      <c r="H29" s="13"/>
    </row>
    <row r="30" customFormat="false" ht="15.75" hidden="false" customHeight="false" outlineLevel="2" collapsed="false">
      <c r="D30" s="12"/>
      <c r="E30" s="1"/>
      <c r="F30" s="39" t="s">
        <v>41</v>
      </c>
      <c r="G30" s="8"/>
      <c r="H30" s="13"/>
    </row>
    <row r="31" customFormat="false" ht="15.75" hidden="false" customHeight="false" outlineLevel="2" collapsed="false">
      <c r="D31" s="12"/>
      <c r="E31" s="1"/>
      <c r="F31" s="1"/>
      <c r="G31" s="8"/>
      <c r="H31" s="13"/>
    </row>
    <row r="32" customFormat="false" ht="15.75" hidden="false" customHeight="false" outlineLevel="2" collapsed="false">
      <c r="D32" s="12"/>
      <c r="E32" s="1"/>
      <c r="F32" s="39" t="s">
        <v>24</v>
      </c>
      <c r="G32" s="8"/>
      <c r="H32" s="13"/>
    </row>
    <row r="33" customFormat="false" ht="15.75" hidden="false" customHeight="false" outlineLevel="2" collapsed="false">
      <c r="D33" s="12"/>
      <c r="E33" s="1"/>
      <c r="F33" s="39" t="s">
        <v>23</v>
      </c>
      <c r="G33" s="8"/>
      <c r="H33" s="13"/>
    </row>
    <row r="34" customFormat="false" ht="15.75" hidden="false" customHeight="false" outlineLevel="2" collapsed="false">
      <c r="D34" s="12"/>
      <c r="E34" s="1"/>
      <c r="F34" s="39" t="s">
        <v>8</v>
      </c>
      <c r="G34" s="8"/>
      <c r="H34" s="13"/>
    </row>
    <row r="35" customFormat="false" ht="15.75" hidden="false" customHeight="false" outlineLevel="2" collapsed="false">
      <c r="D35" s="12"/>
      <c r="E35" s="1"/>
      <c r="F35" s="39" t="s">
        <v>9</v>
      </c>
      <c r="G35" s="8"/>
      <c r="H35" s="13"/>
    </row>
    <row r="36" customFormat="false" ht="15.75" hidden="false" customHeight="false" outlineLevel="2" collapsed="false">
      <c r="D36" s="12"/>
      <c r="E36" s="1"/>
      <c r="F36" s="39" t="s">
        <v>54</v>
      </c>
      <c r="G36" s="8"/>
      <c r="H36" s="13"/>
    </row>
    <row r="37" customFormat="false" ht="15.75" hidden="false" customHeight="false" outlineLevel="2" collapsed="false">
      <c r="D37" s="12"/>
      <c r="E37" s="1"/>
      <c r="F37" s="39" t="s">
        <v>18</v>
      </c>
      <c r="G37" s="8"/>
      <c r="H37" s="13"/>
    </row>
    <row r="38" customFormat="false" ht="15.75" hidden="false" customHeight="false" outlineLevel="2" collapsed="false">
      <c r="D38" s="1"/>
      <c r="E38" s="1"/>
      <c r="F38" s="39" t="s">
        <v>27</v>
      </c>
      <c r="G38" s="8"/>
      <c r="H38" s="13"/>
    </row>
    <row r="39" customFormat="false" ht="15.75" hidden="false" customHeight="false" outlineLevel="2" collapsed="false">
      <c r="D39" s="12"/>
      <c r="E39" s="1"/>
      <c r="F39" s="39" t="s">
        <v>60</v>
      </c>
      <c r="G39" s="8"/>
      <c r="H39" s="13"/>
    </row>
    <row r="40" customFormat="false" ht="15.75" hidden="false" customHeight="false" outlineLevel="2" collapsed="false">
      <c r="D40" s="12"/>
      <c r="E40" s="1"/>
      <c r="F40" s="39" t="s">
        <v>61</v>
      </c>
      <c r="G40" s="8"/>
      <c r="H40" s="13"/>
    </row>
    <row r="41" customFormat="false" ht="15.75" hidden="false" customHeight="false" outlineLevel="2" collapsed="false">
      <c r="D41" s="12"/>
      <c r="E41" s="1"/>
      <c r="F41" s="39" t="s">
        <v>62</v>
      </c>
      <c r="G41" s="8"/>
      <c r="H41" s="13"/>
    </row>
    <row r="42" customFormat="false" ht="15.75" hidden="false" customHeight="false" outlineLevel="2" collapsed="false">
      <c r="D42" s="12"/>
      <c r="E42" s="1"/>
      <c r="F42" s="39" t="s">
        <v>63</v>
      </c>
      <c r="G42" s="8"/>
      <c r="H42" s="13"/>
    </row>
    <row r="43" customFormat="false" ht="15.75" hidden="false" customHeight="false" outlineLevel="2" collapsed="false">
      <c r="D43" s="12"/>
      <c r="E43" s="1"/>
      <c r="F43" s="1"/>
      <c r="G43" s="8"/>
      <c r="H43" s="13"/>
    </row>
    <row r="44" customFormat="false" ht="15.75" hidden="false" customHeight="false" outlineLevel="2" collapsed="false">
      <c r="D44" s="12"/>
      <c r="E44" s="1"/>
      <c r="F44" s="39" t="s">
        <v>64</v>
      </c>
      <c r="G44" s="8"/>
      <c r="H44" s="13"/>
    </row>
    <row r="45" customFormat="false" ht="15.75" hidden="false" customHeight="false" outlineLevel="2" collapsed="false">
      <c r="D45" s="12"/>
      <c r="E45" s="1"/>
      <c r="F45" s="39" t="s">
        <v>65</v>
      </c>
      <c r="G45" s="8"/>
      <c r="H45" s="13"/>
    </row>
    <row r="46" customFormat="false" ht="15.75" hidden="false" customHeight="false" outlineLevel="2" collapsed="false">
      <c r="D46" s="12"/>
      <c r="E46" s="1"/>
      <c r="F46" s="39" t="s">
        <v>66</v>
      </c>
      <c r="G46" s="8"/>
      <c r="H46" s="13"/>
    </row>
    <row r="47" customFormat="false" ht="15.75" hidden="false" customHeight="false" outlineLevel="2" collapsed="false">
      <c r="D47" s="12"/>
      <c r="E47" s="1"/>
      <c r="F47" s="39" t="s">
        <v>67</v>
      </c>
      <c r="G47" s="8"/>
      <c r="H47" s="13"/>
    </row>
    <row r="48" customFormat="false" ht="15.75" hidden="false" customHeight="false" outlineLevel="2" collapsed="false">
      <c r="D48" s="12"/>
      <c r="E48" s="1"/>
      <c r="F48" s="39" t="s">
        <v>68</v>
      </c>
      <c r="G48" s="8"/>
      <c r="H48" s="13"/>
    </row>
    <row r="49" customFormat="false" ht="15.75" hidden="false" customHeight="false" outlineLevel="2" collapsed="false">
      <c r="D49" s="12"/>
      <c r="E49" s="1"/>
      <c r="F49" s="39" t="s">
        <v>69</v>
      </c>
      <c r="G49" s="8"/>
      <c r="H49" s="13"/>
    </row>
    <row r="50" customFormat="false" ht="15.75" hidden="false" customHeight="false" outlineLevel="2" collapsed="false">
      <c r="D50" s="12"/>
      <c r="E50" s="1"/>
      <c r="F50" s="39" t="s">
        <v>70</v>
      </c>
      <c r="G50" s="8"/>
      <c r="H50" s="13"/>
    </row>
    <row r="51" customFormat="false" ht="15.6" hidden="false" customHeight="true" outlineLevel="2" collapsed="false">
      <c r="D51" s="12"/>
      <c r="E51" s="1"/>
      <c r="F51" s="1"/>
      <c r="G51" s="8"/>
      <c r="H51" s="13"/>
    </row>
    <row r="52" customFormat="false" ht="15.6" hidden="false" customHeight="true" outlineLevel="2" collapsed="false">
      <c r="D52" s="12"/>
      <c r="E52" s="8"/>
      <c r="F52" s="8"/>
      <c r="G52" s="8"/>
      <c r="H52" s="13"/>
    </row>
    <row r="53" customFormat="false" ht="15.75" hidden="false" customHeight="false" outlineLevel="2" collapsed="false">
      <c r="D53" s="12"/>
      <c r="E53" s="8"/>
      <c r="F53" s="8"/>
      <c r="G53" s="8"/>
      <c r="H53" s="13"/>
    </row>
    <row r="54" customFormat="false" ht="15.75" hidden="false" customHeight="false" outlineLevel="2" collapsed="false">
      <c r="D54" s="12"/>
      <c r="E54" s="8"/>
      <c r="F54" s="8"/>
      <c r="G54" s="8"/>
      <c r="H54" s="13"/>
    </row>
    <row r="55" customFormat="false" ht="15.75" hidden="false" customHeight="false" outlineLevel="2" collapsed="false">
      <c r="D55" s="12"/>
      <c r="E55" s="8"/>
      <c r="F55" s="8"/>
      <c r="G55" s="8"/>
      <c r="H55" s="13"/>
    </row>
    <row r="56" customFormat="false" ht="15.75" hidden="false" customHeight="false" outlineLevel="2" collapsed="false">
      <c r="D56" s="12"/>
      <c r="E56" s="8"/>
      <c r="F56" s="8"/>
      <c r="G56" s="8"/>
      <c r="H56" s="13"/>
    </row>
    <row r="57" customFormat="false" ht="15.75" hidden="false" customHeight="false" outlineLevel="2" collapsed="false">
      <c r="D57" s="12"/>
      <c r="E57" s="8"/>
      <c r="F57" s="8"/>
      <c r="G57" s="8"/>
      <c r="H57" s="13"/>
    </row>
    <row r="58" customFormat="false" ht="15.75" hidden="false" customHeight="false" outlineLevel="2" collapsed="false">
      <c r="D58" s="12"/>
      <c r="E58" s="8"/>
      <c r="F58" s="8"/>
      <c r="G58" s="8"/>
      <c r="H58" s="13"/>
    </row>
    <row r="59" customFormat="false" ht="15.75" hidden="false" customHeight="false" outlineLevel="2" collapsed="false">
      <c r="D59" s="12"/>
      <c r="E59" s="8"/>
      <c r="F59" s="8"/>
      <c r="G59" s="8"/>
      <c r="H59" s="13"/>
    </row>
    <row r="60" customFormat="false" ht="15.75" hidden="false" customHeight="false" outlineLevel="2" collapsed="false">
      <c r="D60" s="12"/>
      <c r="E60" s="8"/>
      <c r="F60" s="8"/>
      <c r="G60" s="8"/>
      <c r="H60" s="13"/>
    </row>
    <row r="61" customFormat="false" ht="15.75" hidden="false" customHeight="false" outlineLevel="2" collapsed="false">
      <c r="D61" s="12"/>
      <c r="E61" s="8"/>
      <c r="F61" s="8"/>
      <c r="G61" s="8"/>
      <c r="H61" s="13"/>
    </row>
    <row r="62" customFormat="false" ht="15.75" hidden="false" customHeight="false" outlineLevel="2" collapsed="false">
      <c r="D62" s="12"/>
      <c r="E62" s="8"/>
      <c r="F62" s="8"/>
      <c r="G62" s="8"/>
      <c r="H62" s="13"/>
    </row>
    <row r="63" customFormat="false" ht="15.75" hidden="false" customHeight="false" outlineLevel="2" collapsed="false">
      <c r="D63" s="12"/>
      <c r="E63" s="8"/>
      <c r="F63" s="8"/>
      <c r="G63" s="8"/>
      <c r="H63" s="13"/>
    </row>
    <row r="64" customFormat="false" ht="15.75" hidden="false" customHeight="false" outlineLevel="2" collapsed="false">
      <c r="D64" s="12"/>
      <c r="E64" s="8"/>
      <c r="F64" s="14"/>
      <c r="G64" s="8"/>
      <c r="H64" s="13"/>
    </row>
    <row r="65" customFormat="false" ht="15.75" hidden="false" customHeight="false" outlineLevel="2" collapsed="false">
      <c r="D65" s="12"/>
      <c r="E65" s="8"/>
      <c r="F65" s="8"/>
      <c r="G65" s="14"/>
      <c r="H65" s="13"/>
    </row>
    <row r="66" customFormat="false" ht="15.75" hidden="false" customHeight="false" outlineLevel="2" collapsed="false">
      <c r="D66" s="12"/>
      <c r="E66" s="8"/>
      <c r="F66" s="8"/>
      <c r="G66" s="14"/>
      <c r="H66" s="13"/>
    </row>
    <row r="67" customFormat="false" ht="15.75" hidden="false" customHeight="false" outlineLevel="2" collapsed="false">
      <c r="D67" s="12"/>
      <c r="E67" s="8"/>
      <c r="F67" s="8"/>
      <c r="G67" s="8"/>
      <c r="H67" s="13"/>
    </row>
    <row r="68" customFormat="false" ht="15.75" hidden="false" customHeight="false" outlineLevel="2" collapsed="false">
      <c r="D68" s="12"/>
      <c r="E68" s="8"/>
      <c r="F68" s="8"/>
      <c r="G68" s="8"/>
      <c r="H68" s="13"/>
    </row>
    <row r="69" customFormat="false" ht="15.75" hidden="false" customHeight="false" outlineLevel="2" collapsed="false">
      <c r="D69" s="12"/>
      <c r="E69" s="14"/>
      <c r="F69" s="8"/>
      <c r="G69" s="8"/>
      <c r="H69" s="13"/>
    </row>
    <row r="70" customFormat="false" ht="15.75" hidden="false" customHeight="false" outlineLevel="2" collapsed="false">
      <c r="D70" s="12"/>
      <c r="E70" s="8"/>
      <c r="F70" s="8"/>
      <c r="G70" s="8"/>
      <c r="H70" s="13"/>
    </row>
    <row r="71" customFormat="false" ht="15.75" hidden="false" customHeight="false" outlineLevel="2" collapsed="false">
      <c r="D71" s="12"/>
      <c r="E71" s="8"/>
      <c r="F71" s="8"/>
      <c r="G71" s="8"/>
      <c r="H71" s="13"/>
    </row>
    <row r="72" customFormat="false" ht="15.75" hidden="false" customHeight="false" outlineLevel="2" collapsed="false">
      <c r="D72" s="12"/>
      <c r="E72" s="8"/>
      <c r="F72" s="8"/>
      <c r="G72" s="8"/>
      <c r="H72" s="13"/>
    </row>
    <row r="73" customFormat="false" ht="16.5" hidden="false" customHeight="true" outlineLevel="2" collapsed="false">
      <c r="D73" s="12"/>
      <c r="E73" s="8"/>
      <c r="F73" s="8"/>
      <c r="G73" s="8"/>
      <c r="H73" s="13"/>
    </row>
    <row r="74" customFormat="false" ht="15.75" hidden="false" customHeight="false" outlineLevel="2" collapsed="false">
      <c r="D74" s="12"/>
      <c r="E74" s="8"/>
      <c r="F74" s="8"/>
      <c r="G74" s="8"/>
      <c r="H74" s="13"/>
    </row>
    <row r="75" customFormat="false" ht="39.75" hidden="false" customHeight="true" outlineLevel="0" collapsed="false">
      <c r="A75" s="93" t="n">
        <f aca="false">A8+1</f>
        <v>2</v>
      </c>
      <c r="B75" s="27" t="s">
        <v>108</v>
      </c>
      <c r="C75" s="28" t="n">
        <f aca="false">SUM(D75:H75)</f>
        <v>38</v>
      </c>
      <c r="D75" s="55" t="n">
        <f aca="false">COUNTA(D76:D141)</f>
        <v>2</v>
      </c>
      <c r="E75" s="55" t="n">
        <f aca="false">COUNTA(E76:E141)</f>
        <v>1</v>
      </c>
      <c r="F75" s="55" t="n">
        <f aca="false">COUNTA(F76:F141)</f>
        <v>35</v>
      </c>
      <c r="G75" s="55" t="n">
        <f aca="false">COUNTA(G76:G141)</f>
        <v>0</v>
      </c>
      <c r="H75" s="55" t="n">
        <f aca="false">COUNTA(H76:H141)</f>
        <v>0</v>
      </c>
    </row>
    <row r="76" customFormat="false" ht="15.6" hidden="false" customHeight="true" outlineLevel="1" collapsed="false">
      <c r="D76" s="49"/>
      <c r="E76" s="29"/>
      <c r="F76" s="29"/>
      <c r="G76" s="29"/>
      <c r="H76" s="50"/>
    </row>
    <row r="77" customFormat="false" ht="15.6" hidden="false" customHeight="true" outlineLevel="1" collapsed="false">
      <c r="D77" s="33"/>
      <c r="E77" s="34" t="s">
        <v>71</v>
      </c>
      <c r="G77" s="29"/>
      <c r="H77" s="35"/>
    </row>
    <row r="78" customFormat="false" ht="15.75" hidden="false" customHeight="false" outlineLevel="1" collapsed="false">
      <c r="D78" s="33"/>
      <c r="E78" s="29"/>
      <c r="F78" s="34" t="s">
        <v>55</v>
      </c>
      <c r="G78" s="29"/>
      <c r="H78" s="35"/>
    </row>
    <row r="79" customFormat="false" ht="15.75" hidden="false" customHeight="false" outlineLevel="1" collapsed="false">
      <c r="D79" s="33"/>
      <c r="E79" s="29"/>
      <c r="F79" s="34" t="s">
        <v>56</v>
      </c>
      <c r="G79" s="29"/>
      <c r="H79" s="35"/>
    </row>
    <row r="80" customFormat="false" ht="15.75" hidden="false" customHeight="false" outlineLevel="1" collapsed="false">
      <c r="D80" s="33"/>
      <c r="E80" s="29"/>
      <c r="F80" s="34" t="s">
        <v>73</v>
      </c>
      <c r="G80" s="29"/>
      <c r="H80" s="35"/>
    </row>
    <row r="81" customFormat="false" ht="15.75" hidden="false" customHeight="false" outlineLevel="1" collapsed="false">
      <c r="D81" s="33"/>
      <c r="E81" s="29"/>
      <c r="F81" s="34" t="s">
        <v>74</v>
      </c>
      <c r="G81" s="29"/>
      <c r="H81" s="35"/>
    </row>
    <row r="82" customFormat="false" ht="15.75" hidden="false" customHeight="false" outlineLevel="1" collapsed="false">
      <c r="D82" s="33"/>
      <c r="E82" s="29"/>
      <c r="F82" s="34" t="s">
        <v>84</v>
      </c>
      <c r="G82" s="29"/>
      <c r="H82" s="35"/>
    </row>
    <row r="83" customFormat="false" ht="15.75" hidden="false" customHeight="false" outlineLevel="1" collapsed="false">
      <c r="D83" s="34" t="s">
        <v>76</v>
      </c>
      <c r="E83" s="29"/>
      <c r="G83" s="29"/>
      <c r="H83" s="35"/>
    </row>
    <row r="84" customFormat="false" ht="15.75" hidden="false" customHeight="false" outlineLevel="1" collapsed="false">
      <c r="D84" s="33"/>
      <c r="E84" s="29"/>
      <c r="F84" s="34" t="s">
        <v>57</v>
      </c>
      <c r="G84" s="29"/>
      <c r="H84" s="35"/>
    </row>
    <row r="85" customFormat="false" ht="15.75" hidden="false" customHeight="false" outlineLevel="1" collapsed="false">
      <c r="D85" s="33"/>
      <c r="E85" s="29"/>
      <c r="F85" s="34" t="s">
        <v>85</v>
      </c>
      <c r="G85" s="29"/>
      <c r="H85" s="35"/>
    </row>
    <row r="86" customFormat="false" ht="15.75" hidden="false" customHeight="false" outlineLevel="1" collapsed="false">
      <c r="D86" s="33"/>
      <c r="E86" s="29"/>
      <c r="F86" s="34" t="s">
        <v>86</v>
      </c>
      <c r="G86" s="29"/>
      <c r="H86" s="35"/>
    </row>
    <row r="87" customFormat="false" ht="15.75" hidden="false" customHeight="false" outlineLevel="1" collapsed="false">
      <c r="D87" s="33"/>
      <c r="E87" s="29"/>
      <c r="F87" s="34" t="s">
        <v>58</v>
      </c>
      <c r="G87" s="29"/>
      <c r="H87" s="35"/>
    </row>
    <row r="88" customFormat="false" ht="15.75" hidden="false" customHeight="false" outlineLevel="1" collapsed="false">
      <c r="D88" s="33"/>
      <c r="E88" s="29"/>
      <c r="F88" s="34" t="s">
        <v>87</v>
      </c>
      <c r="G88" s="29"/>
      <c r="H88" s="35"/>
    </row>
    <row r="89" customFormat="false" ht="15.75" hidden="false" customHeight="false" outlineLevel="1" collapsed="false">
      <c r="D89" s="36" t="s">
        <v>37</v>
      </c>
      <c r="E89" s="29"/>
      <c r="G89" s="29"/>
      <c r="H89" s="35"/>
    </row>
    <row r="90" customFormat="false" ht="15.75" hidden="false" customHeight="false" outlineLevel="1" collapsed="false">
      <c r="D90" s="33"/>
      <c r="E90" s="29"/>
      <c r="F90" s="37"/>
      <c r="G90" s="29"/>
      <c r="H90" s="35"/>
    </row>
    <row r="91" customFormat="false" ht="15.75" hidden="false" customHeight="false" outlineLevel="2" collapsed="false">
      <c r="D91" s="12"/>
      <c r="E91" s="1"/>
      <c r="F91" s="39" t="s">
        <v>14</v>
      </c>
      <c r="G91" s="14"/>
      <c r="H91" s="13"/>
    </row>
    <row r="92" customFormat="false" ht="15.75" hidden="false" customHeight="false" outlineLevel="2" collapsed="false">
      <c r="D92" s="12"/>
      <c r="E92" s="1"/>
      <c r="F92" s="39" t="s">
        <v>12</v>
      </c>
      <c r="G92" s="8"/>
      <c r="H92" s="13"/>
    </row>
    <row r="93" customFormat="false" ht="15.75" hidden="false" customHeight="false" outlineLevel="2" collapsed="false">
      <c r="D93" s="12"/>
      <c r="E93" s="1"/>
      <c r="F93" s="39" t="s">
        <v>38</v>
      </c>
      <c r="G93" s="8"/>
      <c r="H93" s="13"/>
    </row>
    <row r="94" customFormat="false" ht="15.75" hidden="false" customHeight="false" outlineLevel="2" collapsed="false">
      <c r="D94" s="12"/>
      <c r="E94" s="1"/>
      <c r="F94" s="39" t="s">
        <v>40</v>
      </c>
      <c r="G94" s="8"/>
      <c r="H94" s="13"/>
    </row>
    <row r="95" customFormat="false" ht="15.75" hidden="false" customHeight="false" outlineLevel="2" collapsed="false">
      <c r="D95" s="12"/>
      <c r="E95" s="1"/>
      <c r="F95" s="39" t="s">
        <v>28</v>
      </c>
      <c r="G95" s="8"/>
      <c r="H95" s="13"/>
    </row>
    <row r="96" customFormat="false" ht="15.75" hidden="false" customHeight="false" outlineLevel="2" collapsed="false">
      <c r="D96" s="12"/>
      <c r="E96" s="1"/>
      <c r="F96" s="39" t="s">
        <v>39</v>
      </c>
      <c r="G96" s="8"/>
      <c r="H96" s="13"/>
    </row>
    <row r="97" customFormat="false" ht="15.75" hidden="false" customHeight="false" outlineLevel="2" collapsed="false">
      <c r="D97" s="12"/>
      <c r="E97" s="1"/>
      <c r="F97" s="39" t="s">
        <v>41</v>
      </c>
      <c r="G97" s="8"/>
      <c r="H97" s="13"/>
    </row>
    <row r="98" customFormat="false" ht="15.75" hidden="false" customHeight="false" outlineLevel="2" collapsed="false">
      <c r="D98" s="12"/>
      <c r="E98" s="1"/>
      <c r="F98" s="1"/>
      <c r="G98" s="8"/>
      <c r="H98" s="13"/>
    </row>
    <row r="99" customFormat="false" ht="15.75" hidden="false" customHeight="false" outlineLevel="2" collapsed="false">
      <c r="D99" s="12"/>
      <c r="E99" s="1"/>
      <c r="F99" s="39" t="s">
        <v>24</v>
      </c>
      <c r="G99" s="8"/>
      <c r="H99" s="13"/>
    </row>
    <row r="100" customFormat="false" ht="15.75" hidden="false" customHeight="false" outlineLevel="2" collapsed="false">
      <c r="D100" s="12"/>
      <c r="E100" s="1"/>
      <c r="F100" s="39" t="s">
        <v>23</v>
      </c>
      <c r="G100" s="8"/>
      <c r="H100" s="13"/>
    </row>
    <row r="101" customFormat="false" ht="15.75" hidden="false" customHeight="false" outlineLevel="2" collapsed="false">
      <c r="D101" s="12"/>
      <c r="E101" s="1"/>
      <c r="F101" s="39" t="s">
        <v>8</v>
      </c>
      <c r="G101" s="8"/>
      <c r="H101" s="13"/>
    </row>
    <row r="102" customFormat="false" ht="15.75" hidden="false" customHeight="false" outlineLevel="2" collapsed="false">
      <c r="D102" s="12"/>
      <c r="E102" s="1"/>
      <c r="F102" s="39" t="s">
        <v>9</v>
      </c>
      <c r="G102" s="8"/>
      <c r="H102" s="13"/>
    </row>
    <row r="103" customFormat="false" ht="15.75" hidden="false" customHeight="false" outlineLevel="2" collapsed="false">
      <c r="D103" s="12"/>
      <c r="E103" s="1"/>
      <c r="F103" s="39" t="s">
        <v>54</v>
      </c>
      <c r="G103" s="8"/>
      <c r="H103" s="13"/>
    </row>
    <row r="104" customFormat="false" ht="15.75" hidden="false" customHeight="false" outlineLevel="2" collapsed="false">
      <c r="D104" s="12"/>
      <c r="E104" s="1"/>
      <c r="F104" s="39" t="s">
        <v>18</v>
      </c>
      <c r="G104" s="8"/>
      <c r="H104" s="13"/>
    </row>
    <row r="105" customFormat="false" ht="15.75" hidden="false" customHeight="false" outlineLevel="2" collapsed="false">
      <c r="D105" s="12"/>
      <c r="E105" s="1"/>
      <c r="F105" s="39" t="s">
        <v>27</v>
      </c>
      <c r="G105" s="8"/>
      <c r="H105" s="13"/>
    </row>
    <row r="106" customFormat="false" ht="15.75" hidden="false" customHeight="false" outlineLevel="2" collapsed="false">
      <c r="D106" s="12"/>
      <c r="E106" s="1"/>
      <c r="F106" s="39" t="s">
        <v>60</v>
      </c>
      <c r="G106" s="8"/>
      <c r="H106" s="13"/>
    </row>
    <row r="107" customFormat="false" ht="15.75" hidden="false" customHeight="false" outlineLevel="2" collapsed="false">
      <c r="D107" s="12"/>
      <c r="E107" s="1"/>
      <c r="F107" s="39" t="s">
        <v>61</v>
      </c>
      <c r="G107" s="8"/>
      <c r="H107" s="13"/>
    </row>
    <row r="108" customFormat="false" ht="15.75" hidden="false" customHeight="false" outlineLevel="2" collapsed="false">
      <c r="D108" s="12"/>
      <c r="E108" s="1"/>
      <c r="F108" s="39" t="s">
        <v>62</v>
      </c>
      <c r="G108" s="8"/>
      <c r="H108" s="13"/>
    </row>
    <row r="109" customFormat="false" ht="15.75" hidden="false" customHeight="false" outlineLevel="2" collapsed="false">
      <c r="D109" s="12"/>
      <c r="E109" s="1"/>
      <c r="F109" s="39" t="s">
        <v>63</v>
      </c>
      <c r="G109" s="8"/>
      <c r="H109" s="13"/>
    </row>
    <row r="110" customFormat="false" ht="15.75" hidden="false" customHeight="false" outlineLevel="2" collapsed="false">
      <c r="D110" s="12"/>
      <c r="E110" s="1"/>
      <c r="F110" s="1"/>
      <c r="G110" s="8"/>
      <c r="H110" s="13"/>
    </row>
    <row r="111" customFormat="false" ht="15.75" hidden="false" customHeight="false" outlineLevel="2" collapsed="false">
      <c r="D111" s="12"/>
      <c r="E111" s="1"/>
      <c r="F111" s="39" t="s">
        <v>64</v>
      </c>
      <c r="G111" s="8"/>
      <c r="H111" s="13"/>
    </row>
    <row r="112" customFormat="false" ht="15.75" hidden="false" customHeight="false" outlineLevel="2" collapsed="false">
      <c r="D112" s="12"/>
      <c r="E112" s="1"/>
      <c r="F112" s="39" t="s">
        <v>65</v>
      </c>
      <c r="G112" s="8"/>
      <c r="H112" s="13"/>
    </row>
    <row r="113" customFormat="false" ht="15.75" hidden="false" customHeight="false" outlineLevel="2" collapsed="false">
      <c r="D113" s="12"/>
      <c r="E113" s="1"/>
      <c r="F113" s="39" t="s">
        <v>66</v>
      </c>
      <c r="G113" s="8"/>
      <c r="H113" s="13"/>
    </row>
    <row r="114" customFormat="false" ht="15.75" hidden="false" customHeight="false" outlineLevel="2" collapsed="false">
      <c r="D114" s="12"/>
      <c r="E114" s="1"/>
      <c r="F114" s="39" t="s">
        <v>67</v>
      </c>
      <c r="G114" s="8"/>
      <c r="H114" s="13"/>
    </row>
    <row r="115" customFormat="false" ht="15.75" hidden="false" customHeight="false" outlineLevel="2" collapsed="false">
      <c r="D115" s="12"/>
      <c r="E115" s="1"/>
      <c r="F115" s="39" t="s">
        <v>68</v>
      </c>
      <c r="G115" s="8"/>
      <c r="H115" s="13"/>
    </row>
    <row r="116" customFormat="false" ht="15.75" hidden="false" customHeight="false" outlineLevel="2" collapsed="false">
      <c r="D116" s="12"/>
      <c r="E116" s="1"/>
      <c r="F116" s="39" t="s">
        <v>69</v>
      </c>
      <c r="G116" s="8"/>
      <c r="H116" s="13"/>
    </row>
    <row r="117" customFormat="false" ht="15.75" hidden="false" customHeight="false" outlineLevel="2" collapsed="false">
      <c r="D117" s="12"/>
      <c r="E117" s="1"/>
      <c r="F117" s="39" t="s">
        <v>70</v>
      </c>
      <c r="G117" s="8"/>
      <c r="H117" s="13"/>
    </row>
    <row r="118" customFormat="false" ht="15.75" hidden="false" customHeight="false" outlineLevel="2" collapsed="false">
      <c r="D118" s="12"/>
      <c r="E118" s="1"/>
      <c r="F118" s="8"/>
      <c r="G118" s="8"/>
      <c r="H118" s="13"/>
    </row>
    <row r="119" customFormat="false" ht="15.75" hidden="false" customHeight="false" outlineLevel="2" collapsed="false">
      <c r="D119" s="12"/>
      <c r="E119" s="8"/>
      <c r="F119" s="8"/>
      <c r="G119" s="8"/>
      <c r="H119" s="13"/>
    </row>
    <row r="120" customFormat="false" ht="15.75" hidden="false" customHeight="false" outlineLevel="2" collapsed="false">
      <c r="D120" s="12"/>
      <c r="E120" s="8"/>
      <c r="F120" s="8"/>
      <c r="G120" s="8"/>
      <c r="H120" s="13"/>
    </row>
    <row r="121" customFormat="false" ht="15.6" hidden="false" customHeight="true" outlineLevel="2" collapsed="false">
      <c r="D121" s="12"/>
      <c r="E121" s="8"/>
      <c r="F121" s="8"/>
      <c r="G121" s="8"/>
      <c r="H121" s="13"/>
    </row>
    <row r="122" customFormat="false" ht="15.6" hidden="false" customHeight="true" outlineLevel="2" collapsed="false">
      <c r="D122" s="12"/>
      <c r="E122" s="8"/>
      <c r="F122" s="8"/>
      <c r="G122" s="8"/>
      <c r="H122" s="13"/>
    </row>
    <row r="123" customFormat="false" ht="15.75" hidden="false" customHeight="false" outlineLevel="2" collapsed="false">
      <c r="D123" s="12"/>
      <c r="E123" s="8"/>
      <c r="F123" s="8"/>
      <c r="G123" s="8"/>
      <c r="H123" s="13"/>
    </row>
    <row r="124" customFormat="false" ht="15.75" hidden="false" customHeight="false" outlineLevel="2" collapsed="false">
      <c r="D124" s="12"/>
      <c r="E124" s="8"/>
      <c r="F124" s="8"/>
      <c r="G124" s="8"/>
      <c r="H124" s="13"/>
    </row>
    <row r="125" customFormat="false" ht="15.75" hidden="false" customHeight="false" outlineLevel="2" collapsed="false">
      <c r="D125" s="12"/>
      <c r="E125" s="8"/>
      <c r="F125" s="8"/>
      <c r="G125" s="8"/>
      <c r="H125" s="13"/>
    </row>
    <row r="126" customFormat="false" ht="15.75" hidden="false" customHeight="false" outlineLevel="2" collapsed="false">
      <c r="D126" s="12"/>
      <c r="E126" s="8"/>
      <c r="F126" s="8"/>
      <c r="G126" s="8"/>
      <c r="H126" s="13"/>
    </row>
    <row r="127" customFormat="false" ht="15.75" hidden="false" customHeight="false" outlineLevel="2" collapsed="false">
      <c r="D127" s="12"/>
      <c r="E127" s="8"/>
      <c r="F127" s="8"/>
      <c r="G127" s="8"/>
      <c r="H127" s="13"/>
    </row>
    <row r="128" customFormat="false" ht="15.75" hidden="false" customHeight="false" outlineLevel="2" collapsed="false">
      <c r="D128" s="12"/>
      <c r="E128" s="8"/>
      <c r="F128" s="8"/>
      <c r="G128" s="8"/>
      <c r="H128" s="13"/>
    </row>
    <row r="129" customFormat="false" ht="15.75" hidden="false" customHeight="false" outlineLevel="2" collapsed="false">
      <c r="D129" s="12"/>
      <c r="E129" s="8"/>
      <c r="F129" s="8"/>
      <c r="G129" s="8"/>
      <c r="H129" s="13"/>
    </row>
    <row r="130" customFormat="false" ht="15.75" hidden="false" customHeight="false" outlineLevel="2" collapsed="false">
      <c r="D130" s="12"/>
      <c r="E130" s="8"/>
      <c r="F130" s="8"/>
      <c r="G130" s="8"/>
      <c r="H130" s="13"/>
    </row>
    <row r="131" customFormat="false" ht="15.75" hidden="false" customHeight="false" outlineLevel="2" collapsed="false">
      <c r="D131" s="12"/>
      <c r="E131" s="8"/>
      <c r="F131" s="8"/>
      <c r="G131" s="8"/>
      <c r="H131" s="13"/>
    </row>
    <row r="132" customFormat="false" ht="15.75" hidden="false" customHeight="false" outlineLevel="2" collapsed="false">
      <c r="D132" s="12"/>
      <c r="E132" s="8"/>
      <c r="F132" s="14"/>
      <c r="G132" s="8"/>
      <c r="H132" s="13"/>
    </row>
    <row r="133" customFormat="false" ht="15.75" hidden="false" customHeight="false" outlineLevel="2" collapsed="false">
      <c r="D133" s="12"/>
      <c r="E133" s="8"/>
      <c r="F133" s="8"/>
      <c r="G133" s="8"/>
      <c r="H133" s="13"/>
    </row>
    <row r="134" customFormat="false" ht="15.75" hidden="false" customHeight="false" outlineLevel="2" collapsed="false">
      <c r="D134" s="12"/>
      <c r="E134" s="8"/>
      <c r="F134" s="8"/>
      <c r="G134" s="8"/>
      <c r="H134" s="13"/>
    </row>
    <row r="135" customFormat="false" ht="15.75" hidden="false" customHeight="false" outlineLevel="2" collapsed="false">
      <c r="D135" s="12"/>
      <c r="E135" s="8"/>
      <c r="F135" s="8"/>
      <c r="G135" s="14"/>
      <c r="H135" s="13"/>
    </row>
    <row r="136" customFormat="false" ht="15.75" hidden="false" customHeight="false" outlineLevel="2" collapsed="false">
      <c r="D136" s="12"/>
      <c r="E136" s="8"/>
      <c r="F136" s="8"/>
      <c r="G136" s="14"/>
      <c r="H136" s="13"/>
    </row>
    <row r="137" customFormat="false" ht="15.75" hidden="false" customHeight="false" outlineLevel="2" collapsed="false">
      <c r="D137" s="12"/>
      <c r="E137" s="8"/>
      <c r="F137" s="8"/>
      <c r="G137" s="8"/>
      <c r="H137" s="13"/>
    </row>
    <row r="138" customFormat="false" ht="15.75" hidden="false" customHeight="false" outlineLevel="2" collapsed="false">
      <c r="D138" s="12"/>
      <c r="E138" s="8"/>
      <c r="F138" s="8"/>
      <c r="G138" s="8"/>
      <c r="H138" s="13"/>
    </row>
    <row r="139" customFormat="false" ht="15.75" hidden="false" customHeight="false" outlineLevel="2" collapsed="false">
      <c r="D139" s="12"/>
      <c r="E139" s="14"/>
      <c r="F139" s="8"/>
      <c r="G139" s="8"/>
      <c r="H139" s="13"/>
    </row>
    <row r="140" customFormat="false" ht="15.75" hidden="false" customHeight="false" outlineLevel="2" collapsed="false">
      <c r="D140" s="12"/>
      <c r="E140" s="8"/>
      <c r="F140" s="8"/>
      <c r="G140" s="8"/>
      <c r="H140" s="13"/>
    </row>
    <row r="141" customFormat="false" ht="15.75" hidden="false" customHeight="false" outlineLevel="2" collapsed="false">
      <c r="D141" s="12"/>
      <c r="E141" s="8"/>
      <c r="F141" s="8"/>
      <c r="G141" s="8"/>
      <c r="H141" s="13"/>
    </row>
    <row r="142" customFormat="false" ht="50.25" hidden="false" customHeight="true" outlineLevel="0" collapsed="false">
      <c r="A142" s="93" t="n">
        <f aca="false">A75+1</f>
        <v>3</v>
      </c>
      <c r="B142" s="27" t="s">
        <v>109</v>
      </c>
      <c r="C142" s="28" t="n">
        <f aca="false">SUM(D142:H142)</f>
        <v>39</v>
      </c>
      <c r="D142" s="55" t="n">
        <f aca="false">COUNTA(D143:D208)</f>
        <v>1</v>
      </c>
      <c r="E142" s="55" t="n">
        <f aca="false">COUNTA(E143:E208)</f>
        <v>2</v>
      </c>
      <c r="F142" s="55" t="n">
        <f aca="false">COUNTA(F143:F208)</f>
        <v>36</v>
      </c>
      <c r="G142" s="55" t="n">
        <f aca="false">COUNTA(G143:G208)</f>
        <v>0</v>
      </c>
      <c r="H142" s="55" t="n">
        <f aca="false">COUNTA(H143:H208)</f>
        <v>0</v>
      </c>
    </row>
    <row r="143" customFormat="false" ht="15.6" hidden="false" customHeight="true" outlineLevel="1" collapsed="false">
      <c r="D143" s="49"/>
      <c r="E143" s="29"/>
      <c r="F143" s="29"/>
      <c r="G143" s="29"/>
      <c r="H143" s="50"/>
    </row>
    <row r="144" customFormat="false" ht="15.6" hidden="false" customHeight="true" outlineLevel="1" collapsed="false">
      <c r="D144" s="33"/>
      <c r="E144" s="34" t="s">
        <v>71</v>
      </c>
      <c r="G144" s="29"/>
      <c r="H144" s="35"/>
    </row>
    <row r="145" customFormat="false" ht="15.75" hidden="false" customHeight="false" outlineLevel="1" collapsed="false">
      <c r="D145" s="33"/>
      <c r="E145" s="29"/>
      <c r="F145" s="34" t="s">
        <v>55</v>
      </c>
      <c r="G145" s="29"/>
      <c r="H145" s="35"/>
    </row>
    <row r="146" customFormat="false" ht="15.75" hidden="false" customHeight="false" outlineLevel="1" collapsed="false">
      <c r="D146" s="33"/>
      <c r="E146" s="29"/>
      <c r="F146" s="34" t="s">
        <v>56</v>
      </c>
      <c r="G146" s="29"/>
      <c r="H146" s="35"/>
    </row>
    <row r="147" customFormat="false" ht="15.75" hidden="false" customHeight="false" outlineLevel="1" collapsed="false">
      <c r="D147" s="33"/>
      <c r="E147" s="29"/>
      <c r="F147" s="34" t="s">
        <v>73</v>
      </c>
      <c r="G147" s="29"/>
      <c r="H147" s="35"/>
    </row>
    <row r="148" customFormat="false" ht="15.75" hidden="false" customHeight="false" outlineLevel="1" collapsed="false">
      <c r="D148" s="33"/>
      <c r="E148" s="29"/>
      <c r="F148" s="34" t="s">
        <v>74</v>
      </c>
      <c r="G148" s="29"/>
      <c r="H148" s="35"/>
    </row>
    <row r="149" customFormat="false" ht="15.75" hidden="false" customHeight="false" outlineLevel="1" collapsed="false">
      <c r="D149" s="33"/>
      <c r="E149" s="29"/>
      <c r="F149" s="34" t="s">
        <v>84</v>
      </c>
      <c r="G149" s="29"/>
      <c r="H149" s="35"/>
    </row>
    <row r="150" customFormat="false" ht="15.75" hidden="false" customHeight="false" outlineLevel="1" collapsed="false">
      <c r="D150" s="33"/>
      <c r="E150" s="34" t="s">
        <v>76</v>
      </c>
      <c r="G150" s="29"/>
      <c r="H150" s="35"/>
    </row>
    <row r="151" customFormat="false" ht="15.75" hidden="false" customHeight="false" outlineLevel="1" collapsed="false">
      <c r="D151" s="33"/>
      <c r="E151" s="29"/>
      <c r="F151" s="34" t="s">
        <v>57</v>
      </c>
      <c r="G151" s="29"/>
      <c r="H151" s="35"/>
    </row>
    <row r="152" customFormat="false" ht="15.75" hidden="false" customHeight="false" outlineLevel="1" collapsed="false">
      <c r="D152" s="33"/>
      <c r="E152" s="29"/>
      <c r="F152" s="34" t="s">
        <v>85</v>
      </c>
      <c r="G152" s="29"/>
      <c r="H152" s="35"/>
    </row>
    <row r="153" customFormat="false" ht="15.75" hidden="false" customHeight="false" outlineLevel="1" collapsed="false">
      <c r="D153" s="33"/>
      <c r="E153" s="29"/>
      <c r="F153" s="34" t="s">
        <v>86</v>
      </c>
      <c r="G153" s="29"/>
      <c r="H153" s="35"/>
    </row>
    <row r="154" customFormat="false" ht="15.75" hidden="false" customHeight="false" outlineLevel="1" collapsed="false">
      <c r="D154" s="33"/>
      <c r="E154" s="29"/>
      <c r="F154" s="34" t="s">
        <v>58</v>
      </c>
      <c r="G154" s="29"/>
      <c r="H154" s="35"/>
    </row>
    <row r="155" customFormat="false" ht="15.75" hidden="false" customHeight="false" outlineLevel="1" collapsed="false">
      <c r="D155" s="33"/>
      <c r="E155" s="29"/>
      <c r="F155" s="34" t="s">
        <v>87</v>
      </c>
      <c r="G155" s="29"/>
      <c r="H155" s="35"/>
    </row>
    <row r="156" customFormat="false" ht="15.75" hidden="false" customHeight="false" outlineLevel="1" collapsed="false">
      <c r="D156" s="36" t="s">
        <v>37</v>
      </c>
      <c r="G156" s="29"/>
      <c r="H156" s="35"/>
    </row>
    <row r="157" customFormat="false" ht="15.75" hidden="false" customHeight="false" outlineLevel="1" collapsed="false">
      <c r="D157" s="33"/>
      <c r="E157" s="29"/>
      <c r="F157" s="37"/>
      <c r="G157" s="29"/>
      <c r="H157" s="35"/>
    </row>
    <row r="158" customFormat="false" ht="15.75" hidden="false" customHeight="false" outlineLevel="2" collapsed="false">
      <c r="D158" s="12"/>
      <c r="E158" s="8"/>
      <c r="F158" s="39" t="s">
        <v>14</v>
      </c>
      <c r="G158" s="14"/>
      <c r="H158" s="13"/>
    </row>
    <row r="159" customFormat="false" ht="15.75" hidden="false" customHeight="false" outlineLevel="2" collapsed="false">
      <c r="D159" s="12"/>
      <c r="E159" s="8"/>
      <c r="F159" s="39" t="s">
        <v>12</v>
      </c>
      <c r="G159" s="8"/>
      <c r="H159" s="13"/>
    </row>
    <row r="160" customFormat="false" ht="15.75" hidden="false" customHeight="false" outlineLevel="2" collapsed="false">
      <c r="D160" s="12"/>
      <c r="E160" s="8"/>
      <c r="F160" s="39" t="s">
        <v>38</v>
      </c>
      <c r="G160" s="8"/>
      <c r="H160" s="13"/>
    </row>
    <row r="161" customFormat="false" ht="15.75" hidden="false" customHeight="false" outlineLevel="2" collapsed="false">
      <c r="D161" s="12"/>
      <c r="E161" s="14"/>
      <c r="F161" s="39" t="s">
        <v>40</v>
      </c>
      <c r="G161" s="8"/>
      <c r="H161" s="13"/>
    </row>
    <row r="162" customFormat="false" ht="15.75" hidden="false" customHeight="false" outlineLevel="2" collapsed="false">
      <c r="D162" s="12"/>
      <c r="E162" s="14"/>
      <c r="F162" s="39" t="s">
        <v>28</v>
      </c>
      <c r="G162" s="8"/>
      <c r="H162" s="13"/>
    </row>
    <row r="163" customFormat="false" ht="15.75" hidden="false" customHeight="false" outlineLevel="2" collapsed="false">
      <c r="D163" s="12"/>
      <c r="E163" s="14"/>
      <c r="F163" s="39" t="s">
        <v>39</v>
      </c>
      <c r="G163" s="8"/>
      <c r="H163" s="13"/>
    </row>
    <row r="164" customFormat="false" ht="15.75" hidden="false" customHeight="false" outlineLevel="2" collapsed="false">
      <c r="D164" s="12"/>
      <c r="E164" s="14"/>
      <c r="F164" s="39" t="s">
        <v>41</v>
      </c>
      <c r="G164" s="8"/>
      <c r="H164" s="13"/>
    </row>
    <row r="165" customFormat="false" ht="15.75" hidden="false" customHeight="false" outlineLevel="2" collapsed="false">
      <c r="D165" s="12"/>
      <c r="E165" s="8"/>
      <c r="F165" s="1"/>
      <c r="G165" s="8"/>
      <c r="H165" s="13"/>
    </row>
    <row r="166" customFormat="false" ht="15.75" hidden="false" customHeight="false" outlineLevel="2" collapsed="false">
      <c r="D166" s="12"/>
      <c r="E166" s="14"/>
      <c r="F166" s="39" t="s">
        <v>24</v>
      </c>
      <c r="G166" s="8"/>
      <c r="H166" s="13"/>
    </row>
    <row r="167" customFormat="false" ht="15.75" hidden="false" customHeight="false" outlineLevel="2" collapsed="false">
      <c r="D167" s="12"/>
      <c r="E167" s="14"/>
      <c r="F167" s="39" t="s">
        <v>23</v>
      </c>
      <c r="G167" s="8"/>
      <c r="H167" s="13"/>
    </row>
    <row r="168" customFormat="false" ht="15.75" hidden="false" customHeight="false" outlineLevel="2" collapsed="false">
      <c r="D168" s="12"/>
      <c r="E168" s="14"/>
      <c r="F168" s="39" t="s">
        <v>8</v>
      </c>
      <c r="G168" s="8"/>
      <c r="H168" s="13"/>
    </row>
    <row r="169" customFormat="false" ht="15.75" hidden="false" customHeight="false" outlineLevel="2" collapsed="false">
      <c r="D169" s="12"/>
      <c r="E169" s="14"/>
      <c r="F169" s="39" t="s">
        <v>9</v>
      </c>
      <c r="G169" s="8"/>
      <c r="H169" s="13"/>
    </row>
    <row r="170" customFormat="false" ht="15.75" hidden="false" customHeight="false" outlineLevel="2" collapsed="false">
      <c r="D170" s="12"/>
      <c r="E170" s="14"/>
      <c r="F170" s="39" t="s">
        <v>54</v>
      </c>
      <c r="G170" s="8"/>
      <c r="H170" s="13"/>
    </row>
    <row r="171" customFormat="false" ht="15.75" hidden="false" customHeight="false" outlineLevel="2" collapsed="false">
      <c r="D171" s="12"/>
      <c r="E171" s="14"/>
      <c r="F171" s="39" t="s">
        <v>18</v>
      </c>
      <c r="G171" s="8"/>
      <c r="H171" s="13"/>
    </row>
    <row r="172" customFormat="false" ht="15.75" hidden="false" customHeight="false" outlineLevel="2" collapsed="false">
      <c r="D172" s="12"/>
      <c r="E172" s="8"/>
      <c r="F172" s="39" t="s">
        <v>27</v>
      </c>
      <c r="G172" s="8"/>
      <c r="H172" s="13"/>
    </row>
    <row r="173" customFormat="false" ht="15.75" hidden="false" customHeight="false" outlineLevel="2" collapsed="false">
      <c r="D173" s="12"/>
      <c r="E173" s="8"/>
      <c r="F173" s="39" t="s">
        <v>60</v>
      </c>
      <c r="G173" s="8"/>
      <c r="H173" s="13"/>
    </row>
    <row r="174" customFormat="false" ht="15.75" hidden="false" customHeight="false" outlineLevel="2" collapsed="false">
      <c r="D174" s="8"/>
      <c r="E174" s="8"/>
      <c r="F174" s="39" t="s">
        <v>61</v>
      </c>
      <c r="G174" s="8"/>
      <c r="H174" s="13"/>
    </row>
    <row r="175" customFormat="false" ht="15.75" hidden="false" customHeight="false" outlineLevel="2" collapsed="false">
      <c r="D175" s="12"/>
      <c r="E175" s="8"/>
      <c r="F175" s="39" t="s">
        <v>62</v>
      </c>
      <c r="G175" s="8"/>
      <c r="H175" s="13"/>
    </row>
    <row r="176" customFormat="false" ht="15.75" hidden="false" customHeight="false" outlineLevel="2" collapsed="false">
      <c r="D176" s="12"/>
      <c r="E176" s="8"/>
      <c r="F176" s="39" t="s">
        <v>63</v>
      </c>
      <c r="G176" s="8"/>
      <c r="H176" s="13"/>
    </row>
    <row r="177" customFormat="false" ht="15.75" hidden="false" customHeight="false" outlineLevel="2" collapsed="false">
      <c r="D177" s="12"/>
      <c r="E177" s="8"/>
      <c r="F177" s="1"/>
      <c r="G177" s="8"/>
      <c r="H177" s="13"/>
    </row>
    <row r="178" customFormat="false" ht="15.75" hidden="false" customHeight="false" outlineLevel="2" collapsed="false">
      <c r="D178" s="12"/>
      <c r="E178" s="8"/>
      <c r="F178" s="39" t="s">
        <v>64</v>
      </c>
      <c r="G178" s="8"/>
      <c r="H178" s="13"/>
    </row>
    <row r="179" customFormat="false" ht="15.75" hidden="false" customHeight="false" outlineLevel="2" collapsed="false">
      <c r="D179" s="12"/>
      <c r="E179" s="8"/>
      <c r="F179" s="39" t="s">
        <v>65</v>
      </c>
      <c r="G179" s="8"/>
      <c r="H179" s="13"/>
    </row>
    <row r="180" customFormat="false" ht="15.75" hidden="false" customHeight="false" outlineLevel="2" collapsed="false">
      <c r="D180" s="12"/>
      <c r="E180" s="8"/>
      <c r="F180" s="39" t="s">
        <v>66</v>
      </c>
      <c r="G180" s="8"/>
      <c r="H180" s="13"/>
    </row>
    <row r="181" customFormat="false" ht="15.75" hidden="false" customHeight="false" outlineLevel="2" collapsed="false">
      <c r="D181" s="12"/>
      <c r="E181" s="8"/>
      <c r="F181" s="39" t="s">
        <v>67</v>
      </c>
      <c r="G181" s="8"/>
      <c r="H181" s="13"/>
    </row>
    <row r="182" customFormat="false" ht="15.75" hidden="false" customHeight="false" outlineLevel="2" collapsed="false">
      <c r="D182" s="12"/>
      <c r="E182" s="8"/>
      <c r="F182" s="39" t="s">
        <v>68</v>
      </c>
      <c r="G182" s="8"/>
      <c r="H182" s="13"/>
    </row>
    <row r="183" customFormat="false" ht="15.75" hidden="false" customHeight="false" outlineLevel="2" collapsed="false">
      <c r="D183" s="12"/>
      <c r="E183" s="8"/>
      <c r="F183" s="39" t="s">
        <v>69</v>
      </c>
      <c r="G183" s="8"/>
      <c r="H183" s="13"/>
    </row>
    <row r="184" customFormat="false" ht="15.75" hidden="false" customHeight="false" outlineLevel="2" collapsed="false">
      <c r="D184" s="12"/>
      <c r="E184" s="8"/>
      <c r="F184" s="39" t="s">
        <v>70</v>
      </c>
      <c r="G184" s="8"/>
      <c r="H184" s="13"/>
    </row>
    <row r="185" customFormat="false" ht="15.75" hidden="false" customHeight="false" outlineLevel="2" collapsed="false">
      <c r="D185" s="12"/>
      <c r="E185" s="8"/>
      <c r="F185" s="39" t="s">
        <v>42</v>
      </c>
      <c r="G185" s="8"/>
      <c r="H185" s="13"/>
    </row>
    <row r="186" customFormat="false" ht="15.6" hidden="false" customHeight="true" outlineLevel="2" collapsed="false">
      <c r="D186" s="12"/>
      <c r="E186" s="8"/>
      <c r="F186" s="8"/>
      <c r="G186" s="8"/>
      <c r="H186" s="13"/>
    </row>
    <row r="187" customFormat="false" ht="15.6" hidden="false" customHeight="true" outlineLevel="2" collapsed="false">
      <c r="D187" s="12"/>
      <c r="E187" s="8"/>
      <c r="F187" s="8"/>
      <c r="G187" s="8"/>
      <c r="H187" s="13"/>
    </row>
    <row r="188" customFormat="false" ht="15.75" hidden="false" customHeight="false" outlineLevel="2" collapsed="false">
      <c r="D188" s="12"/>
      <c r="E188" s="8"/>
      <c r="F188" s="8"/>
      <c r="G188" s="8"/>
      <c r="H188" s="13"/>
    </row>
    <row r="189" customFormat="false" ht="15.75" hidden="false" customHeight="false" outlineLevel="2" collapsed="false">
      <c r="D189" s="12"/>
      <c r="E189" s="8"/>
      <c r="F189" s="8"/>
      <c r="G189" s="8"/>
      <c r="H189" s="13"/>
    </row>
    <row r="190" customFormat="false" ht="15.75" hidden="false" customHeight="false" outlineLevel="2" collapsed="false">
      <c r="D190" s="12"/>
      <c r="E190" s="8"/>
      <c r="F190" s="8"/>
      <c r="G190" s="8"/>
      <c r="H190" s="13"/>
    </row>
    <row r="191" customFormat="false" ht="15.75" hidden="false" customHeight="false" outlineLevel="2" collapsed="false">
      <c r="D191" s="12"/>
      <c r="E191" s="8"/>
      <c r="F191" s="8"/>
      <c r="G191" s="8"/>
      <c r="H191" s="13"/>
    </row>
    <row r="192" customFormat="false" ht="15.75" hidden="false" customHeight="false" outlineLevel="2" collapsed="false">
      <c r="D192" s="12"/>
      <c r="E192" s="8"/>
      <c r="F192" s="8"/>
      <c r="G192" s="8"/>
      <c r="H192" s="13"/>
    </row>
    <row r="193" customFormat="false" ht="15.75" hidden="false" customHeight="false" outlineLevel="2" collapsed="false">
      <c r="D193" s="12"/>
      <c r="E193" s="8"/>
      <c r="F193" s="8"/>
      <c r="G193" s="8"/>
      <c r="H193" s="13"/>
    </row>
    <row r="194" customFormat="false" ht="15.75" hidden="false" customHeight="false" outlineLevel="2" collapsed="false">
      <c r="D194" s="12"/>
      <c r="E194" s="8"/>
      <c r="F194" s="8"/>
      <c r="G194" s="8"/>
      <c r="H194" s="13"/>
    </row>
    <row r="195" customFormat="false" ht="15.75" hidden="false" customHeight="false" outlineLevel="2" collapsed="false">
      <c r="D195" s="12"/>
      <c r="E195" s="8"/>
      <c r="F195" s="8"/>
      <c r="G195" s="8"/>
      <c r="H195" s="13"/>
    </row>
    <row r="196" customFormat="false" ht="15.75" hidden="false" customHeight="false" outlineLevel="2" collapsed="false">
      <c r="D196" s="12"/>
      <c r="E196" s="8"/>
      <c r="F196" s="8"/>
      <c r="G196" s="8"/>
      <c r="H196" s="13"/>
    </row>
    <row r="197" customFormat="false" ht="15.75" hidden="false" customHeight="false" outlineLevel="2" collapsed="false">
      <c r="D197" s="12"/>
      <c r="E197" s="8"/>
      <c r="F197" s="8"/>
      <c r="G197" s="8"/>
      <c r="H197" s="13"/>
    </row>
    <row r="198" customFormat="false" ht="15.75" hidden="false" customHeight="false" outlineLevel="2" collapsed="false">
      <c r="D198" s="12"/>
      <c r="E198" s="8"/>
      <c r="F198" s="8"/>
      <c r="G198" s="8"/>
      <c r="H198" s="13"/>
    </row>
    <row r="199" customFormat="false" ht="15.75" hidden="false" customHeight="false" outlineLevel="2" collapsed="false">
      <c r="D199" s="12"/>
      <c r="E199" s="8"/>
      <c r="F199" s="8"/>
      <c r="G199" s="8"/>
      <c r="H199" s="13"/>
    </row>
    <row r="200" customFormat="false" ht="15.75" hidden="false" customHeight="false" outlineLevel="2" collapsed="false">
      <c r="D200" s="12"/>
      <c r="E200" s="8"/>
      <c r="F200" s="8"/>
      <c r="G200" s="8"/>
      <c r="H200" s="13"/>
    </row>
    <row r="201" customFormat="false" ht="15.75" hidden="false" customHeight="false" outlineLevel="2" collapsed="false">
      <c r="D201" s="12"/>
      <c r="E201" s="8"/>
      <c r="F201" s="8"/>
      <c r="G201" s="8"/>
      <c r="H201" s="13"/>
    </row>
    <row r="202" customFormat="false" ht="15.75" hidden="false" customHeight="false" outlineLevel="2" collapsed="false">
      <c r="D202" s="12"/>
      <c r="E202" s="8"/>
      <c r="F202" s="8"/>
      <c r="G202" s="8"/>
      <c r="H202" s="13"/>
    </row>
    <row r="203" customFormat="false" ht="15.75" hidden="false" customHeight="false" outlineLevel="2" collapsed="false">
      <c r="D203" s="12"/>
      <c r="E203" s="8"/>
      <c r="F203" s="8"/>
      <c r="G203" s="8"/>
      <c r="H203" s="13"/>
    </row>
    <row r="204" customFormat="false" ht="15.75" hidden="false" customHeight="false" outlineLevel="2" collapsed="false">
      <c r="D204" s="12"/>
      <c r="E204" s="8"/>
      <c r="F204" s="8"/>
      <c r="G204" s="8"/>
      <c r="H204" s="13"/>
    </row>
    <row r="205" customFormat="false" ht="15.75" hidden="false" customHeight="false" outlineLevel="2" collapsed="false">
      <c r="D205" s="12"/>
      <c r="E205" s="8"/>
      <c r="F205" s="8"/>
      <c r="G205" s="8"/>
      <c r="H205" s="13"/>
    </row>
    <row r="206" customFormat="false" ht="15.75" hidden="false" customHeight="false" outlineLevel="2" collapsed="false">
      <c r="D206" s="12"/>
      <c r="E206" s="8"/>
      <c r="F206" s="8"/>
      <c r="G206" s="8"/>
      <c r="H206" s="13"/>
    </row>
    <row r="207" customFormat="false" ht="15.75" hidden="false" customHeight="false" outlineLevel="2" collapsed="false">
      <c r="D207" s="12"/>
      <c r="E207" s="8"/>
      <c r="F207" s="8"/>
      <c r="G207" s="8"/>
      <c r="H207" s="13"/>
    </row>
    <row r="208" customFormat="false" ht="15.75" hidden="false" customHeight="false" outlineLevel="2" collapsed="false">
      <c r="D208" s="12"/>
      <c r="E208" s="8"/>
      <c r="F208" s="8"/>
      <c r="G208" s="8"/>
      <c r="H208" s="13"/>
    </row>
    <row r="209" customFormat="false" ht="15.6" hidden="false" customHeight="true" outlineLevel="2" collapsed="false">
      <c r="D209" s="12"/>
      <c r="E209" s="8"/>
      <c r="F209" s="8"/>
      <c r="G209" s="8"/>
      <c r="H209" s="13"/>
    </row>
    <row r="210" customFormat="false" ht="15.6" hidden="false" customHeight="true" outlineLevel="2" collapsed="false">
      <c r="D210" s="12"/>
      <c r="E210" s="8"/>
      <c r="F210" s="8"/>
      <c r="G210" s="8"/>
      <c r="H210" s="13"/>
    </row>
    <row r="211" customFormat="false" ht="15.75" hidden="false" customHeight="false" outlineLevel="2" collapsed="false">
      <c r="D211" s="12"/>
      <c r="E211" s="8"/>
      <c r="F211" s="8"/>
      <c r="G211" s="8"/>
      <c r="H211" s="13"/>
    </row>
    <row r="212" customFormat="false" ht="15.75" hidden="false" customHeight="false" outlineLevel="2" collapsed="false">
      <c r="D212" s="12"/>
      <c r="E212" s="8"/>
      <c r="F212" s="8"/>
      <c r="G212" s="8"/>
      <c r="H212" s="13"/>
    </row>
    <row r="213" customFormat="false" ht="15.75" hidden="false" customHeight="false" outlineLevel="2" collapsed="false">
      <c r="D213" s="12"/>
      <c r="E213" s="8"/>
      <c r="F213" s="8"/>
      <c r="G213" s="8"/>
      <c r="H213" s="13"/>
    </row>
    <row r="214" customFormat="false" ht="15.75" hidden="false" customHeight="false" outlineLevel="2" collapsed="false">
      <c r="D214" s="12"/>
      <c r="E214" s="1"/>
      <c r="F214" s="8"/>
      <c r="G214" s="8"/>
      <c r="H214" s="13"/>
    </row>
    <row r="215" customFormat="false" ht="15.75" hidden="false" customHeight="false" outlineLevel="2" collapsed="false">
      <c r="D215" s="12"/>
      <c r="E215" s="8"/>
      <c r="F215" s="8"/>
      <c r="G215" s="8"/>
      <c r="H215" s="13"/>
    </row>
    <row r="216" customFormat="false" ht="15.75" hidden="false" customHeight="false" outlineLevel="2" collapsed="false">
      <c r="D216" s="12"/>
      <c r="E216" s="8"/>
      <c r="F216" s="8"/>
      <c r="G216" s="8"/>
      <c r="H216" s="13"/>
    </row>
    <row r="217" customFormat="false" ht="15.75" hidden="false" customHeight="false" outlineLevel="2" collapsed="false">
      <c r="D217" s="12"/>
      <c r="E217" s="8"/>
      <c r="F217" s="8"/>
      <c r="G217" s="8"/>
      <c r="H217" s="13"/>
    </row>
    <row r="218" customFormat="false" ht="15.75" hidden="false" customHeight="false" outlineLevel="2" collapsed="false">
      <c r="D218" s="12"/>
      <c r="E218" s="8"/>
      <c r="F218" s="8"/>
      <c r="G218" s="8"/>
      <c r="H218" s="13"/>
    </row>
    <row r="219" customFormat="false" ht="15.75" hidden="false" customHeight="false" outlineLevel="2" collapsed="false">
      <c r="D219" s="12"/>
      <c r="E219" s="8"/>
      <c r="F219" s="8"/>
      <c r="G219" s="8"/>
      <c r="H219" s="13"/>
    </row>
    <row r="220" customFormat="false" ht="15.75" hidden="false" customHeight="false" outlineLevel="2" collapsed="false">
      <c r="D220" s="12"/>
      <c r="E220" s="8"/>
      <c r="F220" s="8"/>
      <c r="G220" s="8"/>
      <c r="H220" s="13"/>
    </row>
    <row r="221" customFormat="false" ht="15.75" hidden="false" customHeight="false" outlineLevel="2" collapsed="false">
      <c r="D221" s="12"/>
      <c r="E221" s="8"/>
      <c r="F221" s="8"/>
      <c r="G221" s="8"/>
      <c r="H221" s="13"/>
    </row>
    <row r="222" customFormat="false" ht="15.75" hidden="false" customHeight="false" outlineLevel="2" collapsed="false">
      <c r="D222" s="12"/>
      <c r="E222" s="8"/>
      <c r="F222" s="14"/>
      <c r="G222" s="8"/>
      <c r="H222" s="13"/>
    </row>
    <row r="223" customFormat="false" ht="15.75" hidden="false" customHeight="false" outlineLevel="2" collapsed="false">
      <c r="D223" s="12"/>
      <c r="E223" s="8"/>
      <c r="F223" s="8"/>
      <c r="G223" s="14"/>
      <c r="H223" s="13"/>
    </row>
    <row r="224" customFormat="false" ht="15.75" hidden="false" customHeight="false" outlineLevel="2" collapsed="false">
      <c r="D224" s="12"/>
      <c r="E224" s="8"/>
      <c r="F224" s="8"/>
      <c r="G224" s="14"/>
      <c r="H224" s="13"/>
    </row>
    <row r="225" customFormat="false" ht="15.75" hidden="false" customHeight="false" outlineLevel="2" collapsed="false">
      <c r="D225" s="12"/>
      <c r="E225" s="8"/>
      <c r="F225" s="8"/>
      <c r="G225" s="8"/>
      <c r="H225" s="13"/>
    </row>
    <row r="226" customFormat="false" ht="15.75" hidden="false" customHeight="false" outlineLevel="2" collapsed="false">
      <c r="D226" s="12"/>
      <c r="E226" s="8"/>
      <c r="F226" s="8"/>
      <c r="G226" s="8"/>
      <c r="H226" s="13"/>
    </row>
    <row r="227" customFormat="false" ht="15.75" hidden="false" customHeight="false" outlineLevel="2" collapsed="false">
      <c r="D227" s="12"/>
      <c r="E227" s="14"/>
      <c r="F227" s="8"/>
      <c r="G227" s="8"/>
      <c r="H227" s="13"/>
    </row>
    <row r="228" customFormat="false" ht="15.75" hidden="false" customHeight="false" outlineLevel="2" collapsed="false">
      <c r="D228" s="12"/>
      <c r="E228" s="8"/>
      <c r="F228" s="8"/>
      <c r="G228" s="8"/>
      <c r="H228" s="13"/>
    </row>
    <row r="229" customFormat="false" ht="15.75" hidden="false" customHeight="false" outlineLevel="2" collapsed="false">
      <c r="D229" s="12"/>
      <c r="E229" s="8"/>
      <c r="F229" s="8"/>
      <c r="G229" s="8"/>
      <c r="H229" s="13"/>
    </row>
    <row r="230" customFormat="false" ht="15.75" hidden="false" customHeight="false" outlineLevel="2" collapsed="false">
      <c r="D230" s="12"/>
      <c r="E230" s="8"/>
      <c r="F230" s="8"/>
      <c r="G230" s="8"/>
      <c r="H230" s="13"/>
    </row>
    <row r="231" customFormat="false" ht="15.75" hidden="false" customHeight="false" outlineLevel="2" collapsed="false">
      <c r="D231" s="12"/>
      <c r="E231" s="8"/>
      <c r="F231" s="8"/>
      <c r="G231" s="8"/>
      <c r="H231" s="13"/>
    </row>
    <row r="232" customFormat="false" ht="15.75" hidden="false" customHeight="false" outlineLevel="2" collapsed="false">
      <c r="D232" s="12"/>
      <c r="E232" s="8"/>
      <c r="F232" s="8"/>
      <c r="G232" s="8"/>
      <c r="H232" s="13"/>
    </row>
    <row r="233" customFormat="false" ht="15.75" hidden="false" customHeight="false" outlineLevel="2" collapsed="false">
      <c r="D233" s="12"/>
      <c r="E233" s="8"/>
      <c r="F233" s="8"/>
      <c r="G233" s="8"/>
      <c r="H233" s="13"/>
    </row>
    <row r="234" customFormat="false" ht="15.75" hidden="false" customHeight="false" outlineLevel="2" collapsed="false">
      <c r="D234" s="12"/>
      <c r="E234" s="8"/>
      <c r="F234" s="8"/>
      <c r="G234" s="8"/>
      <c r="H234" s="13"/>
    </row>
    <row r="235" customFormat="false" ht="15.75" hidden="false" customHeight="false" outlineLevel="2" collapsed="false">
      <c r="D235" s="12"/>
      <c r="E235" s="8"/>
      <c r="F235" s="8"/>
      <c r="G235" s="8"/>
      <c r="H235" s="13"/>
    </row>
    <row r="236" customFormat="false" ht="15.75" hidden="false" customHeight="false" outlineLevel="2" collapsed="false">
      <c r="D236" s="12"/>
      <c r="E236" s="8"/>
      <c r="F236" s="8"/>
      <c r="G236" s="8"/>
      <c r="H236" s="13"/>
    </row>
    <row r="237" customFormat="false" ht="15.75" hidden="false" customHeight="false" outlineLevel="2" collapsed="false">
      <c r="D237" s="12"/>
      <c r="E237" s="8"/>
      <c r="F237" s="8"/>
      <c r="G237" s="8"/>
      <c r="H237" s="13"/>
    </row>
    <row r="238" customFormat="false" ht="15.75" hidden="false" customHeight="false" outlineLevel="2" collapsed="false">
      <c r="D238" s="12"/>
      <c r="E238" s="8"/>
      <c r="F238" s="8"/>
      <c r="G238" s="8"/>
      <c r="H238" s="13"/>
    </row>
    <row r="239" customFormat="false" ht="15.75" hidden="false" customHeight="false" outlineLevel="2" collapsed="false">
      <c r="D239" s="12"/>
      <c r="E239" s="8"/>
      <c r="F239" s="8"/>
      <c r="G239" s="8"/>
      <c r="H239" s="13"/>
    </row>
    <row r="240" customFormat="false" ht="15.75" hidden="false" customHeight="false" outlineLevel="2" collapsed="false">
      <c r="D240" s="12"/>
      <c r="E240" s="8"/>
      <c r="F240" s="8"/>
      <c r="G240" s="8"/>
      <c r="H240" s="13"/>
    </row>
    <row r="241" customFormat="false" ht="15.75" hidden="false" customHeight="false" outlineLevel="2" collapsed="false">
      <c r="D241" s="12"/>
      <c r="E241" s="8"/>
      <c r="F241" s="8"/>
      <c r="G241" s="8"/>
      <c r="H241" s="13"/>
    </row>
    <row r="242" customFormat="false" ht="15" hidden="false" customHeight="true" outlineLevel="0" collapsed="false">
      <c r="C242" s="54" t="n">
        <f aca="false">SUM(D242:H242)</f>
        <v>115</v>
      </c>
      <c r="D242" s="55" t="n">
        <f aca="false">D142+D75+D8</f>
        <v>3</v>
      </c>
      <c r="E242" s="55" t="n">
        <f aca="false">E142+E75+E8</f>
        <v>5</v>
      </c>
      <c r="F242" s="55" t="n">
        <f aca="false">F142+F75+F8</f>
        <v>107</v>
      </c>
      <c r="G242" s="55" t="n">
        <f aca="false">G142+G75+G8</f>
        <v>0</v>
      </c>
      <c r="H242" s="55" t="n">
        <f aca="false">H142+H75+H8</f>
        <v>0</v>
      </c>
    </row>
    <row r="243" customFormat="false" ht="15.75" hidden="false" customHeight="false" outlineLevel="0" collapsed="false">
      <c r="C243" s="56"/>
      <c r="D243" s="21" t="n">
        <f aca="false">D242/$C$242</f>
        <v>0.0260869565217391</v>
      </c>
      <c r="E243" s="21" t="n">
        <f aca="false">E242/$C$242</f>
        <v>0.0434782608695652</v>
      </c>
      <c r="F243" s="21" t="n">
        <f aca="false">F242/$C$242</f>
        <v>0.930434782608696</v>
      </c>
      <c r="G243" s="21" t="n">
        <f aca="false">G242/$C$242</f>
        <v>0</v>
      </c>
      <c r="H243" s="21" t="n">
        <f aca="false"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1:E15 D17:E23 D16 D10 G10:H23">
    <cfRule type="duplicateValues" priority="2" aboveAverage="0" equalAverage="0" bottom="0" percent="0" rank="0" text="" dxfId="0">
      <formula>0</formula>
    </cfRule>
  </conditionalFormatting>
  <conditionalFormatting sqref="D90:H90">
    <cfRule type="duplicateValues" priority="3" aboveAverage="0" equalAverage="0" bottom="0" percent="0" rank="0" text="" dxfId="1">
      <formula>0</formula>
    </cfRule>
  </conditionalFormatting>
  <conditionalFormatting sqref="D90:H90"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</conditionalFormatting>
  <conditionalFormatting sqref="D90:H90">
    <cfRule type="duplicateValues" priority="6" aboveAverage="0" equalAverage="0" bottom="0" percent="0" rank="0" text="" dxfId="4">
      <formula>0</formula>
    </cfRule>
  </conditionalFormatting>
  <conditionalFormatting sqref="D90:H90">
    <cfRule type="duplicateValues" priority="7" aboveAverage="0" equalAverage="0" bottom="0" percent="0" rank="0" text="" dxfId="5">
      <formula>0</formula>
    </cfRule>
    <cfRule type="duplicateValues" priority="8" aboveAverage="0" equalAverage="0" bottom="0" percent="0" rank="0" text="" dxfId="6">
      <formula>0</formula>
    </cfRule>
    <cfRule type="duplicateValues" priority="9" aboveAverage="0" equalAverage="0" bottom="0" percent="0" rank="0" text="" dxfId="7">
      <formula>0</formula>
    </cfRule>
  </conditionalFormatting>
  <conditionalFormatting sqref="D157:H157">
    <cfRule type="duplicateValues" priority="10" aboveAverage="0" equalAverage="0" bottom="0" percent="0" rank="0" text="" dxfId="8">
      <formula>0</formula>
    </cfRule>
  </conditionalFormatting>
  <conditionalFormatting sqref="D157:H157">
    <cfRule type="duplicateValues" priority="11" aboveAverage="0" equalAverage="0" bottom="0" percent="0" rank="0" text="" dxfId="9">
      <formula>0</formula>
    </cfRule>
  </conditionalFormatting>
  <conditionalFormatting sqref="D157:H157">
    <cfRule type="duplicateValues" priority="12" aboveAverage="0" equalAverage="0" bottom="0" percent="0" rank="0" text="" dxfId="10">
      <formula>0</formula>
    </cfRule>
  </conditionalFormatting>
  <conditionalFormatting sqref="D9:H9 D23:H23 D11:E15 D17:E22 D16 D10 G10:H22">
    <cfRule type="duplicateValues" priority="13" aboveAverage="0" equalAverage="0" bottom="0" percent="0" rank="0" text="" dxfId="11">
      <formula>0</formula>
    </cfRule>
    <cfRule type="duplicateValues" priority="14" aboveAverage="0" equalAverage="0" bottom="0" percent="0" rank="0" text="" dxfId="12">
      <formula>0</formula>
    </cfRule>
    <cfRule type="duplicateValues" priority="15" aboveAverage="0" equalAverage="0" bottom="0" percent="0" rank="0" text="" dxfId="13">
      <formula>0</formula>
    </cfRule>
    <cfRule type="duplicateValues" priority="16" aboveAverage="0" equalAverage="0" bottom="0" percent="0" rank="0" text="" dxfId="14">
      <formula>0</formula>
    </cfRule>
    <cfRule type="duplicateValues" priority="17" aboveAverage="0" equalAverage="0" bottom="0" percent="0" rank="0" text="" dxfId="15">
      <formula>0</formula>
    </cfRule>
    <cfRule type="duplicateValues" priority="18" aboveAverage="0" equalAverage="0" bottom="0" percent="0" rank="0" text="" dxfId="16">
      <formula>0</formula>
    </cfRule>
    <cfRule type="duplicateValues" priority="19" aboveAverage="0" equalAverage="0" bottom="0" percent="0" rank="0" text="" dxfId="17">
      <formula>0</formula>
    </cfRule>
    <cfRule type="duplicateValues" priority="20" aboveAverage="0" equalAverage="0" bottom="0" percent="0" rank="0" text="" dxfId="18">
      <formula>0</formula>
    </cfRule>
    <cfRule type="duplicateValues" priority="21" aboveAverage="0" equalAverage="0" bottom="0" percent="0" rank="0" text="" dxfId="19">
      <formula>0</formula>
    </cfRule>
  </conditionalFormatting>
  <conditionalFormatting sqref="F11:F15 F17:F21 E16 E10">
    <cfRule type="duplicateValues" priority="22" aboveAverage="0" equalAverage="0" bottom="0" percent="0" rank="0" text="" dxfId="20">
      <formula>0</formula>
    </cfRule>
    <cfRule type="duplicateValues" priority="23" aboveAverage="0" equalAverage="0" bottom="0" percent="0" rank="0" text="" dxfId="21">
      <formula>0</formula>
    </cfRule>
    <cfRule type="duplicateValues" priority="24" aboveAverage="0" equalAverage="0" bottom="0" percent="0" rank="0" text="" dxfId="22">
      <formula>0</formula>
    </cfRule>
    <cfRule type="duplicateValues" priority="25" aboveAverage="0" equalAverage="0" bottom="0" percent="0" rank="0" text="" dxfId="23">
      <formula>0</formula>
    </cfRule>
    <cfRule type="duplicateValues" priority="26" aboveAverage="0" equalAverage="0" bottom="0" percent="0" rank="0" text="" dxfId="24">
      <formula>0</formula>
    </cfRule>
    <cfRule type="duplicateValues" priority="27" aboveAverage="0" equalAverage="0" bottom="0" percent="0" rank="0" text="" dxfId="25">
      <formula>0</formula>
    </cfRule>
    <cfRule type="duplicateValues" priority="28" aboveAverage="0" equalAverage="0" bottom="0" percent="0" rank="0" text="" dxfId="26">
      <formula>0</formula>
    </cfRule>
    <cfRule type="duplicateValues" priority="29" aboveAverage="0" equalAverage="0" bottom="0" percent="0" rank="0" text="" dxfId="27">
      <formula>0</formula>
    </cfRule>
    <cfRule type="duplicateValues" priority="30" aboveAverage="0" equalAverage="0" bottom="0" percent="0" rank="0" text="" dxfId="28">
      <formula>0</formula>
    </cfRule>
    <cfRule type="duplicateValues" priority="31" aboveAverage="0" equalAverage="0" bottom="0" percent="0" rank="0" text="" dxfId="29">
      <formula>0</formula>
    </cfRule>
    <cfRule type="duplicateValues" priority="32" aboveAverage="0" equalAverage="0" bottom="0" percent="0" rank="0" text="" dxfId="30">
      <formula>0</formula>
    </cfRule>
    <cfRule type="duplicateValues" priority="33" aboveAverage="0" equalAverage="0" bottom="0" percent="0" rank="0" text="" dxfId="31">
      <formula>0</formula>
    </cfRule>
    <cfRule type="duplicateValues" priority="34" aboveAverage="0" equalAverage="0" bottom="0" percent="0" rank="0" text="" dxfId="32">
      <formula>0</formula>
    </cfRule>
    <cfRule type="duplicateValues" priority="35" aboveAverage="0" equalAverage="0" bottom="0" percent="0" rank="0" text="" dxfId="33">
      <formula>0</formula>
    </cfRule>
    <cfRule type="duplicateValues" priority="36" aboveAverage="0" equalAverage="0" bottom="0" percent="0" rank="0" text="" dxfId="34">
      <formula>0</formula>
    </cfRule>
    <cfRule type="duplicateValues" priority="37" aboveAverage="0" equalAverage="0" bottom="0" percent="0" rank="0" text="" dxfId="35">
      <formula>0</formula>
    </cfRule>
    <cfRule type="duplicateValues" priority="38" aboveAverage="0" equalAverage="0" bottom="0" percent="0" rank="0" text="" dxfId="36">
      <formula>0</formula>
    </cfRule>
    <cfRule type="duplicateValues" priority="39" aboveAverage="0" equalAverage="0" bottom="0" percent="0" rank="0" text="" dxfId="37">
      <formula>0</formula>
    </cfRule>
    <cfRule type="duplicateValues" priority="40" aboveAverage="0" equalAverage="0" bottom="0" percent="0" rank="0" text="" dxfId="38">
      <formula>0</formula>
    </cfRule>
    <cfRule type="duplicateValues" priority="41" aboveAverage="0" equalAverage="0" bottom="0" percent="0" rank="0" text="" dxfId="39">
      <formula>0</formula>
    </cfRule>
    <cfRule type="duplicateValues" priority="42" aboveAverage="0" equalAverage="0" bottom="0" percent="0" rank="0" text="" dxfId="40">
      <formula>0</formula>
    </cfRule>
  </conditionalFormatting>
  <conditionalFormatting sqref="E77 F80:F81 G82 G78:G79 F86:F88 G84:G85 E83">
    <cfRule type="duplicateValues" priority="43" aboveAverage="0" equalAverage="0" bottom="0" percent="0" rank="0" text="" dxfId="41">
      <formula>0</formula>
    </cfRule>
    <cfRule type="duplicateValues" priority="44" aboveAverage="0" equalAverage="0" bottom="0" percent="0" rank="0" text="" dxfId="42">
      <formula>0</formula>
    </cfRule>
    <cfRule type="duplicateValues" priority="45" aboveAverage="0" equalAverage="0" bottom="0" percent="0" rank="0" text="" dxfId="43">
      <formula>0</formula>
    </cfRule>
    <cfRule type="duplicateValues" priority="46" aboveAverage="0" equalAverage="0" bottom="0" percent="0" rank="0" text="" dxfId="44">
      <formula>0</formula>
    </cfRule>
    <cfRule type="duplicateValues" priority="47" aboveAverage="0" equalAverage="0" bottom="0" percent="0" rank="0" text="" dxfId="45">
      <formula>0</formula>
    </cfRule>
    <cfRule type="duplicateValues" priority="48" aboveAverage="0" equalAverage="0" bottom="0" percent="0" rank="0" text="" dxfId="46">
      <formula>0</formula>
    </cfRule>
    <cfRule type="duplicateValues" priority="49" aboveAverage="0" equalAverage="0" bottom="0" percent="0" rank="0" text="" dxfId="47">
      <formula>0</formula>
    </cfRule>
    <cfRule type="duplicateValues" priority="50" aboveAverage="0" equalAverage="0" bottom="0" percent="0" rank="0" text="" dxfId="48">
      <formula>0</formula>
    </cfRule>
    <cfRule type="duplicateValues" priority="51" aboveAverage="0" equalAverage="0" bottom="0" percent="0" rank="0" text="" dxfId="49">
      <formula>0</formula>
    </cfRule>
    <cfRule type="duplicateValues" priority="52" aboveAverage="0" equalAverage="0" bottom="0" percent="0" rank="0" text="" dxfId="50">
      <formula>0</formula>
    </cfRule>
    <cfRule type="duplicateValues" priority="53" aboveAverage="0" equalAverage="0" bottom="0" percent="0" rank="0" text="" dxfId="51">
      <formula>0</formula>
    </cfRule>
    <cfRule type="duplicateValues" priority="54" aboveAverage="0" equalAverage="0" bottom="0" percent="0" rank="0" text="" dxfId="52">
      <formula>0</formula>
    </cfRule>
    <cfRule type="duplicateValues" priority="55" aboveAverage="0" equalAverage="0" bottom="0" percent="0" rank="0" text="" dxfId="53">
      <formula>0</formula>
    </cfRule>
    <cfRule type="duplicateValues" priority="56" aboveAverage="0" equalAverage="0" bottom="0" percent="0" rank="0" text="" dxfId="54">
      <formula>0</formula>
    </cfRule>
    <cfRule type="duplicateValues" priority="57" aboveAverage="0" equalAverage="0" bottom="0" percent="0" rank="0" text="" dxfId="55">
      <formula>0</formula>
    </cfRule>
    <cfRule type="duplicateValues" priority="58" aboveAverage="0" equalAverage="0" bottom="0" percent="0" rank="0" text="" dxfId="56">
      <formula>0</formula>
    </cfRule>
    <cfRule type="duplicateValues" priority="59" aboveAverage="0" equalAverage="0" bottom="0" percent="0" rank="0" text="" dxfId="57">
      <formula>0</formula>
    </cfRule>
    <cfRule type="duplicateValues" priority="60" aboveAverage="0" equalAverage="0" bottom="0" percent="0" rank="0" text="" dxfId="58">
      <formula>0</formula>
    </cfRule>
    <cfRule type="duplicateValues" priority="61" aboveAverage="0" equalAverage="0" bottom="0" percent="0" rank="0" text="" dxfId="59">
      <formula>0</formula>
    </cfRule>
    <cfRule type="duplicateValues" priority="62" aboveAverage="0" equalAverage="0" bottom="0" percent="0" rank="0" text="" dxfId="60">
      <formula>0</formula>
    </cfRule>
    <cfRule type="duplicateValues" priority="63" aboveAverage="0" equalAverage="0" bottom="0" percent="0" rank="0" text="" dxfId="61">
      <formula>0</formula>
    </cfRule>
  </conditionalFormatting>
  <conditionalFormatting sqref="D76:H76 D78:E82 D77 D84:E88 E89 G77:H77 G80:H81 G83:H83 G86:H89 H84:H85 H82 H78:H79">
    <cfRule type="duplicateValues" priority="64" aboveAverage="0" equalAverage="0" bottom="0" percent="0" rank="0" text="" dxfId="62">
      <formula>0</formula>
    </cfRule>
  </conditionalFormatting>
  <conditionalFormatting sqref="D76:H76 D78:E82 D77 D84:E88 E89 G77:H77 G80:H81 G83:H83 G86:H89 H84:H85 H82 H78:H79">
    <cfRule type="duplicateValues" priority="65" aboveAverage="0" equalAverage="0" bottom="0" percent="0" rank="0" text="" dxfId="63">
      <formula>0</formula>
    </cfRule>
    <cfRule type="duplicateValues" priority="66" aboveAverage="0" equalAverage="0" bottom="0" percent="0" rank="0" text="" dxfId="64">
      <formula>0</formula>
    </cfRule>
    <cfRule type="duplicateValues" priority="67" aboveAverage="0" equalAverage="0" bottom="0" percent="0" rank="0" text="" dxfId="65">
      <formula>0</formula>
    </cfRule>
    <cfRule type="duplicateValues" priority="68" aboveAverage="0" equalAverage="0" bottom="0" percent="0" rank="0" text="" dxfId="66">
      <formula>0</formula>
    </cfRule>
    <cfRule type="duplicateValues" priority="69" aboveAverage="0" equalAverage="0" bottom="0" percent="0" rank="0" text="" dxfId="67">
      <formula>0</formula>
    </cfRule>
    <cfRule type="duplicateValues" priority="70" aboveAverage="0" equalAverage="0" bottom="0" percent="0" rank="0" text="" dxfId="68">
      <formula>0</formula>
    </cfRule>
    <cfRule type="duplicateValues" priority="71" aboveAverage="0" equalAverage="0" bottom="0" percent="0" rank="0" text="" dxfId="69">
      <formula>0</formula>
    </cfRule>
    <cfRule type="duplicateValues" priority="72" aboveAverage="0" equalAverage="0" bottom="0" percent="0" rank="0" text="" dxfId="70">
      <formula>0</formula>
    </cfRule>
    <cfRule type="duplicateValues" priority="73" aboveAverage="0" equalAverage="0" bottom="0" percent="0" rank="0" text="" dxfId="71">
      <formula>0</formula>
    </cfRule>
  </conditionalFormatting>
  <conditionalFormatting sqref="F146:F149 E144:E145 F151:F155">
    <cfRule type="duplicateValues" priority="74" aboveAverage="0" equalAverage="0" bottom="0" percent="0" rank="0" text="" dxfId="72">
      <formula>0</formula>
    </cfRule>
    <cfRule type="duplicateValues" priority="75" aboveAverage="0" equalAverage="0" bottom="0" percent="0" rank="0" text="" dxfId="73">
      <formula>0</formula>
    </cfRule>
    <cfRule type="duplicateValues" priority="76" aboveAverage="0" equalAverage="0" bottom="0" percent="0" rank="0" text="" dxfId="74">
      <formula>0</formula>
    </cfRule>
    <cfRule type="duplicateValues" priority="77" aboveAverage="0" equalAverage="0" bottom="0" percent="0" rank="0" text="" dxfId="75">
      <formula>0</formula>
    </cfRule>
    <cfRule type="duplicateValues" priority="78" aboveAverage="0" equalAverage="0" bottom="0" percent="0" rank="0" text="" dxfId="76">
      <formula>0</formula>
    </cfRule>
    <cfRule type="duplicateValues" priority="79" aboveAverage="0" equalAverage="0" bottom="0" percent="0" rank="0" text="" dxfId="77">
      <formula>0</formula>
    </cfRule>
    <cfRule type="duplicateValues" priority="80" aboveAverage="0" equalAverage="0" bottom="0" percent="0" rank="0" text="" dxfId="78">
      <formula>0</formula>
    </cfRule>
    <cfRule type="duplicateValues" priority="81" aboveAverage="0" equalAverage="0" bottom="0" percent="0" rank="0" text="" dxfId="79">
      <formula>0</formula>
    </cfRule>
    <cfRule type="duplicateValues" priority="82" aboveAverage="0" equalAverage="0" bottom="0" percent="0" rank="0" text="" dxfId="80">
      <formula>0</formula>
    </cfRule>
    <cfRule type="duplicateValues" priority="83" aboveAverage="0" equalAverage="0" bottom="0" percent="0" rank="0" text="" dxfId="81">
      <formula>0</formula>
    </cfRule>
    <cfRule type="duplicateValues" priority="84" aboveAverage="0" equalAverage="0" bottom="0" percent="0" rank="0" text="" dxfId="82">
      <formula>0</formula>
    </cfRule>
    <cfRule type="duplicateValues" priority="85" aboveAverage="0" equalAverage="0" bottom="0" percent="0" rank="0" text="" dxfId="83">
      <formula>0</formula>
    </cfRule>
    <cfRule type="duplicateValues" priority="86" aboveAverage="0" equalAverage="0" bottom="0" percent="0" rank="0" text="" dxfId="84">
      <formula>0</formula>
    </cfRule>
    <cfRule type="duplicateValues" priority="87" aboveAverage="0" equalAverage="0" bottom="0" percent="0" rank="0" text="" dxfId="85">
      <formula>0</formula>
    </cfRule>
    <cfRule type="duplicateValues" priority="88" aboveAverage="0" equalAverage="0" bottom="0" percent="0" rank="0" text="" dxfId="86">
      <formula>0</formula>
    </cfRule>
    <cfRule type="duplicateValues" priority="89" aboveAverage="0" equalAverage="0" bottom="0" percent="0" rank="0" text="" dxfId="87">
      <formula>0</formula>
    </cfRule>
    <cfRule type="duplicateValues" priority="90" aboveAverage="0" equalAverage="0" bottom="0" percent="0" rank="0" text="" dxfId="88">
      <formula>0</formula>
    </cfRule>
    <cfRule type="duplicateValues" priority="91" aboveAverage="0" equalAverage="0" bottom="0" percent="0" rank="0" text="" dxfId="89">
      <formula>0</formula>
    </cfRule>
    <cfRule type="duplicateValues" priority="92" aboveAverage="0" equalAverage="0" bottom="0" percent="0" rank="0" text="" dxfId="90">
      <formula>0</formula>
    </cfRule>
    <cfRule type="duplicateValues" priority="93" aboveAverage="0" equalAverage="0" bottom="0" percent="0" rank="0" text="" dxfId="91">
      <formula>0</formula>
    </cfRule>
    <cfRule type="duplicateValues" priority="94" aboveAverage="0" equalAverage="0" bottom="0" percent="0" rank="0" text="" dxfId="92">
      <formula>0</formula>
    </cfRule>
  </conditionalFormatting>
  <conditionalFormatting sqref="D143:H143 D146:E149 D144:D145 D151:E155 D150 G144:H156">
    <cfRule type="duplicateValues" priority="95" aboveAverage="0" equalAverage="0" bottom="0" percent="0" rank="0" text="" dxfId="93">
      <formula>0</formula>
    </cfRule>
  </conditionalFormatting>
  <conditionalFormatting sqref="D143:H143 D146:E149 D144:D145 D151:E155 D150 G144:H156">
    <cfRule type="duplicateValues" priority="96" aboveAverage="0" equalAverage="0" bottom="0" percent="0" rank="0" text="" dxfId="94">
      <formula>0</formula>
    </cfRule>
    <cfRule type="duplicateValues" priority="97" aboveAverage="0" equalAverage="0" bottom="0" percent="0" rank="0" text="" dxfId="95">
      <formula>0</formula>
    </cfRule>
    <cfRule type="duplicateValues" priority="98" aboveAverage="0" equalAverage="0" bottom="0" percent="0" rank="0" text="" dxfId="96">
      <formula>0</formula>
    </cfRule>
    <cfRule type="duplicateValues" priority="99" aboveAverage="0" equalAverage="0" bottom="0" percent="0" rank="0" text="" dxfId="97">
      <formula>0</formula>
    </cfRule>
    <cfRule type="duplicateValues" priority="100" aboveAverage="0" equalAverage="0" bottom="0" percent="0" rank="0" text="" dxfId="98">
      <formula>0</formula>
    </cfRule>
    <cfRule type="duplicateValues" priority="101" aboveAverage="0" equalAverage="0" bottom="0" percent="0" rank="0" text="" dxfId="99">
      <formula>0</formula>
    </cfRule>
    <cfRule type="duplicateValues" priority="102" aboveAverage="0" equalAverage="0" bottom="0" percent="0" rank="0" text="" dxfId="100">
      <formula>0</formula>
    </cfRule>
    <cfRule type="duplicateValues" priority="103" aboveAverage="0" equalAverage="0" bottom="0" percent="0" rank="0" text="" dxfId="101">
      <formula>0</formula>
    </cfRule>
    <cfRule type="duplicateValues" priority="104" aboveAverage="0" equalAverage="0" bottom="0" percent="0" rank="0" text="" dxfId="102">
      <formula>0</formula>
    </cfRule>
  </conditionalFormatting>
  <conditionalFormatting sqref="E73">
    <cfRule type="duplicateValues" priority="105" aboveAverage="0" equalAverage="0" bottom="0" percent="0" rank="0" text="" dxfId="103">
      <formula>0</formula>
    </cfRule>
  </conditionalFormatting>
  <conditionalFormatting sqref="E73">
    <cfRule type="duplicateValues" priority="106" aboveAverage="0" equalAverage="0" bottom="0" percent="0" rank="0" text="" dxfId="104">
      <formula>0</formula>
    </cfRule>
  </conditionalFormatting>
  <conditionalFormatting sqref="E73">
    <cfRule type="duplicateValues" priority="107" aboveAverage="0" equalAverage="0" bottom="0" percent="0" rank="0" text="" dxfId="105">
      <formula>0</formula>
    </cfRule>
  </conditionalFormatting>
  <conditionalFormatting sqref="D52:H53 F42 D24:D28 D30:D37 D39:D51 G24:H51 F24:F30 F44:F50 F32:F40">
    <cfRule type="duplicateValues" priority="108" aboveAverage="0" equalAverage="0" bottom="0" percent="0" rank="0" text="" dxfId="106">
      <formula>0</formula>
    </cfRule>
  </conditionalFormatting>
  <conditionalFormatting sqref="F41">
    <cfRule type="duplicateValues" priority="109" aboveAverage="0" equalAverage="0" bottom="0" percent="0" rank="0" text="" dxfId="107">
      <formula>0</formula>
    </cfRule>
  </conditionalFormatting>
  <conditionalFormatting sqref="F41">
    <cfRule type="duplicateValues" priority="110" aboveAverage="0" equalAverage="0" bottom="0" percent="0" rank="0" text="" dxfId="108">
      <formula>0</formula>
    </cfRule>
  </conditionalFormatting>
  <conditionalFormatting sqref="D54:E71 F54:H74 D72:D74">
    <cfRule type="duplicateValues" priority="111" aboveAverage="0" equalAverage="0" bottom="0" percent="0" rank="0" text="" dxfId="109">
      <formula>0</formula>
    </cfRule>
  </conditionalFormatting>
  <conditionalFormatting sqref="D54:H71 D72:D74 F72:H74">
    <cfRule type="duplicateValues" priority="112" aboveAverage="0" equalAverage="0" bottom="0" percent="0" rank="0" text="" dxfId="110">
      <formula>0</formula>
    </cfRule>
    <cfRule type="duplicateValues" priority="113" aboveAverage="0" equalAverage="0" bottom="0" percent="0" rank="0" text="" dxfId="111">
      <formula>0</formula>
    </cfRule>
    <cfRule type="duplicateValues" priority="114" aboveAverage="0" equalAverage="0" bottom="0" percent="0" rank="0" text="" dxfId="112">
      <formula>0</formula>
    </cfRule>
    <cfRule type="duplicateValues" priority="115" aboveAverage="0" equalAverage="0" bottom="0" percent="0" rank="0" text="" dxfId="113">
      <formula>0</formula>
    </cfRule>
    <cfRule type="duplicateValues" priority="116" aboveAverage="0" equalAverage="0" bottom="0" percent="0" rank="0" text="" dxfId="114">
      <formula>0</formula>
    </cfRule>
    <cfRule type="duplicateValues" priority="117" aboveAverage="0" equalAverage="0" bottom="0" percent="0" rank="0" text="" dxfId="115">
      <formula>0</formula>
    </cfRule>
    <cfRule type="duplicateValues" priority="118" aboveAverage="0" equalAverage="0" bottom="0" percent="0" rank="0" text="" dxfId="116">
      <formula>0</formula>
    </cfRule>
    <cfRule type="duplicateValues" priority="119" aboveAverage="0" equalAverage="0" bottom="0" percent="0" rank="0" text="" dxfId="117">
      <formula>0</formula>
    </cfRule>
    <cfRule type="duplicateValues" priority="120" aboveAverage="0" equalAverage="0" bottom="0" percent="0" rank="0" text="" dxfId="118">
      <formula>0</formula>
    </cfRule>
  </conditionalFormatting>
  <conditionalFormatting sqref="E72 E74">
    <cfRule type="duplicateValues" priority="121" aboveAverage="0" equalAverage="0" bottom="0" percent="0" rank="0" text="" dxfId="119">
      <formula>0</formula>
    </cfRule>
  </conditionalFormatting>
  <conditionalFormatting sqref="E72:E74">
    <cfRule type="duplicateValues" priority="122" aboveAverage="0" equalAverage="0" bottom="0" percent="0" rank="0" text="" dxfId="120">
      <formula>0</formula>
    </cfRule>
    <cfRule type="duplicateValues" priority="123" aboveAverage="0" equalAverage="0" bottom="0" percent="0" rank="0" text="" dxfId="121">
      <formula>0</formula>
    </cfRule>
    <cfRule type="duplicateValues" priority="124" aboveAverage="0" equalAverage="0" bottom="0" percent="0" rank="0" text="" dxfId="122">
      <formula>0</formula>
    </cfRule>
    <cfRule type="duplicateValues" priority="125" aboveAverage="0" equalAverage="0" bottom="0" percent="0" rank="0" text="" dxfId="123">
      <formula>0</formula>
    </cfRule>
    <cfRule type="duplicateValues" priority="126" aboveAverage="0" equalAverage="0" bottom="0" percent="0" rank="0" text="" dxfId="124">
      <formula>0</formula>
    </cfRule>
    <cfRule type="duplicateValues" priority="127" aboveAverage="0" equalAverage="0" bottom="0" percent="0" rank="0" text="" dxfId="125">
      <formula>0</formula>
    </cfRule>
    <cfRule type="duplicateValues" priority="128" aboveAverage="0" equalAverage="0" bottom="0" percent="0" rank="0" text="" dxfId="126">
      <formula>0</formula>
    </cfRule>
    <cfRule type="duplicateValues" priority="129" aboveAverage="0" equalAverage="0" bottom="0" percent="0" rank="0" text="" dxfId="127">
      <formula>0</formula>
    </cfRule>
    <cfRule type="duplicateValues" priority="130" aboveAverage="0" equalAverage="0" bottom="0" percent="0" rank="0" text="" dxfId="128">
      <formula>0</formula>
    </cfRule>
  </conditionalFormatting>
  <conditionalFormatting sqref="D52:H53 D24:D28 D30:D37 D39:D51 F24:H30 F44:H50 G43:H43 F32:H42 G31:H31 G51:H51">
    <cfRule type="duplicateValues" priority="131" aboveAverage="0" equalAverage="0" bottom="0" percent="0" rank="0" text="" dxfId="129">
      <formula>0</formula>
    </cfRule>
    <cfRule type="duplicateValues" priority="132" aboveAverage="0" equalAverage="0" bottom="0" percent="0" rank="0" text="" dxfId="130">
      <formula>0</formula>
    </cfRule>
    <cfRule type="duplicateValues" priority="133" aboveAverage="0" equalAverage="0" bottom="0" percent="0" rank="0" text="" dxfId="131">
      <formula>0</formula>
    </cfRule>
    <cfRule type="duplicateValues" priority="134" aboveAverage="0" equalAverage="0" bottom="0" percent="0" rank="0" text="" dxfId="132">
      <formula>0</formula>
    </cfRule>
    <cfRule type="duplicateValues" priority="135" aboveAverage="0" equalAverage="0" bottom="0" percent="0" rank="0" text="" dxfId="133">
      <formula>0</formula>
    </cfRule>
    <cfRule type="duplicateValues" priority="136" aboveAverage="0" equalAverage="0" bottom="0" percent="0" rank="0" text="" dxfId="134">
      <formula>0</formula>
    </cfRule>
    <cfRule type="duplicateValues" priority="137" aboveAverage="0" equalAverage="0" bottom="0" percent="0" rank="0" text="" dxfId="135">
      <formula>0</formula>
    </cfRule>
    <cfRule type="duplicateValues" priority="138" aboveAverage="0" equalAverage="0" bottom="0" percent="0" rank="0" text="" dxfId="136">
      <formula>0</formula>
    </cfRule>
    <cfRule type="duplicateValues" priority="139" aboveAverage="0" equalAverage="0" bottom="0" percent="0" rank="0" text="" dxfId="137">
      <formula>0</formula>
    </cfRule>
  </conditionalFormatting>
  <conditionalFormatting sqref="D119:E122 E123:E127 G91:H122">
    <cfRule type="duplicateValues" priority="140" aboveAverage="0" equalAverage="0" bottom="0" percent="0" rank="0" text="" dxfId="138">
      <formula>0</formula>
    </cfRule>
  </conditionalFormatting>
  <conditionalFormatting sqref="D119:E122 E123:E127">
    <cfRule type="duplicateValues" priority="141" aboveAverage="0" equalAverage="0" bottom="0" percent="0" rank="0" text="" dxfId="139">
      <formula>0</formula>
    </cfRule>
  </conditionalFormatting>
  <conditionalFormatting sqref="D119:E122 E123:E127 G91:H122">
    <cfRule type="duplicateValues" priority="142" aboveAverage="0" equalAverage="0" bottom="0" percent="0" rank="0" text="" dxfId="140">
      <formula>0</formula>
    </cfRule>
    <cfRule type="duplicateValues" priority="143" aboveAverage="0" equalAverage="0" bottom="0" percent="0" rank="0" text="" dxfId="141">
      <formula>0</formula>
    </cfRule>
  </conditionalFormatting>
  <conditionalFormatting sqref="D119:E122 E123:E127 G91:H122">
    <cfRule type="duplicateValues" priority="144" aboveAverage="0" equalAverage="0" bottom="0" percent="0" rank="0" text="" dxfId="142">
      <formula>0</formula>
    </cfRule>
  </conditionalFormatting>
  <conditionalFormatting sqref="D119:E122 E123:E127">
    <cfRule type="duplicateValues" priority="145" aboveAverage="0" equalAverage="0" bottom="0" percent="0" rank="0" text="" dxfId="143">
      <formula>0</formula>
    </cfRule>
  </conditionalFormatting>
  <conditionalFormatting sqref="D119:E122 E123:E127 G91:H122">
    <cfRule type="duplicateValues" priority="146" aboveAverage="0" equalAverage="0" bottom="0" percent="0" rank="0" text="" dxfId="144">
      <formula>0</formula>
    </cfRule>
    <cfRule type="duplicateValues" priority="147" aboveAverage="0" equalAverage="0" bottom="0" percent="0" rank="0" text="" dxfId="145">
      <formula>0</formula>
    </cfRule>
    <cfRule type="duplicateValues" priority="148" aboveAverage="0" equalAverage="0" bottom="0" percent="0" rank="0" text="" dxfId="146">
      <formula>0</formula>
    </cfRule>
  </conditionalFormatting>
  <conditionalFormatting sqref="D128:H141 D123:D127 F123:H127">
    <cfRule type="duplicateValues" priority="149" aboveAverage="0" equalAverage="0" bottom="0" percent="0" rank="0" text="" dxfId="147">
      <formula>0</formula>
    </cfRule>
  </conditionalFormatting>
  <conditionalFormatting sqref="D128:H141 D123:D127 F123:H127">
    <cfRule type="duplicateValues" priority="150" aboveAverage="0" equalAverage="0" bottom="0" percent="0" rank="0" text="" dxfId="148">
      <formula>0</formula>
    </cfRule>
    <cfRule type="duplicateValues" priority="151" aboveAverage="0" equalAverage="0" bottom="0" percent="0" rank="0" text="" dxfId="149">
      <formula>0</formula>
    </cfRule>
  </conditionalFormatting>
  <conditionalFormatting sqref="D128:H141 D123:D127 F123:H127">
    <cfRule type="duplicateValues" priority="152" aboveAverage="0" equalAverage="0" bottom="0" percent="0" rank="0" text="" dxfId="150">
      <formula>0</formula>
    </cfRule>
  </conditionalFormatting>
  <conditionalFormatting sqref="D128:H141 D123:D127 F123:H127">
    <cfRule type="duplicateValues" priority="153" aboveAverage="0" equalAverage="0" bottom="0" percent="0" rank="0" text="" dxfId="151">
      <formula>0</formula>
    </cfRule>
    <cfRule type="duplicateValues" priority="154" aboveAverage="0" equalAverage="0" bottom="0" percent="0" rank="0" text="" dxfId="152">
      <formula>0</formula>
    </cfRule>
    <cfRule type="duplicateValues" priority="155" aboveAverage="0" equalAverage="0" bottom="0" percent="0" rank="0" text="" dxfId="153">
      <formula>0</formula>
    </cfRule>
  </conditionalFormatting>
  <conditionalFormatting sqref="F108">
    <cfRule type="duplicateValues" priority="156" aboveAverage="0" equalAverage="0" bottom="0" percent="0" rank="0" text="" dxfId="154">
      <formula>0</formula>
    </cfRule>
  </conditionalFormatting>
  <conditionalFormatting sqref="F108">
    <cfRule type="duplicateValues" priority="157" aboveAverage="0" equalAverage="0" bottom="0" percent="0" rank="0" text="" dxfId="155">
      <formula>0</formula>
    </cfRule>
  </conditionalFormatting>
  <conditionalFormatting sqref="F121 F118:F119">
    <cfRule type="duplicateValues" priority="158" aboveAverage="0" equalAverage="0" bottom="0" percent="0" rank="0" text="" dxfId="156">
      <formula>0</formula>
    </cfRule>
  </conditionalFormatting>
  <conditionalFormatting sqref="F120 F122">
    <cfRule type="duplicateValues" priority="159" aboveAverage="0" equalAverage="0" bottom="0" percent="0" rank="0" text="" dxfId="157">
      <formula>0</formula>
    </cfRule>
  </conditionalFormatting>
  <conditionalFormatting sqref="F118:F122">
    <cfRule type="duplicateValues" priority="160" aboveAverage="0" equalAverage="0" bottom="0" percent="0" rank="0" text="" dxfId="158">
      <formula>0</formula>
    </cfRule>
    <cfRule type="duplicateValues" priority="161" aboveAverage="0" equalAverage="0" bottom="0" percent="0" rank="0" text="" dxfId="159">
      <formula>0</formula>
    </cfRule>
    <cfRule type="duplicateValues" priority="162" aboveAverage="0" equalAverage="0" bottom="0" percent="0" rank="0" text="" dxfId="160">
      <formula>0</formula>
    </cfRule>
    <cfRule type="duplicateValues" priority="163" aboveAverage="0" equalAverage="0" bottom="0" percent="0" rank="0" text="" dxfId="161">
      <formula>0</formula>
    </cfRule>
    <cfRule type="duplicateValues" priority="164" aboveAverage="0" equalAverage="0" bottom="0" percent="0" rank="0" text="" dxfId="162">
      <formula>0</formula>
    </cfRule>
    <cfRule type="duplicateValues" priority="165" aboveAverage="0" equalAverage="0" bottom="0" percent="0" rank="0" text="" dxfId="163">
      <formula>0</formula>
    </cfRule>
    <cfRule type="duplicateValues" priority="166" aboveAverage="0" equalAverage="0" bottom="0" percent="0" rank="0" text="" dxfId="164">
      <formula>0</formula>
    </cfRule>
    <cfRule type="duplicateValues" priority="167" aboveAverage="0" equalAverage="0" bottom="0" percent="0" rank="0" text="" dxfId="165">
      <formula>0</formula>
    </cfRule>
    <cfRule type="duplicateValues" priority="168" aboveAverage="0" equalAverage="0" bottom="0" percent="0" rank="0" text="" dxfId="166">
      <formula>0</formula>
    </cfRule>
  </conditionalFormatting>
  <conditionalFormatting sqref="F109 F91:F97 D91:D118 F111:F117 F99:F107">
    <cfRule type="duplicateValues" priority="169" aboveAverage="0" equalAverage="0" bottom="0" percent="0" rank="0" text="" dxfId="167">
      <formula>0</formula>
    </cfRule>
  </conditionalFormatting>
  <conditionalFormatting sqref="F91:F97 D91:D118 F111:F117 F99:F109">
    <cfRule type="duplicateValues" priority="170" aboveAverage="0" equalAverage="0" bottom="0" percent="0" rank="0" text="" dxfId="168">
      <formula>0</formula>
    </cfRule>
    <cfRule type="duplicateValues" priority="171" aboveAverage="0" equalAverage="0" bottom="0" percent="0" rank="0" text="" dxfId="169">
      <formula>0</formula>
    </cfRule>
    <cfRule type="duplicateValues" priority="172" aboveAverage="0" equalAverage="0" bottom="0" percent="0" rank="0" text="" dxfId="170">
      <formula>0</formula>
    </cfRule>
    <cfRule type="duplicateValues" priority="173" aboveAverage="0" equalAverage="0" bottom="0" percent="0" rank="0" text="" dxfId="171">
      <formula>0</formula>
    </cfRule>
    <cfRule type="duplicateValues" priority="174" aboveAverage="0" equalAverage="0" bottom="0" percent="0" rank="0" text="" dxfId="172">
      <formula>0</formula>
    </cfRule>
    <cfRule type="duplicateValues" priority="175" aboveAverage="0" equalAverage="0" bottom="0" percent="0" rank="0" text="" dxfId="173">
      <formula>0</formula>
    </cfRule>
    <cfRule type="duplicateValues" priority="176" aboveAverage="0" equalAverage="0" bottom="0" percent="0" rank="0" text="" dxfId="174">
      <formula>0</formula>
    </cfRule>
    <cfRule type="duplicateValues" priority="177" aboveAverage="0" equalAverage="0" bottom="0" percent="0" rank="0" text="" dxfId="175">
      <formula>0</formula>
    </cfRule>
    <cfRule type="duplicateValues" priority="178" aboveAverage="0" equalAverage="0" bottom="0" percent="0" rank="0" text="" dxfId="176">
      <formula>0</formula>
    </cfRule>
  </conditionalFormatting>
  <conditionalFormatting sqref="D210:H241">
    <cfRule type="duplicateValues" priority="179" aboveAverage="0" equalAverage="0" bottom="0" percent="0" rank="0" text="" dxfId="177">
      <formula>0</formula>
    </cfRule>
  </conditionalFormatting>
  <conditionalFormatting sqref="D210:H241">
    <cfRule type="duplicateValues" priority="180" aboveAverage="0" equalAverage="0" bottom="0" percent="0" rank="0" text="" dxfId="178">
      <formula>0</formula>
    </cfRule>
  </conditionalFormatting>
  <conditionalFormatting sqref="D210:H241">
    <cfRule type="duplicateValues" priority="181" aboveAverage="0" equalAverage="0" bottom="0" percent="0" rank="0" text="" dxfId="179">
      <formula>0</formula>
    </cfRule>
  </conditionalFormatting>
  <conditionalFormatting sqref="D158:E209 G158:H209">
    <cfRule type="duplicateValues" priority="182" aboveAverage="0" equalAverage="0" bottom="0" percent="0" rank="0" text="" dxfId="180">
      <formula>0</formula>
    </cfRule>
  </conditionalFormatting>
  <conditionalFormatting sqref="D158:E209 G158:H209">
    <cfRule type="duplicateValues" priority="183" aboveAverage="0" equalAverage="0" bottom="0" percent="0" rank="0" text="" dxfId="181">
      <formula>0</formula>
    </cfRule>
  </conditionalFormatting>
  <conditionalFormatting sqref="D158:E177 G158:H177">
    <cfRule type="duplicateValues" priority="184" aboveAverage="0" equalAverage="0" bottom="0" percent="0" rank="0" text="" dxfId="182">
      <formula>0</formula>
    </cfRule>
  </conditionalFormatting>
  <conditionalFormatting sqref="D168:E169">
    <cfRule type="duplicateValues" priority="185" aboveAverage="0" equalAverage="0" bottom="0" percent="0" rank="0" text="" dxfId="183">
      <formula>0</formula>
    </cfRule>
  </conditionalFormatting>
  <conditionalFormatting sqref="D168:E169">
    <cfRule type="duplicateValues" priority="186" aboveAverage="0" equalAverage="0" bottom="0" percent="0" rank="0" text="" dxfId="184">
      <formula>0</formula>
    </cfRule>
  </conditionalFormatting>
  <conditionalFormatting sqref="D168:E169">
    <cfRule type="duplicateValues" priority="187" aboveAverage="0" equalAverage="0" bottom="0" percent="0" rank="0" text="" dxfId="185">
      <formula>0</formula>
    </cfRule>
  </conditionalFormatting>
  <conditionalFormatting sqref="D168:E169">
    <cfRule type="duplicateValues" priority="188" aboveAverage="0" equalAverage="0" bottom="0" percent="0" rank="0" text="" dxfId="186">
      <formula>0</formula>
    </cfRule>
  </conditionalFormatting>
  <conditionalFormatting sqref="F186:F209">
    <cfRule type="duplicateValues" priority="189" aboveAverage="0" equalAverage="0" bottom="0" percent="0" rank="0" text="" dxfId="187">
      <formula>0</formula>
    </cfRule>
  </conditionalFormatting>
  <conditionalFormatting sqref="F186:F209">
    <cfRule type="duplicateValues" priority="190" aboveAverage="0" equalAverage="0" bottom="0" percent="0" rank="0" text="" dxfId="188">
      <formula>0</formula>
    </cfRule>
    <cfRule type="duplicateValues" priority="191" aboveAverage="0" equalAverage="0" bottom="0" percent="0" rank="0" text="" dxfId="189">
      <formula>0</formula>
    </cfRule>
    <cfRule type="duplicateValues" priority="192" aboveAverage="0" equalAverage="0" bottom="0" percent="0" rank="0" text="" dxfId="190">
      <formula>0</formula>
    </cfRule>
    <cfRule type="duplicateValues" priority="193" aboveAverage="0" equalAverage="0" bottom="0" percent="0" rank="0" text="" dxfId="191">
      <formula>0</formula>
    </cfRule>
    <cfRule type="duplicateValues" priority="194" aboveAverage="0" equalAverage="0" bottom="0" percent="0" rank="0" text="" dxfId="192">
      <formula>0</formula>
    </cfRule>
    <cfRule type="duplicateValues" priority="195" aboveAverage="0" equalAverage="0" bottom="0" percent="0" rank="0" text="" dxfId="193">
      <formula>0</formula>
    </cfRule>
    <cfRule type="duplicateValues" priority="196" aboveAverage="0" equalAverage="0" bottom="0" percent="0" rank="0" text="" dxfId="194">
      <formula>0</formula>
    </cfRule>
    <cfRule type="duplicateValues" priority="197" aboveAverage="0" equalAverage="0" bottom="0" percent="0" rank="0" text="" dxfId="195">
      <formula>0</formula>
    </cfRule>
    <cfRule type="duplicateValues" priority="198" aboveAverage="0" equalAverage="0" bottom="0" percent="0" rank="0" text="" dxfId="196">
      <formula>0</formula>
    </cfRule>
  </conditionalFormatting>
  <conditionalFormatting sqref="F175">
    <cfRule type="duplicateValues" priority="199" aboveAverage="0" equalAverage="0" bottom="0" percent="0" rank="0" text="" dxfId="197">
      <formula>0</formula>
    </cfRule>
  </conditionalFormatting>
  <conditionalFormatting sqref="F175">
    <cfRule type="duplicateValues" priority="200" aboveAverage="0" equalAverage="0" bottom="0" percent="0" rank="0" text="" dxfId="198">
      <formula>0</formula>
    </cfRule>
  </conditionalFormatting>
  <conditionalFormatting sqref="F176 F158:F164 F166:F174 F178:F185">
    <cfRule type="duplicateValues" priority="201" aboveAverage="0" equalAverage="0" bottom="0" percent="0" rank="0" text="" dxfId="199">
      <formula>0</formula>
    </cfRule>
  </conditionalFormatting>
  <conditionalFormatting sqref="F158:F164 F166:F176 F178:F185">
    <cfRule type="duplicateValues" priority="202" aboveAverage="0" equalAverage="0" bottom="0" percent="0" rank="0" text="" dxfId="200">
      <formula>0</formula>
    </cfRule>
    <cfRule type="duplicateValues" priority="203" aboveAverage="0" equalAverage="0" bottom="0" percent="0" rank="0" text="" dxfId="201">
      <formula>0</formula>
    </cfRule>
    <cfRule type="duplicateValues" priority="204" aboveAverage="0" equalAverage="0" bottom="0" percent="0" rank="0" text="" dxfId="202">
      <formula>0</formula>
    </cfRule>
    <cfRule type="duplicateValues" priority="205" aboveAverage="0" equalAverage="0" bottom="0" percent="0" rank="0" text="" dxfId="203">
      <formula>0</formula>
    </cfRule>
    <cfRule type="duplicateValues" priority="206" aboveAverage="0" equalAverage="0" bottom="0" percent="0" rank="0" text="" dxfId="204">
      <formula>0</formula>
    </cfRule>
    <cfRule type="duplicateValues" priority="207" aboveAverage="0" equalAverage="0" bottom="0" percent="0" rank="0" text="" dxfId="205">
      <formula>0</formula>
    </cfRule>
    <cfRule type="duplicateValues" priority="208" aboveAverage="0" equalAverage="0" bottom="0" percent="0" rank="0" text="" dxfId="206">
      <formula>0</formula>
    </cfRule>
    <cfRule type="duplicateValues" priority="209" aboveAverage="0" equalAverage="0" bottom="0" percent="0" rank="0" text="" dxfId="207">
      <formula>0</formula>
    </cfRule>
    <cfRule type="duplicateValues" priority="210" aboveAverage="0" equalAverage="0" bottom="0" percent="0" rank="0" text="" dxfId="208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C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20.71"/>
    <col collapsed="false" customWidth="true" hidden="false" outlineLevel="0" max="1025" min="3" style="0" width="8.67"/>
  </cols>
  <sheetData>
    <row r="1" customFormat="false" ht="15" hidden="false" customHeight="false" outlineLevel="0" collapsed="false">
      <c r="C1" s="94" t="s">
        <v>111</v>
      </c>
      <c r="D1" s="94" t="s">
        <v>112</v>
      </c>
    </row>
    <row r="2" customFormat="false" ht="15" hidden="false" customHeight="false" outlineLevel="0" collapsed="false">
      <c r="B2" s="0" t="s">
        <v>113</v>
      </c>
      <c r="C2" s="95" t="n">
        <f aca="false">C7-C9-0.05</f>
        <v>0.753772400000001</v>
      </c>
      <c r="D2" s="95" t="n">
        <f aca="false">D7-D9-0.05</f>
        <v>0.6479332275</v>
      </c>
    </row>
    <row r="3" customFormat="false" ht="15" hidden="false" customHeight="false" outlineLevel="0" collapsed="false">
      <c r="B3" s="0" t="s">
        <v>114</v>
      </c>
      <c r="C3" s="95" t="n">
        <f aca="false">MIN(C12:C39)</f>
        <v>0</v>
      </c>
      <c r="D3" s="95" t="n">
        <f aca="false">MIN(D12:D39)</f>
        <v>0.1748215</v>
      </c>
      <c r="E3" s="95" t="n">
        <f aca="false">MIN(E12:E39)</f>
        <v>0.1748215</v>
      </c>
      <c r="F3" s="95" t="n">
        <f aca="false">MIN(F12:F39)</f>
        <v>0</v>
      </c>
      <c r="G3" s="95"/>
    </row>
    <row r="4" customFormat="false" ht="15" hidden="false" customHeight="false" outlineLevel="0" collapsed="false">
      <c r="B4" s="0" t="s">
        <v>115</v>
      </c>
      <c r="C4" s="95" t="n">
        <f aca="false">MAX(C12:C52)</f>
        <v>2.5682276</v>
      </c>
      <c r="D4" s="95" t="n">
        <f aca="false">MAX(D12:D52)</f>
        <v>1.57169184406</v>
      </c>
      <c r="E4" s="95" t="n">
        <f aca="false">MAX(E12:E52)</f>
        <v>1.1801267</v>
      </c>
      <c r="F4" s="95" t="n">
        <f aca="false">MAX(F12:F52)</f>
        <v>0.46194224406</v>
      </c>
      <c r="G4" s="95"/>
      <c r="H4" s="96" t="n">
        <v>0.084581</v>
      </c>
      <c r="I4" s="96" t="n">
        <v>0.0807032</v>
      </c>
      <c r="J4" s="96" t="n">
        <v>0.0950904</v>
      </c>
      <c r="K4" s="96" t="n">
        <v>0.082614</v>
      </c>
      <c r="L4" s="96" t="n">
        <v>0.0610894</v>
      </c>
      <c r="M4" s="96" t="n">
        <v>0.0580546</v>
      </c>
      <c r="N4" s="96" t="n">
        <v>0.0380474</v>
      </c>
      <c r="O4" s="96" t="n">
        <v>0.06182</v>
      </c>
      <c r="P4" s="96" t="n">
        <v>0.0614699</v>
      </c>
      <c r="Q4" s="96" t="n">
        <v>0.0245729</v>
      </c>
      <c r="R4" s="96" t="n">
        <v>0.0306471</v>
      </c>
      <c r="S4" s="96" t="n">
        <v>0.0349643</v>
      </c>
      <c r="T4" s="96" t="n">
        <v>0.0460083</v>
      </c>
      <c r="U4" s="96" t="n">
        <v>0.0214354</v>
      </c>
      <c r="V4" s="96" t="n">
        <v>0.031877</v>
      </c>
      <c r="W4" s="96" t="n">
        <v>0.05970405474</v>
      </c>
      <c r="X4" s="96" t="n">
        <v>0.04002720414</v>
      </c>
      <c r="Y4" s="96" t="n">
        <v>0.03232814112</v>
      </c>
      <c r="Z4" s="96" t="n">
        <v>0.0549406</v>
      </c>
      <c r="AA4" s="96" t="n">
        <v>0.2</v>
      </c>
      <c r="AB4" s="96" t="n">
        <v>0.4</v>
      </c>
      <c r="AC4" s="96" t="n">
        <v>0.4</v>
      </c>
    </row>
    <row r="5" customFormat="false" ht="15" hidden="false" customHeight="false" outlineLevel="0" collapsed="false">
      <c r="B5" s="0" t="s">
        <v>116</v>
      </c>
      <c r="C5" s="95" t="n">
        <f aca="false">C7+C10+0.05</f>
        <v>3.422</v>
      </c>
      <c r="D5" s="95" t="n">
        <f aca="false">D7+D10+0.05</f>
        <v>2.14480357156</v>
      </c>
      <c r="E5" s="95"/>
      <c r="F5" s="95"/>
      <c r="G5" s="95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</row>
    <row r="6" customFormat="false" ht="15" hidden="false" customHeight="false" outlineLevel="0" collapsed="false">
      <c r="B6" s="0" t="s">
        <v>117</v>
      </c>
      <c r="C6" s="95" t="n">
        <f aca="false">(C5-C2)/3</f>
        <v>0.8894092</v>
      </c>
      <c r="D6" s="95" t="n">
        <f aca="false">(D5-D2)/3</f>
        <v>0.498956781353333</v>
      </c>
      <c r="E6" s="95"/>
      <c r="F6" s="95"/>
      <c r="G6" s="95" t="n">
        <f aca="false">SUM(G12:G52)</f>
        <v>77</v>
      </c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</row>
    <row r="7" customFormat="false" ht="15" hidden="false" customHeight="false" outlineLevel="0" collapsed="false">
      <c r="B7" s="0" t="s">
        <v>34</v>
      </c>
      <c r="C7" s="95" t="n">
        <f aca="false">INDEX(C$12:C$52,MATCH($B7,$B$12:$B$39,0))</f>
        <v>1.686</v>
      </c>
      <c r="D7" s="95" t="n">
        <f aca="false">INDEX(D$12:D$52,MATCH($B7,$B$12:$B$39,0))</f>
        <v>1.13481253578</v>
      </c>
      <c r="E7" s="95"/>
      <c r="F7" s="95"/>
      <c r="G7" s="95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</row>
    <row r="8" customFormat="false" ht="15" hidden="false" customHeight="false" outlineLevel="0" collapsed="false">
      <c r="C8" s="95" t="n">
        <f aca="false">C7-C3</f>
        <v>1.686</v>
      </c>
      <c r="D8" s="95" t="n">
        <f aca="false">D7-D3</f>
        <v>0.95999103578</v>
      </c>
      <c r="E8" s="95"/>
      <c r="F8" s="95"/>
      <c r="G8" s="95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</row>
    <row r="9" customFormat="false" ht="15" hidden="false" customHeight="false" outlineLevel="0" collapsed="false">
      <c r="C9" s="95" t="n">
        <f aca="false">C4-C7</f>
        <v>0.8822276</v>
      </c>
      <c r="D9" s="95" t="n">
        <f aca="false">D4-D7</f>
        <v>0.43687930828</v>
      </c>
      <c r="E9" s="95"/>
      <c r="F9" s="95"/>
      <c r="G9" s="95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</row>
    <row r="10" customFormat="false" ht="15" hidden="false" customHeight="false" outlineLevel="0" collapsed="false">
      <c r="C10" s="95" t="n">
        <f aca="false">MAX(C9,C8)</f>
        <v>1.686</v>
      </c>
      <c r="D10" s="95" t="n">
        <f aca="false">MAX(D9,D8)</f>
        <v>0.95999103578</v>
      </c>
      <c r="E10" s="95"/>
      <c r="F10" s="95"/>
      <c r="G10" s="95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</row>
    <row r="11" customFormat="false" ht="15.75" hidden="false" customHeight="false" outlineLevel="0" collapsed="false">
      <c r="C11" s="97" t="s">
        <v>118</v>
      </c>
      <c r="D11" s="97" t="s">
        <v>119</v>
      </c>
      <c r="E11" s="97" t="s">
        <v>120</v>
      </c>
      <c r="F11" s="97" t="s">
        <v>121</v>
      </c>
      <c r="G11" s="97" t="s">
        <v>122</v>
      </c>
      <c r="H11" s="97" t="n">
        <v>1</v>
      </c>
      <c r="I11" s="97" t="n">
        <v>2</v>
      </c>
      <c r="J11" s="97" t="n">
        <v>3</v>
      </c>
      <c r="K11" s="97" t="n">
        <v>4</v>
      </c>
      <c r="L11" s="97" t="n">
        <v>5</v>
      </c>
      <c r="M11" s="97" t="n">
        <v>6</v>
      </c>
      <c r="N11" s="97" t="n">
        <v>7</v>
      </c>
      <c r="O11" s="97" t="n">
        <v>8</v>
      </c>
      <c r="P11" s="98" t="n">
        <v>1</v>
      </c>
      <c r="Q11" s="98" t="n">
        <v>2</v>
      </c>
      <c r="R11" s="98" t="n">
        <v>3</v>
      </c>
      <c r="S11" s="98" t="n">
        <v>4</v>
      </c>
      <c r="T11" s="98" t="n">
        <v>5</v>
      </c>
      <c r="U11" s="98" t="n">
        <v>6</v>
      </c>
      <c r="V11" s="98" t="n">
        <v>7</v>
      </c>
      <c r="W11" s="99" t="n">
        <v>1</v>
      </c>
      <c r="X11" s="99" t="n">
        <v>2</v>
      </c>
      <c r="Y11" s="99" t="n">
        <v>3</v>
      </c>
      <c r="Z11" s="99" t="n">
        <v>4</v>
      </c>
      <c r="AA11" s="100" t="n">
        <v>1</v>
      </c>
      <c r="AB11" s="100" t="n">
        <v>2</v>
      </c>
      <c r="AC11" s="100" t="n">
        <v>3</v>
      </c>
    </row>
    <row r="12" customFormat="false" ht="15" hidden="false" customHeight="false" outlineLevel="0" collapsed="false">
      <c r="B12" s="101" t="s">
        <v>71</v>
      </c>
      <c r="C12" s="95" t="n">
        <f aca="false">SUMPRODUCT(H12:O12,H$4:O$4)</f>
        <v>0.827545</v>
      </c>
      <c r="D12" s="95" t="n">
        <f aca="false">E12+F12</f>
        <v>1.57169184406</v>
      </c>
      <c r="E12" s="95" t="n">
        <f aca="false">SUMPRODUCT(P12:V12,P$4:V$4)</f>
        <v>1.1646902</v>
      </c>
      <c r="F12" s="95" t="n">
        <f aca="false">SUMPRODUCT(X12:Z12,X$4:Z$4)</f>
        <v>0.40700164406</v>
      </c>
      <c r="G12" s="95" t="n">
        <f aca="false">SUMPRODUCT(AA12:AC12,AA$4:AC$4)</f>
        <v>2</v>
      </c>
      <c r="H12" s="94" t="n">
        <f aca="false">MYRATING(_DEE1,$B12,'DE-Efficacy'!$F$1)</f>
        <v>2</v>
      </c>
      <c r="I12" s="94" t="n">
        <f aca="false">MYRATING(_DEE2,$B12,'DE-Efficacy'!$F$1)</f>
        <v>1</v>
      </c>
      <c r="J12" s="94" t="n">
        <f aca="false">MYRATING(_DEE3,$B12,'DE-Efficacy'!$F$1)</f>
        <v>1</v>
      </c>
      <c r="K12" s="94" t="n">
        <f aca="false">MYRATING(_DEE4,$B12,'DE-Efficacy'!$F$1)</f>
        <v>1</v>
      </c>
      <c r="L12" s="94" t="n">
        <f aca="false">MYRATING(_DEE5,$B12,'DE-Efficacy'!$F$1)</f>
        <v>2</v>
      </c>
      <c r="M12" s="94" t="n">
        <f aca="false">MYRATING(_DEE6,$B12,'DE-Efficacy'!$F$1)</f>
        <v>2</v>
      </c>
      <c r="N12" s="94" t="n">
        <f aca="false">MYRATING(_DEE7,$B12,'DE-Efficacy'!$F$1)</f>
        <v>1</v>
      </c>
      <c r="O12" s="94" t="n">
        <f aca="false">MYRATING(_DEE8,$B12,'DE-Efficacy'!$F$1)</f>
        <v>2</v>
      </c>
      <c r="P12" s="94" t="n">
        <f aca="false">MYRATING(_DES1,$B12,'DE-Efficacy'!$F$1)</f>
        <v>5</v>
      </c>
      <c r="Q12" s="94" t="n">
        <f aca="false">MYRATING(_DES2,$B12,'DE-Efficacy'!$F$1)</f>
        <v>4</v>
      </c>
      <c r="R12" s="94" t="n">
        <f aca="false">MYRATING(_DES3,$B12,'DE-Efficacy'!$F$1)</f>
        <v>4</v>
      </c>
      <c r="S12" s="94" t="n">
        <f aca="false">MYRATING(_DES4,$B12,'DE-Efficacy'!$F$1)</f>
        <v>4</v>
      </c>
      <c r="T12" s="94" t="n">
        <f aca="false">MYRATING(_DES5,$B12,'DE-Efficacy'!$F$1)</f>
        <v>5</v>
      </c>
      <c r="U12" s="94" t="n">
        <f aca="false">MYRATING(_DES6,$B12,'DE-Efficacy'!$F$1)</f>
        <v>5</v>
      </c>
      <c r="V12" s="94" t="n">
        <f aca="false">MYRATING(_DES7,$B12,'DE-Efficacy'!$F$1)</f>
        <v>5</v>
      </c>
      <c r="W12" s="94" t="n">
        <f aca="false">MYRATING(_DED1,$B12,'DE-Efficacy'!$F$1)</f>
        <v>3</v>
      </c>
      <c r="X12" s="94" t="n">
        <f aca="false">MYRATING(_DED2,$B12,'DE-Efficacy'!$F$1)</f>
        <v>5</v>
      </c>
      <c r="Y12" s="94" t="n">
        <f aca="false">MYRATING(_DED3,$B12,'DE-Efficacy'!$F$1)</f>
        <v>3</v>
      </c>
      <c r="Z12" s="94" t="n">
        <f aca="false">MYRATING(_DED4,$B12,'DE-Efficacy'!$F$1)</f>
        <v>2</v>
      </c>
      <c r="AA12" s="94" t="n">
        <f aca="false">MYRATING(_DEB1,$B12,'DE-Efficacy'!$F$1)</f>
        <v>2</v>
      </c>
      <c r="AB12" s="94" t="n">
        <f aca="false">MYRATING(_DEB2,$B12,'DE-Efficacy'!$F$1)</f>
        <v>2</v>
      </c>
      <c r="AC12" s="94" t="n">
        <f aca="false">MYRATING(_DEB3,$B12,'DE-Efficacy'!$F$1)</f>
        <v>2</v>
      </c>
    </row>
    <row r="13" customFormat="false" ht="15" hidden="false" customHeight="false" outlineLevel="0" collapsed="false">
      <c r="B13" s="101" t="s">
        <v>55</v>
      </c>
      <c r="C13" s="95" t="n">
        <f aca="false">SUMPRODUCT(H13:O13,H$4:O$4)</f>
        <v>1.124</v>
      </c>
      <c r="D13" s="95" t="n">
        <f aca="false">E13+F13</f>
        <v>1.02292403164</v>
      </c>
      <c r="E13" s="95" t="n">
        <f aca="false">SUMPRODUCT(P13:V13,P$4:V$4)</f>
        <v>0.6810634</v>
      </c>
      <c r="F13" s="95" t="n">
        <f aca="false">SUMPRODUCT(X13:Z13,X$4:Z$4)</f>
        <v>0.34186063164</v>
      </c>
      <c r="G13" s="95" t="n">
        <f aca="false">SUMPRODUCT(AA13:AC13,AA$4:AC$4)</f>
        <v>3</v>
      </c>
      <c r="H13" s="94" t="n">
        <f aca="false">MYRATING(_DEE1,$B13,'DE-Efficacy'!$F$1)</f>
        <v>2</v>
      </c>
      <c r="I13" s="94" t="n">
        <f aca="false">MYRATING(_DEE2,$B13,'DE-Efficacy'!$F$1)</f>
        <v>2</v>
      </c>
      <c r="J13" s="94" t="n">
        <f aca="false">MYRATING(_DEE3,$B13,'DE-Efficacy'!$F$1)</f>
        <v>2</v>
      </c>
      <c r="K13" s="94" t="n">
        <f aca="false">MYRATING(_DEE4,$B13,'DE-Efficacy'!$F$1)</f>
        <v>2</v>
      </c>
      <c r="L13" s="94" t="n">
        <f aca="false">MYRATING(_DEE5,$B13,'DE-Efficacy'!$F$1)</f>
        <v>2</v>
      </c>
      <c r="M13" s="94" t="n">
        <f aca="false">MYRATING(_DEE6,$B13,'DE-Efficacy'!$F$1)</f>
        <v>2</v>
      </c>
      <c r="N13" s="94" t="n">
        <f aca="false">MYRATING(_DEE7,$B13,'DE-Efficacy'!$F$1)</f>
        <v>2</v>
      </c>
      <c r="O13" s="94" t="n">
        <f aca="false">MYRATING(_DEE8,$B13,'DE-Efficacy'!$F$1)</f>
        <v>2</v>
      </c>
      <c r="P13" s="94" t="n">
        <f aca="false">MYRATING(_DES1,$B13,'DE-Efficacy'!$F$1)</f>
        <v>2</v>
      </c>
      <c r="Q13" s="94" t="n">
        <f aca="false">MYRATING(_DES2,$B13,'DE-Efficacy'!$F$1)</f>
        <v>3</v>
      </c>
      <c r="R13" s="94" t="n">
        <f aca="false">MYRATING(_DES3,$B13,'DE-Efficacy'!$F$1)</f>
        <v>3</v>
      </c>
      <c r="S13" s="94" t="n">
        <f aca="false">MYRATING(_DES4,$B13,'DE-Efficacy'!$F$1)</f>
        <v>2</v>
      </c>
      <c r="T13" s="94" t="n">
        <f aca="false">MYRATING(_DES5,$B13,'DE-Efficacy'!$F$1)</f>
        <v>4</v>
      </c>
      <c r="U13" s="94" t="n">
        <f aca="false">MYRATING(_DES6,$B13,'DE-Efficacy'!$F$1)</f>
        <v>2</v>
      </c>
      <c r="V13" s="94" t="n">
        <f aca="false">MYRATING(_DES7,$B13,'DE-Efficacy'!$F$1)</f>
        <v>3</v>
      </c>
      <c r="W13" s="94" t="n">
        <f aca="false">MYRATING(_DED1,$B13,'DE-Efficacy'!$F$1)</f>
        <v>3</v>
      </c>
      <c r="X13" s="94" t="n">
        <f aca="false">MYRATING(_DED2,$B13,'DE-Efficacy'!$F$1)</f>
        <v>2</v>
      </c>
      <c r="Y13" s="94" t="n">
        <f aca="false">MYRATING(_DED3,$B13,'DE-Efficacy'!$F$1)</f>
        <v>3</v>
      </c>
      <c r="Z13" s="94" t="n">
        <f aca="false">MYRATING(_DED4,$B13,'DE-Efficacy'!$F$1)</f>
        <v>3</v>
      </c>
      <c r="AA13" s="94" t="n">
        <f aca="false">MYRATING(_DEB1,$B13,'DE-Efficacy'!$F$1)</f>
        <v>3</v>
      </c>
      <c r="AB13" s="94" t="n">
        <f aca="false">MYRATING(_DEB2,$B13,'DE-Efficacy'!$F$1)</f>
        <v>3</v>
      </c>
      <c r="AC13" s="94" t="n">
        <f aca="false">MYRATING(_DEB3,$B13,'DE-Efficacy'!$F$1)</f>
        <v>3</v>
      </c>
    </row>
    <row r="14" customFormat="false" ht="15" hidden="false" customHeight="false" outlineLevel="0" collapsed="false">
      <c r="B14" s="101" t="s">
        <v>56</v>
      </c>
      <c r="C14" s="95" t="n">
        <f aca="false">SUMPRODUCT(H14:O14,H$4:O$4)</f>
        <v>1.768614</v>
      </c>
      <c r="D14" s="95" t="n">
        <f aca="false">E14+F14</f>
        <v>1.22682913578</v>
      </c>
      <c r="E14" s="95" t="n">
        <f aca="false">SUMPRODUCT(P14:V14,P$4:V$4)</f>
        <v>0.8449413</v>
      </c>
      <c r="F14" s="95" t="n">
        <f aca="false">SUMPRODUCT(X14:Z14,X$4:Z$4)</f>
        <v>0.38188783578</v>
      </c>
      <c r="G14" s="95" t="n">
        <f aca="false">SUMPRODUCT(AA14:AC14,AA$4:AC$4)</f>
        <v>3</v>
      </c>
      <c r="H14" s="94" t="n">
        <f aca="false">MYRATING(_DEE1,$B14,'DE-Efficacy'!$F$1)</f>
        <v>3</v>
      </c>
      <c r="I14" s="94" t="n">
        <f aca="false">MYRATING(_DEE2,$B14,'DE-Efficacy'!$F$1)</f>
        <v>3</v>
      </c>
      <c r="J14" s="94" t="n">
        <f aca="false">MYRATING(_DEE3,$B14,'DE-Efficacy'!$F$1)</f>
        <v>3</v>
      </c>
      <c r="K14" s="94" t="n">
        <f aca="false">MYRATING(_DEE4,$B14,'DE-Efficacy'!$F$1)</f>
        <v>4</v>
      </c>
      <c r="L14" s="94" t="n">
        <f aca="false">MYRATING(_DEE5,$B14,'DE-Efficacy'!$F$1)</f>
        <v>3</v>
      </c>
      <c r="M14" s="94" t="n">
        <f aca="false">MYRATING(_DEE6,$B14,'DE-Efficacy'!$F$1)</f>
        <v>3</v>
      </c>
      <c r="N14" s="94" t="n">
        <f aca="false">MYRATING(_DEE7,$B14,'DE-Efficacy'!$F$1)</f>
        <v>3</v>
      </c>
      <c r="O14" s="94" t="n">
        <f aca="false">MYRATING(_DEE8,$B14,'DE-Efficacy'!$F$1)</f>
        <v>3</v>
      </c>
      <c r="P14" s="94" t="n">
        <f aca="false">MYRATING(_DES1,$B14,'DE-Efficacy'!$F$1)</f>
        <v>3</v>
      </c>
      <c r="Q14" s="94" t="n">
        <f aca="false">MYRATING(_DES2,$B14,'DE-Efficacy'!$F$1)</f>
        <v>4</v>
      </c>
      <c r="R14" s="94" t="n">
        <f aca="false">MYRATING(_DES3,$B14,'DE-Efficacy'!$F$1)</f>
        <v>3</v>
      </c>
      <c r="S14" s="94" t="n">
        <f aca="false">MYRATING(_DES4,$B14,'DE-Efficacy'!$F$1)</f>
        <v>3</v>
      </c>
      <c r="T14" s="94" t="n">
        <f aca="false">MYRATING(_DES5,$B14,'DE-Efficacy'!$F$1)</f>
        <v>4</v>
      </c>
      <c r="U14" s="94" t="n">
        <f aca="false">MYRATING(_DES6,$B14,'DE-Efficacy'!$F$1)</f>
        <v>4</v>
      </c>
      <c r="V14" s="94" t="n">
        <f aca="false">MYRATING(_DES7,$B14,'DE-Efficacy'!$F$1)</f>
        <v>3</v>
      </c>
      <c r="W14" s="94" t="n">
        <f aca="false">MYRATING(_DED1,$B14,'DE-Efficacy'!$F$1)</f>
        <v>3</v>
      </c>
      <c r="X14" s="94" t="n">
        <f aca="false">MYRATING(_DED2,$B14,'DE-Efficacy'!$F$1)</f>
        <v>3</v>
      </c>
      <c r="Y14" s="94" t="n">
        <f aca="false">MYRATING(_DED3,$B14,'DE-Efficacy'!$F$1)</f>
        <v>3</v>
      </c>
      <c r="Z14" s="94" t="n">
        <f aca="false">MYRATING(_DED4,$B14,'DE-Efficacy'!$F$1)</f>
        <v>3</v>
      </c>
      <c r="AA14" s="94" t="n">
        <f aca="false">MYRATING(_DEB1,$B14,'DE-Efficacy'!$F$1)</f>
        <v>3</v>
      </c>
      <c r="AB14" s="94" t="n">
        <f aca="false">MYRATING(_DEB2,$B14,'DE-Efficacy'!$F$1)</f>
        <v>3</v>
      </c>
      <c r="AC14" s="94" t="n">
        <f aca="false">MYRATING(_DEB3,$B14,'DE-Efficacy'!$F$1)</f>
        <v>3</v>
      </c>
    </row>
    <row r="15" customFormat="false" ht="15" hidden="false" customHeight="false" outlineLevel="0" collapsed="false">
      <c r="B15" s="101" t="s">
        <v>73</v>
      </c>
      <c r="C15" s="95" t="n">
        <f aca="false">SUMPRODUCT(H15:O15,H$4:O$4)</f>
        <v>1.5526374</v>
      </c>
      <c r="D15" s="95" t="n">
        <f aca="false">E15+F15</f>
        <v>1.21767814406</v>
      </c>
      <c r="E15" s="95" t="n">
        <f aca="false">SUMPRODUCT(P15:V15,P$4:V$4)</f>
        <v>0.7557359</v>
      </c>
      <c r="F15" s="95" t="n">
        <f aca="false">SUMPRODUCT(X15:Z15,X$4:Z$4)</f>
        <v>0.46194224406</v>
      </c>
      <c r="G15" s="95" t="n">
        <f aca="false">SUMPRODUCT(AA15:AC15,AA$4:AC$4)</f>
        <v>3</v>
      </c>
      <c r="H15" s="94" t="n">
        <f aca="false">MYRATING(_DEE1,$B15,'DE-Efficacy'!$F$1)</f>
        <v>3</v>
      </c>
      <c r="I15" s="94" t="n">
        <f aca="false">MYRATING(_DEE2,$B15,'DE-Efficacy'!$F$1)</f>
        <v>3</v>
      </c>
      <c r="J15" s="94" t="n">
        <f aca="false">MYRATING(_DEE3,$B15,'DE-Efficacy'!$F$1)</f>
        <v>3</v>
      </c>
      <c r="K15" s="94" t="n">
        <f aca="false">MYRATING(_DEE4,$B15,'DE-Efficacy'!$F$1)</f>
        <v>4</v>
      </c>
      <c r="L15" s="94" t="n">
        <f aca="false">MYRATING(_DEE5,$B15,'DE-Efficacy'!$F$1)</f>
        <v>3</v>
      </c>
      <c r="M15" s="94" t="n">
        <f aca="false">MYRATING(_DEE6,$B15,'DE-Efficacy'!$F$1)</f>
        <v>1</v>
      </c>
      <c r="N15" s="94" t="n">
        <f aca="false">MYRATING(_DEE7,$B15,'DE-Efficacy'!$F$1)</f>
        <v>2</v>
      </c>
      <c r="O15" s="94" t="n">
        <f aca="false">MYRATING(_DEE8,$B15,'DE-Efficacy'!$F$1)</f>
        <v>2</v>
      </c>
      <c r="P15" s="94" t="n">
        <f aca="false">MYRATING(_DES1,$B15,'DE-Efficacy'!$F$1)</f>
        <v>1</v>
      </c>
      <c r="Q15" s="94" t="n">
        <f aca="false">MYRATING(_DES2,$B15,'DE-Efficacy'!$F$1)</f>
        <v>4</v>
      </c>
      <c r="R15" s="94" t="n">
        <f aca="false">MYRATING(_DES3,$B15,'DE-Efficacy'!$F$1)</f>
        <v>4</v>
      </c>
      <c r="S15" s="94" t="n">
        <f aca="false">MYRATING(_DES4,$B15,'DE-Efficacy'!$F$1)</f>
        <v>4</v>
      </c>
      <c r="T15" s="94" t="n">
        <f aca="false">MYRATING(_DES5,$B15,'DE-Efficacy'!$F$1)</f>
        <v>4</v>
      </c>
      <c r="U15" s="94" t="n">
        <f aca="false">MYRATING(_DES6,$B15,'DE-Efficacy'!$F$1)</f>
        <v>4</v>
      </c>
      <c r="V15" s="94" t="n">
        <f aca="false">MYRATING(_DES7,$B15,'DE-Efficacy'!$F$1)</f>
        <v>2</v>
      </c>
      <c r="W15" s="94" t="n">
        <f aca="false">MYRATING(_DED1,$B15,'DE-Efficacy'!$F$1)</f>
        <v>3</v>
      </c>
      <c r="X15" s="94" t="n">
        <f aca="false">MYRATING(_DED2,$B15,'DE-Efficacy'!$F$1)</f>
        <v>5</v>
      </c>
      <c r="Y15" s="94" t="n">
        <f aca="false">MYRATING(_DED3,$B15,'DE-Efficacy'!$F$1)</f>
        <v>3</v>
      </c>
      <c r="Z15" s="94" t="n">
        <f aca="false">MYRATING(_DED4,$B15,'DE-Efficacy'!$F$1)</f>
        <v>3</v>
      </c>
      <c r="AA15" s="94" t="n">
        <f aca="false">MYRATING(_DEB1,$B15,'DE-Efficacy'!$F$1)</f>
        <v>3</v>
      </c>
      <c r="AB15" s="94" t="n">
        <f aca="false">MYRATING(_DEB2,$B15,'DE-Efficacy'!$F$1)</f>
        <v>3</v>
      </c>
      <c r="AC15" s="94" t="n">
        <f aca="false">MYRATING(_DEB3,$B15,'DE-Efficacy'!$F$1)</f>
        <v>3</v>
      </c>
    </row>
    <row r="16" customFormat="false" ht="15" hidden="false" customHeight="false" outlineLevel="0" collapsed="false">
      <c r="B16" s="101" t="s">
        <v>74</v>
      </c>
      <c r="C16" s="95" t="n">
        <f aca="false">SUMPRODUCT(H16:O16,H$4:O$4)</f>
        <v>1.528078</v>
      </c>
      <c r="D16" s="95" t="n">
        <f aca="false">E16+F16</f>
        <v>1.04749693164</v>
      </c>
      <c r="E16" s="95" t="n">
        <f aca="false">SUMPRODUCT(P16:V16,P$4:V$4)</f>
        <v>0.7056363</v>
      </c>
      <c r="F16" s="95" t="n">
        <f aca="false">SUMPRODUCT(X16:Z16,X$4:Z$4)</f>
        <v>0.34186063164</v>
      </c>
      <c r="G16" s="95" t="n">
        <f aca="false">SUMPRODUCT(AA16:AC16,AA$4:AC$4)</f>
        <v>3</v>
      </c>
      <c r="H16" s="94" t="n">
        <f aca="false">MYRATING(_DEE1,$B16,'DE-Efficacy'!$F$1)</f>
        <v>3</v>
      </c>
      <c r="I16" s="94" t="n">
        <f aca="false">MYRATING(_DEE2,$B16,'DE-Efficacy'!$F$1)</f>
        <v>3</v>
      </c>
      <c r="J16" s="94" t="n">
        <f aca="false">MYRATING(_DEE3,$B16,'DE-Efficacy'!$F$1)</f>
        <v>3</v>
      </c>
      <c r="K16" s="94" t="n">
        <f aca="false">MYRATING(_DEE4,$B16,'DE-Efficacy'!$F$1)</f>
        <v>3</v>
      </c>
      <c r="L16" s="94" t="n">
        <f aca="false">MYRATING(_DEE5,$B16,'DE-Efficacy'!$F$1)</f>
        <v>3</v>
      </c>
      <c r="M16" s="94" t="n">
        <f aca="false">MYRATING(_DEE6,$B16,'DE-Efficacy'!$F$1)</f>
        <v>2</v>
      </c>
      <c r="N16" s="94" t="n">
        <f aca="false">MYRATING(_DEE7,$B16,'DE-Efficacy'!$F$1)</f>
        <v>2</v>
      </c>
      <c r="O16" s="94" t="n">
        <f aca="false">MYRATING(_DEE8,$B16,'DE-Efficacy'!$F$1)</f>
        <v>2</v>
      </c>
      <c r="P16" s="94" t="n">
        <f aca="false">MYRATING(_DES1,$B16,'DE-Efficacy'!$F$1)</f>
        <v>2</v>
      </c>
      <c r="Q16" s="94" t="n">
        <f aca="false">MYRATING(_DES2,$B16,'DE-Efficacy'!$F$1)</f>
        <v>4</v>
      </c>
      <c r="R16" s="94" t="n">
        <f aca="false">MYRATING(_DES3,$B16,'DE-Efficacy'!$F$1)</f>
        <v>3</v>
      </c>
      <c r="S16" s="94" t="n">
        <f aca="false">MYRATING(_DES4,$B16,'DE-Efficacy'!$F$1)</f>
        <v>2</v>
      </c>
      <c r="T16" s="94" t="n">
        <f aca="false">MYRATING(_DES5,$B16,'DE-Efficacy'!$F$1)</f>
        <v>4</v>
      </c>
      <c r="U16" s="94" t="n">
        <f aca="false">MYRATING(_DES6,$B16,'DE-Efficacy'!$F$1)</f>
        <v>2</v>
      </c>
      <c r="V16" s="94" t="n">
        <f aca="false">MYRATING(_DES7,$B16,'DE-Efficacy'!$F$1)</f>
        <v>3</v>
      </c>
      <c r="W16" s="94" t="n">
        <f aca="false">MYRATING(_DED1,$B16,'DE-Efficacy'!$F$1)</f>
        <v>3</v>
      </c>
      <c r="X16" s="94" t="n">
        <f aca="false">MYRATING(_DED2,$B16,'DE-Efficacy'!$F$1)</f>
        <v>2</v>
      </c>
      <c r="Y16" s="94" t="n">
        <f aca="false">MYRATING(_DED3,$B16,'DE-Efficacy'!$F$1)</f>
        <v>3</v>
      </c>
      <c r="Z16" s="94" t="n">
        <f aca="false">MYRATING(_DED4,$B16,'DE-Efficacy'!$F$1)</f>
        <v>3</v>
      </c>
      <c r="AA16" s="94" t="n">
        <f aca="false">MYRATING(_DEB1,$B16,'DE-Efficacy'!$F$1)</f>
        <v>3</v>
      </c>
      <c r="AB16" s="94" t="n">
        <f aca="false">MYRATING(_DEB2,$B16,'DE-Efficacy'!$F$1)</f>
        <v>3</v>
      </c>
      <c r="AC16" s="94" t="n">
        <f aca="false">MYRATING(_DEB3,$B16,'DE-Efficacy'!$F$1)</f>
        <v>3</v>
      </c>
    </row>
    <row r="17" customFormat="false" ht="15" hidden="false" customHeight="false" outlineLevel="0" collapsed="false">
      <c r="B17" s="101" t="s">
        <v>84</v>
      </c>
      <c r="C17" s="95" t="n">
        <f aca="false">SUMPRODUCT(H17:O17,H$4:O$4)</f>
        <v>1.124</v>
      </c>
      <c r="D17" s="95" t="n">
        <f aca="false">E17+F17</f>
        <v>1.15432253164</v>
      </c>
      <c r="E17" s="95" t="n">
        <f aca="false">SUMPRODUCT(P17:V17,P$4:V$4)</f>
        <v>0.8124619</v>
      </c>
      <c r="F17" s="95" t="n">
        <f aca="false">SUMPRODUCT(X17:Z17,X$4:Z$4)</f>
        <v>0.34186063164</v>
      </c>
      <c r="G17" s="95" t="n">
        <f aca="false">SUMPRODUCT(AA17:AC17,AA$4:AC$4)</f>
        <v>3</v>
      </c>
      <c r="H17" s="94" t="n">
        <f aca="false">MYRATING(_DEE1,$B17,'DE-Efficacy'!$F$1)</f>
        <v>2</v>
      </c>
      <c r="I17" s="94" t="n">
        <f aca="false">MYRATING(_DEE2,$B17,'DE-Efficacy'!$F$1)</f>
        <v>2</v>
      </c>
      <c r="J17" s="94" t="n">
        <f aca="false">MYRATING(_DEE3,$B17,'DE-Efficacy'!$F$1)</f>
        <v>2</v>
      </c>
      <c r="K17" s="94" t="n">
        <f aca="false">MYRATING(_DEE4,$B17,'DE-Efficacy'!$F$1)</f>
        <v>2</v>
      </c>
      <c r="L17" s="94" t="n">
        <f aca="false">MYRATING(_DEE5,$B17,'DE-Efficacy'!$F$1)</f>
        <v>2</v>
      </c>
      <c r="M17" s="94" t="n">
        <f aca="false">MYRATING(_DEE6,$B17,'DE-Efficacy'!$F$1)</f>
        <v>2</v>
      </c>
      <c r="N17" s="94" t="n">
        <f aca="false">MYRATING(_DEE7,$B17,'DE-Efficacy'!$F$1)</f>
        <v>2</v>
      </c>
      <c r="O17" s="94" t="n">
        <f aca="false">MYRATING(_DEE8,$B17,'DE-Efficacy'!$F$1)</f>
        <v>2</v>
      </c>
      <c r="P17" s="94" t="n">
        <f aca="false">MYRATING(_DES1,$B17,'DE-Efficacy'!$F$1)</f>
        <v>3</v>
      </c>
      <c r="Q17" s="94" t="n">
        <f aca="false">MYRATING(_DES2,$B17,'DE-Efficacy'!$F$1)</f>
        <v>3</v>
      </c>
      <c r="R17" s="94" t="n">
        <f aca="false">MYRATING(_DES3,$B17,'DE-Efficacy'!$F$1)</f>
        <v>3</v>
      </c>
      <c r="S17" s="94" t="n">
        <f aca="false">MYRATING(_DES4,$B17,'DE-Efficacy'!$F$1)</f>
        <v>4</v>
      </c>
      <c r="T17" s="94" t="n">
        <f aca="false">MYRATING(_DES5,$B17,'DE-Efficacy'!$F$1)</f>
        <v>4</v>
      </c>
      <c r="U17" s="94" t="n">
        <f aca="false">MYRATING(_DES6,$B17,'DE-Efficacy'!$F$1)</f>
        <v>2</v>
      </c>
      <c r="V17" s="94" t="n">
        <f aca="false">MYRATING(_DES7,$B17,'DE-Efficacy'!$F$1)</f>
        <v>3</v>
      </c>
      <c r="W17" s="94" t="n">
        <f aca="false">MYRATING(_DED1,$B17,'DE-Efficacy'!$F$1)</f>
        <v>2</v>
      </c>
      <c r="X17" s="94" t="n">
        <f aca="false">MYRATING(_DED2,$B17,'DE-Efficacy'!$F$1)</f>
        <v>2</v>
      </c>
      <c r="Y17" s="94" t="n">
        <f aca="false">MYRATING(_DED3,$B17,'DE-Efficacy'!$F$1)</f>
        <v>3</v>
      </c>
      <c r="Z17" s="94" t="n">
        <f aca="false">MYRATING(_DED4,$B17,'DE-Efficacy'!$F$1)</f>
        <v>3</v>
      </c>
      <c r="AA17" s="94" t="n">
        <f aca="false">MYRATING(_DEB1,$B17,'DE-Efficacy'!$F$1)</f>
        <v>3</v>
      </c>
      <c r="AB17" s="94" t="n">
        <f aca="false">MYRATING(_DEB2,$B17,'DE-Efficacy'!$F$1)</f>
        <v>3</v>
      </c>
      <c r="AC17" s="94" t="n">
        <f aca="false">MYRATING(_DEB3,$B17,'DE-Efficacy'!$F$1)</f>
        <v>3</v>
      </c>
    </row>
    <row r="18" customFormat="false" ht="15" hidden="false" customHeight="false" outlineLevel="0" collapsed="false">
      <c r="B18" s="101" t="s">
        <v>76</v>
      </c>
      <c r="C18" s="95" t="n">
        <f aca="false">SUMPRODUCT(H18:O18,H$4:O$4)</f>
        <v>1.8385268</v>
      </c>
      <c r="D18" s="95" t="n">
        <f aca="false">E18+F18</f>
        <v>0.9618194275</v>
      </c>
      <c r="E18" s="95" t="n">
        <f aca="false">SUMPRODUCT(P18:V18,P$4:V$4)</f>
        <v>0.7698672</v>
      </c>
      <c r="F18" s="95" t="n">
        <f aca="false">SUMPRODUCT(X18:Z18,X$4:Z$4)</f>
        <v>0.1919522275</v>
      </c>
      <c r="G18" s="95" t="n">
        <f aca="false">SUMPRODUCT(AA18:AC18,AA$4:AC$4)</f>
        <v>1.6</v>
      </c>
      <c r="H18" s="94" t="n">
        <f aca="false">MYRATING(_DEE1,$B18,'DE-Efficacy'!$F$1)</f>
        <v>4</v>
      </c>
      <c r="I18" s="94" t="n">
        <f aca="false">MYRATING(_DEE2,$B18,'DE-Efficacy'!$F$1)</f>
        <v>4</v>
      </c>
      <c r="J18" s="94" t="n">
        <f aca="false">MYRATING(_DEE3,$B18,'DE-Efficacy'!$F$1)</f>
        <v>3</v>
      </c>
      <c r="K18" s="94" t="n">
        <f aca="false">MYRATING(_DEE4,$B18,'DE-Efficacy'!$F$1)</f>
        <v>4</v>
      </c>
      <c r="L18" s="94" t="n">
        <f aca="false">MYRATING(_DEE5,$B18,'DE-Efficacy'!$F$1)</f>
        <v>2</v>
      </c>
      <c r="M18" s="94" t="n">
        <f aca="false">MYRATING(_DEE6,$B18,'DE-Efficacy'!$F$1)</f>
        <v>2</v>
      </c>
      <c r="N18" s="94" t="n">
        <f aca="false">MYRATING(_DEE7,$B18,'DE-Efficacy'!$F$1)</f>
        <v>2</v>
      </c>
      <c r="O18" s="94" t="n">
        <f aca="false">MYRATING(_DEE8,$B18,'DE-Efficacy'!$F$1)</f>
        <v>4</v>
      </c>
      <c r="P18" s="94" t="n">
        <f aca="false">MYRATING(_DES1,$B18,'DE-Efficacy'!$F$1)</f>
        <v>1</v>
      </c>
      <c r="Q18" s="94" t="n">
        <f aca="false">MYRATING(_DES2,$B18,'DE-Efficacy'!$F$1)</f>
        <v>4</v>
      </c>
      <c r="R18" s="94" t="n">
        <f aca="false">MYRATING(_DES3,$B18,'DE-Efficacy'!$F$1)</f>
        <v>4</v>
      </c>
      <c r="S18" s="94" t="n">
        <f aca="false">MYRATING(_DES4,$B18,'DE-Efficacy'!$F$1)</f>
        <v>4</v>
      </c>
      <c r="T18" s="94" t="n">
        <f aca="false">MYRATING(_DES5,$B18,'DE-Efficacy'!$F$1)</f>
        <v>5</v>
      </c>
      <c r="U18" s="94" t="n">
        <f aca="false">MYRATING(_DES6,$B18,'DE-Efficacy'!$F$1)</f>
        <v>4</v>
      </c>
      <c r="V18" s="94" t="n">
        <f aca="false">MYRATING(_DES7,$B18,'DE-Efficacy'!$F$1)</f>
        <v>1</v>
      </c>
      <c r="W18" s="94" t="n">
        <f aca="false">MYRATING(_DED1,$B18,'DE-Efficacy'!$F$1)</f>
        <v>2</v>
      </c>
      <c r="X18" s="94" t="n">
        <f aca="false">MYRATING(_DED2,$B18,'DE-Efficacy'!$F$1)</f>
        <v>1</v>
      </c>
      <c r="Y18" s="94" t="n">
        <f aca="false">MYRATING(_DED3,$B18,'DE-Efficacy'!$F$1)</f>
        <v>3</v>
      </c>
      <c r="Z18" s="94" t="n">
        <f aca="false">MYRATING(_DED4,$B18,'DE-Efficacy'!$F$1)</f>
        <v>1</v>
      </c>
      <c r="AA18" s="94" t="n">
        <f aca="false">MYRATING(_DEB1,$B18,'DE-Efficacy'!$F$1)</f>
        <v>2</v>
      </c>
      <c r="AB18" s="94" t="n">
        <f aca="false">MYRATING(_DEB2,$B18,'DE-Efficacy'!$F$1)</f>
        <v>1</v>
      </c>
      <c r="AC18" s="94" t="n">
        <f aca="false">MYRATING(_DEB3,$B18,'DE-Efficacy'!$F$1)</f>
        <v>2</v>
      </c>
    </row>
    <row r="19" customFormat="false" ht="15" hidden="false" customHeight="false" outlineLevel="0" collapsed="false">
      <c r="B19" s="101" t="s">
        <v>57</v>
      </c>
      <c r="C19" s="95" t="n">
        <f aca="false">SUMPRODUCT(H19:O19,H$4:O$4)</f>
        <v>1.7325336</v>
      </c>
      <c r="D19" s="95" t="n">
        <f aca="false">E19+F19</f>
        <v>1.04563953164</v>
      </c>
      <c r="E19" s="95" t="n">
        <f aca="false">SUMPRODUCT(P19:V19,P$4:V$4)</f>
        <v>0.7037789</v>
      </c>
      <c r="F19" s="95" t="n">
        <f aca="false">SUMPRODUCT(X19:Z19,X$4:Z$4)</f>
        <v>0.34186063164</v>
      </c>
      <c r="G19" s="95" t="n">
        <f aca="false">SUMPRODUCT(AA19:AC19,AA$4:AC$4)</f>
        <v>3</v>
      </c>
      <c r="H19" s="94" t="n">
        <f aca="false">MYRATING(_DEE1,$B19,'DE-Efficacy'!$F$1)</f>
        <v>4</v>
      </c>
      <c r="I19" s="94" t="n">
        <f aca="false">MYRATING(_DEE2,$B19,'DE-Efficacy'!$F$1)</f>
        <v>3</v>
      </c>
      <c r="J19" s="94" t="n">
        <f aca="false">MYRATING(_DEE3,$B19,'DE-Efficacy'!$F$1)</f>
        <v>3</v>
      </c>
      <c r="K19" s="94" t="n">
        <f aca="false">MYRATING(_DEE4,$B19,'DE-Efficacy'!$F$1)</f>
        <v>3</v>
      </c>
      <c r="L19" s="94" t="n">
        <f aca="false">MYRATING(_DEE5,$B19,'DE-Efficacy'!$F$1)</f>
        <v>3</v>
      </c>
      <c r="M19" s="94" t="n">
        <f aca="false">MYRATING(_DEE6,$B19,'DE-Efficacy'!$F$1)</f>
        <v>3</v>
      </c>
      <c r="N19" s="94" t="n">
        <f aca="false">MYRATING(_DEE7,$B19,'DE-Efficacy'!$F$1)</f>
        <v>2</v>
      </c>
      <c r="O19" s="94" t="n">
        <f aca="false">MYRATING(_DEE8,$B19,'DE-Efficacy'!$F$1)</f>
        <v>3</v>
      </c>
      <c r="P19" s="94" t="n">
        <f aca="false">MYRATING(_DES1,$B19,'DE-Efficacy'!$F$1)</f>
        <v>3</v>
      </c>
      <c r="Q19" s="94" t="n">
        <f aca="false">MYRATING(_DES2,$B19,'DE-Efficacy'!$F$1)</f>
        <v>2</v>
      </c>
      <c r="R19" s="94" t="n">
        <f aca="false">MYRATING(_DES3,$B19,'DE-Efficacy'!$F$1)</f>
        <v>3</v>
      </c>
      <c r="S19" s="94" t="n">
        <f aca="false">MYRATING(_DES4,$B19,'DE-Efficacy'!$F$1)</f>
        <v>3</v>
      </c>
      <c r="T19" s="94" t="n">
        <f aca="false">MYRATING(_DES5,$B19,'DE-Efficacy'!$F$1)</f>
        <v>2</v>
      </c>
      <c r="U19" s="94" t="n">
        <f aca="false">MYRATING(_DES6,$B19,'DE-Efficacy'!$F$1)</f>
        <v>4</v>
      </c>
      <c r="V19" s="94" t="n">
        <f aca="false">MYRATING(_DES7,$B19,'DE-Efficacy'!$F$1)</f>
        <v>3</v>
      </c>
      <c r="W19" s="94" t="n">
        <f aca="false">MYRATING(_DED1,$B19,'DE-Efficacy'!$F$1)</f>
        <v>3</v>
      </c>
      <c r="X19" s="94" t="n">
        <f aca="false">MYRATING(_DED2,$B19,'DE-Efficacy'!$F$1)</f>
        <v>2</v>
      </c>
      <c r="Y19" s="94" t="n">
        <f aca="false">MYRATING(_DED3,$B19,'DE-Efficacy'!$F$1)</f>
        <v>3</v>
      </c>
      <c r="Z19" s="94" t="n">
        <f aca="false">MYRATING(_DED4,$B19,'DE-Efficacy'!$F$1)</f>
        <v>3</v>
      </c>
      <c r="AA19" s="94" t="n">
        <f aca="false">MYRATING(_DEB1,$B19,'DE-Efficacy'!$F$1)</f>
        <v>3</v>
      </c>
      <c r="AB19" s="94" t="n">
        <f aca="false">MYRATING(_DEB2,$B19,'DE-Efficacy'!$F$1)</f>
        <v>3</v>
      </c>
      <c r="AC19" s="94" t="n">
        <f aca="false">MYRATING(_DEB3,$B19,'DE-Efficacy'!$F$1)</f>
        <v>3</v>
      </c>
    </row>
    <row r="20" customFormat="false" ht="15" hidden="false" customHeight="false" outlineLevel="0" collapsed="false">
      <c r="B20" s="101" t="s">
        <v>85</v>
      </c>
      <c r="C20" s="95" t="n">
        <f aca="false">SUMPRODUCT(H20:O20,H$4:O$4)</f>
        <v>0.658102</v>
      </c>
      <c r="D20" s="95" t="n">
        <f aca="false">E20+F20</f>
        <v>1.34576023164</v>
      </c>
      <c r="E20" s="95" t="n">
        <f aca="false">SUMPRODUCT(P20:V20,P$4:V$4)</f>
        <v>1.0038996</v>
      </c>
      <c r="F20" s="95" t="n">
        <f aca="false">SUMPRODUCT(X20:Z20,X$4:Z$4)</f>
        <v>0.34186063164</v>
      </c>
      <c r="G20" s="95" t="n">
        <f aca="false">SUMPRODUCT(AA20:AC20,AA$4:AC$4)</f>
        <v>3</v>
      </c>
      <c r="H20" s="94" t="n">
        <f aca="false">MYRATING(_DEE1,$B20,'DE-Efficacy'!$F$1)</f>
        <v>1</v>
      </c>
      <c r="I20" s="94" t="n">
        <f aca="false">MYRATING(_DEE2,$B20,'DE-Efficacy'!$F$1)</f>
        <v>1</v>
      </c>
      <c r="J20" s="94" t="n">
        <f aca="false">MYRATING(_DEE3,$B20,'DE-Efficacy'!$F$1)</f>
        <v>1</v>
      </c>
      <c r="K20" s="94" t="n">
        <f aca="false">MYRATING(_DEE4,$B20,'DE-Efficacy'!$F$1)</f>
        <v>1</v>
      </c>
      <c r="L20" s="94" t="n">
        <f aca="false">MYRATING(_DEE5,$B20,'DE-Efficacy'!$F$1)</f>
        <v>1</v>
      </c>
      <c r="M20" s="94" t="n">
        <f aca="false">MYRATING(_DEE6,$B20,'DE-Efficacy'!$F$1)</f>
        <v>2</v>
      </c>
      <c r="N20" s="94" t="n">
        <f aca="false">MYRATING(_DEE7,$B20,'DE-Efficacy'!$F$1)</f>
        <v>2</v>
      </c>
      <c r="O20" s="94" t="n">
        <f aca="false">MYRATING(_DEE8,$B20,'DE-Efficacy'!$F$1)</f>
        <v>1</v>
      </c>
      <c r="P20" s="94" t="n">
        <f aca="false">MYRATING(_DES1,$B20,'DE-Efficacy'!$F$1)</f>
        <v>4</v>
      </c>
      <c r="Q20" s="94" t="n">
        <f aca="false">MYRATING(_DES2,$B20,'DE-Efficacy'!$F$1)</f>
        <v>4</v>
      </c>
      <c r="R20" s="94" t="n">
        <f aca="false">MYRATING(_DES3,$B20,'DE-Efficacy'!$F$1)</f>
        <v>4</v>
      </c>
      <c r="S20" s="94" t="n">
        <f aca="false">MYRATING(_DES4,$B20,'DE-Efficacy'!$F$1)</f>
        <v>4</v>
      </c>
      <c r="T20" s="94" t="n">
        <f aca="false">MYRATING(_DES5,$B20,'DE-Efficacy'!$F$1)</f>
        <v>4</v>
      </c>
      <c r="U20" s="94" t="n">
        <f aca="false">MYRATING(_DES6,$B20,'DE-Efficacy'!$F$1)</f>
        <v>4</v>
      </c>
      <c r="V20" s="94" t="n">
        <f aca="false">MYRATING(_DES7,$B20,'DE-Efficacy'!$F$1)</f>
        <v>4</v>
      </c>
      <c r="W20" s="94" t="n">
        <f aca="false">MYRATING(_DED1,$B20,'DE-Efficacy'!$F$1)</f>
        <v>2</v>
      </c>
      <c r="X20" s="94" t="n">
        <f aca="false">MYRATING(_DED2,$B20,'DE-Efficacy'!$F$1)</f>
        <v>2</v>
      </c>
      <c r="Y20" s="94" t="n">
        <f aca="false">MYRATING(_DED3,$B20,'DE-Efficacy'!$F$1)</f>
        <v>3</v>
      </c>
      <c r="Z20" s="94" t="n">
        <f aca="false">MYRATING(_DED4,$B20,'DE-Efficacy'!$F$1)</f>
        <v>3</v>
      </c>
      <c r="AA20" s="94" t="n">
        <f aca="false">MYRATING(_DEB1,$B20,'DE-Efficacy'!$F$1)</f>
        <v>3</v>
      </c>
      <c r="AB20" s="94" t="n">
        <f aca="false">MYRATING(_DEB2,$B20,'DE-Efficacy'!$F$1)</f>
        <v>3</v>
      </c>
      <c r="AC20" s="94" t="n">
        <f aca="false">MYRATING(_DEB3,$B20,'DE-Efficacy'!$F$1)</f>
        <v>3</v>
      </c>
    </row>
    <row r="21" customFormat="false" ht="15" hidden="false" customHeight="false" outlineLevel="0" collapsed="false">
      <c r="B21" s="101" t="s">
        <v>86</v>
      </c>
      <c r="C21" s="95" t="n">
        <f aca="false">SUMPRODUCT(H21:O21,H$4:O$4)</f>
        <v>0.7191914</v>
      </c>
      <c r="D21" s="95" t="n">
        <f aca="false">E21+F21</f>
        <v>1.20225623578</v>
      </c>
      <c r="E21" s="95" t="n">
        <f aca="false">SUMPRODUCT(P21:V21,P$4:V$4)</f>
        <v>0.8203684</v>
      </c>
      <c r="F21" s="95" t="n">
        <f aca="false">SUMPRODUCT(X21:Z21,X$4:Z$4)</f>
        <v>0.38188783578</v>
      </c>
      <c r="G21" s="95" t="n">
        <f aca="false">SUMPRODUCT(AA21:AC21,AA$4:AC$4)</f>
        <v>3</v>
      </c>
      <c r="H21" s="94" t="n">
        <f aca="false">MYRATING(_DEE1,$B21,'DE-Efficacy'!$F$1)</f>
        <v>1</v>
      </c>
      <c r="I21" s="94" t="n">
        <f aca="false">MYRATING(_DEE2,$B21,'DE-Efficacy'!$F$1)</f>
        <v>1</v>
      </c>
      <c r="J21" s="94" t="n">
        <f aca="false">MYRATING(_DEE3,$B21,'DE-Efficacy'!$F$1)</f>
        <v>1</v>
      </c>
      <c r="K21" s="94" t="n">
        <f aca="false">MYRATING(_DEE4,$B21,'DE-Efficacy'!$F$1)</f>
        <v>1</v>
      </c>
      <c r="L21" s="94" t="n">
        <f aca="false">MYRATING(_DEE5,$B21,'DE-Efficacy'!$F$1)</f>
        <v>2</v>
      </c>
      <c r="M21" s="94" t="n">
        <f aca="false">MYRATING(_DEE6,$B21,'DE-Efficacy'!$F$1)</f>
        <v>2</v>
      </c>
      <c r="N21" s="94" t="n">
        <f aca="false">MYRATING(_DEE7,$B21,'DE-Efficacy'!$F$1)</f>
        <v>2</v>
      </c>
      <c r="O21" s="94" t="n">
        <f aca="false">MYRATING(_DEE8,$B21,'DE-Efficacy'!$F$1)</f>
        <v>1</v>
      </c>
      <c r="P21" s="94" t="n">
        <f aca="false">MYRATING(_DES1,$B21,'DE-Efficacy'!$F$1)</f>
        <v>3</v>
      </c>
      <c r="Q21" s="94" t="n">
        <f aca="false">MYRATING(_DES2,$B21,'DE-Efficacy'!$F$1)</f>
        <v>3</v>
      </c>
      <c r="R21" s="94" t="n">
        <f aca="false">MYRATING(_DES3,$B21,'DE-Efficacy'!$F$1)</f>
        <v>3</v>
      </c>
      <c r="S21" s="94" t="n">
        <f aca="false">MYRATING(_DES4,$B21,'DE-Efficacy'!$F$1)</f>
        <v>3</v>
      </c>
      <c r="T21" s="94" t="n">
        <f aca="false">MYRATING(_DES5,$B21,'DE-Efficacy'!$F$1)</f>
        <v>4</v>
      </c>
      <c r="U21" s="94" t="n">
        <f aca="false">MYRATING(_DES6,$B21,'DE-Efficacy'!$F$1)</f>
        <v>4</v>
      </c>
      <c r="V21" s="94" t="n">
        <f aca="false">MYRATING(_DES7,$B21,'DE-Efficacy'!$F$1)</f>
        <v>3</v>
      </c>
      <c r="W21" s="94" t="n">
        <f aca="false">MYRATING(_DED1,$B21,'DE-Efficacy'!$F$1)</f>
        <v>2</v>
      </c>
      <c r="X21" s="94" t="n">
        <f aca="false">MYRATING(_DED2,$B21,'DE-Efficacy'!$F$1)</f>
        <v>3</v>
      </c>
      <c r="Y21" s="94" t="n">
        <f aca="false">MYRATING(_DED3,$B21,'DE-Efficacy'!$F$1)</f>
        <v>3</v>
      </c>
      <c r="Z21" s="94" t="n">
        <f aca="false">MYRATING(_DED4,$B21,'DE-Efficacy'!$F$1)</f>
        <v>3</v>
      </c>
      <c r="AA21" s="94" t="n">
        <f aca="false">MYRATING(_DEB1,$B21,'DE-Efficacy'!$F$1)</f>
        <v>3</v>
      </c>
      <c r="AB21" s="94" t="n">
        <f aca="false">MYRATING(_DEB2,$B21,'DE-Efficacy'!$F$1)</f>
        <v>3</v>
      </c>
      <c r="AC21" s="94" t="n">
        <f aca="false">MYRATING(_DEB3,$B21,'DE-Efficacy'!$F$1)</f>
        <v>3</v>
      </c>
    </row>
    <row r="22" customFormat="false" ht="15" hidden="false" customHeight="false" outlineLevel="0" collapsed="false">
      <c r="B22" s="101" t="s">
        <v>58</v>
      </c>
      <c r="C22" s="95" t="n">
        <f aca="false">SUMPRODUCT(H22:O22,H$4:O$4)</f>
        <v>1.686</v>
      </c>
      <c r="D22" s="95" t="n">
        <f aca="false">E22+F22</f>
        <v>1.13481253578</v>
      </c>
      <c r="E22" s="95" t="n">
        <f aca="false">SUMPRODUCT(P22:V22,P$4:V$4)</f>
        <v>0.7529247</v>
      </c>
      <c r="F22" s="95" t="n">
        <f aca="false">SUMPRODUCT(X22:Z22,X$4:Z$4)</f>
        <v>0.38188783578</v>
      </c>
      <c r="G22" s="95" t="n">
        <f aca="false">SUMPRODUCT(AA22:AC22,AA$4:AC$4)</f>
        <v>3</v>
      </c>
      <c r="H22" s="94" t="n">
        <f aca="false">MYRATING(_DEE1,$B22,'DE-Efficacy'!$F$1)</f>
        <v>3</v>
      </c>
      <c r="I22" s="94" t="n">
        <f aca="false">MYRATING(_DEE2,$B22,'DE-Efficacy'!$F$1)</f>
        <v>3</v>
      </c>
      <c r="J22" s="94" t="n">
        <f aca="false">MYRATING(_DEE3,$B22,'DE-Efficacy'!$F$1)</f>
        <v>3</v>
      </c>
      <c r="K22" s="94" t="n">
        <f aca="false">MYRATING(_DEE4,$B22,'DE-Efficacy'!$F$1)</f>
        <v>3</v>
      </c>
      <c r="L22" s="94" t="n">
        <f aca="false">MYRATING(_DEE5,$B22,'DE-Efficacy'!$F$1)</f>
        <v>3</v>
      </c>
      <c r="M22" s="94" t="n">
        <f aca="false">MYRATING(_DEE6,$B22,'DE-Efficacy'!$F$1)</f>
        <v>3</v>
      </c>
      <c r="N22" s="94" t="n">
        <f aca="false">MYRATING(_DEE7,$B22,'DE-Efficacy'!$F$1)</f>
        <v>3</v>
      </c>
      <c r="O22" s="94" t="n">
        <f aca="false">MYRATING(_DEE8,$B22,'DE-Efficacy'!$F$1)</f>
        <v>3</v>
      </c>
      <c r="P22" s="94" t="n">
        <f aca="false">MYRATING(_DES1,$B22,'DE-Efficacy'!$F$1)</f>
        <v>3</v>
      </c>
      <c r="Q22" s="94" t="n">
        <f aca="false">MYRATING(_DES2,$B22,'DE-Efficacy'!$F$1)</f>
        <v>3</v>
      </c>
      <c r="R22" s="94" t="n">
        <f aca="false">MYRATING(_DES3,$B22,'DE-Efficacy'!$F$1)</f>
        <v>3</v>
      </c>
      <c r="S22" s="94" t="n">
        <f aca="false">MYRATING(_DES4,$B22,'DE-Efficacy'!$F$1)</f>
        <v>3</v>
      </c>
      <c r="T22" s="94" t="n">
        <f aca="false">MYRATING(_DES5,$B22,'DE-Efficacy'!$F$1)</f>
        <v>3</v>
      </c>
      <c r="U22" s="94" t="n">
        <f aca="false">MYRATING(_DES6,$B22,'DE-Efficacy'!$F$1)</f>
        <v>3</v>
      </c>
      <c r="V22" s="94" t="n">
        <f aca="false">MYRATING(_DES7,$B22,'DE-Efficacy'!$F$1)</f>
        <v>3</v>
      </c>
      <c r="W22" s="94" t="n">
        <f aca="false">MYRATING(_DED1,$B22,'DE-Efficacy'!$F$1)</f>
        <v>3</v>
      </c>
      <c r="X22" s="94" t="n">
        <f aca="false">MYRATING(_DED2,$B22,'DE-Efficacy'!$F$1)</f>
        <v>3</v>
      </c>
      <c r="Y22" s="94" t="n">
        <f aca="false">MYRATING(_DED3,$B22,'DE-Efficacy'!$F$1)</f>
        <v>3</v>
      </c>
      <c r="Z22" s="94" t="n">
        <f aca="false">MYRATING(_DED4,$B22,'DE-Efficacy'!$F$1)</f>
        <v>3</v>
      </c>
      <c r="AA22" s="94" t="n">
        <f aca="false">MYRATING(_DEB1,$B22,'DE-Efficacy'!$F$1)</f>
        <v>3</v>
      </c>
      <c r="AB22" s="94" t="n">
        <f aca="false">MYRATING(_DEB2,$B22,'DE-Efficacy'!$F$1)</f>
        <v>3</v>
      </c>
      <c r="AC22" s="94" t="n">
        <f aca="false">MYRATING(_DEB3,$B22,'DE-Efficacy'!$F$1)</f>
        <v>3</v>
      </c>
    </row>
    <row r="23" customFormat="false" ht="15.75" hidden="false" customHeight="false" outlineLevel="0" collapsed="false">
      <c r="B23" s="102" t="s">
        <v>87</v>
      </c>
      <c r="C23" s="95" t="n">
        <f aca="false">SUMPRODUCT(H23:O23,H$4:O$4)</f>
        <v>1.124</v>
      </c>
      <c r="D23" s="95" t="n">
        <f aca="false">E23+F23</f>
        <v>0.99835113164</v>
      </c>
      <c r="E23" s="95" t="n">
        <f aca="false">SUMPRODUCT(P23:V23,P$4:V$4)</f>
        <v>0.6564905</v>
      </c>
      <c r="F23" s="95" t="n">
        <f aca="false">SUMPRODUCT(X23:Z23,X$4:Z$4)</f>
        <v>0.34186063164</v>
      </c>
      <c r="G23" s="95" t="n">
        <f aca="false">SUMPRODUCT(AA23:AC23,AA$4:AC$4)</f>
        <v>3</v>
      </c>
      <c r="H23" s="94" t="n">
        <f aca="false">MYRATING(_DEE1,$B23,'DE-Efficacy'!$F$1)</f>
        <v>2</v>
      </c>
      <c r="I23" s="94" t="n">
        <f aca="false">MYRATING(_DEE2,$B23,'DE-Efficacy'!$F$1)</f>
        <v>2</v>
      </c>
      <c r="J23" s="94" t="n">
        <f aca="false">MYRATING(_DEE3,$B23,'DE-Efficacy'!$F$1)</f>
        <v>2</v>
      </c>
      <c r="K23" s="94" t="n">
        <f aca="false">MYRATING(_DEE4,$B23,'DE-Efficacy'!$F$1)</f>
        <v>2</v>
      </c>
      <c r="L23" s="94" t="n">
        <f aca="false">MYRATING(_DEE5,$B23,'DE-Efficacy'!$F$1)</f>
        <v>2</v>
      </c>
      <c r="M23" s="94" t="n">
        <f aca="false">MYRATING(_DEE6,$B23,'DE-Efficacy'!$F$1)</f>
        <v>2</v>
      </c>
      <c r="N23" s="94" t="n">
        <f aca="false">MYRATING(_DEE7,$B23,'DE-Efficacy'!$F$1)</f>
        <v>2</v>
      </c>
      <c r="O23" s="94" t="n">
        <f aca="false">MYRATING(_DEE8,$B23,'DE-Efficacy'!$F$1)</f>
        <v>2</v>
      </c>
      <c r="P23" s="94" t="n">
        <f aca="false">MYRATING(_DES1,$B23,'DE-Efficacy'!$F$1)</f>
        <v>2</v>
      </c>
      <c r="Q23" s="94" t="n">
        <f aca="false">MYRATING(_DES2,$B23,'DE-Efficacy'!$F$1)</f>
        <v>2</v>
      </c>
      <c r="R23" s="94" t="n">
        <f aca="false">MYRATING(_DES3,$B23,'DE-Efficacy'!$F$1)</f>
        <v>3</v>
      </c>
      <c r="S23" s="94" t="n">
        <f aca="false">MYRATING(_DES4,$B23,'DE-Efficacy'!$F$1)</f>
        <v>2</v>
      </c>
      <c r="T23" s="94" t="n">
        <f aca="false">MYRATING(_DES5,$B23,'DE-Efficacy'!$F$1)</f>
        <v>4</v>
      </c>
      <c r="U23" s="94" t="n">
        <f aca="false">MYRATING(_DES6,$B23,'DE-Efficacy'!$F$1)</f>
        <v>2</v>
      </c>
      <c r="V23" s="94" t="n">
        <f aca="false">MYRATING(_DES7,$B23,'DE-Efficacy'!$F$1)</f>
        <v>3</v>
      </c>
      <c r="W23" s="94" t="n">
        <f aca="false">MYRATING(_DED1,$B23,'DE-Efficacy'!$F$1)</f>
        <v>3</v>
      </c>
      <c r="X23" s="94" t="n">
        <f aca="false">MYRATING(_DED2,$B23,'DE-Efficacy'!$F$1)</f>
        <v>2</v>
      </c>
      <c r="Y23" s="94" t="n">
        <f aca="false">MYRATING(_DED3,$B23,'DE-Efficacy'!$F$1)</f>
        <v>3</v>
      </c>
      <c r="Z23" s="94" t="n">
        <f aca="false">MYRATING(_DED4,$B23,'DE-Efficacy'!$F$1)</f>
        <v>3</v>
      </c>
      <c r="AA23" s="94" t="n">
        <f aca="false">MYRATING(_DEB1,$B23,'DE-Efficacy'!$F$1)</f>
        <v>3</v>
      </c>
      <c r="AB23" s="94" t="n">
        <f aca="false">MYRATING(_DEB2,$B23,'DE-Efficacy'!$F$1)</f>
        <v>3</v>
      </c>
      <c r="AC23" s="94" t="n">
        <f aca="false">MYRATING(_DEB3,$B23,'DE-Efficacy'!$F$1)</f>
        <v>3</v>
      </c>
    </row>
    <row r="24" customFormat="false" ht="15" hidden="false" customHeight="false" outlineLevel="0" collapsed="false">
      <c r="B24" s="78" t="s">
        <v>37</v>
      </c>
      <c r="C24" s="95" t="n">
        <f aca="false">SUMPRODUCT(H24:O24,H$4:O$4)</f>
        <v>2.5682276</v>
      </c>
      <c r="D24" s="95" t="n">
        <f aca="false">E24+F24</f>
        <v>1.37977799052</v>
      </c>
      <c r="E24" s="95" t="n">
        <f aca="false">SUMPRODUCT(P24:V24,P$4:V$4)</f>
        <v>1.1801267</v>
      </c>
      <c r="F24" s="95" t="n">
        <f aca="false">SUMPRODUCT(X24:Z24,X$4:Z$4)</f>
        <v>0.19965129052</v>
      </c>
      <c r="G24" s="95" t="n">
        <f aca="false">SUMPRODUCT(AA24:AC24,AA$4:AC$4)</f>
        <v>1.4</v>
      </c>
      <c r="H24" s="94" t="n">
        <f aca="false">MYRATING(_DEE1,$B24,'DE-Efficacy'!$F$1)</f>
        <v>4</v>
      </c>
      <c r="I24" s="94" t="n">
        <f aca="false">MYRATING(_DEE2,$B24,'DE-Efficacy'!$F$1)</f>
        <v>5</v>
      </c>
      <c r="J24" s="94" t="n">
        <f aca="false">MYRATING(_DEE3,$B24,'DE-Efficacy'!$F$1)</f>
        <v>5</v>
      </c>
      <c r="K24" s="94" t="n">
        <f aca="false">MYRATING(_DEE4,$B24,'DE-Efficacy'!$F$1)</f>
        <v>5</v>
      </c>
      <c r="L24" s="94" t="n">
        <f aca="false">MYRATING(_DEE5,$B24,'DE-Efficacy'!$F$1)</f>
        <v>4</v>
      </c>
      <c r="M24" s="94" t="n">
        <f aca="false">MYRATING(_DEE6,$B24,'DE-Efficacy'!$F$1)</f>
        <v>4</v>
      </c>
      <c r="N24" s="94" t="n">
        <f aca="false">MYRATING(_DEE7,$B24,'DE-Efficacy'!$F$1)</f>
        <v>4</v>
      </c>
      <c r="O24" s="94" t="n">
        <f aca="false">MYRATING(_DEE8,$B24,'DE-Efficacy'!$F$1)</f>
        <v>5</v>
      </c>
      <c r="P24" s="94" t="n">
        <f aca="false">MYRATING(_DES1,$B24,'DE-Efficacy'!$F$1)</f>
        <v>5</v>
      </c>
      <c r="Q24" s="94" t="n">
        <f aca="false">MYRATING(_DES2,$B24,'DE-Efficacy'!$F$1)</f>
        <v>5</v>
      </c>
      <c r="R24" s="94" t="n">
        <f aca="false">MYRATING(_DES3,$B24,'DE-Efficacy'!$F$1)</f>
        <v>5</v>
      </c>
      <c r="S24" s="94" t="n">
        <f aca="false">MYRATING(_DES4,$B24,'DE-Efficacy'!$F$1)</f>
        <v>5</v>
      </c>
      <c r="T24" s="94" t="n">
        <f aca="false">MYRATING(_DES5,$B24,'DE-Efficacy'!$F$1)</f>
        <v>5</v>
      </c>
      <c r="U24" s="94" t="n">
        <f aca="false">MYRATING(_DES6,$B24,'DE-Efficacy'!$F$1)</f>
        <v>3</v>
      </c>
      <c r="V24" s="94" t="n">
        <f aca="false">MYRATING(_DES7,$B24,'DE-Efficacy'!$F$1)</f>
        <v>4</v>
      </c>
      <c r="W24" s="94" t="n">
        <f aca="false">MYRATING(_DED1,$B24,'DE-Efficacy'!$F$1)</f>
        <v>5</v>
      </c>
      <c r="X24" s="94" t="n">
        <f aca="false">MYRATING(_DED2,$B24,'DE-Efficacy'!$F$1)</f>
        <v>2</v>
      </c>
      <c r="Y24" s="94" t="n">
        <f aca="false">MYRATING(_DED3,$B24,'DE-Efficacy'!$F$1)</f>
        <v>2</v>
      </c>
      <c r="Z24" s="94" t="n">
        <f aca="false">MYRATING(_DED4,$B24,'DE-Efficacy'!$F$1)</f>
        <v>1</v>
      </c>
      <c r="AA24" s="94" t="n">
        <f aca="false">MYRATING(_DEB1,$B24,'DE-Efficacy'!$F$1)</f>
        <v>3</v>
      </c>
      <c r="AB24" s="94" t="n">
        <f aca="false">MYRATING(_DEB2,$B24,'DE-Efficacy'!$F$1)</f>
        <v>1</v>
      </c>
      <c r="AC24" s="94" t="n">
        <f aca="false">MYRATING(_DEB3,$B24,'DE-Efficacy'!$F$1)</f>
        <v>1</v>
      </c>
    </row>
    <row r="25" customFormat="false" ht="15" hidden="false" customHeight="false" outlineLevel="0" collapsed="false">
      <c r="B25" s="78" t="s">
        <v>14</v>
      </c>
      <c r="C25" s="95" t="n">
        <f aca="false">SUMPRODUCT(H25:O25,H$4:O$4)</f>
        <v>1.8421798</v>
      </c>
      <c r="D25" s="95" t="n">
        <f aca="false">E25+F25</f>
        <v>1.31533635354</v>
      </c>
      <c r="E25" s="95" t="n">
        <f aca="false">SUMPRODUCT(P25:V25,P$4:V$4)</f>
        <v>1.0530454</v>
      </c>
      <c r="F25" s="95" t="n">
        <f aca="false">SUMPRODUCT(X25:Z25,X$4:Z$4)</f>
        <v>0.26229095354</v>
      </c>
      <c r="G25" s="95" t="n">
        <f aca="false">SUMPRODUCT(AA25:AC25,AA$4:AC$4)</f>
        <v>3</v>
      </c>
      <c r="H25" s="94" t="n">
        <f aca="false">MYRATING(_DEE1,$B25,'DE-Efficacy'!$F$1)</f>
        <v>3</v>
      </c>
      <c r="I25" s="94" t="n">
        <f aca="false">MYRATING(_DEE2,$B25,'DE-Efficacy'!$F$1)</f>
        <v>3</v>
      </c>
      <c r="J25" s="94" t="n">
        <f aca="false">MYRATING(_DEE3,$B25,'DE-Efficacy'!$F$1)</f>
        <v>4</v>
      </c>
      <c r="K25" s="94" t="n">
        <f aca="false">MYRATING(_DEE4,$B25,'DE-Efficacy'!$F$1)</f>
        <v>3</v>
      </c>
      <c r="L25" s="94" t="n">
        <f aca="false">MYRATING(_DEE5,$B25,'DE-Efficacy'!$F$1)</f>
        <v>4</v>
      </c>
      <c r="M25" s="94" t="n">
        <f aca="false">MYRATING(_DEE6,$B25,'DE-Efficacy'!$F$1)</f>
        <v>3</v>
      </c>
      <c r="N25" s="94" t="n">
        <f aca="false">MYRATING(_DEE7,$B25,'DE-Efficacy'!$F$1)</f>
        <v>3</v>
      </c>
      <c r="O25" s="94" t="n">
        <f aca="false">MYRATING(_DEE8,$B25,'DE-Efficacy'!$F$1)</f>
        <v>3</v>
      </c>
      <c r="P25" s="94" t="n">
        <f aca="false">MYRATING(_DES1,$B25,'DE-Efficacy'!$F$1)</f>
        <v>4</v>
      </c>
      <c r="Q25" s="94" t="n">
        <f aca="false">MYRATING(_DES2,$B25,'DE-Efficacy'!$F$1)</f>
        <v>5</v>
      </c>
      <c r="R25" s="94" t="n">
        <f aca="false">MYRATING(_DES3,$B25,'DE-Efficacy'!$F$1)</f>
        <v>4</v>
      </c>
      <c r="S25" s="94" t="n">
        <f aca="false">MYRATING(_DES4,$B25,'DE-Efficacy'!$F$1)</f>
        <v>4</v>
      </c>
      <c r="T25" s="94" t="n">
        <f aca="false">MYRATING(_DES5,$B25,'DE-Efficacy'!$F$1)</f>
        <v>5</v>
      </c>
      <c r="U25" s="94" t="n">
        <f aca="false">MYRATING(_DES6,$B25,'DE-Efficacy'!$F$1)</f>
        <v>3</v>
      </c>
      <c r="V25" s="94" t="n">
        <f aca="false">MYRATING(_DES7,$B25,'DE-Efficacy'!$F$1)</f>
        <v>4</v>
      </c>
      <c r="W25" s="94" t="n">
        <f aca="false">MYRATING(_DED1,$B25,'DE-Efficacy'!$F$1)</f>
        <v>2</v>
      </c>
      <c r="X25" s="94" t="n">
        <f aca="false">MYRATING(_DED2,$B25,'DE-Efficacy'!$F$1)</f>
        <v>3</v>
      </c>
      <c r="Y25" s="94" t="n">
        <f aca="false">MYRATING(_DED3,$B25,'DE-Efficacy'!$F$1)</f>
        <v>1</v>
      </c>
      <c r="Z25" s="94" t="n">
        <f aca="false">MYRATING(_DED4,$B25,'DE-Efficacy'!$F$1)</f>
        <v>2</v>
      </c>
      <c r="AA25" s="94" t="n">
        <f aca="false">MYRATING(_DEB1,$B25,'DE-Efficacy'!$F$1)</f>
        <v>3</v>
      </c>
      <c r="AB25" s="94" t="n">
        <f aca="false">MYRATING(_DEB2,$B25,'DE-Efficacy'!$F$1)</f>
        <v>3</v>
      </c>
      <c r="AC25" s="94" t="n">
        <f aca="false">MYRATING(_DEB3,$B25,'DE-Efficacy'!$F$1)</f>
        <v>3</v>
      </c>
    </row>
    <row r="26" customFormat="false" ht="15" hidden="false" customHeight="false" outlineLevel="0" collapsed="false">
      <c r="B26" s="78" t="s">
        <v>12</v>
      </c>
      <c r="C26" s="95" t="n">
        <f aca="false">SUMPRODUCT(H26:O26,H$4:O$4)</f>
        <v>2.090078</v>
      </c>
      <c r="D26" s="95" t="n">
        <f aca="false">E26+F26</f>
        <v>1.31600943578</v>
      </c>
      <c r="E26" s="95" t="n">
        <f aca="false">SUMPRODUCT(P26:V26,P$4:V$4)</f>
        <v>0.9341216</v>
      </c>
      <c r="F26" s="95" t="n">
        <f aca="false">SUMPRODUCT(X26:Z26,X$4:Z$4)</f>
        <v>0.38188783578</v>
      </c>
      <c r="G26" s="95" t="n">
        <f aca="false">SUMPRODUCT(AA26:AC26,AA$4:AC$4)</f>
        <v>3</v>
      </c>
      <c r="H26" s="94" t="n">
        <f aca="false">MYRATING(_DEE1,$B26,'DE-Efficacy'!$F$1)</f>
        <v>4</v>
      </c>
      <c r="I26" s="94" t="n">
        <f aca="false">MYRATING(_DEE2,$B26,'DE-Efficacy'!$F$1)</f>
        <v>4</v>
      </c>
      <c r="J26" s="94" t="n">
        <f aca="false">MYRATING(_DEE3,$B26,'DE-Efficacy'!$F$1)</f>
        <v>4</v>
      </c>
      <c r="K26" s="94" t="n">
        <f aca="false">MYRATING(_DEE4,$B26,'DE-Efficacy'!$F$1)</f>
        <v>4</v>
      </c>
      <c r="L26" s="94" t="n">
        <f aca="false">MYRATING(_DEE5,$B26,'DE-Efficacy'!$F$1)</f>
        <v>4</v>
      </c>
      <c r="M26" s="94" t="n">
        <f aca="false">MYRATING(_DEE6,$B26,'DE-Efficacy'!$F$1)</f>
        <v>3</v>
      </c>
      <c r="N26" s="94" t="n">
        <f aca="false">MYRATING(_DEE7,$B26,'DE-Efficacy'!$F$1)</f>
        <v>3</v>
      </c>
      <c r="O26" s="94" t="n">
        <f aca="false">MYRATING(_DEE8,$B26,'DE-Efficacy'!$F$1)</f>
        <v>3</v>
      </c>
      <c r="P26" s="94" t="n">
        <f aca="false">MYRATING(_DES1,$B26,'DE-Efficacy'!$F$1)</f>
        <v>4</v>
      </c>
      <c r="Q26" s="94" t="n">
        <f aca="false">MYRATING(_DES2,$B26,'DE-Efficacy'!$F$1)</f>
        <v>5</v>
      </c>
      <c r="R26" s="94" t="n">
        <f aca="false">MYRATING(_DES3,$B26,'DE-Efficacy'!$F$1)</f>
        <v>3</v>
      </c>
      <c r="S26" s="94" t="n">
        <f aca="false">MYRATING(_DES4,$B26,'DE-Efficacy'!$F$1)</f>
        <v>3</v>
      </c>
      <c r="T26" s="94" t="n">
        <f aca="false">MYRATING(_DES5,$B26,'DE-Efficacy'!$F$1)</f>
        <v>5</v>
      </c>
      <c r="U26" s="94" t="n">
        <f aca="false">MYRATING(_DES6,$B26,'DE-Efficacy'!$F$1)</f>
        <v>2</v>
      </c>
      <c r="V26" s="94" t="n">
        <f aca="false">MYRATING(_DES7,$B26,'DE-Efficacy'!$F$1)</f>
        <v>3</v>
      </c>
      <c r="W26" s="94" t="n">
        <f aca="false">MYRATING(_DED1,$B26,'DE-Efficacy'!$F$1)</f>
        <v>3</v>
      </c>
      <c r="X26" s="94" t="n">
        <f aca="false">MYRATING(_DED2,$B26,'DE-Efficacy'!$F$1)</f>
        <v>3</v>
      </c>
      <c r="Y26" s="94" t="n">
        <f aca="false">MYRATING(_DED3,$B26,'DE-Efficacy'!$F$1)</f>
        <v>3</v>
      </c>
      <c r="Z26" s="94" t="n">
        <f aca="false">MYRATING(_DED4,$B26,'DE-Efficacy'!$F$1)</f>
        <v>3</v>
      </c>
      <c r="AA26" s="94" t="n">
        <f aca="false">MYRATING(_DEB1,$B26,'DE-Efficacy'!$F$1)</f>
        <v>3</v>
      </c>
      <c r="AB26" s="94" t="n">
        <f aca="false">MYRATING(_DEB2,$B26,'DE-Efficacy'!$F$1)</f>
        <v>3</v>
      </c>
      <c r="AC26" s="94" t="n">
        <f aca="false">MYRATING(_DEB3,$B26,'DE-Efficacy'!$F$1)</f>
        <v>3</v>
      </c>
    </row>
    <row r="27" customFormat="false" ht="15" hidden="false" customHeight="false" outlineLevel="0" collapsed="false">
      <c r="B27" s="78" t="s">
        <v>38</v>
      </c>
      <c r="C27" s="95" t="n">
        <f aca="false">SUMPRODUCT(H27:O27,H$4:O$4)</f>
        <v>1.9658198</v>
      </c>
      <c r="D27" s="95" t="n">
        <f aca="false">E27+F27</f>
        <v>1.31600943578</v>
      </c>
      <c r="E27" s="95" t="n">
        <f aca="false">SUMPRODUCT(P27:V27,P$4:V$4)</f>
        <v>0.9341216</v>
      </c>
      <c r="F27" s="95" t="n">
        <f aca="false">SUMPRODUCT(X27:Z27,X$4:Z$4)</f>
        <v>0.38188783578</v>
      </c>
      <c r="G27" s="95" t="n">
        <f aca="false">SUMPRODUCT(AA27:AC27,AA$4:AC$4)</f>
        <v>3</v>
      </c>
      <c r="H27" s="94" t="n">
        <f aca="false">MYRATING(_DEE1,$B27,'DE-Efficacy'!$F$1)</f>
        <v>3</v>
      </c>
      <c r="I27" s="94" t="n">
        <f aca="false">MYRATING(_DEE2,$B27,'DE-Efficacy'!$F$1)</f>
        <v>3</v>
      </c>
      <c r="J27" s="94" t="n">
        <f aca="false">MYRATING(_DEE3,$B27,'DE-Efficacy'!$F$1)</f>
        <v>4</v>
      </c>
      <c r="K27" s="94" t="n">
        <f aca="false">MYRATING(_DEE4,$B27,'DE-Efficacy'!$F$1)</f>
        <v>3</v>
      </c>
      <c r="L27" s="94" t="n">
        <f aca="false">MYRATING(_DEE5,$B27,'DE-Efficacy'!$F$1)</f>
        <v>4</v>
      </c>
      <c r="M27" s="94" t="n">
        <f aca="false">MYRATING(_DEE6,$B27,'DE-Efficacy'!$F$1)</f>
        <v>3</v>
      </c>
      <c r="N27" s="94" t="n">
        <f aca="false">MYRATING(_DEE7,$B27,'DE-Efficacy'!$F$1)</f>
        <v>3</v>
      </c>
      <c r="O27" s="94" t="n">
        <f aca="false">MYRATING(_DEE8,$B27,'DE-Efficacy'!$F$1)</f>
        <v>5</v>
      </c>
      <c r="P27" s="94" t="n">
        <f aca="false">MYRATING(_DES1,$B27,'DE-Efficacy'!$F$1)</f>
        <v>4</v>
      </c>
      <c r="Q27" s="94" t="n">
        <f aca="false">MYRATING(_DES2,$B27,'DE-Efficacy'!$F$1)</f>
        <v>5</v>
      </c>
      <c r="R27" s="94" t="n">
        <f aca="false">MYRATING(_DES3,$B27,'DE-Efficacy'!$F$1)</f>
        <v>3</v>
      </c>
      <c r="S27" s="94" t="n">
        <f aca="false">MYRATING(_DES4,$B27,'DE-Efficacy'!$F$1)</f>
        <v>3</v>
      </c>
      <c r="T27" s="94" t="n">
        <f aca="false">MYRATING(_DES5,$B27,'DE-Efficacy'!$F$1)</f>
        <v>5</v>
      </c>
      <c r="U27" s="94" t="n">
        <f aca="false">MYRATING(_DES6,$B27,'DE-Efficacy'!$F$1)</f>
        <v>2</v>
      </c>
      <c r="V27" s="94" t="n">
        <f aca="false">MYRATING(_DES7,$B27,'DE-Efficacy'!$F$1)</f>
        <v>3</v>
      </c>
      <c r="W27" s="94" t="n">
        <f aca="false">MYRATING(_DED1,$B27,'DE-Efficacy'!$F$1)</f>
        <v>3</v>
      </c>
      <c r="X27" s="94" t="n">
        <f aca="false">MYRATING(_DED2,$B27,'DE-Efficacy'!$F$1)</f>
        <v>3</v>
      </c>
      <c r="Y27" s="94" t="n">
        <f aca="false">MYRATING(_DED3,$B27,'DE-Efficacy'!$F$1)</f>
        <v>3</v>
      </c>
      <c r="Z27" s="94" t="n">
        <f aca="false">MYRATING(_DED4,$B27,'DE-Efficacy'!$F$1)</f>
        <v>3</v>
      </c>
      <c r="AA27" s="94" t="n">
        <f aca="false">MYRATING(_DEB1,$B27,'DE-Efficacy'!$F$1)</f>
        <v>3</v>
      </c>
      <c r="AB27" s="94" t="n">
        <f aca="false">MYRATING(_DEB2,$B27,'DE-Efficacy'!$F$1)</f>
        <v>3</v>
      </c>
      <c r="AC27" s="94" t="n">
        <f aca="false">MYRATING(_DEB3,$B27,'DE-Efficacy'!$F$1)</f>
        <v>3</v>
      </c>
    </row>
    <row r="28" customFormat="false" ht="15" hidden="false" customHeight="false" outlineLevel="0" collapsed="false">
      <c r="B28" s="78" t="s">
        <v>40</v>
      </c>
      <c r="C28" s="95" t="n">
        <f aca="false">SUMPRODUCT(H28:O28,H$4:O$4)</f>
        <v>2.0931128</v>
      </c>
      <c r="D28" s="95" t="n">
        <f aca="false">E28+F28</f>
        <v>1.39261463578</v>
      </c>
      <c r="E28" s="95" t="n">
        <f aca="false">SUMPRODUCT(P28:V28,P$4:V$4)</f>
        <v>1.0107268</v>
      </c>
      <c r="F28" s="95" t="n">
        <f aca="false">SUMPRODUCT(X28:Z28,X$4:Z$4)</f>
        <v>0.38188783578</v>
      </c>
      <c r="G28" s="95" t="n">
        <f aca="false">SUMPRODUCT(AA28:AC28,AA$4:AC$4)</f>
        <v>3</v>
      </c>
      <c r="H28" s="94" t="n">
        <f aca="false">MYRATING(_DEE1,$B28,'DE-Efficacy'!$F$1)</f>
        <v>4</v>
      </c>
      <c r="I28" s="94" t="n">
        <f aca="false">MYRATING(_DEE2,$B28,'DE-Efficacy'!$F$1)</f>
        <v>4</v>
      </c>
      <c r="J28" s="94" t="n">
        <f aca="false">MYRATING(_DEE3,$B28,'DE-Efficacy'!$F$1)</f>
        <v>4</v>
      </c>
      <c r="K28" s="94" t="n">
        <f aca="false">MYRATING(_DEE4,$B28,'DE-Efficacy'!$F$1)</f>
        <v>4</v>
      </c>
      <c r="L28" s="94" t="n">
        <f aca="false">MYRATING(_DEE5,$B28,'DE-Efficacy'!$F$1)</f>
        <v>5</v>
      </c>
      <c r="M28" s="94" t="n">
        <f aca="false">MYRATING(_DEE6,$B28,'DE-Efficacy'!$F$1)</f>
        <v>2</v>
      </c>
      <c r="N28" s="94" t="n">
        <f aca="false">MYRATING(_DEE7,$B28,'DE-Efficacy'!$F$1)</f>
        <v>3</v>
      </c>
      <c r="O28" s="94" t="n">
        <f aca="false">MYRATING(_DEE8,$B28,'DE-Efficacy'!$F$1)</f>
        <v>3</v>
      </c>
      <c r="P28" s="94" t="n">
        <f aca="false">MYRATING(_DES1,$B28,'DE-Efficacy'!$F$1)</f>
        <v>4</v>
      </c>
      <c r="Q28" s="94" t="n">
        <f aca="false">MYRATING(_DES2,$B28,'DE-Efficacy'!$F$1)</f>
        <v>5</v>
      </c>
      <c r="R28" s="94" t="n">
        <f aca="false">MYRATING(_DES3,$B28,'DE-Efficacy'!$F$1)</f>
        <v>4</v>
      </c>
      <c r="S28" s="94" t="n">
        <f aca="false">MYRATING(_DES4,$B28,'DE-Efficacy'!$F$1)</f>
        <v>4</v>
      </c>
      <c r="T28" s="94" t="n">
        <f aca="false">MYRATING(_DES5,$B28,'DE-Efficacy'!$F$1)</f>
        <v>5</v>
      </c>
      <c r="U28" s="94" t="n">
        <f aca="false">MYRATING(_DES6,$B28,'DE-Efficacy'!$F$1)</f>
        <v>4</v>
      </c>
      <c r="V28" s="94" t="n">
        <f aca="false">MYRATING(_DES7,$B28,'DE-Efficacy'!$F$1)</f>
        <v>2</v>
      </c>
      <c r="W28" s="94" t="n">
        <f aca="false">MYRATING(_DED1,$B28,'DE-Efficacy'!$F$1)</f>
        <v>3</v>
      </c>
      <c r="X28" s="94" t="n">
        <f aca="false">MYRATING(_DED2,$B28,'DE-Efficacy'!$F$1)</f>
        <v>3</v>
      </c>
      <c r="Y28" s="94" t="n">
        <f aca="false">MYRATING(_DED3,$B28,'DE-Efficacy'!$F$1)</f>
        <v>3</v>
      </c>
      <c r="Z28" s="94" t="n">
        <f aca="false">MYRATING(_DED4,$B28,'DE-Efficacy'!$F$1)</f>
        <v>3</v>
      </c>
      <c r="AA28" s="94" t="n">
        <f aca="false">MYRATING(_DEB1,$B28,'DE-Efficacy'!$F$1)</f>
        <v>3</v>
      </c>
      <c r="AB28" s="94" t="n">
        <f aca="false">MYRATING(_DEB2,$B28,'DE-Efficacy'!$F$1)</f>
        <v>3</v>
      </c>
      <c r="AC28" s="94" t="n">
        <f aca="false">MYRATING(_DEB3,$B28,'DE-Efficacy'!$F$1)</f>
        <v>3</v>
      </c>
    </row>
    <row r="29" customFormat="false" ht="15" hidden="false" customHeight="false" outlineLevel="0" collapsed="false">
      <c r="B29" s="78" t="s">
        <v>28</v>
      </c>
      <c r="C29" s="95" t="n">
        <f aca="false">SUMPRODUCT(H29:O29,H$4:O$4)</f>
        <v>2.0976088</v>
      </c>
      <c r="D29" s="95" t="n">
        <f aca="false">E29+F29</f>
        <v>1.14465833578</v>
      </c>
      <c r="E29" s="95" t="n">
        <f aca="false">SUMPRODUCT(P29:V29,P$4:V$4)</f>
        <v>0.8726517</v>
      </c>
      <c r="F29" s="95" t="n">
        <f aca="false">SUMPRODUCT(X29:Z29,X$4:Z$4)</f>
        <v>0.27200663578</v>
      </c>
      <c r="G29" s="95" t="n">
        <f aca="false">SUMPRODUCT(AA29:AC29,AA$4:AC$4)</f>
        <v>3</v>
      </c>
      <c r="H29" s="94" t="n">
        <f aca="false">MYRATING(_DEE1,$B29,'DE-Efficacy'!$F$1)</f>
        <v>4</v>
      </c>
      <c r="I29" s="94" t="n">
        <f aca="false">MYRATING(_DEE2,$B29,'DE-Efficacy'!$F$1)</f>
        <v>4</v>
      </c>
      <c r="J29" s="94" t="n">
        <f aca="false">MYRATING(_DEE3,$B29,'DE-Efficacy'!$F$1)</f>
        <v>4</v>
      </c>
      <c r="K29" s="94" t="n">
        <f aca="false">MYRATING(_DEE4,$B29,'DE-Efficacy'!$F$1)</f>
        <v>4</v>
      </c>
      <c r="L29" s="94" t="n">
        <f aca="false">MYRATING(_DEE5,$B29,'DE-Efficacy'!$F$1)</f>
        <v>4</v>
      </c>
      <c r="M29" s="94" t="n">
        <f aca="false">MYRATING(_DEE6,$B29,'DE-Efficacy'!$F$1)</f>
        <v>1</v>
      </c>
      <c r="N29" s="94" t="n">
        <f aca="false">MYRATING(_DEE7,$B29,'DE-Efficacy'!$F$1)</f>
        <v>3</v>
      </c>
      <c r="O29" s="94" t="n">
        <f aca="false">MYRATING(_DEE8,$B29,'DE-Efficacy'!$F$1)</f>
        <v>5</v>
      </c>
      <c r="P29" s="94" t="n">
        <f aca="false">MYRATING(_DES1,$B29,'DE-Efficacy'!$F$1)</f>
        <v>3</v>
      </c>
      <c r="Q29" s="94" t="n">
        <f aca="false">MYRATING(_DES2,$B29,'DE-Efficacy'!$F$1)</f>
        <v>5</v>
      </c>
      <c r="R29" s="94" t="n">
        <f aca="false">MYRATING(_DES3,$B29,'DE-Efficacy'!$F$1)</f>
        <v>3</v>
      </c>
      <c r="S29" s="94" t="n">
        <f aca="false">MYRATING(_DES4,$B29,'DE-Efficacy'!$F$1)</f>
        <v>3</v>
      </c>
      <c r="T29" s="94" t="n">
        <f aca="false">MYRATING(_DES5,$B29,'DE-Efficacy'!$F$1)</f>
        <v>5</v>
      </c>
      <c r="U29" s="94" t="n">
        <f aca="false">MYRATING(_DES6,$B29,'DE-Efficacy'!$F$1)</f>
        <v>2</v>
      </c>
      <c r="V29" s="94" t="n">
        <f aca="false">MYRATING(_DES7,$B29,'DE-Efficacy'!$F$1)</f>
        <v>3</v>
      </c>
      <c r="W29" s="94" t="n">
        <f aca="false">MYRATING(_DED1,$B29,'DE-Efficacy'!$F$1)</f>
        <v>3</v>
      </c>
      <c r="X29" s="94" t="n">
        <f aca="false">MYRATING(_DED2,$B29,'DE-Efficacy'!$F$1)</f>
        <v>3</v>
      </c>
      <c r="Y29" s="94" t="n">
        <f aca="false">MYRATING(_DED3,$B29,'DE-Efficacy'!$F$1)</f>
        <v>3</v>
      </c>
      <c r="Z29" s="94" t="n">
        <f aca="false">MYRATING(_DED4,$B29,'DE-Efficacy'!$F$1)</f>
        <v>1</v>
      </c>
      <c r="AA29" s="94" t="n">
        <f aca="false">MYRATING(_DEB1,$B29,'DE-Efficacy'!$F$1)</f>
        <v>3</v>
      </c>
      <c r="AB29" s="94" t="n">
        <f aca="false">MYRATING(_DEB2,$B29,'DE-Efficacy'!$F$1)</f>
        <v>3</v>
      </c>
      <c r="AC29" s="94" t="n">
        <f aca="false">MYRATING(_DEB3,$B29,'DE-Efficacy'!$F$1)</f>
        <v>3</v>
      </c>
    </row>
    <row r="30" customFormat="false" ht="15" hidden="false" customHeight="false" outlineLevel="0" collapsed="false">
      <c r="B30" s="78" t="s">
        <v>39</v>
      </c>
      <c r="C30" s="95" t="n">
        <f aca="false">SUMPRODUCT(H30:O30,H$4:O$4)</f>
        <v>2.4130594</v>
      </c>
      <c r="D30" s="95" t="n">
        <f aca="false">E30+F30</f>
        <v>1.45328133578</v>
      </c>
      <c r="E30" s="95" t="n">
        <f aca="false">SUMPRODUCT(P30:V30,P$4:V$4)</f>
        <v>1.0713935</v>
      </c>
      <c r="F30" s="95" t="n">
        <f aca="false">SUMPRODUCT(X30:Z30,X$4:Z$4)</f>
        <v>0.38188783578</v>
      </c>
      <c r="G30" s="95" t="n">
        <f aca="false">SUMPRODUCT(AA30:AC30,AA$4:AC$4)</f>
        <v>3</v>
      </c>
      <c r="H30" s="94" t="n">
        <f aca="false">MYRATING(_DEE1,$B30,'DE-Efficacy'!$F$1)</f>
        <v>5</v>
      </c>
      <c r="I30" s="94" t="n">
        <f aca="false">MYRATING(_DEE2,$B30,'DE-Efficacy'!$F$1)</f>
        <v>5</v>
      </c>
      <c r="J30" s="94" t="n">
        <f aca="false">MYRATING(_DEE3,$B30,'DE-Efficacy'!$F$1)</f>
        <v>5</v>
      </c>
      <c r="K30" s="94" t="n">
        <f aca="false">MYRATING(_DEE4,$B30,'DE-Efficacy'!$F$1)</f>
        <v>5</v>
      </c>
      <c r="L30" s="94" t="n">
        <f aca="false">MYRATING(_DEE5,$B30,'DE-Efficacy'!$F$1)</f>
        <v>4</v>
      </c>
      <c r="M30" s="94" t="n">
        <f aca="false">MYRATING(_DEE6,$B30,'DE-Efficacy'!$F$1)</f>
        <v>2</v>
      </c>
      <c r="N30" s="94" t="n">
        <f aca="false">MYRATING(_DEE7,$B30,'DE-Efficacy'!$F$1)</f>
        <v>4</v>
      </c>
      <c r="O30" s="94" t="n">
        <f aca="false">MYRATING(_DEE8,$B30,'DE-Efficacy'!$F$1)</f>
        <v>3</v>
      </c>
      <c r="P30" s="94" t="n">
        <f aca="false">MYRATING(_DES1,$B30,'DE-Efficacy'!$F$1)</f>
        <v>4</v>
      </c>
      <c r="Q30" s="94" t="n">
        <f aca="false">MYRATING(_DES2,$B30,'DE-Efficacy'!$F$1)</f>
        <v>5</v>
      </c>
      <c r="R30" s="94" t="n">
        <f aca="false">MYRATING(_DES3,$B30,'DE-Efficacy'!$F$1)</f>
        <v>4</v>
      </c>
      <c r="S30" s="94" t="n">
        <f aca="false">MYRATING(_DES4,$B30,'DE-Efficacy'!$F$1)</f>
        <v>3</v>
      </c>
      <c r="T30" s="94" t="n">
        <f aca="false">MYRATING(_DES5,$B30,'DE-Efficacy'!$F$1)</f>
        <v>5</v>
      </c>
      <c r="U30" s="94" t="n">
        <f aca="false">MYRATING(_DES6,$B30,'DE-Efficacy'!$F$1)</f>
        <v>4</v>
      </c>
      <c r="V30" s="94" t="n">
        <f aca="false">MYRATING(_DES7,$B30,'DE-Efficacy'!$F$1)</f>
        <v>5</v>
      </c>
      <c r="W30" s="94" t="n">
        <f aca="false">MYRATING(_DED1,$B30,'DE-Efficacy'!$F$1)</f>
        <v>5</v>
      </c>
      <c r="X30" s="94" t="n">
        <f aca="false">MYRATING(_DED2,$B30,'DE-Efficacy'!$F$1)</f>
        <v>3</v>
      </c>
      <c r="Y30" s="94" t="n">
        <f aca="false">MYRATING(_DED3,$B30,'DE-Efficacy'!$F$1)</f>
        <v>3</v>
      </c>
      <c r="Z30" s="94" t="n">
        <f aca="false">MYRATING(_DED4,$B30,'DE-Efficacy'!$F$1)</f>
        <v>3</v>
      </c>
      <c r="AA30" s="94" t="n">
        <f aca="false">MYRATING(_DEB1,$B30,'DE-Efficacy'!$F$1)</f>
        <v>3</v>
      </c>
      <c r="AB30" s="94" t="n">
        <f aca="false">MYRATING(_DEB2,$B30,'DE-Efficacy'!$F$1)</f>
        <v>3</v>
      </c>
      <c r="AC30" s="94" t="n">
        <f aca="false">MYRATING(_DEB3,$B30,'DE-Efficacy'!$F$1)</f>
        <v>3</v>
      </c>
    </row>
    <row r="31" customFormat="false" ht="15" hidden="false" customHeight="false" outlineLevel="0" collapsed="false">
      <c r="B31" s="78" t="s">
        <v>41</v>
      </c>
      <c r="C31" s="95" t="n">
        <f aca="false">SUMPRODUCT(H31:O31,H$4:O$4)</f>
        <v>1.9739688</v>
      </c>
      <c r="D31" s="95" t="n">
        <f aca="false">E31+F31</f>
        <v>1.44723223578</v>
      </c>
      <c r="E31" s="95" t="n">
        <f aca="false">SUMPRODUCT(P31:V31,P$4:V$4)</f>
        <v>1.0653444</v>
      </c>
      <c r="F31" s="95" t="n">
        <f aca="false">SUMPRODUCT(X31:Z31,X$4:Z$4)</f>
        <v>0.38188783578</v>
      </c>
      <c r="G31" s="95" t="n">
        <f aca="false">SUMPRODUCT(AA31:AC31,AA$4:AC$4)</f>
        <v>3</v>
      </c>
      <c r="H31" s="94" t="n">
        <f aca="false">MYRATING(_DEE1,$B31,'DE-Efficacy'!$F$1)</f>
        <v>4</v>
      </c>
      <c r="I31" s="94" t="n">
        <f aca="false">MYRATING(_DEE2,$B31,'DE-Efficacy'!$F$1)</f>
        <v>4</v>
      </c>
      <c r="J31" s="94" t="n">
        <f aca="false">MYRATING(_DEE3,$B31,'DE-Efficacy'!$F$1)</f>
        <v>4</v>
      </c>
      <c r="K31" s="94" t="n">
        <f aca="false">MYRATING(_DEE4,$B31,'DE-Efficacy'!$F$1)</f>
        <v>4</v>
      </c>
      <c r="L31" s="94" t="n">
        <f aca="false">MYRATING(_DEE5,$B31,'DE-Efficacy'!$F$1)</f>
        <v>4</v>
      </c>
      <c r="M31" s="94" t="n">
        <f aca="false">MYRATING(_DEE6,$B31,'DE-Efficacy'!$F$1)</f>
        <v>1</v>
      </c>
      <c r="N31" s="94" t="n">
        <f aca="false">MYRATING(_DEE7,$B31,'DE-Efficacy'!$F$1)</f>
        <v>3</v>
      </c>
      <c r="O31" s="94" t="n">
        <f aca="false">MYRATING(_DEE8,$B31,'DE-Efficacy'!$F$1)</f>
        <v>3</v>
      </c>
      <c r="P31" s="94" t="n">
        <f aca="false">MYRATING(_DES1,$B31,'DE-Efficacy'!$F$1)</f>
        <v>4</v>
      </c>
      <c r="Q31" s="94" t="n">
        <f aca="false">MYRATING(_DES2,$B31,'DE-Efficacy'!$F$1)</f>
        <v>5</v>
      </c>
      <c r="R31" s="94" t="n">
        <f aca="false">MYRATING(_DES3,$B31,'DE-Efficacy'!$F$1)</f>
        <v>5</v>
      </c>
      <c r="S31" s="94" t="n">
        <f aca="false">MYRATING(_DES4,$B31,'DE-Efficacy'!$F$1)</f>
        <v>5</v>
      </c>
      <c r="T31" s="94" t="n">
        <f aca="false">MYRATING(_DES5,$B31,'DE-Efficacy'!$F$1)</f>
        <v>5</v>
      </c>
      <c r="U31" s="94" t="n">
        <f aca="false">MYRATING(_DES6,$B31,'DE-Efficacy'!$F$1)</f>
        <v>2</v>
      </c>
      <c r="V31" s="94" t="n">
        <f aca="false">MYRATING(_DES7,$B31,'DE-Efficacy'!$F$1)</f>
        <v>3</v>
      </c>
      <c r="W31" s="94" t="n">
        <f aca="false">MYRATING(_DED1,$B31,'DE-Efficacy'!$F$1)</f>
        <v>3</v>
      </c>
      <c r="X31" s="94" t="n">
        <f aca="false">MYRATING(_DED2,$B31,'DE-Efficacy'!$F$1)</f>
        <v>3</v>
      </c>
      <c r="Y31" s="94" t="n">
        <f aca="false">MYRATING(_DED3,$B31,'DE-Efficacy'!$F$1)</f>
        <v>3</v>
      </c>
      <c r="Z31" s="94" t="n">
        <f aca="false">MYRATING(_DED4,$B31,'DE-Efficacy'!$F$1)</f>
        <v>3</v>
      </c>
      <c r="AA31" s="94" t="n">
        <f aca="false">MYRATING(_DEB1,$B31,'DE-Efficacy'!$F$1)</f>
        <v>3</v>
      </c>
      <c r="AB31" s="94" t="n">
        <f aca="false">MYRATING(_DEB2,$B31,'DE-Efficacy'!$F$1)</f>
        <v>3</v>
      </c>
      <c r="AC31" s="94" t="n">
        <f aca="false">MYRATING(_DEB3,$B31,'DE-Efficacy'!$F$1)</f>
        <v>3</v>
      </c>
    </row>
    <row r="32" customFormat="false" ht="15" hidden="false" customHeight="false" outlineLevel="0" collapsed="false">
      <c r="B32" s="78" t="s">
        <v>26</v>
      </c>
      <c r="C32" s="95" t="n">
        <f aca="false">SUMPRODUCT(H32:O32,H$4:O$4)</f>
        <v>0</v>
      </c>
      <c r="D32" s="95" t="n">
        <f aca="false">E32+F32</f>
        <v>0.1748215</v>
      </c>
      <c r="E32" s="95" t="n">
        <f aca="false">SUMPRODUCT(P32:V32,P$4:V$4)</f>
        <v>0.1748215</v>
      </c>
      <c r="F32" s="95" t="n">
        <f aca="false">SUMPRODUCT(X32:Z32,X$4:Z$4)</f>
        <v>0</v>
      </c>
      <c r="G32" s="95" t="n">
        <f aca="false">SUMPRODUCT(AA32:AC32,AA$4:AC$4)</f>
        <v>0</v>
      </c>
      <c r="H32" s="94" t="n">
        <f aca="false">MYRATING(_DEE1,$B32,'DE-Efficacy'!$F$1)</f>
        <v>0</v>
      </c>
      <c r="I32" s="94" t="n">
        <f aca="false">MYRATING(_DEE2,$B32,'DE-Efficacy'!$F$1)</f>
        <v>0</v>
      </c>
      <c r="J32" s="94" t="n">
        <f aca="false">MYRATING(_DEE3,$B32,'DE-Efficacy'!$F$1)</f>
        <v>0</v>
      </c>
      <c r="K32" s="94" t="n">
        <f aca="false">MYRATING(_DEE4,$B32,'DE-Efficacy'!$F$1)</f>
        <v>0</v>
      </c>
      <c r="L32" s="94" t="n">
        <f aca="false">MYRATING(_DEE5,$B32,'DE-Efficacy'!$F$1)</f>
        <v>0</v>
      </c>
      <c r="M32" s="94" t="n">
        <f aca="false">MYRATING(_DEE6,$B32,'DE-Efficacy'!$F$1)</f>
        <v>0</v>
      </c>
      <c r="N32" s="94" t="n">
        <f aca="false">MYRATING(_DEE7,$B32,'DE-Efficacy'!$F$1)</f>
        <v>0</v>
      </c>
      <c r="O32" s="94" t="n">
        <f aca="false">MYRATING(_DEE8,$B32,'DE-Efficacy'!$F$1)</f>
        <v>0</v>
      </c>
      <c r="P32" s="94" t="n">
        <f aca="false">MYRATING(_DES1,$B32,'DE-Efficacy'!$F$1)</f>
        <v>0</v>
      </c>
      <c r="Q32" s="94" t="n">
        <f aca="false">MYRATING(_DES2,$B32,'DE-Efficacy'!$F$1)</f>
        <v>0</v>
      </c>
      <c r="R32" s="94" t="n">
        <f aca="false">MYRATING(_DES3,$B32,'DE-Efficacy'!$F$1)</f>
        <v>0</v>
      </c>
      <c r="S32" s="94" t="n">
        <f aca="false">MYRATING(_DES4,$B32,'DE-Efficacy'!$F$1)</f>
        <v>5</v>
      </c>
      <c r="T32" s="94" t="n">
        <f aca="false">MYRATING(_DES5,$B32,'DE-Efficacy'!$F$1)</f>
        <v>0</v>
      </c>
      <c r="U32" s="94" t="n">
        <f aca="false">MYRATING(_DES6,$B32,'DE-Efficacy'!$F$1)</f>
        <v>0</v>
      </c>
      <c r="V32" s="94" t="n">
        <f aca="false">MYRATING(_DES7,$B32,'DE-Efficacy'!$F$1)</f>
        <v>0</v>
      </c>
      <c r="W32" s="94" t="n">
        <f aca="false">MYRATING(_DED1,$B32,'DE-Efficacy'!$F$1)</f>
        <v>0</v>
      </c>
      <c r="X32" s="94" t="n">
        <f aca="false">MYRATING(_DED2,$B32,'DE-Efficacy'!$F$1)</f>
        <v>0</v>
      </c>
      <c r="Y32" s="94" t="n">
        <f aca="false">MYRATING(_DED3,$B32,'DE-Efficacy'!$F$1)</f>
        <v>0</v>
      </c>
      <c r="Z32" s="94" t="n">
        <f aca="false">MYRATING(_DED4,$B32,'DE-Efficacy'!$F$1)</f>
        <v>0</v>
      </c>
      <c r="AA32" s="94" t="n">
        <f aca="false">MYRATING(_DEB1,$B32,'DE-Efficacy'!$F$1)</f>
        <v>0</v>
      </c>
      <c r="AB32" s="94" t="n">
        <f aca="false">MYRATING(_DEB2,$B32,'DE-Efficacy'!$F$1)</f>
        <v>0</v>
      </c>
      <c r="AC32" s="94" t="n">
        <f aca="false">MYRATING(_DEB3,$B32,'DE-Efficacy'!$F$1)</f>
        <v>0</v>
      </c>
    </row>
    <row r="33" customFormat="false" ht="15" hidden="false" customHeight="false" outlineLevel="0" collapsed="false">
      <c r="B33" s="78" t="s">
        <v>24</v>
      </c>
      <c r="C33" s="95" t="n">
        <f aca="false">SUMPRODUCT(H33:O33,H$4:O$4)</f>
        <v>2.0320234</v>
      </c>
      <c r="D33" s="95" t="n">
        <f aca="false">E33+F33</f>
        <v>1.40305623578</v>
      </c>
      <c r="E33" s="95" t="n">
        <f aca="false">SUMPRODUCT(P33:V33,P$4:V$4)</f>
        <v>1.0211684</v>
      </c>
      <c r="F33" s="95" t="n">
        <f aca="false">SUMPRODUCT(X33:Z33,X$4:Z$4)</f>
        <v>0.38188783578</v>
      </c>
      <c r="G33" s="95" t="n">
        <f aca="false">SUMPRODUCT(AA33:AC33,AA$4:AC$4)</f>
        <v>3</v>
      </c>
      <c r="H33" s="94" t="n">
        <f aca="false">MYRATING(_DEE1,$B33,'DE-Efficacy'!$F$1)</f>
        <v>4</v>
      </c>
      <c r="I33" s="94" t="n">
        <f aca="false">MYRATING(_DEE2,$B33,'DE-Efficacy'!$F$1)</f>
        <v>4</v>
      </c>
      <c r="J33" s="94" t="n">
        <f aca="false">MYRATING(_DEE3,$B33,'DE-Efficacy'!$F$1)</f>
        <v>4</v>
      </c>
      <c r="K33" s="94" t="n">
        <f aca="false">MYRATING(_DEE4,$B33,'DE-Efficacy'!$F$1)</f>
        <v>4</v>
      </c>
      <c r="L33" s="94" t="n">
        <f aca="false">MYRATING(_DEE5,$B33,'DE-Efficacy'!$F$1)</f>
        <v>4</v>
      </c>
      <c r="M33" s="94" t="n">
        <f aca="false">MYRATING(_DEE6,$B33,'DE-Efficacy'!$F$1)</f>
        <v>2</v>
      </c>
      <c r="N33" s="94" t="n">
        <f aca="false">MYRATING(_DEE7,$B33,'DE-Efficacy'!$F$1)</f>
        <v>3</v>
      </c>
      <c r="O33" s="94" t="n">
        <f aca="false">MYRATING(_DEE8,$B33,'DE-Efficacy'!$F$1)</f>
        <v>3</v>
      </c>
      <c r="P33" s="94" t="n">
        <f aca="false">MYRATING(_DES1,$B33,'DE-Efficacy'!$F$1)</f>
        <v>4</v>
      </c>
      <c r="Q33" s="94" t="n">
        <f aca="false">MYRATING(_DES2,$B33,'DE-Efficacy'!$F$1)</f>
        <v>5</v>
      </c>
      <c r="R33" s="94" t="n">
        <f aca="false">MYRATING(_DES3,$B33,'DE-Efficacy'!$F$1)</f>
        <v>4</v>
      </c>
      <c r="S33" s="94" t="n">
        <f aca="false">MYRATING(_DES4,$B33,'DE-Efficacy'!$F$1)</f>
        <v>4</v>
      </c>
      <c r="T33" s="94" t="n">
        <f aca="false">MYRATING(_DES5,$B33,'DE-Efficacy'!$F$1)</f>
        <v>5</v>
      </c>
      <c r="U33" s="94" t="n">
        <f aca="false">MYRATING(_DES6,$B33,'DE-Efficacy'!$F$1)</f>
        <v>3</v>
      </c>
      <c r="V33" s="94" t="n">
        <f aca="false">MYRATING(_DES7,$B33,'DE-Efficacy'!$F$1)</f>
        <v>3</v>
      </c>
      <c r="W33" s="94" t="n">
        <f aca="false">MYRATING(_DED1,$B33,'DE-Efficacy'!$F$1)</f>
        <v>3</v>
      </c>
      <c r="X33" s="94" t="n">
        <f aca="false">MYRATING(_DED2,$B33,'DE-Efficacy'!$F$1)</f>
        <v>3</v>
      </c>
      <c r="Y33" s="94" t="n">
        <f aca="false">MYRATING(_DED3,$B33,'DE-Efficacy'!$F$1)</f>
        <v>3</v>
      </c>
      <c r="Z33" s="94" t="n">
        <f aca="false">MYRATING(_DED4,$B33,'DE-Efficacy'!$F$1)</f>
        <v>3</v>
      </c>
      <c r="AA33" s="94" t="n">
        <f aca="false">MYRATING(_DEB1,$B33,'DE-Efficacy'!$F$1)</f>
        <v>3</v>
      </c>
      <c r="AB33" s="94" t="n">
        <f aca="false">MYRATING(_DEB2,$B33,'DE-Efficacy'!$F$1)</f>
        <v>3</v>
      </c>
      <c r="AC33" s="94" t="n">
        <f aca="false">MYRATING(_DEB3,$B33,'DE-Efficacy'!$F$1)</f>
        <v>3</v>
      </c>
    </row>
    <row r="34" customFormat="false" ht="15" hidden="false" customHeight="false" outlineLevel="0" collapsed="false">
      <c r="B34" s="78" t="s">
        <v>23</v>
      </c>
      <c r="C34" s="95" t="n">
        <f aca="false">SUMPRODUCT(H34:O34,H$4:O$4)</f>
        <v>2.151898</v>
      </c>
      <c r="D34" s="95" t="n">
        <f aca="false">E34+F34</f>
        <v>1.40305623578</v>
      </c>
      <c r="E34" s="95" t="n">
        <f aca="false">SUMPRODUCT(P34:V34,P$4:V$4)</f>
        <v>1.0211684</v>
      </c>
      <c r="F34" s="95" t="n">
        <f aca="false">SUMPRODUCT(X34:Z34,X$4:Z$4)</f>
        <v>0.38188783578</v>
      </c>
      <c r="G34" s="95" t="n">
        <f aca="false">SUMPRODUCT(AA34:AC34,AA$4:AC$4)</f>
        <v>3</v>
      </c>
      <c r="H34" s="94" t="n">
        <f aca="false">MYRATING(_DEE1,$B34,'DE-Efficacy'!$F$1)</f>
        <v>4</v>
      </c>
      <c r="I34" s="94" t="n">
        <f aca="false">MYRATING(_DEE2,$B34,'DE-Efficacy'!$F$1)</f>
        <v>4</v>
      </c>
      <c r="J34" s="94" t="n">
        <f aca="false">MYRATING(_DEE3,$B34,'DE-Efficacy'!$F$1)</f>
        <v>4</v>
      </c>
      <c r="K34" s="94" t="n">
        <f aca="false">MYRATING(_DEE4,$B34,'DE-Efficacy'!$F$1)</f>
        <v>4</v>
      </c>
      <c r="L34" s="94" t="n">
        <f aca="false">MYRATING(_DEE5,$B34,'DE-Efficacy'!$F$1)</f>
        <v>4</v>
      </c>
      <c r="M34" s="94" t="n">
        <f aca="false">MYRATING(_DEE6,$B34,'DE-Efficacy'!$F$1)</f>
        <v>3</v>
      </c>
      <c r="N34" s="94" t="n">
        <f aca="false">MYRATING(_DEE7,$B34,'DE-Efficacy'!$F$1)</f>
        <v>3</v>
      </c>
      <c r="O34" s="94" t="n">
        <f aca="false">MYRATING(_DEE8,$B34,'DE-Efficacy'!$F$1)</f>
        <v>4</v>
      </c>
      <c r="P34" s="94" t="n">
        <f aca="false">MYRATING(_DES1,$B34,'DE-Efficacy'!$F$1)</f>
        <v>4</v>
      </c>
      <c r="Q34" s="94" t="n">
        <f aca="false">MYRATING(_DES2,$B34,'DE-Efficacy'!$F$1)</f>
        <v>5</v>
      </c>
      <c r="R34" s="94" t="n">
        <f aca="false">MYRATING(_DES3,$B34,'DE-Efficacy'!$F$1)</f>
        <v>4</v>
      </c>
      <c r="S34" s="94" t="n">
        <f aca="false">MYRATING(_DES4,$B34,'DE-Efficacy'!$F$1)</f>
        <v>4</v>
      </c>
      <c r="T34" s="94" t="n">
        <f aca="false">MYRATING(_DES5,$B34,'DE-Efficacy'!$F$1)</f>
        <v>5</v>
      </c>
      <c r="U34" s="94" t="n">
        <f aca="false">MYRATING(_DES6,$B34,'DE-Efficacy'!$F$1)</f>
        <v>3</v>
      </c>
      <c r="V34" s="94" t="n">
        <f aca="false">MYRATING(_DES7,$B34,'DE-Efficacy'!$F$1)</f>
        <v>3</v>
      </c>
      <c r="W34" s="94" t="n">
        <f aca="false">MYRATING(_DED1,$B34,'DE-Efficacy'!$F$1)</f>
        <v>3</v>
      </c>
      <c r="X34" s="94" t="n">
        <f aca="false">MYRATING(_DED2,$B34,'DE-Efficacy'!$F$1)</f>
        <v>3</v>
      </c>
      <c r="Y34" s="94" t="n">
        <f aca="false">MYRATING(_DED3,$B34,'DE-Efficacy'!$F$1)</f>
        <v>3</v>
      </c>
      <c r="Z34" s="94" t="n">
        <f aca="false">MYRATING(_DED4,$B34,'DE-Efficacy'!$F$1)</f>
        <v>3</v>
      </c>
      <c r="AA34" s="94" t="n">
        <f aca="false">MYRATING(_DEB1,$B34,'DE-Efficacy'!$F$1)</f>
        <v>3</v>
      </c>
      <c r="AB34" s="94" t="n">
        <f aca="false">MYRATING(_DEB2,$B34,'DE-Efficacy'!$F$1)</f>
        <v>3</v>
      </c>
      <c r="AC34" s="94" t="n">
        <f aca="false">MYRATING(_DEB3,$B34,'DE-Efficacy'!$F$1)</f>
        <v>3</v>
      </c>
    </row>
    <row r="35" customFormat="false" ht="15" hidden="false" customHeight="false" outlineLevel="0" collapsed="false">
      <c r="B35" s="78" t="s">
        <v>8</v>
      </c>
      <c r="C35" s="95" t="n">
        <f aca="false">SUMPRODUCT(H35:O35,H$4:O$4)</f>
        <v>1.7841252</v>
      </c>
      <c r="D35" s="95" t="n">
        <f aca="false">E35+F35</f>
        <v>1.38162083578</v>
      </c>
      <c r="E35" s="95" t="n">
        <f aca="false">SUMPRODUCT(P35:V35,P$4:V$4)</f>
        <v>0.999733</v>
      </c>
      <c r="F35" s="95" t="n">
        <f aca="false">SUMPRODUCT(X35:Z35,X$4:Z$4)</f>
        <v>0.38188783578</v>
      </c>
      <c r="G35" s="95" t="n">
        <f aca="false">SUMPRODUCT(AA35:AC35,AA$4:AC$4)</f>
        <v>3</v>
      </c>
      <c r="H35" s="94" t="n">
        <f aca="false">MYRATING(_DEE1,$B35,'DE-Efficacy'!$F$1)</f>
        <v>3</v>
      </c>
      <c r="I35" s="94" t="n">
        <f aca="false">MYRATING(_DEE2,$B35,'DE-Efficacy'!$F$1)</f>
        <v>3</v>
      </c>
      <c r="J35" s="94" t="n">
        <f aca="false">MYRATING(_DEE3,$B35,'DE-Efficacy'!$F$1)</f>
        <v>4</v>
      </c>
      <c r="K35" s="94" t="n">
        <f aca="false">MYRATING(_DEE4,$B35,'DE-Efficacy'!$F$1)</f>
        <v>3</v>
      </c>
      <c r="L35" s="94" t="n">
        <f aca="false">MYRATING(_DEE5,$B35,'DE-Efficacy'!$F$1)</f>
        <v>4</v>
      </c>
      <c r="M35" s="94" t="n">
        <f aca="false">MYRATING(_DEE6,$B35,'DE-Efficacy'!$F$1)</f>
        <v>2</v>
      </c>
      <c r="N35" s="94" t="n">
        <f aca="false">MYRATING(_DEE7,$B35,'DE-Efficacy'!$F$1)</f>
        <v>3</v>
      </c>
      <c r="O35" s="94" t="n">
        <f aca="false">MYRATING(_DEE8,$B35,'DE-Efficacy'!$F$1)</f>
        <v>3</v>
      </c>
      <c r="P35" s="94" t="n">
        <f aca="false">MYRATING(_DES1,$B35,'DE-Efficacy'!$F$1)</f>
        <v>4</v>
      </c>
      <c r="Q35" s="94" t="n">
        <f aca="false">MYRATING(_DES2,$B35,'DE-Efficacy'!$F$1)</f>
        <v>5</v>
      </c>
      <c r="R35" s="94" t="n">
        <f aca="false">MYRATING(_DES3,$B35,'DE-Efficacy'!$F$1)</f>
        <v>4</v>
      </c>
      <c r="S35" s="94" t="n">
        <f aca="false">MYRATING(_DES4,$B35,'DE-Efficacy'!$F$1)</f>
        <v>4</v>
      </c>
      <c r="T35" s="94" t="n">
        <f aca="false">MYRATING(_DES5,$B35,'DE-Efficacy'!$F$1)</f>
        <v>5</v>
      </c>
      <c r="U35" s="94" t="n">
        <f aca="false">MYRATING(_DES6,$B35,'DE-Efficacy'!$F$1)</f>
        <v>2</v>
      </c>
      <c r="V35" s="94" t="n">
        <f aca="false">MYRATING(_DES7,$B35,'DE-Efficacy'!$F$1)</f>
        <v>3</v>
      </c>
      <c r="W35" s="94" t="n">
        <f aca="false">MYRATING(_DED1,$B35,'DE-Efficacy'!$F$1)</f>
        <v>2</v>
      </c>
      <c r="X35" s="94" t="n">
        <f aca="false">MYRATING(_DED2,$B35,'DE-Efficacy'!$F$1)</f>
        <v>3</v>
      </c>
      <c r="Y35" s="94" t="n">
        <f aca="false">MYRATING(_DED3,$B35,'DE-Efficacy'!$F$1)</f>
        <v>3</v>
      </c>
      <c r="Z35" s="94" t="n">
        <f aca="false">MYRATING(_DED4,$B35,'DE-Efficacy'!$F$1)</f>
        <v>3</v>
      </c>
      <c r="AA35" s="94" t="n">
        <f aca="false">MYRATING(_DEB1,$B35,'DE-Efficacy'!$F$1)</f>
        <v>3</v>
      </c>
      <c r="AB35" s="94" t="n">
        <f aca="false">MYRATING(_DEB2,$B35,'DE-Efficacy'!$F$1)</f>
        <v>3</v>
      </c>
      <c r="AC35" s="94" t="n">
        <f aca="false">MYRATING(_DEB3,$B35,'DE-Efficacy'!$F$1)</f>
        <v>3</v>
      </c>
    </row>
    <row r="36" customFormat="false" ht="15" hidden="false" customHeight="false" outlineLevel="0" collapsed="false">
      <c r="B36" s="78" t="s">
        <v>9</v>
      </c>
      <c r="C36" s="95" t="n">
        <f aca="false">SUMPRODUCT(H36:O36,H$4:O$4)</f>
        <v>2.0320234</v>
      </c>
      <c r="D36" s="95" t="n">
        <f aca="false">E36+F36</f>
        <v>1.28011643578</v>
      </c>
      <c r="E36" s="95" t="n">
        <f aca="false">SUMPRODUCT(P36:V36,P$4:V$4)</f>
        <v>0.8982286</v>
      </c>
      <c r="F36" s="95" t="n">
        <f aca="false">SUMPRODUCT(X36:Z36,X$4:Z$4)</f>
        <v>0.38188783578</v>
      </c>
      <c r="G36" s="95" t="n">
        <f aca="false">SUMPRODUCT(AA36:AC36,AA$4:AC$4)</f>
        <v>3</v>
      </c>
      <c r="H36" s="94" t="n">
        <f aca="false">MYRATING(_DEE1,$B36,'DE-Efficacy'!$F$1)</f>
        <v>4</v>
      </c>
      <c r="I36" s="94" t="n">
        <f aca="false">MYRATING(_DEE2,$B36,'DE-Efficacy'!$F$1)</f>
        <v>4</v>
      </c>
      <c r="J36" s="94" t="n">
        <f aca="false">MYRATING(_DEE3,$B36,'DE-Efficacy'!$F$1)</f>
        <v>4</v>
      </c>
      <c r="K36" s="94" t="n">
        <f aca="false">MYRATING(_DEE4,$B36,'DE-Efficacy'!$F$1)</f>
        <v>4</v>
      </c>
      <c r="L36" s="94" t="n">
        <f aca="false">MYRATING(_DEE5,$B36,'DE-Efficacy'!$F$1)</f>
        <v>4</v>
      </c>
      <c r="M36" s="94" t="n">
        <f aca="false">MYRATING(_DEE6,$B36,'DE-Efficacy'!$F$1)</f>
        <v>2</v>
      </c>
      <c r="N36" s="94" t="n">
        <f aca="false">MYRATING(_DEE7,$B36,'DE-Efficacy'!$F$1)</f>
        <v>3</v>
      </c>
      <c r="O36" s="94" t="n">
        <f aca="false">MYRATING(_DEE8,$B36,'DE-Efficacy'!$F$1)</f>
        <v>3</v>
      </c>
      <c r="P36" s="94" t="n">
        <f aca="false">MYRATING(_DES1,$B36,'DE-Efficacy'!$F$1)</f>
        <v>2</v>
      </c>
      <c r="Q36" s="94" t="n">
        <f aca="false">MYRATING(_DES2,$B36,'DE-Efficacy'!$F$1)</f>
        <v>5</v>
      </c>
      <c r="R36" s="94" t="n">
        <f aca="false">MYRATING(_DES3,$B36,'DE-Efficacy'!$F$1)</f>
        <v>4</v>
      </c>
      <c r="S36" s="94" t="n">
        <f aca="false">MYRATING(_DES4,$B36,'DE-Efficacy'!$F$1)</f>
        <v>4</v>
      </c>
      <c r="T36" s="94" t="n">
        <f aca="false">MYRATING(_DES5,$B36,'DE-Efficacy'!$F$1)</f>
        <v>5</v>
      </c>
      <c r="U36" s="94" t="n">
        <f aca="false">MYRATING(_DES6,$B36,'DE-Efficacy'!$F$1)</f>
        <v>3</v>
      </c>
      <c r="V36" s="94" t="n">
        <f aca="false">MYRATING(_DES7,$B36,'DE-Efficacy'!$F$1)</f>
        <v>3</v>
      </c>
      <c r="W36" s="94" t="n">
        <f aca="false">MYRATING(_DED1,$B36,'DE-Efficacy'!$F$1)</f>
        <v>3</v>
      </c>
      <c r="X36" s="94" t="n">
        <f aca="false">MYRATING(_DED2,$B36,'DE-Efficacy'!$F$1)</f>
        <v>3</v>
      </c>
      <c r="Y36" s="94" t="n">
        <f aca="false">MYRATING(_DED3,$B36,'DE-Efficacy'!$F$1)</f>
        <v>3</v>
      </c>
      <c r="Z36" s="94" t="n">
        <f aca="false">MYRATING(_DED4,$B36,'DE-Efficacy'!$F$1)</f>
        <v>3</v>
      </c>
      <c r="AA36" s="94" t="n">
        <f aca="false">MYRATING(_DEB1,$B36,'DE-Efficacy'!$F$1)</f>
        <v>3</v>
      </c>
      <c r="AB36" s="94" t="n">
        <f aca="false">MYRATING(_DEB2,$B36,'DE-Efficacy'!$F$1)</f>
        <v>3</v>
      </c>
      <c r="AC36" s="94" t="n">
        <f aca="false">MYRATING(_DEB3,$B36,'DE-Efficacy'!$F$1)</f>
        <v>3</v>
      </c>
    </row>
    <row r="37" customFormat="false" ht="15" hidden="false" customHeight="false" outlineLevel="0" collapsed="false">
      <c r="B37" s="78" t="s">
        <v>54</v>
      </c>
      <c r="C37" s="95" t="n">
        <f aca="false">SUMPRODUCT(H37:O37,H$4:O$4)</f>
        <v>2.2591276</v>
      </c>
      <c r="D37" s="95" t="n">
        <f aca="false">E37+F37</f>
        <v>1.34158633578</v>
      </c>
      <c r="E37" s="95" t="n">
        <f aca="false">SUMPRODUCT(P37:V37,P$4:V$4)</f>
        <v>0.9596985</v>
      </c>
      <c r="F37" s="95" t="n">
        <f aca="false">SUMPRODUCT(X37:Z37,X$4:Z$4)</f>
        <v>0.38188783578</v>
      </c>
      <c r="G37" s="95" t="n">
        <f aca="false">SUMPRODUCT(AA37:AC37,AA$4:AC$4)</f>
        <v>3</v>
      </c>
      <c r="H37" s="94" t="n">
        <f aca="false">MYRATING(_DEE1,$B37,'DE-Efficacy'!$F$1)</f>
        <v>5</v>
      </c>
      <c r="I37" s="94" t="n">
        <f aca="false">MYRATING(_DEE2,$B37,'DE-Efficacy'!$F$1)</f>
        <v>5</v>
      </c>
      <c r="J37" s="94" t="n">
        <f aca="false">MYRATING(_DEE3,$B37,'DE-Efficacy'!$F$1)</f>
        <v>4</v>
      </c>
      <c r="K37" s="94" t="n">
        <f aca="false">MYRATING(_DEE4,$B37,'DE-Efficacy'!$F$1)</f>
        <v>4</v>
      </c>
      <c r="L37" s="94" t="n">
        <f aca="false">MYRATING(_DEE5,$B37,'DE-Efficacy'!$F$1)</f>
        <v>4</v>
      </c>
      <c r="M37" s="94" t="n">
        <f aca="false">MYRATING(_DEE6,$B37,'DE-Efficacy'!$F$1)</f>
        <v>2</v>
      </c>
      <c r="N37" s="94" t="n">
        <f aca="false">MYRATING(_DEE7,$B37,'DE-Efficacy'!$F$1)</f>
        <v>3</v>
      </c>
      <c r="O37" s="94" t="n">
        <f aca="false">MYRATING(_DEE8,$B37,'DE-Efficacy'!$F$1)</f>
        <v>4</v>
      </c>
      <c r="P37" s="94" t="n">
        <f aca="false">MYRATING(_DES1,$B37,'DE-Efficacy'!$F$1)</f>
        <v>3</v>
      </c>
      <c r="Q37" s="94" t="n">
        <f aca="false">MYRATING(_DES2,$B37,'DE-Efficacy'!$F$1)</f>
        <v>5</v>
      </c>
      <c r="R37" s="94" t="n">
        <f aca="false">MYRATING(_DES3,$B37,'DE-Efficacy'!$F$1)</f>
        <v>4</v>
      </c>
      <c r="S37" s="94" t="n">
        <f aca="false">MYRATING(_DES4,$B37,'DE-Efficacy'!$F$1)</f>
        <v>4</v>
      </c>
      <c r="T37" s="94" t="n">
        <f aca="false">MYRATING(_DES5,$B37,'DE-Efficacy'!$F$1)</f>
        <v>5</v>
      </c>
      <c r="U37" s="94" t="n">
        <f aca="false">MYRATING(_DES6,$B37,'DE-Efficacy'!$F$1)</f>
        <v>3</v>
      </c>
      <c r="V37" s="94" t="n">
        <f aca="false">MYRATING(_DES7,$B37,'DE-Efficacy'!$F$1)</f>
        <v>3</v>
      </c>
      <c r="W37" s="94" t="n">
        <f aca="false">MYRATING(_DED1,$B37,'DE-Efficacy'!$F$1)</f>
        <v>3</v>
      </c>
      <c r="X37" s="94" t="n">
        <f aca="false">MYRATING(_DED2,$B37,'DE-Efficacy'!$F$1)</f>
        <v>3</v>
      </c>
      <c r="Y37" s="94" t="n">
        <f aca="false">MYRATING(_DED3,$B37,'DE-Efficacy'!$F$1)</f>
        <v>3</v>
      </c>
      <c r="Z37" s="94" t="n">
        <f aca="false">MYRATING(_DED4,$B37,'DE-Efficacy'!$F$1)</f>
        <v>3</v>
      </c>
      <c r="AA37" s="94" t="n">
        <f aca="false">MYRATING(_DEB1,$B37,'DE-Efficacy'!$F$1)</f>
        <v>3</v>
      </c>
      <c r="AB37" s="94" t="n">
        <f aca="false">MYRATING(_DEB2,$B37,'DE-Efficacy'!$F$1)</f>
        <v>3</v>
      </c>
      <c r="AC37" s="94" t="n">
        <f aca="false">MYRATING(_DEB3,$B37,'DE-Efficacy'!$F$1)</f>
        <v>3</v>
      </c>
    </row>
    <row r="38" customFormat="false" ht="15" hidden="false" customHeight="false" outlineLevel="0" collapsed="false">
      <c r="B38" s="78" t="s">
        <v>18</v>
      </c>
      <c r="C38" s="95" t="n">
        <f aca="false">SUMPRODUCT(H38:O38,H$4:O$4)</f>
        <v>1.7841252</v>
      </c>
      <c r="D38" s="95" t="n">
        <f aca="false">E38+F38</f>
        <v>1.34158633578</v>
      </c>
      <c r="E38" s="95" t="n">
        <f aca="false">SUMPRODUCT(P38:V38,P$4:V$4)</f>
        <v>0.9596985</v>
      </c>
      <c r="F38" s="95" t="n">
        <f aca="false">SUMPRODUCT(X38:Z38,X$4:Z$4)</f>
        <v>0.38188783578</v>
      </c>
      <c r="G38" s="95" t="n">
        <f aca="false">SUMPRODUCT(AA38:AC38,AA$4:AC$4)</f>
        <v>3</v>
      </c>
      <c r="H38" s="94" t="n">
        <f aca="false">MYRATING(_DEE1,$B38,'DE-Efficacy'!$F$1)</f>
        <v>3</v>
      </c>
      <c r="I38" s="94" t="n">
        <f aca="false">MYRATING(_DEE2,$B38,'DE-Efficacy'!$F$1)</f>
        <v>3</v>
      </c>
      <c r="J38" s="94" t="n">
        <f aca="false">MYRATING(_DEE3,$B38,'DE-Efficacy'!$F$1)</f>
        <v>4</v>
      </c>
      <c r="K38" s="94" t="n">
        <f aca="false">MYRATING(_DEE4,$B38,'DE-Efficacy'!$F$1)</f>
        <v>3</v>
      </c>
      <c r="L38" s="94" t="n">
        <f aca="false">MYRATING(_DEE5,$B38,'DE-Efficacy'!$F$1)</f>
        <v>4</v>
      </c>
      <c r="M38" s="94" t="n">
        <f aca="false">MYRATING(_DEE6,$B38,'DE-Efficacy'!$F$1)</f>
        <v>2</v>
      </c>
      <c r="N38" s="94" t="n">
        <f aca="false">MYRATING(_DEE7,$B38,'DE-Efficacy'!$F$1)</f>
        <v>3</v>
      </c>
      <c r="O38" s="94" t="n">
        <f aca="false">MYRATING(_DEE8,$B38,'DE-Efficacy'!$F$1)</f>
        <v>3</v>
      </c>
      <c r="P38" s="94" t="n">
        <f aca="false">MYRATING(_DES1,$B38,'DE-Efficacy'!$F$1)</f>
        <v>3</v>
      </c>
      <c r="Q38" s="94" t="n">
        <f aca="false">MYRATING(_DES2,$B38,'DE-Efficacy'!$F$1)</f>
        <v>5</v>
      </c>
      <c r="R38" s="94" t="n">
        <f aca="false">MYRATING(_DES3,$B38,'DE-Efficacy'!$F$1)</f>
        <v>4</v>
      </c>
      <c r="S38" s="94" t="n">
        <f aca="false">MYRATING(_DES4,$B38,'DE-Efficacy'!$F$1)</f>
        <v>4</v>
      </c>
      <c r="T38" s="94" t="n">
        <f aca="false">MYRATING(_DES5,$B38,'DE-Efficacy'!$F$1)</f>
        <v>5</v>
      </c>
      <c r="U38" s="94" t="n">
        <f aca="false">MYRATING(_DES6,$B38,'DE-Efficacy'!$F$1)</f>
        <v>3</v>
      </c>
      <c r="V38" s="94" t="n">
        <f aca="false">MYRATING(_DES7,$B38,'DE-Efficacy'!$F$1)</f>
        <v>3</v>
      </c>
      <c r="W38" s="94" t="n">
        <f aca="false">MYRATING(_DED1,$B38,'DE-Efficacy'!$F$1)</f>
        <v>3</v>
      </c>
      <c r="X38" s="94" t="n">
        <f aca="false">MYRATING(_DED2,$B38,'DE-Efficacy'!$F$1)</f>
        <v>3</v>
      </c>
      <c r="Y38" s="94" t="n">
        <f aca="false">MYRATING(_DED3,$B38,'DE-Efficacy'!$F$1)</f>
        <v>3</v>
      </c>
      <c r="Z38" s="94" t="n">
        <f aca="false">MYRATING(_DED4,$B38,'DE-Efficacy'!$F$1)</f>
        <v>3</v>
      </c>
      <c r="AA38" s="94" t="n">
        <f aca="false">MYRATING(_DEB1,$B38,'DE-Efficacy'!$F$1)</f>
        <v>3</v>
      </c>
      <c r="AB38" s="94" t="n">
        <f aca="false">MYRATING(_DEB2,$B38,'DE-Efficacy'!$F$1)</f>
        <v>3</v>
      </c>
      <c r="AC38" s="94" t="n">
        <f aca="false">MYRATING(_DEB3,$B38,'DE-Efficacy'!$F$1)</f>
        <v>3</v>
      </c>
    </row>
    <row r="39" customFormat="false" ht="15" hidden="false" customHeight="false" outlineLevel="0" collapsed="false">
      <c r="B39" s="78" t="s">
        <v>27</v>
      </c>
      <c r="C39" s="95" t="n">
        <f aca="false">SUMPRODUCT(H39:O39,H$4:O$4)</f>
        <v>1.9904354</v>
      </c>
      <c r="D39" s="95" t="n">
        <f aca="false">E39+F39</f>
        <v>1.35888023578</v>
      </c>
      <c r="E39" s="95" t="n">
        <f aca="false">SUMPRODUCT(P39:V39,P$4:V$4)</f>
        <v>0.9769924</v>
      </c>
      <c r="F39" s="95" t="n">
        <f aca="false">SUMPRODUCT(X39:Z39,X$4:Z$4)</f>
        <v>0.38188783578</v>
      </c>
      <c r="G39" s="95" t="n">
        <f aca="false">SUMPRODUCT(AA39:AC39,AA$4:AC$4)</f>
        <v>3</v>
      </c>
      <c r="H39" s="94" t="n">
        <f aca="false">MYRATING(_DEE1,$B39,'DE-Efficacy'!$F$1)</f>
        <v>4</v>
      </c>
      <c r="I39" s="94" t="n">
        <f aca="false">MYRATING(_DEE2,$B39,'DE-Efficacy'!$F$1)</f>
        <v>4</v>
      </c>
      <c r="J39" s="94" t="n">
        <f aca="false">MYRATING(_DEE3,$B39,'DE-Efficacy'!$F$1)</f>
        <v>4</v>
      </c>
      <c r="K39" s="94" t="n">
        <f aca="false">MYRATING(_DEE4,$B39,'DE-Efficacy'!$F$1)</f>
        <v>2</v>
      </c>
      <c r="L39" s="94" t="n">
        <f aca="false">MYRATING(_DEE5,$B39,'DE-Efficacy'!$F$1)</f>
        <v>4</v>
      </c>
      <c r="M39" s="94" t="n">
        <f aca="false">MYRATING(_DEE6,$B39,'DE-Efficacy'!$F$1)</f>
        <v>2</v>
      </c>
      <c r="N39" s="94" t="n">
        <f aca="false">MYRATING(_DEE7,$B39,'DE-Efficacy'!$F$1)</f>
        <v>3</v>
      </c>
      <c r="O39" s="94" t="n">
        <f aca="false">MYRATING(_DEE8,$B39,'DE-Efficacy'!$F$1)</f>
        <v>5</v>
      </c>
      <c r="P39" s="94" t="n">
        <f aca="false">MYRATING(_DES1,$B39,'DE-Efficacy'!$F$1)</f>
        <v>4</v>
      </c>
      <c r="Q39" s="94" t="n">
        <f aca="false">MYRATING(_DES2,$B39,'DE-Efficacy'!$F$1)</f>
        <v>5</v>
      </c>
      <c r="R39" s="94" t="n">
        <f aca="false">MYRATING(_DES3,$B39,'DE-Efficacy'!$F$1)</f>
        <v>3</v>
      </c>
      <c r="S39" s="94" t="n">
        <f aca="false">MYRATING(_DES4,$B39,'DE-Efficacy'!$F$1)</f>
        <v>3</v>
      </c>
      <c r="T39" s="94" t="n">
        <f aca="false">MYRATING(_DES5,$B39,'DE-Efficacy'!$F$1)</f>
        <v>5</v>
      </c>
      <c r="U39" s="94" t="n">
        <f aca="false">MYRATING(_DES6,$B39,'DE-Efficacy'!$F$1)</f>
        <v>4</v>
      </c>
      <c r="V39" s="94" t="n">
        <f aca="false">MYRATING(_DES7,$B39,'DE-Efficacy'!$F$1)</f>
        <v>3</v>
      </c>
      <c r="W39" s="94" t="n">
        <f aca="false">MYRATING(_DED1,$B39,'DE-Efficacy'!$F$1)</f>
        <v>3</v>
      </c>
      <c r="X39" s="94" t="n">
        <f aca="false">MYRATING(_DED2,$B39,'DE-Efficacy'!$F$1)</f>
        <v>3</v>
      </c>
      <c r="Y39" s="94" t="n">
        <f aca="false">MYRATING(_DED3,$B39,'DE-Efficacy'!$F$1)</f>
        <v>3</v>
      </c>
      <c r="Z39" s="94" t="n">
        <f aca="false">MYRATING(_DED4,$B39,'DE-Efficacy'!$F$1)</f>
        <v>3</v>
      </c>
      <c r="AA39" s="94" t="n">
        <f aca="false">MYRATING(_DEB1,$B39,'DE-Efficacy'!$F$1)</f>
        <v>3</v>
      </c>
      <c r="AB39" s="94" t="n">
        <f aca="false">MYRATING(_DEB2,$B39,'DE-Efficacy'!$F$1)</f>
        <v>3</v>
      </c>
      <c r="AC39" s="94" t="n">
        <f aca="false">MYRATING(_DEB3,$B39,'DE-Efficacy'!$F$1)</f>
        <v>3</v>
      </c>
    </row>
    <row r="40" customFormat="false" ht="15" hidden="false" customHeight="false" outlineLevel="0" collapsed="false">
      <c r="B40" s="78"/>
      <c r="C40" s="95" t="n">
        <f aca="false">SUMPRODUCT(H40:O40,H$4:O$4)</f>
        <v>0</v>
      </c>
      <c r="D40" s="95" t="n">
        <f aca="false">E40+F40</f>
        <v>0</v>
      </c>
      <c r="E40" s="95" t="n">
        <f aca="false">SUMPRODUCT(P40:V40,P$4:V$4)</f>
        <v>0</v>
      </c>
      <c r="F40" s="95" t="n">
        <f aca="false">SUMPRODUCT(X40:Z40,X$4:Z$4)</f>
        <v>0</v>
      </c>
      <c r="G40" s="95" t="n">
        <f aca="false">SUMPRODUCT(AA40:AC40,AA$4:AC$4)</f>
        <v>0</v>
      </c>
      <c r="H40" s="94" t="n">
        <f aca="false">MYRATING(_DEE1,$B40,'DE-Efficacy'!$F$1)</f>
        <v>0</v>
      </c>
      <c r="I40" s="94" t="n">
        <f aca="false">MYRATING(_DEE2,$B40,'DE-Efficacy'!$F$1)</f>
        <v>0</v>
      </c>
      <c r="J40" s="94" t="n">
        <f aca="false">MYRATING(_DEE3,$B40,'DE-Efficacy'!$F$1)</f>
        <v>0</v>
      </c>
      <c r="K40" s="94" t="n">
        <f aca="false">MYRATING(_DEE4,$B40,'DE-Efficacy'!$F$1)</f>
        <v>0</v>
      </c>
      <c r="L40" s="94" t="n">
        <f aca="false">MYRATING(_DEE5,$B40,'DE-Efficacy'!$F$1)</f>
        <v>0</v>
      </c>
      <c r="M40" s="94" t="n">
        <f aca="false">MYRATING(_DEE6,$B40,'DE-Efficacy'!$F$1)</f>
        <v>0</v>
      </c>
      <c r="N40" s="94" t="n">
        <f aca="false">MYRATING(_DEE7,$B40,'DE-Efficacy'!$F$1)</f>
        <v>0</v>
      </c>
      <c r="O40" s="94" t="n">
        <f aca="false">MYRATING(_DEE8,$B40,'DE-Efficacy'!$F$1)</f>
        <v>0</v>
      </c>
      <c r="P40" s="94" t="n">
        <f aca="false">MYRATING(_DES1,$B40,'DE-Efficacy'!$F$1)</f>
        <v>0</v>
      </c>
      <c r="Q40" s="94" t="n">
        <f aca="false">MYRATING(_DES2,$B40,'DE-Efficacy'!$F$1)</f>
        <v>0</v>
      </c>
      <c r="R40" s="94" t="n">
        <f aca="false">MYRATING(_DES3,$B40,'DE-Efficacy'!$F$1)</f>
        <v>0</v>
      </c>
      <c r="S40" s="94" t="n">
        <f aca="false">MYRATING(_DES4,$B40,'DE-Efficacy'!$F$1)</f>
        <v>0</v>
      </c>
      <c r="T40" s="94" t="n">
        <f aca="false">MYRATING(_DES5,$B40,'DE-Efficacy'!$F$1)</f>
        <v>0</v>
      </c>
      <c r="U40" s="94" t="n">
        <f aca="false">MYRATING(_DES6,$B40,'DE-Efficacy'!$F$1)</f>
        <v>0</v>
      </c>
      <c r="V40" s="94" t="n">
        <f aca="false">MYRATING(_DES7,$B40,'DE-Efficacy'!$F$1)</f>
        <v>0</v>
      </c>
      <c r="W40" s="94" t="n">
        <f aca="false">MYRATING(_DED1,$B40,'DE-Efficacy'!$F$1)</f>
        <v>0</v>
      </c>
      <c r="X40" s="94" t="n">
        <f aca="false">MYRATING(_DED2,$B40,'DE-Efficacy'!$F$1)</f>
        <v>0</v>
      </c>
      <c r="Y40" s="94" t="n">
        <f aca="false">MYRATING(_DED3,$B40,'DE-Efficacy'!$F$1)</f>
        <v>0</v>
      </c>
      <c r="Z40" s="94" t="n">
        <f aca="false">MYRATING(_DED4,$B40,'DE-Efficacy'!$F$1)</f>
        <v>0</v>
      </c>
      <c r="AA40" s="94" t="n">
        <f aca="false">MYRATING(_DEB1,$B40,'DE-Efficacy'!$F$1)</f>
        <v>0</v>
      </c>
      <c r="AB40" s="94" t="n">
        <f aca="false">MYRATING(_DEB2,$B40,'DE-Efficacy'!$F$1)</f>
        <v>0</v>
      </c>
      <c r="AC40" s="94" t="n">
        <f aca="false">MYRATING(_DEB3,$B40,'DE-Efficacy'!$F$1)</f>
        <v>0</v>
      </c>
    </row>
    <row r="41" customFormat="false" ht="15" hidden="false" customHeight="false" outlineLevel="0" collapsed="false">
      <c r="B41" s="78"/>
      <c r="C41" s="95" t="n">
        <f aca="false">SUMPRODUCT(H41:O41,H$4:O$4)</f>
        <v>0</v>
      </c>
      <c r="D41" s="95" t="n">
        <f aca="false">E41+F41</f>
        <v>0</v>
      </c>
      <c r="E41" s="95" t="n">
        <f aca="false">SUMPRODUCT(P41:V41,P$4:V$4)</f>
        <v>0</v>
      </c>
      <c r="F41" s="95" t="n">
        <f aca="false">SUMPRODUCT(X41:Z41,X$4:Z$4)</f>
        <v>0</v>
      </c>
      <c r="G41" s="95" t="n">
        <f aca="false">SUMPRODUCT(AA41:AC41,AA$4:AC$4)</f>
        <v>0</v>
      </c>
      <c r="H41" s="94" t="n">
        <f aca="false">MYRATING(_DEE1,$B41,'DE-Efficacy'!$F$1)</f>
        <v>0</v>
      </c>
      <c r="I41" s="94" t="n">
        <f aca="false">MYRATING(_DEE2,$B41,'DE-Efficacy'!$F$1)</f>
        <v>0</v>
      </c>
      <c r="J41" s="94" t="n">
        <f aca="false">MYRATING(_DEE3,$B41,'DE-Efficacy'!$F$1)</f>
        <v>0</v>
      </c>
      <c r="K41" s="94" t="n">
        <f aca="false">MYRATING(_DEE4,$B41,'DE-Efficacy'!$F$1)</f>
        <v>0</v>
      </c>
      <c r="L41" s="94" t="n">
        <f aca="false">MYRATING(_DEE5,$B41,'DE-Efficacy'!$F$1)</f>
        <v>0</v>
      </c>
      <c r="M41" s="94" t="n">
        <f aca="false">MYRATING(_DEE6,$B41,'DE-Efficacy'!$F$1)</f>
        <v>0</v>
      </c>
      <c r="N41" s="94" t="n">
        <f aca="false">MYRATING(_DEE7,$B41,'DE-Efficacy'!$F$1)</f>
        <v>0</v>
      </c>
      <c r="O41" s="94" t="n">
        <f aca="false">MYRATING(_DEE8,$B41,'DE-Efficacy'!$F$1)</f>
        <v>0</v>
      </c>
      <c r="P41" s="94" t="n">
        <f aca="false">MYRATING(_DES1,$B41,'DE-Efficacy'!$F$1)</f>
        <v>0</v>
      </c>
      <c r="Q41" s="94" t="n">
        <f aca="false">MYRATING(_DES2,$B41,'DE-Efficacy'!$F$1)</f>
        <v>0</v>
      </c>
      <c r="R41" s="94" t="n">
        <f aca="false">MYRATING(_DES3,$B41,'DE-Efficacy'!$F$1)</f>
        <v>0</v>
      </c>
      <c r="S41" s="94" t="n">
        <f aca="false">MYRATING(_DES4,$B41,'DE-Efficacy'!$F$1)</f>
        <v>0</v>
      </c>
      <c r="T41" s="94" t="n">
        <f aca="false">MYRATING(_DES5,$B41,'DE-Efficacy'!$F$1)</f>
        <v>0</v>
      </c>
      <c r="U41" s="94" t="n">
        <f aca="false">MYRATING(_DES6,$B41,'DE-Efficacy'!$F$1)</f>
        <v>0</v>
      </c>
      <c r="V41" s="94" t="n">
        <f aca="false">MYRATING(_DES7,$B41,'DE-Efficacy'!$F$1)</f>
        <v>0</v>
      </c>
      <c r="W41" s="94" t="n">
        <f aca="false">MYRATING(_DED1,$B41,'DE-Efficacy'!$F$1)</f>
        <v>0</v>
      </c>
      <c r="X41" s="94" t="n">
        <f aca="false">MYRATING(_DED2,$B41,'DE-Efficacy'!$F$1)</f>
        <v>0</v>
      </c>
      <c r="Y41" s="94" t="n">
        <f aca="false">MYRATING(_DED3,$B41,'DE-Efficacy'!$F$1)</f>
        <v>0</v>
      </c>
      <c r="Z41" s="94" t="n">
        <f aca="false">MYRATING(_DED4,$B41,'DE-Efficacy'!$F$1)</f>
        <v>0</v>
      </c>
      <c r="AA41" s="94" t="n">
        <f aca="false">MYRATING(_DEB1,$B41,'DE-Efficacy'!$F$1)</f>
        <v>0</v>
      </c>
      <c r="AB41" s="94" t="n">
        <f aca="false">MYRATING(_DEB2,$B41,'DE-Efficacy'!$F$1)</f>
        <v>0</v>
      </c>
      <c r="AC41" s="94" t="n">
        <f aca="false">MYRATING(_DEB3,$B41,'DE-Efficacy'!$F$1)</f>
        <v>0</v>
      </c>
    </row>
    <row r="42" customFormat="false" ht="15" hidden="false" customHeight="false" outlineLevel="0" collapsed="false">
      <c r="B42" s="78"/>
      <c r="C42" s="95" t="n">
        <f aca="false">SUMPRODUCT(H42:O42,H$4:O$4)</f>
        <v>0</v>
      </c>
      <c r="D42" s="95" t="n">
        <f aca="false">E42+F42</f>
        <v>0</v>
      </c>
      <c r="E42" s="95" t="n">
        <f aca="false">SUMPRODUCT(P42:V42,P$4:V$4)</f>
        <v>0</v>
      </c>
      <c r="F42" s="95" t="n">
        <f aca="false">SUMPRODUCT(X42:Z42,X$4:Z$4)</f>
        <v>0</v>
      </c>
      <c r="G42" s="95" t="n">
        <f aca="false">SUMPRODUCT(AA42:AC42,AA$4:AC$4)</f>
        <v>0</v>
      </c>
      <c r="H42" s="94" t="n">
        <f aca="false">MYRATING(_DEE1,$B42,'DE-Efficacy'!$F$1)</f>
        <v>0</v>
      </c>
      <c r="I42" s="94" t="n">
        <f aca="false">MYRATING(_DEE2,$B42,'DE-Efficacy'!$F$1)</f>
        <v>0</v>
      </c>
      <c r="J42" s="94" t="n">
        <f aca="false">MYRATING(_DEE3,$B42,'DE-Efficacy'!$F$1)</f>
        <v>0</v>
      </c>
      <c r="K42" s="94" t="n">
        <f aca="false">MYRATING(_DEE4,$B42,'DE-Efficacy'!$F$1)</f>
        <v>0</v>
      </c>
      <c r="L42" s="94" t="n">
        <f aca="false">MYRATING(_DEE5,$B42,'DE-Efficacy'!$F$1)</f>
        <v>0</v>
      </c>
      <c r="M42" s="94" t="n">
        <f aca="false">MYRATING(_DEE6,$B42,'DE-Efficacy'!$F$1)</f>
        <v>0</v>
      </c>
      <c r="N42" s="94" t="n">
        <f aca="false">MYRATING(_DEE7,$B42,'DE-Efficacy'!$F$1)</f>
        <v>0</v>
      </c>
      <c r="O42" s="94" t="n">
        <f aca="false">MYRATING(_DEE8,$B42,'DE-Efficacy'!$F$1)</f>
        <v>0</v>
      </c>
      <c r="P42" s="94" t="n">
        <f aca="false">MYRATING(_DES1,$B42,'DE-Efficacy'!$F$1)</f>
        <v>0</v>
      </c>
      <c r="Q42" s="94" t="n">
        <f aca="false">MYRATING(_DES2,$B42,'DE-Efficacy'!$F$1)</f>
        <v>0</v>
      </c>
      <c r="R42" s="94" t="n">
        <f aca="false">MYRATING(_DES3,$B42,'DE-Efficacy'!$F$1)</f>
        <v>0</v>
      </c>
      <c r="S42" s="94" t="n">
        <f aca="false">MYRATING(_DES4,$B42,'DE-Efficacy'!$F$1)</f>
        <v>0</v>
      </c>
      <c r="T42" s="94" t="n">
        <f aca="false">MYRATING(_DES5,$B42,'DE-Efficacy'!$F$1)</f>
        <v>0</v>
      </c>
      <c r="U42" s="94" t="n">
        <f aca="false">MYRATING(_DES6,$B42,'DE-Efficacy'!$F$1)</f>
        <v>0</v>
      </c>
      <c r="V42" s="94" t="n">
        <f aca="false">MYRATING(_DES7,$B42,'DE-Efficacy'!$F$1)</f>
        <v>0</v>
      </c>
      <c r="W42" s="94" t="n">
        <f aca="false">MYRATING(_DED1,$B42,'DE-Efficacy'!$F$1)</f>
        <v>0</v>
      </c>
      <c r="X42" s="94" t="n">
        <f aca="false">MYRATING(_DED2,$B42,'DE-Efficacy'!$F$1)</f>
        <v>0</v>
      </c>
      <c r="Y42" s="94" t="n">
        <f aca="false">MYRATING(_DED3,$B42,'DE-Efficacy'!$F$1)</f>
        <v>0</v>
      </c>
      <c r="Z42" s="94" t="n">
        <f aca="false">MYRATING(_DED4,$B42,'DE-Efficacy'!$F$1)</f>
        <v>0</v>
      </c>
      <c r="AA42" s="94" t="n">
        <f aca="false">MYRATING(_DEB1,$B42,'DE-Efficacy'!$F$1)</f>
        <v>0</v>
      </c>
      <c r="AB42" s="94" t="n">
        <f aca="false">MYRATING(_DEB2,$B42,'DE-Efficacy'!$F$1)</f>
        <v>0</v>
      </c>
      <c r="AC42" s="94" t="n">
        <f aca="false">MYRATING(_DEB3,$B42,'DE-Efficacy'!$F$1)</f>
        <v>0</v>
      </c>
    </row>
    <row r="43" customFormat="false" ht="15" hidden="false" customHeight="false" outlineLevel="0" collapsed="false">
      <c r="B43" s="78"/>
      <c r="C43" s="95" t="n">
        <f aca="false">SUMPRODUCT(H43:O43,H$4:O$4)</f>
        <v>0</v>
      </c>
      <c r="D43" s="95" t="n">
        <f aca="false">E43+F43</f>
        <v>0</v>
      </c>
      <c r="E43" s="95" t="n">
        <f aca="false">SUMPRODUCT(P43:V43,P$4:V$4)</f>
        <v>0</v>
      </c>
      <c r="F43" s="95" t="n">
        <f aca="false">SUMPRODUCT(X43:Z43,X$4:Z$4)</f>
        <v>0</v>
      </c>
      <c r="G43" s="95" t="n">
        <f aca="false">SUMPRODUCT(AA43:AC43,AA$4:AC$4)</f>
        <v>0</v>
      </c>
      <c r="H43" s="94" t="n">
        <f aca="false">MYRATING(_DEE1,$B43,'DE-Efficacy'!$F$1)</f>
        <v>0</v>
      </c>
      <c r="I43" s="94" t="n">
        <f aca="false">MYRATING(_DEE2,$B43,'DE-Efficacy'!$F$1)</f>
        <v>0</v>
      </c>
      <c r="J43" s="94" t="n">
        <f aca="false">MYRATING(_DEE3,$B43,'DE-Efficacy'!$F$1)</f>
        <v>0</v>
      </c>
      <c r="K43" s="94" t="n">
        <f aca="false">MYRATING(_DEE4,$B43,'DE-Efficacy'!$F$1)</f>
        <v>0</v>
      </c>
      <c r="L43" s="94" t="n">
        <f aca="false">MYRATING(_DEE5,$B43,'DE-Efficacy'!$F$1)</f>
        <v>0</v>
      </c>
      <c r="M43" s="94" t="n">
        <f aca="false">MYRATING(_DEE6,$B43,'DE-Efficacy'!$F$1)</f>
        <v>0</v>
      </c>
      <c r="N43" s="94" t="n">
        <f aca="false">MYRATING(_DEE7,$B43,'DE-Efficacy'!$F$1)</f>
        <v>0</v>
      </c>
      <c r="O43" s="94" t="n">
        <f aca="false">MYRATING(_DEE8,$B43,'DE-Efficacy'!$F$1)</f>
        <v>0</v>
      </c>
      <c r="P43" s="94" t="n">
        <f aca="false">MYRATING(_DES1,$B43,'DE-Efficacy'!$F$1)</f>
        <v>0</v>
      </c>
      <c r="Q43" s="94" t="n">
        <f aca="false">MYRATING(_DES2,$B43,'DE-Efficacy'!$F$1)</f>
        <v>0</v>
      </c>
      <c r="R43" s="94" t="n">
        <f aca="false">MYRATING(_DES3,$B43,'DE-Efficacy'!$F$1)</f>
        <v>0</v>
      </c>
      <c r="S43" s="94" t="n">
        <f aca="false">MYRATING(_DES4,$B43,'DE-Efficacy'!$F$1)</f>
        <v>0</v>
      </c>
      <c r="T43" s="94" t="n">
        <f aca="false">MYRATING(_DES5,$B43,'DE-Efficacy'!$F$1)</f>
        <v>0</v>
      </c>
      <c r="U43" s="94" t="n">
        <f aca="false">MYRATING(_DES6,$B43,'DE-Efficacy'!$F$1)</f>
        <v>0</v>
      </c>
      <c r="V43" s="94" t="n">
        <f aca="false">MYRATING(_DES7,$B43,'DE-Efficacy'!$F$1)</f>
        <v>0</v>
      </c>
      <c r="W43" s="94" t="n">
        <f aca="false">MYRATING(_DED1,$B43,'DE-Efficacy'!$F$1)</f>
        <v>0</v>
      </c>
      <c r="X43" s="94" t="n">
        <f aca="false">MYRATING(_DED2,$B43,'DE-Efficacy'!$F$1)</f>
        <v>0</v>
      </c>
      <c r="Y43" s="94" t="n">
        <f aca="false">MYRATING(_DED3,$B43,'DE-Efficacy'!$F$1)</f>
        <v>0</v>
      </c>
      <c r="Z43" s="94" t="n">
        <f aca="false">MYRATING(_DED4,$B43,'DE-Efficacy'!$F$1)</f>
        <v>0</v>
      </c>
      <c r="AA43" s="94" t="n">
        <f aca="false">MYRATING(_DEB1,$B43,'DE-Efficacy'!$F$1)</f>
        <v>0</v>
      </c>
      <c r="AB43" s="94" t="n">
        <f aca="false">MYRATING(_DEB2,$B43,'DE-Efficacy'!$F$1)</f>
        <v>0</v>
      </c>
      <c r="AC43" s="94" t="n">
        <f aca="false">MYRATING(_DEB3,$B43,'DE-Efficacy'!$F$1)</f>
        <v>0</v>
      </c>
    </row>
    <row r="44" customFormat="false" ht="15" hidden="false" customHeight="false" outlineLevel="0" collapsed="false">
      <c r="B44" s="78"/>
      <c r="C44" s="95" t="n">
        <f aca="false">SUMPRODUCT(H44:O44,H$4:O$4)</f>
        <v>0</v>
      </c>
      <c r="D44" s="95" t="n">
        <f aca="false">E44+F44</f>
        <v>0</v>
      </c>
      <c r="E44" s="95" t="n">
        <f aca="false">SUMPRODUCT(P44:V44,P$4:V$4)</f>
        <v>0</v>
      </c>
      <c r="F44" s="95" t="n">
        <f aca="false">SUMPRODUCT(X44:Z44,X$4:Z$4)</f>
        <v>0</v>
      </c>
      <c r="G44" s="95" t="n">
        <f aca="false">SUMPRODUCT(AA44:AC44,AA$4:AC$4)</f>
        <v>0</v>
      </c>
      <c r="H44" s="94" t="n">
        <f aca="false">MYRATING(_DEE1,$B44,'DE-Efficacy'!$F$1)</f>
        <v>0</v>
      </c>
      <c r="I44" s="94" t="n">
        <f aca="false">MYRATING(_DEE2,$B44,'DE-Efficacy'!$F$1)</f>
        <v>0</v>
      </c>
      <c r="J44" s="94" t="n">
        <f aca="false">MYRATING(_DEE3,$B44,'DE-Efficacy'!$F$1)</f>
        <v>0</v>
      </c>
      <c r="K44" s="94" t="n">
        <f aca="false">MYRATING(_DEE4,$B44,'DE-Efficacy'!$F$1)</f>
        <v>0</v>
      </c>
      <c r="L44" s="94" t="n">
        <f aca="false">MYRATING(_DEE5,$B44,'DE-Efficacy'!$F$1)</f>
        <v>0</v>
      </c>
      <c r="M44" s="94" t="n">
        <f aca="false">MYRATING(_DEE6,$B44,'DE-Efficacy'!$F$1)</f>
        <v>0</v>
      </c>
      <c r="N44" s="94" t="n">
        <f aca="false">MYRATING(_DEE7,$B44,'DE-Efficacy'!$F$1)</f>
        <v>0</v>
      </c>
      <c r="O44" s="94" t="n">
        <f aca="false">MYRATING(_DEE8,$B44,'DE-Efficacy'!$F$1)</f>
        <v>0</v>
      </c>
      <c r="P44" s="94" t="n">
        <f aca="false">MYRATING(_DES1,$B44,'DE-Efficacy'!$F$1)</f>
        <v>0</v>
      </c>
      <c r="Q44" s="94" t="n">
        <f aca="false">MYRATING(_DES2,$B44,'DE-Efficacy'!$F$1)</f>
        <v>0</v>
      </c>
      <c r="R44" s="94" t="n">
        <f aca="false">MYRATING(_DES3,$B44,'DE-Efficacy'!$F$1)</f>
        <v>0</v>
      </c>
      <c r="S44" s="94" t="n">
        <f aca="false">MYRATING(_DES4,$B44,'DE-Efficacy'!$F$1)</f>
        <v>0</v>
      </c>
      <c r="T44" s="94" t="n">
        <f aca="false">MYRATING(_DES5,$B44,'DE-Efficacy'!$F$1)</f>
        <v>0</v>
      </c>
      <c r="U44" s="94" t="n">
        <f aca="false">MYRATING(_DES6,$B44,'DE-Efficacy'!$F$1)</f>
        <v>0</v>
      </c>
      <c r="V44" s="94" t="n">
        <f aca="false">MYRATING(_DES7,$B44,'DE-Efficacy'!$F$1)</f>
        <v>0</v>
      </c>
      <c r="W44" s="94" t="n">
        <f aca="false">MYRATING(_DED1,$B44,'DE-Efficacy'!$F$1)</f>
        <v>0</v>
      </c>
      <c r="X44" s="94" t="n">
        <f aca="false">MYRATING(_DED2,$B44,'DE-Efficacy'!$F$1)</f>
        <v>0</v>
      </c>
      <c r="Y44" s="94" t="n">
        <f aca="false">MYRATING(_DED3,$B44,'DE-Efficacy'!$F$1)</f>
        <v>0</v>
      </c>
      <c r="Z44" s="94" t="n">
        <f aca="false">MYRATING(_DED4,$B44,'DE-Efficacy'!$F$1)</f>
        <v>0</v>
      </c>
      <c r="AA44" s="94" t="n">
        <f aca="false">MYRATING(_DEB1,$B44,'DE-Efficacy'!$F$1)</f>
        <v>0</v>
      </c>
      <c r="AB44" s="94" t="n">
        <f aca="false">MYRATING(_DEB2,$B44,'DE-Efficacy'!$F$1)</f>
        <v>0</v>
      </c>
      <c r="AC44" s="94" t="n">
        <f aca="false">MYRATING(_DEB3,$B44,'DE-Efficacy'!$F$1)</f>
        <v>0</v>
      </c>
    </row>
    <row r="45" customFormat="false" ht="15" hidden="false" customHeight="false" outlineLevel="0" collapsed="false">
      <c r="B45" s="78"/>
      <c r="C45" s="95" t="n">
        <f aca="false">SUMPRODUCT(H45:O45,H$4:O$4)</f>
        <v>0</v>
      </c>
      <c r="D45" s="95" t="n">
        <f aca="false">E45+F45</f>
        <v>0</v>
      </c>
      <c r="E45" s="95" t="n">
        <f aca="false">SUMPRODUCT(P45:V45,P$4:V$4)</f>
        <v>0</v>
      </c>
      <c r="F45" s="95" t="n">
        <f aca="false">SUMPRODUCT(X45:Z45,X$4:Z$4)</f>
        <v>0</v>
      </c>
      <c r="G45" s="95" t="n">
        <f aca="false">SUMPRODUCT(AA45:AC45,AA$4:AC$4)</f>
        <v>0</v>
      </c>
      <c r="H45" s="94" t="n">
        <f aca="false">MYRATING(_DEE1,$B45,'DE-Efficacy'!$F$1)</f>
        <v>0</v>
      </c>
      <c r="I45" s="94" t="n">
        <f aca="false">MYRATING(_DEE2,$B45,'DE-Efficacy'!$F$1)</f>
        <v>0</v>
      </c>
      <c r="J45" s="94" t="n">
        <f aca="false">MYRATING(_DEE3,$B45,'DE-Efficacy'!$F$1)</f>
        <v>0</v>
      </c>
      <c r="K45" s="94" t="n">
        <f aca="false">MYRATING(_DEE4,$B45,'DE-Efficacy'!$F$1)</f>
        <v>0</v>
      </c>
      <c r="L45" s="94" t="n">
        <f aca="false">MYRATING(_DEE5,$B45,'DE-Efficacy'!$F$1)</f>
        <v>0</v>
      </c>
      <c r="M45" s="94" t="n">
        <f aca="false">MYRATING(_DEE6,$B45,'DE-Efficacy'!$F$1)</f>
        <v>0</v>
      </c>
      <c r="N45" s="94" t="n">
        <f aca="false">MYRATING(_DEE7,$B45,'DE-Efficacy'!$F$1)</f>
        <v>0</v>
      </c>
      <c r="O45" s="94" t="n">
        <f aca="false">MYRATING(_DEE8,$B45,'DE-Efficacy'!$F$1)</f>
        <v>0</v>
      </c>
      <c r="P45" s="94" t="n">
        <f aca="false">MYRATING(_DES1,$B45,'DE-Efficacy'!$F$1)</f>
        <v>0</v>
      </c>
      <c r="Q45" s="94" t="n">
        <f aca="false">MYRATING(_DES2,$B45,'DE-Efficacy'!$F$1)</f>
        <v>0</v>
      </c>
      <c r="R45" s="94" t="n">
        <f aca="false">MYRATING(_DES3,$B45,'DE-Efficacy'!$F$1)</f>
        <v>0</v>
      </c>
      <c r="S45" s="94" t="n">
        <f aca="false">MYRATING(_DES4,$B45,'DE-Efficacy'!$F$1)</f>
        <v>0</v>
      </c>
      <c r="T45" s="94" t="n">
        <f aca="false">MYRATING(_DES5,$B45,'DE-Efficacy'!$F$1)</f>
        <v>0</v>
      </c>
      <c r="U45" s="94" t="n">
        <f aca="false">MYRATING(_DES6,$B45,'DE-Efficacy'!$F$1)</f>
        <v>0</v>
      </c>
      <c r="V45" s="94" t="n">
        <f aca="false">MYRATING(_DES7,$B45,'DE-Efficacy'!$F$1)</f>
        <v>0</v>
      </c>
      <c r="W45" s="94" t="n">
        <f aca="false">MYRATING(_DED1,$B45,'DE-Efficacy'!$F$1)</f>
        <v>0</v>
      </c>
      <c r="X45" s="94" t="n">
        <f aca="false">MYRATING(_DED2,$B45,'DE-Efficacy'!$F$1)</f>
        <v>0</v>
      </c>
      <c r="Y45" s="94" t="n">
        <f aca="false">MYRATING(_DED3,$B45,'DE-Efficacy'!$F$1)</f>
        <v>0</v>
      </c>
      <c r="Z45" s="94" t="n">
        <f aca="false">MYRATING(_DED4,$B45,'DE-Efficacy'!$F$1)</f>
        <v>0</v>
      </c>
      <c r="AA45" s="94" t="n">
        <f aca="false">MYRATING(_DEB1,$B45,'DE-Efficacy'!$F$1)</f>
        <v>0</v>
      </c>
      <c r="AB45" s="94" t="n">
        <f aca="false">MYRATING(_DEB2,$B45,'DE-Efficacy'!$F$1)</f>
        <v>0</v>
      </c>
      <c r="AC45" s="94" t="n">
        <f aca="false">MYRATING(_DEB3,$B45,'DE-Efficacy'!$F$1)</f>
        <v>0</v>
      </c>
    </row>
    <row r="46" customFormat="false" ht="15" hidden="false" customHeight="false" outlineLevel="0" collapsed="false">
      <c r="B46" s="78"/>
      <c r="C46" s="95" t="n">
        <f aca="false">SUMPRODUCT(H46:O46,H$4:O$4)</f>
        <v>0</v>
      </c>
      <c r="D46" s="95" t="n">
        <f aca="false">E46+F46</f>
        <v>0</v>
      </c>
      <c r="E46" s="95" t="n">
        <f aca="false">SUMPRODUCT(P46:V46,P$4:V$4)</f>
        <v>0</v>
      </c>
      <c r="F46" s="95" t="n">
        <f aca="false">SUMPRODUCT(X46:Z46,X$4:Z$4)</f>
        <v>0</v>
      </c>
      <c r="G46" s="95" t="n">
        <f aca="false">SUMPRODUCT(AA46:AC46,AA$4:AC$4)</f>
        <v>0</v>
      </c>
      <c r="H46" s="94" t="n">
        <f aca="false">MYRATING(_DEE1,$B46,'DE-Efficacy'!$F$1)</f>
        <v>0</v>
      </c>
      <c r="I46" s="94" t="n">
        <f aca="false">MYRATING(_DEE2,$B46,'DE-Efficacy'!$F$1)</f>
        <v>0</v>
      </c>
      <c r="J46" s="94" t="n">
        <f aca="false">MYRATING(_DEE3,$B46,'DE-Efficacy'!$F$1)</f>
        <v>0</v>
      </c>
      <c r="K46" s="94" t="n">
        <f aca="false">MYRATING(_DEE4,$B46,'DE-Efficacy'!$F$1)</f>
        <v>0</v>
      </c>
      <c r="L46" s="94" t="n">
        <f aca="false">MYRATING(_DEE5,$B46,'DE-Efficacy'!$F$1)</f>
        <v>0</v>
      </c>
      <c r="M46" s="94" t="n">
        <f aca="false">MYRATING(_DEE6,$B46,'DE-Efficacy'!$F$1)</f>
        <v>0</v>
      </c>
      <c r="N46" s="94" t="n">
        <f aca="false">MYRATING(_DEE7,$B46,'DE-Efficacy'!$F$1)</f>
        <v>0</v>
      </c>
      <c r="O46" s="94" t="n">
        <f aca="false">MYRATING(_DEE8,$B46,'DE-Efficacy'!$F$1)</f>
        <v>0</v>
      </c>
      <c r="P46" s="94" t="n">
        <f aca="false">MYRATING(_DES1,$B46,'DE-Efficacy'!$F$1)</f>
        <v>0</v>
      </c>
      <c r="Q46" s="94" t="n">
        <f aca="false">MYRATING(_DES2,$B46,'DE-Efficacy'!$F$1)</f>
        <v>0</v>
      </c>
      <c r="R46" s="94" t="n">
        <f aca="false">MYRATING(_DES3,$B46,'DE-Efficacy'!$F$1)</f>
        <v>0</v>
      </c>
      <c r="S46" s="94" t="n">
        <f aca="false">MYRATING(_DES4,$B46,'DE-Efficacy'!$F$1)</f>
        <v>0</v>
      </c>
      <c r="T46" s="94" t="n">
        <f aca="false">MYRATING(_DES5,$B46,'DE-Efficacy'!$F$1)</f>
        <v>0</v>
      </c>
      <c r="U46" s="94" t="n">
        <f aca="false">MYRATING(_DES6,$B46,'DE-Efficacy'!$F$1)</f>
        <v>0</v>
      </c>
      <c r="V46" s="94" t="n">
        <f aca="false">MYRATING(_DES7,$B46,'DE-Efficacy'!$F$1)</f>
        <v>0</v>
      </c>
      <c r="W46" s="94" t="n">
        <f aca="false">MYRATING(_DED1,$B46,'DE-Efficacy'!$F$1)</f>
        <v>0</v>
      </c>
      <c r="X46" s="94" t="n">
        <f aca="false">MYRATING(_DED2,$B46,'DE-Efficacy'!$F$1)</f>
        <v>0</v>
      </c>
      <c r="Y46" s="94" t="n">
        <f aca="false">MYRATING(_DED3,$B46,'DE-Efficacy'!$F$1)</f>
        <v>0</v>
      </c>
      <c r="Z46" s="94" t="n">
        <f aca="false">MYRATING(_DED4,$B46,'DE-Efficacy'!$F$1)</f>
        <v>0</v>
      </c>
      <c r="AA46" s="94" t="n">
        <f aca="false">MYRATING(_DEB1,$B46,'DE-Efficacy'!$F$1)</f>
        <v>0</v>
      </c>
      <c r="AB46" s="94" t="n">
        <f aca="false">MYRATING(_DEB2,$B46,'DE-Efficacy'!$F$1)</f>
        <v>0</v>
      </c>
      <c r="AC46" s="94" t="n">
        <f aca="false">MYRATING(_DEB3,$B46,'DE-Efficacy'!$F$1)</f>
        <v>0</v>
      </c>
    </row>
    <row r="47" customFormat="false" ht="15" hidden="false" customHeight="false" outlineLevel="0" collapsed="false">
      <c r="B47" s="78"/>
      <c r="C47" s="95" t="n">
        <f aca="false">SUMPRODUCT(H47:O47,H$4:O$4)</f>
        <v>0</v>
      </c>
      <c r="D47" s="95" t="n">
        <f aca="false">E47+F47</f>
        <v>0</v>
      </c>
      <c r="E47" s="95" t="n">
        <f aca="false">SUMPRODUCT(P47:V47,P$4:V$4)</f>
        <v>0</v>
      </c>
      <c r="F47" s="95" t="n">
        <f aca="false">SUMPRODUCT(X47:Z47,X$4:Z$4)</f>
        <v>0</v>
      </c>
      <c r="G47" s="95" t="n">
        <f aca="false">SUMPRODUCT(AA47:AC47,AA$4:AC$4)</f>
        <v>0</v>
      </c>
      <c r="H47" s="94" t="n">
        <f aca="false">MYRATING(_DEE1,$B47,'DE-Efficacy'!$F$1)</f>
        <v>0</v>
      </c>
      <c r="I47" s="94" t="n">
        <f aca="false">MYRATING(_DEE2,$B47,'DE-Efficacy'!$F$1)</f>
        <v>0</v>
      </c>
      <c r="J47" s="94" t="n">
        <f aca="false">MYRATING(_DEE3,$B47,'DE-Efficacy'!$F$1)</f>
        <v>0</v>
      </c>
      <c r="K47" s="94" t="n">
        <f aca="false">MYRATING(_DEE4,$B47,'DE-Efficacy'!$F$1)</f>
        <v>0</v>
      </c>
      <c r="L47" s="94" t="n">
        <f aca="false">MYRATING(_DEE5,$B47,'DE-Efficacy'!$F$1)</f>
        <v>0</v>
      </c>
      <c r="M47" s="94" t="n">
        <f aca="false">MYRATING(_DEE6,$B47,'DE-Efficacy'!$F$1)</f>
        <v>0</v>
      </c>
      <c r="N47" s="94" t="n">
        <f aca="false">MYRATING(_DEE7,$B47,'DE-Efficacy'!$F$1)</f>
        <v>0</v>
      </c>
      <c r="O47" s="94" t="n">
        <f aca="false">MYRATING(_DEE8,$B47,'DE-Efficacy'!$F$1)</f>
        <v>0</v>
      </c>
      <c r="P47" s="94" t="n">
        <f aca="false">MYRATING(_DES1,$B47,'DE-Efficacy'!$F$1)</f>
        <v>0</v>
      </c>
      <c r="Q47" s="94" t="n">
        <f aca="false">MYRATING(_DES2,$B47,'DE-Efficacy'!$F$1)</f>
        <v>0</v>
      </c>
      <c r="R47" s="94" t="n">
        <f aca="false">MYRATING(_DES3,$B47,'DE-Efficacy'!$F$1)</f>
        <v>0</v>
      </c>
      <c r="S47" s="94" t="n">
        <f aca="false">MYRATING(_DES4,$B47,'DE-Efficacy'!$F$1)</f>
        <v>0</v>
      </c>
      <c r="T47" s="94" t="n">
        <f aca="false">MYRATING(_DES5,$B47,'DE-Efficacy'!$F$1)</f>
        <v>0</v>
      </c>
      <c r="U47" s="94" t="n">
        <f aca="false">MYRATING(_DES6,$B47,'DE-Efficacy'!$F$1)</f>
        <v>0</v>
      </c>
      <c r="V47" s="94" t="n">
        <f aca="false">MYRATING(_DES7,$B47,'DE-Efficacy'!$F$1)</f>
        <v>0</v>
      </c>
      <c r="W47" s="94" t="n">
        <f aca="false">MYRATING(_DED1,$B47,'DE-Efficacy'!$F$1)</f>
        <v>0</v>
      </c>
      <c r="X47" s="94" t="n">
        <f aca="false">MYRATING(_DED2,$B47,'DE-Efficacy'!$F$1)</f>
        <v>0</v>
      </c>
      <c r="Y47" s="94" t="n">
        <f aca="false">MYRATING(_DED3,$B47,'DE-Efficacy'!$F$1)</f>
        <v>0</v>
      </c>
      <c r="Z47" s="94" t="n">
        <f aca="false">MYRATING(_DED4,$B47,'DE-Efficacy'!$F$1)</f>
        <v>0</v>
      </c>
      <c r="AA47" s="94" t="n">
        <f aca="false">MYRATING(_DEB1,$B47,'DE-Efficacy'!$F$1)</f>
        <v>0</v>
      </c>
      <c r="AB47" s="94" t="n">
        <f aca="false">MYRATING(_DEB2,$B47,'DE-Efficacy'!$F$1)</f>
        <v>0</v>
      </c>
      <c r="AC47" s="94" t="n">
        <f aca="false">MYRATING(_DEB3,$B47,'DE-Efficacy'!$F$1)</f>
        <v>0</v>
      </c>
    </row>
    <row r="48" customFormat="false" ht="15" hidden="false" customHeight="false" outlineLevel="0" collapsed="false">
      <c r="B48" s="78"/>
      <c r="C48" s="95" t="n">
        <f aca="false">SUMPRODUCT(H48:O48,H$4:O$4)</f>
        <v>0</v>
      </c>
      <c r="D48" s="95" t="n">
        <f aca="false">E48+F48</f>
        <v>0</v>
      </c>
      <c r="E48" s="95" t="n">
        <f aca="false">SUMPRODUCT(P48:V48,P$4:V$4)</f>
        <v>0</v>
      </c>
      <c r="F48" s="95" t="n">
        <f aca="false">SUMPRODUCT(X48:Z48,X$4:Z$4)</f>
        <v>0</v>
      </c>
      <c r="G48" s="95" t="n">
        <f aca="false">SUMPRODUCT(AA48:AC48,AA$4:AC$4)</f>
        <v>0</v>
      </c>
      <c r="H48" s="94" t="n">
        <f aca="false">MYRATING(_DEE1,$B48,'DE-Efficacy'!$F$1)</f>
        <v>0</v>
      </c>
      <c r="I48" s="94" t="n">
        <f aca="false">MYRATING(_DEE2,$B48,'DE-Efficacy'!$F$1)</f>
        <v>0</v>
      </c>
      <c r="J48" s="94" t="n">
        <f aca="false">MYRATING(_DEE3,$B48,'DE-Efficacy'!$F$1)</f>
        <v>0</v>
      </c>
      <c r="K48" s="94" t="n">
        <f aca="false">MYRATING(_DEE4,$B48,'DE-Efficacy'!$F$1)</f>
        <v>0</v>
      </c>
      <c r="L48" s="94" t="n">
        <f aca="false">MYRATING(_DEE5,$B48,'DE-Efficacy'!$F$1)</f>
        <v>0</v>
      </c>
      <c r="M48" s="94" t="n">
        <f aca="false">MYRATING(_DEE6,$B48,'DE-Efficacy'!$F$1)</f>
        <v>0</v>
      </c>
      <c r="N48" s="94" t="n">
        <f aca="false">MYRATING(_DEE7,$B48,'DE-Efficacy'!$F$1)</f>
        <v>0</v>
      </c>
      <c r="O48" s="94" t="n">
        <f aca="false">MYRATING(_DEE8,$B48,'DE-Efficacy'!$F$1)</f>
        <v>0</v>
      </c>
      <c r="P48" s="94" t="n">
        <f aca="false">MYRATING(_DES1,$B48,'DE-Efficacy'!$F$1)</f>
        <v>0</v>
      </c>
      <c r="Q48" s="94" t="n">
        <f aca="false">MYRATING(_DES2,$B48,'DE-Efficacy'!$F$1)</f>
        <v>0</v>
      </c>
      <c r="R48" s="94" t="n">
        <f aca="false">MYRATING(_DES3,$B48,'DE-Efficacy'!$F$1)</f>
        <v>0</v>
      </c>
      <c r="S48" s="94" t="n">
        <f aca="false">MYRATING(_DES4,$B48,'DE-Efficacy'!$F$1)</f>
        <v>0</v>
      </c>
      <c r="T48" s="94" t="n">
        <f aca="false">MYRATING(_DES5,$B48,'DE-Efficacy'!$F$1)</f>
        <v>0</v>
      </c>
      <c r="U48" s="94" t="n">
        <f aca="false">MYRATING(_DES6,$B48,'DE-Efficacy'!$F$1)</f>
        <v>0</v>
      </c>
      <c r="V48" s="94" t="n">
        <f aca="false">MYRATING(_DES7,$B48,'DE-Efficacy'!$F$1)</f>
        <v>0</v>
      </c>
      <c r="W48" s="94" t="n">
        <f aca="false">MYRATING(_DED1,$B48,'DE-Efficacy'!$F$1)</f>
        <v>0</v>
      </c>
      <c r="X48" s="94" t="n">
        <f aca="false">MYRATING(_DED2,$B48,'DE-Efficacy'!$F$1)</f>
        <v>0</v>
      </c>
      <c r="Y48" s="94" t="n">
        <f aca="false">MYRATING(_DED3,$B48,'DE-Efficacy'!$F$1)</f>
        <v>0</v>
      </c>
      <c r="Z48" s="94" t="n">
        <f aca="false">MYRATING(_DED4,$B48,'DE-Efficacy'!$F$1)</f>
        <v>0</v>
      </c>
      <c r="AA48" s="94" t="n">
        <f aca="false">MYRATING(_DEB1,$B48,'DE-Efficacy'!$F$1)</f>
        <v>0</v>
      </c>
      <c r="AB48" s="94" t="n">
        <f aca="false">MYRATING(_DEB2,$B48,'DE-Efficacy'!$F$1)</f>
        <v>0</v>
      </c>
      <c r="AC48" s="94" t="n">
        <f aca="false">MYRATING(_DEB3,$B48,'DE-Efficacy'!$F$1)</f>
        <v>0</v>
      </c>
    </row>
    <row r="49" customFormat="false" ht="15" hidden="false" customHeight="false" outlineLevel="0" collapsed="false">
      <c r="B49" s="78"/>
      <c r="C49" s="95" t="n">
        <f aca="false">SUMPRODUCT(H49:O49,H$4:O$4)</f>
        <v>0</v>
      </c>
      <c r="D49" s="95" t="n">
        <f aca="false">E49+F49</f>
        <v>0</v>
      </c>
      <c r="E49" s="95" t="n">
        <f aca="false">SUMPRODUCT(P49:V49,P$4:V$4)</f>
        <v>0</v>
      </c>
      <c r="F49" s="95" t="n">
        <f aca="false">SUMPRODUCT(X49:Z49,X$4:Z$4)</f>
        <v>0</v>
      </c>
      <c r="G49" s="95" t="n">
        <f aca="false">SUMPRODUCT(AA49:AC49,AA$4:AC$4)</f>
        <v>0</v>
      </c>
      <c r="H49" s="94" t="n">
        <f aca="false">MYRATING(_DEE1,$B49,'DE-Efficacy'!$F$1)</f>
        <v>0</v>
      </c>
      <c r="I49" s="94" t="n">
        <f aca="false">MYRATING(_DEE2,$B49,'DE-Efficacy'!$F$1)</f>
        <v>0</v>
      </c>
      <c r="J49" s="94" t="n">
        <f aca="false">MYRATING(_DEE3,$B49,'DE-Efficacy'!$F$1)</f>
        <v>0</v>
      </c>
      <c r="K49" s="94" t="n">
        <f aca="false">MYRATING(_DEE4,$B49,'DE-Efficacy'!$F$1)</f>
        <v>0</v>
      </c>
      <c r="L49" s="94" t="n">
        <f aca="false">MYRATING(_DEE5,$B49,'DE-Efficacy'!$F$1)</f>
        <v>0</v>
      </c>
      <c r="M49" s="94" t="n">
        <f aca="false">MYRATING(_DEE6,$B49,'DE-Efficacy'!$F$1)</f>
        <v>0</v>
      </c>
      <c r="N49" s="94" t="n">
        <f aca="false">MYRATING(_DEE7,$B49,'DE-Efficacy'!$F$1)</f>
        <v>0</v>
      </c>
      <c r="O49" s="94" t="n">
        <f aca="false">MYRATING(_DEE8,$B49,'DE-Efficacy'!$F$1)</f>
        <v>0</v>
      </c>
      <c r="P49" s="94" t="n">
        <f aca="false">MYRATING(_DES1,$B49,'DE-Efficacy'!$F$1)</f>
        <v>0</v>
      </c>
      <c r="Q49" s="94" t="n">
        <f aca="false">MYRATING(_DES2,$B49,'DE-Efficacy'!$F$1)</f>
        <v>0</v>
      </c>
      <c r="R49" s="94" t="n">
        <f aca="false">MYRATING(_DES3,$B49,'DE-Efficacy'!$F$1)</f>
        <v>0</v>
      </c>
      <c r="S49" s="94" t="n">
        <f aca="false">MYRATING(_DES4,$B49,'DE-Efficacy'!$F$1)</f>
        <v>0</v>
      </c>
      <c r="T49" s="94" t="n">
        <f aca="false">MYRATING(_DES5,$B49,'DE-Efficacy'!$F$1)</f>
        <v>0</v>
      </c>
      <c r="U49" s="94" t="n">
        <f aca="false">MYRATING(_DES6,$B49,'DE-Efficacy'!$F$1)</f>
        <v>0</v>
      </c>
      <c r="V49" s="94" t="n">
        <f aca="false">MYRATING(_DES7,$B49,'DE-Efficacy'!$F$1)</f>
        <v>0</v>
      </c>
      <c r="W49" s="94" t="n">
        <f aca="false">MYRATING(_DED1,$B49,'DE-Efficacy'!$F$1)</f>
        <v>0</v>
      </c>
      <c r="X49" s="94" t="n">
        <f aca="false">MYRATING(_DED2,$B49,'DE-Efficacy'!$F$1)</f>
        <v>0</v>
      </c>
      <c r="Y49" s="94" t="n">
        <f aca="false">MYRATING(_DED3,$B49,'DE-Efficacy'!$F$1)</f>
        <v>0</v>
      </c>
      <c r="Z49" s="94" t="n">
        <f aca="false">MYRATING(_DED4,$B49,'DE-Efficacy'!$F$1)</f>
        <v>0</v>
      </c>
      <c r="AA49" s="94" t="n">
        <f aca="false">MYRATING(_DEB1,$B49,'DE-Efficacy'!$F$1)</f>
        <v>0</v>
      </c>
      <c r="AB49" s="94" t="n">
        <f aca="false">MYRATING(_DEB2,$B49,'DE-Efficacy'!$F$1)</f>
        <v>0</v>
      </c>
      <c r="AC49" s="94" t="n">
        <f aca="false">MYRATING(_DEB3,$B49,'DE-Efficacy'!$F$1)</f>
        <v>0</v>
      </c>
    </row>
    <row r="50" customFormat="false" ht="15" hidden="false" customHeight="false" outlineLevel="0" collapsed="false">
      <c r="B50" s="78"/>
      <c r="C50" s="95" t="n">
        <f aca="false">SUMPRODUCT(H50:O50,H$4:O$4)</f>
        <v>0</v>
      </c>
      <c r="D50" s="95" t="n">
        <f aca="false">E50+F50</f>
        <v>0</v>
      </c>
      <c r="E50" s="95" t="n">
        <f aca="false">SUMPRODUCT(P50:V50,P$4:V$4)</f>
        <v>0</v>
      </c>
      <c r="F50" s="95" t="n">
        <f aca="false">SUMPRODUCT(X50:Z50,X$4:Z$4)</f>
        <v>0</v>
      </c>
      <c r="G50" s="95" t="n">
        <f aca="false">SUMPRODUCT(AA50:AC50,AA$4:AC$4)</f>
        <v>0</v>
      </c>
      <c r="H50" s="94" t="n">
        <f aca="false">MYRATING(_DEE1,$B50,'DE-Efficacy'!$F$1)</f>
        <v>0</v>
      </c>
      <c r="I50" s="94" t="n">
        <f aca="false">MYRATING(_DEE2,$B50,'DE-Efficacy'!$F$1)</f>
        <v>0</v>
      </c>
      <c r="J50" s="94" t="n">
        <f aca="false">MYRATING(_DEE3,$B50,'DE-Efficacy'!$F$1)</f>
        <v>0</v>
      </c>
      <c r="K50" s="94" t="n">
        <f aca="false">MYRATING(_DEE4,$B50,'DE-Efficacy'!$F$1)</f>
        <v>0</v>
      </c>
      <c r="L50" s="94" t="n">
        <f aca="false">MYRATING(_DEE5,$B50,'DE-Efficacy'!$F$1)</f>
        <v>0</v>
      </c>
      <c r="M50" s="94" t="n">
        <f aca="false">MYRATING(_DEE6,$B50,'DE-Efficacy'!$F$1)</f>
        <v>0</v>
      </c>
      <c r="N50" s="94" t="n">
        <f aca="false">MYRATING(_DEE7,$B50,'DE-Efficacy'!$F$1)</f>
        <v>0</v>
      </c>
      <c r="O50" s="94" t="n">
        <f aca="false">MYRATING(_DEE8,$B50,'DE-Efficacy'!$F$1)</f>
        <v>0</v>
      </c>
      <c r="P50" s="94" t="n">
        <f aca="false">MYRATING(_DES1,$B50,'DE-Efficacy'!$F$1)</f>
        <v>0</v>
      </c>
      <c r="Q50" s="94" t="n">
        <f aca="false">MYRATING(_DES2,$B50,'DE-Efficacy'!$F$1)</f>
        <v>0</v>
      </c>
      <c r="R50" s="94" t="n">
        <f aca="false">MYRATING(_DES3,$B50,'DE-Efficacy'!$F$1)</f>
        <v>0</v>
      </c>
      <c r="S50" s="94" t="n">
        <f aca="false">MYRATING(_DES4,$B50,'DE-Efficacy'!$F$1)</f>
        <v>0</v>
      </c>
      <c r="T50" s="94" t="n">
        <f aca="false">MYRATING(_DES5,$B50,'DE-Efficacy'!$F$1)</f>
        <v>0</v>
      </c>
      <c r="U50" s="94" t="n">
        <f aca="false">MYRATING(_DES6,$B50,'DE-Efficacy'!$F$1)</f>
        <v>0</v>
      </c>
      <c r="V50" s="94" t="n">
        <f aca="false">MYRATING(_DES7,$B50,'DE-Efficacy'!$F$1)</f>
        <v>0</v>
      </c>
      <c r="W50" s="94" t="n">
        <f aca="false">MYRATING(_DED1,$B50,'DE-Efficacy'!$F$1)</f>
        <v>0</v>
      </c>
      <c r="X50" s="94" t="n">
        <f aca="false">MYRATING(_DED2,$B50,'DE-Efficacy'!$F$1)</f>
        <v>0</v>
      </c>
      <c r="Y50" s="94" t="n">
        <f aca="false">MYRATING(_DED3,$B50,'DE-Efficacy'!$F$1)</f>
        <v>0</v>
      </c>
      <c r="Z50" s="94" t="n">
        <f aca="false">MYRATING(_DED4,$B50,'DE-Efficacy'!$F$1)</f>
        <v>0</v>
      </c>
      <c r="AA50" s="94" t="n">
        <f aca="false">MYRATING(_DEB1,$B50,'DE-Efficacy'!$F$1)</f>
        <v>0</v>
      </c>
      <c r="AB50" s="94" t="n">
        <f aca="false">MYRATING(_DEB2,$B50,'DE-Efficacy'!$F$1)</f>
        <v>0</v>
      </c>
      <c r="AC50" s="94" t="n">
        <f aca="false">MYRATING(_DEB3,$B50,'DE-Efficacy'!$F$1)</f>
        <v>0</v>
      </c>
    </row>
    <row r="51" customFormat="false" ht="15" hidden="false" customHeight="false" outlineLevel="0" collapsed="false">
      <c r="B51" s="78"/>
      <c r="C51" s="95" t="n">
        <f aca="false">SUMPRODUCT(H51:O51,H$4:O$4)</f>
        <v>0</v>
      </c>
      <c r="D51" s="95" t="n">
        <f aca="false">E51+F51</f>
        <v>0</v>
      </c>
      <c r="E51" s="95" t="n">
        <f aca="false">SUMPRODUCT(P51:V51,P$4:V$4)</f>
        <v>0</v>
      </c>
      <c r="F51" s="95" t="n">
        <f aca="false">SUMPRODUCT(X51:Z51,X$4:Z$4)</f>
        <v>0</v>
      </c>
      <c r="G51" s="95" t="n">
        <f aca="false">SUMPRODUCT(AA51:AC51,AA$4:AC$4)</f>
        <v>0</v>
      </c>
      <c r="H51" s="94" t="n">
        <f aca="false">MYRATING(_DEE1,$B51,'DE-Efficacy'!$F$1)</f>
        <v>0</v>
      </c>
      <c r="I51" s="94" t="n">
        <f aca="false">MYRATING(_DEE2,$B51,'DE-Efficacy'!$F$1)</f>
        <v>0</v>
      </c>
      <c r="J51" s="94" t="n">
        <f aca="false">MYRATING(_DEE3,$B51,'DE-Efficacy'!$F$1)</f>
        <v>0</v>
      </c>
      <c r="K51" s="94" t="n">
        <f aca="false">MYRATING(_DEE4,$B51,'DE-Efficacy'!$F$1)</f>
        <v>0</v>
      </c>
      <c r="L51" s="94" t="n">
        <f aca="false">MYRATING(_DEE5,$B51,'DE-Efficacy'!$F$1)</f>
        <v>0</v>
      </c>
      <c r="M51" s="94" t="n">
        <f aca="false">MYRATING(_DEE6,$B51,'DE-Efficacy'!$F$1)</f>
        <v>0</v>
      </c>
      <c r="N51" s="94" t="n">
        <f aca="false">MYRATING(_DEE7,$B51,'DE-Efficacy'!$F$1)</f>
        <v>0</v>
      </c>
      <c r="O51" s="94" t="n">
        <f aca="false">MYRATING(_DEE8,$B51,'DE-Efficacy'!$F$1)</f>
        <v>0</v>
      </c>
      <c r="P51" s="94" t="n">
        <f aca="false">MYRATING(_DES1,$B51,'DE-Efficacy'!$F$1)</f>
        <v>0</v>
      </c>
      <c r="Q51" s="94" t="n">
        <f aca="false">MYRATING(_DES2,$B51,'DE-Efficacy'!$F$1)</f>
        <v>0</v>
      </c>
      <c r="R51" s="94" t="n">
        <f aca="false">MYRATING(_DES3,$B51,'DE-Efficacy'!$F$1)</f>
        <v>0</v>
      </c>
      <c r="S51" s="94" t="n">
        <f aca="false">MYRATING(_DES4,$B51,'DE-Efficacy'!$F$1)</f>
        <v>0</v>
      </c>
      <c r="T51" s="94" t="n">
        <f aca="false">MYRATING(_DES5,$B51,'DE-Efficacy'!$F$1)</f>
        <v>0</v>
      </c>
      <c r="U51" s="94" t="n">
        <f aca="false">MYRATING(_DES6,$B51,'DE-Efficacy'!$F$1)</f>
        <v>0</v>
      </c>
      <c r="V51" s="94" t="n">
        <f aca="false">MYRATING(_DES7,$B51,'DE-Efficacy'!$F$1)</f>
        <v>0</v>
      </c>
      <c r="W51" s="94" t="n">
        <f aca="false">MYRATING(_DED1,$B51,'DE-Efficacy'!$F$1)</f>
        <v>0</v>
      </c>
      <c r="X51" s="94" t="n">
        <f aca="false">MYRATING(_DED2,$B51,'DE-Efficacy'!$F$1)</f>
        <v>0</v>
      </c>
      <c r="Y51" s="94" t="n">
        <f aca="false">MYRATING(_DED3,$B51,'DE-Efficacy'!$F$1)</f>
        <v>0</v>
      </c>
      <c r="Z51" s="94" t="n">
        <f aca="false">MYRATING(_DED4,$B51,'DE-Efficacy'!$F$1)</f>
        <v>0</v>
      </c>
      <c r="AA51" s="94" t="n">
        <f aca="false">MYRATING(_DEB1,$B51,'DE-Efficacy'!$F$1)</f>
        <v>0</v>
      </c>
      <c r="AB51" s="94" t="n">
        <f aca="false">MYRATING(_DEB2,$B51,'DE-Efficacy'!$F$1)</f>
        <v>0</v>
      </c>
      <c r="AC51" s="94" t="n">
        <f aca="false">MYRATING(_DEB3,$B51,'DE-Efficacy'!$F$1)</f>
        <v>0</v>
      </c>
    </row>
    <row r="52" customFormat="false" ht="15" hidden="false" customHeight="false" outlineLevel="0" collapsed="false">
      <c r="B52" s="78"/>
      <c r="C52" s="95" t="n">
        <f aca="false">SUMPRODUCT(H52:O52,H$4:O$4)</f>
        <v>0</v>
      </c>
      <c r="D52" s="95" t="n">
        <f aca="false">E52+F52</f>
        <v>0</v>
      </c>
      <c r="E52" s="95" t="n">
        <f aca="false">SUMPRODUCT(P52:V52,P$4:V$4)</f>
        <v>0</v>
      </c>
      <c r="F52" s="95" t="n">
        <f aca="false">SUMPRODUCT(X52:Z52,X$4:Z$4)</f>
        <v>0</v>
      </c>
      <c r="G52" s="95" t="n">
        <f aca="false">SUMPRODUCT(AA52:AC52,AA$4:AC$4)</f>
        <v>0</v>
      </c>
      <c r="H52" s="94" t="n">
        <f aca="false">MYRATING(_DEE1,$B52,'DE-Efficacy'!$F$1)</f>
        <v>0</v>
      </c>
      <c r="I52" s="94" t="n">
        <f aca="false">MYRATING(_DEE2,$B52,'DE-Efficacy'!$F$1)</f>
        <v>0</v>
      </c>
      <c r="J52" s="94" t="n">
        <f aca="false">MYRATING(_DEE3,$B52,'DE-Efficacy'!$F$1)</f>
        <v>0</v>
      </c>
      <c r="K52" s="94" t="n">
        <f aca="false">MYRATING(_DEE4,$B52,'DE-Efficacy'!$F$1)</f>
        <v>0</v>
      </c>
      <c r="L52" s="94" t="n">
        <f aca="false">MYRATING(_DEE5,$B52,'DE-Efficacy'!$F$1)</f>
        <v>0</v>
      </c>
      <c r="M52" s="94" t="n">
        <f aca="false">MYRATING(_DEE6,$B52,'DE-Efficacy'!$F$1)</f>
        <v>0</v>
      </c>
      <c r="N52" s="94" t="n">
        <f aca="false">MYRATING(_DEE7,$B52,'DE-Efficacy'!$F$1)</f>
        <v>0</v>
      </c>
      <c r="O52" s="94" t="n">
        <f aca="false">MYRATING(_DEE8,$B52,'DE-Efficacy'!$F$1)</f>
        <v>0</v>
      </c>
      <c r="P52" s="94" t="n">
        <f aca="false">MYRATING(_DES1,$B52,'DE-Efficacy'!$F$1)</f>
        <v>0</v>
      </c>
      <c r="Q52" s="94" t="n">
        <f aca="false">MYRATING(_DES2,$B52,'DE-Efficacy'!$F$1)</f>
        <v>0</v>
      </c>
      <c r="R52" s="94" t="n">
        <f aca="false">MYRATING(_DES3,$B52,'DE-Efficacy'!$F$1)</f>
        <v>0</v>
      </c>
      <c r="S52" s="94" t="n">
        <f aca="false">MYRATING(_DES4,$B52,'DE-Efficacy'!$F$1)</f>
        <v>0</v>
      </c>
      <c r="T52" s="94" t="n">
        <f aca="false">MYRATING(_DES5,$B52,'DE-Efficacy'!$F$1)</f>
        <v>0</v>
      </c>
      <c r="U52" s="94" t="n">
        <f aca="false">MYRATING(_DES6,$B52,'DE-Efficacy'!$F$1)</f>
        <v>0</v>
      </c>
      <c r="V52" s="94" t="n">
        <f aca="false">MYRATING(_DES7,$B52,'DE-Efficacy'!$F$1)</f>
        <v>0</v>
      </c>
      <c r="W52" s="94" t="n">
        <f aca="false">MYRATING(_DED1,$B52,'DE-Efficacy'!$F$1)</f>
        <v>0</v>
      </c>
      <c r="X52" s="94" t="n">
        <f aca="false">MYRATING(_DED2,$B52,'DE-Efficacy'!$F$1)</f>
        <v>0</v>
      </c>
      <c r="Y52" s="94" t="n">
        <f aca="false">MYRATING(_DED3,$B52,'DE-Efficacy'!$F$1)</f>
        <v>0</v>
      </c>
      <c r="Z52" s="94" t="n">
        <f aca="false">MYRATING(_DED4,$B52,'DE-Efficacy'!$F$1)</f>
        <v>0</v>
      </c>
      <c r="AA52" s="94" t="n">
        <f aca="false">MYRATING(_DEB1,$B52,'DE-Efficacy'!$F$1)</f>
        <v>0</v>
      </c>
      <c r="AB52" s="94" t="n">
        <f aca="false">MYRATING(_DEB2,$B52,'DE-Efficacy'!$F$1)</f>
        <v>0</v>
      </c>
      <c r="AC52" s="94" t="n">
        <f aca="false">MYRATING(_DEB3,$B52,'DE-Efficacy'!$F$1)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C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20.71"/>
    <col collapsed="false" customWidth="true" hidden="false" outlineLevel="0" max="1025" min="3" style="0" width="8.67"/>
  </cols>
  <sheetData>
    <row r="1" customFormat="false" ht="15" hidden="false" customHeight="false" outlineLevel="0" collapsed="false">
      <c r="C1" s="94" t="s">
        <v>111</v>
      </c>
      <c r="D1" s="94" t="s">
        <v>112</v>
      </c>
    </row>
    <row r="2" customFormat="false" ht="15" hidden="false" customHeight="false" outlineLevel="0" collapsed="false">
      <c r="B2" s="0" t="s">
        <v>113</v>
      </c>
      <c r="C2" s="95" t="n">
        <f aca="false">C7-C9-0.05</f>
        <v>0.5700546</v>
      </c>
      <c r="D2" s="95" t="n">
        <f aca="false">D7-D9-0.05</f>
        <v>0.74099343164</v>
      </c>
    </row>
    <row r="3" customFormat="false" ht="15" hidden="false" customHeight="false" outlineLevel="0" collapsed="false">
      <c r="B3" s="0" t="s">
        <v>114</v>
      </c>
      <c r="C3" s="95" t="n">
        <f aca="false">MIN(C12:C32)</f>
        <v>0</v>
      </c>
      <c r="D3" s="95" t="n">
        <f aca="false">MIN(D12:D32)</f>
        <v>0.3588547</v>
      </c>
      <c r="E3" s="95" t="n">
        <f aca="false">MIN(E12:E39)</f>
        <v>0</v>
      </c>
      <c r="F3" s="95" t="n">
        <f aca="false">MIN(F12:F39)</f>
        <v>0</v>
      </c>
      <c r="G3" s="95"/>
    </row>
    <row r="4" customFormat="false" ht="15" hidden="false" customHeight="false" outlineLevel="0" collapsed="false">
      <c r="B4" s="0" t="s">
        <v>115</v>
      </c>
      <c r="C4" s="95" t="n">
        <f aca="false">MAX(C12:C52)</f>
        <v>2.7519454</v>
      </c>
      <c r="D4" s="95" t="n">
        <f aca="false">MAX(D12:D52)</f>
        <v>1.47863163992</v>
      </c>
      <c r="E4" s="95" t="n">
        <f aca="false">MAX(E12:E52)</f>
        <v>1.1665978</v>
      </c>
      <c r="F4" s="95" t="n">
        <f aca="false">MAX(F12:F52)</f>
        <v>0.38188783578</v>
      </c>
      <c r="G4" s="95"/>
      <c r="H4" s="96" t="n">
        <v>0.084581</v>
      </c>
      <c r="I4" s="96" t="n">
        <v>0.0807032</v>
      </c>
      <c r="J4" s="96" t="n">
        <v>0.0950904</v>
      </c>
      <c r="K4" s="96" t="n">
        <v>0.082614</v>
      </c>
      <c r="L4" s="96" t="n">
        <v>0.0610894</v>
      </c>
      <c r="M4" s="96" t="n">
        <v>0.0580546</v>
      </c>
      <c r="N4" s="96" t="n">
        <v>0.0380474</v>
      </c>
      <c r="O4" s="96" t="n">
        <v>0.06182</v>
      </c>
      <c r="P4" s="96" t="n">
        <v>0.0614699</v>
      </c>
      <c r="Q4" s="96" t="n">
        <v>0.0245729</v>
      </c>
      <c r="R4" s="96" t="n">
        <v>0.0306471</v>
      </c>
      <c r="S4" s="96" t="n">
        <v>0.0349643</v>
      </c>
      <c r="T4" s="96" t="n">
        <v>0.0460083</v>
      </c>
      <c r="U4" s="96" t="n">
        <v>0.0214354</v>
      </c>
      <c r="V4" s="96" t="n">
        <v>0.031877</v>
      </c>
      <c r="W4" s="96" t="n">
        <v>0.05970405474</v>
      </c>
      <c r="X4" s="96" t="n">
        <v>0.04002720414</v>
      </c>
      <c r="Y4" s="96" t="n">
        <v>0.03232814112</v>
      </c>
      <c r="Z4" s="96" t="n">
        <v>0.0549406</v>
      </c>
      <c r="AA4" s="96" t="n">
        <v>0.2</v>
      </c>
      <c r="AB4" s="96" t="n">
        <v>0.4</v>
      </c>
      <c r="AC4" s="96" t="n">
        <v>0.4</v>
      </c>
    </row>
    <row r="5" customFormat="false" ht="15" hidden="false" customHeight="false" outlineLevel="0" collapsed="false">
      <c r="B5" s="0" t="s">
        <v>116</v>
      </c>
      <c r="C5" s="95" t="n">
        <f aca="false">C7+C10+0.05</f>
        <v>3.422</v>
      </c>
      <c r="D5" s="95" t="n">
        <f aca="false">D7+D10+0.05</f>
        <v>1.96077037156</v>
      </c>
      <c r="E5" s="95"/>
      <c r="F5" s="95"/>
      <c r="G5" s="95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</row>
    <row r="6" customFormat="false" ht="15" hidden="false" customHeight="false" outlineLevel="0" collapsed="false">
      <c r="B6" s="0" t="s">
        <v>117</v>
      </c>
      <c r="C6" s="95" t="n">
        <f aca="false">(C5-C2)/3</f>
        <v>0.950648466666667</v>
      </c>
      <c r="D6" s="95" t="n">
        <f aca="false">(D5-D2)/3</f>
        <v>0.406592313306667</v>
      </c>
      <c r="E6" s="95"/>
      <c r="F6" s="95"/>
      <c r="G6" s="95" t="n">
        <f aca="false">SUM(G12:G52)</f>
        <v>58.4</v>
      </c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</row>
    <row r="7" customFormat="false" ht="15" hidden="false" customHeight="false" outlineLevel="0" collapsed="false">
      <c r="B7" s="0" t="s">
        <v>34</v>
      </c>
      <c r="C7" s="95" t="n">
        <f aca="false">INDEX(C$12:C$52,MATCH($B7,$B$12:$B$39,0))</f>
        <v>1.686</v>
      </c>
      <c r="D7" s="95" t="n">
        <f aca="false">INDEX(D$12:D$52,MATCH($B7,$B$12:$B$39,0))</f>
        <v>1.13481253578</v>
      </c>
      <c r="E7" s="95"/>
      <c r="F7" s="95"/>
      <c r="G7" s="95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</row>
    <row r="8" customFormat="false" ht="15" hidden="false" customHeight="false" outlineLevel="0" collapsed="false">
      <c r="C8" s="95" t="n">
        <f aca="false">C7-C3</f>
        <v>1.686</v>
      </c>
      <c r="D8" s="95" t="n">
        <f aca="false">D7-D3</f>
        <v>0.77595783578</v>
      </c>
      <c r="E8" s="95"/>
      <c r="F8" s="95"/>
      <c r="G8" s="95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</row>
    <row r="9" customFormat="false" ht="15" hidden="false" customHeight="false" outlineLevel="0" collapsed="false">
      <c r="C9" s="95" t="n">
        <f aca="false">C4-C7</f>
        <v>1.0659454</v>
      </c>
      <c r="D9" s="95" t="n">
        <f aca="false">D4-D7</f>
        <v>0.34381910414</v>
      </c>
      <c r="E9" s="95"/>
      <c r="F9" s="95"/>
      <c r="G9" s="95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</row>
    <row r="10" customFormat="false" ht="15" hidden="false" customHeight="false" outlineLevel="0" collapsed="false">
      <c r="C10" s="95" t="n">
        <f aca="false">MAX(C9,C8)</f>
        <v>1.686</v>
      </c>
      <c r="D10" s="95" t="n">
        <f aca="false">MAX(D9,D8)</f>
        <v>0.77595783578</v>
      </c>
      <c r="E10" s="95"/>
      <c r="F10" s="95"/>
      <c r="G10" s="95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</row>
    <row r="11" customFormat="false" ht="15.75" hidden="false" customHeight="false" outlineLevel="0" collapsed="false">
      <c r="C11" s="97" t="s">
        <v>118</v>
      </c>
      <c r="D11" s="97" t="s">
        <v>119</v>
      </c>
      <c r="E11" s="97" t="s">
        <v>120</v>
      </c>
      <c r="F11" s="97" t="s">
        <v>121</v>
      </c>
      <c r="G11" s="97" t="s">
        <v>122</v>
      </c>
      <c r="H11" s="97" t="n">
        <v>1</v>
      </c>
      <c r="I11" s="97" t="n">
        <v>2</v>
      </c>
      <c r="J11" s="97" t="n">
        <v>3</v>
      </c>
      <c r="K11" s="97" t="n">
        <v>4</v>
      </c>
      <c r="L11" s="97" t="n">
        <v>5</v>
      </c>
      <c r="M11" s="97" t="n">
        <v>6</v>
      </c>
      <c r="N11" s="97" t="n">
        <v>7</v>
      </c>
      <c r="O11" s="97" t="n">
        <v>8</v>
      </c>
      <c r="P11" s="98" t="n">
        <v>1</v>
      </c>
      <c r="Q11" s="98" t="n">
        <v>2</v>
      </c>
      <c r="R11" s="98" t="n">
        <v>3</v>
      </c>
      <c r="S11" s="98" t="n">
        <v>4</v>
      </c>
      <c r="T11" s="98" t="n">
        <v>5</v>
      </c>
      <c r="U11" s="98" t="n">
        <v>6</v>
      </c>
      <c r="V11" s="98" t="n">
        <v>7</v>
      </c>
      <c r="W11" s="99" t="n">
        <v>1</v>
      </c>
      <c r="X11" s="99" t="n">
        <v>2</v>
      </c>
      <c r="Y11" s="99" t="n">
        <v>3</v>
      </c>
      <c r="Z11" s="99" t="n">
        <v>4</v>
      </c>
      <c r="AA11" s="100" t="n">
        <v>1</v>
      </c>
      <c r="AB11" s="100" t="n">
        <v>2</v>
      </c>
      <c r="AC11" s="100" t="n">
        <v>3</v>
      </c>
    </row>
    <row r="12" customFormat="false" ht="15" hidden="false" customHeight="false" outlineLevel="0" collapsed="false">
      <c r="B12" s="101" t="s">
        <v>55</v>
      </c>
      <c r="C12" s="95" t="n">
        <f aca="false">SUMPRODUCT(H12:O12,H$4:O$4)</f>
        <v>1.8472378</v>
      </c>
      <c r="D12" s="95" t="n">
        <f aca="false">E12+F12</f>
        <v>0.99104703164</v>
      </c>
      <c r="E12" s="95" t="n">
        <f aca="false">SUMPRODUCT(P12:V12,P$4:V$4)</f>
        <v>0.6491864</v>
      </c>
      <c r="F12" s="95" t="n">
        <f aca="false">SUMPRODUCT(X12:Z12,X$4:Z$4)</f>
        <v>0.34186063164</v>
      </c>
      <c r="G12" s="95" t="n">
        <f aca="false">SUMPRODUCT(AA12:AC12,AA$4:AC$4)</f>
        <v>3</v>
      </c>
      <c r="H12" s="94" t="n">
        <f aca="false">MYRATING(_UKE1,$B12,'UK-Efficacy'!$F$1)</f>
        <v>4</v>
      </c>
      <c r="I12" s="94" t="n">
        <f aca="false">MYRATING(_UKE2,$B12,'UK-Efficacy'!$F$1)</f>
        <v>4</v>
      </c>
      <c r="J12" s="94" t="n">
        <f aca="false">MYRATING(_UKE3,$B12,'UK-Efficacy'!$F$1)</f>
        <v>4</v>
      </c>
      <c r="K12" s="94" t="n">
        <f aca="false">MYRATING(_UKE4,$B12,'UK-Efficacy'!$F$1)</f>
        <v>3</v>
      </c>
      <c r="L12" s="94" t="n">
        <f aca="false">MYRATING(_UKE5,$B12,'UK-Efficacy'!$F$1)</f>
        <v>2</v>
      </c>
      <c r="M12" s="94" t="n">
        <f aca="false">MYRATING(_UKE6,$B12,'UK-Efficacy'!$F$1)</f>
        <v>3</v>
      </c>
      <c r="N12" s="94" t="n">
        <f aca="false">MYRATING(_UKE7,$B12,'UK-Efficacy'!$F$1)</f>
        <v>2</v>
      </c>
      <c r="O12" s="94" t="n">
        <f aca="false">MYRATING(_UKE8,$B12,'UK-Efficacy'!$F$1)</f>
        <v>3</v>
      </c>
      <c r="P12" s="94" t="n">
        <f aca="false">MYRATING(_UKS1,$B12,'UK-Efficacy'!$F$1)</f>
        <v>2</v>
      </c>
      <c r="Q12" s="94" t="n">
        <f aca="false">MYRATING(_UKS2,$B12,'UK-Efficacy'!$F$1)</f>
        <v>3</v>
      </c>
      <c r="R12" s="94" t="n">
        <f aca="false">MYRATING(_UKS3,$B12,'UK-Efficacy'!$F$1)</f>
        <v>3</v>
      </c>
      <c r="S12" s="94" t="n">
        <f aca="false">MYRATING(_UKS4,$B12,'UK-Efficacy'!$F$1)</f>
        <v>2</v>
      </c>
      <c r="T12" s="94" t="n">
        <f aca="false">MYRATING(_UKS5,$B12,'UK-Efficacy'!$F$1)</f>
        <v>4</v>
      </c>
      <c r="U12" s="94" t="n">
        <f aca="false">MYRATING(_UKS6,$B12,'UK-Efficacy'!$F$1)</f>
        <v>2</v>
      </c>
      <c r="V12" s="94" t="n">
        <f aca="false">MYRATING(_UKS7,$B12,'UK-Efficacy'!$F$1)</f>
        <v>2</v>
      </c>
      <c r="W12" s="94" t="n">
        <f aca="false">MYRATING(_UKD1,$B12,'UK-Efficacy'!$F$1)</f>
        <v>3</v>
      </c>
      <c r="X12" s="94" t="n">
        <f aca="false">MYRATING(_UKD2,$B12,'UK-Efficacy'!$F$1)</f>
        <v>2</v>
      </c>
      <c r="Y12" s="94" t="n">
        <f aca="false">MYRATING(_UKD3,$B12,'UK-Efficacy'!$F$1)</f>
        <v>3</v>
      </c>
      <c r="Z12" s="94" t="n">
        <f aca="false">MYRATING(_UKD4,$B12,'UK-Efficacy'!$F$1)</f>
        <v>3</v>
      </c>
      <c r="AA12" s="94" t="n">
        <f aca="false">MYRATING(_UKB1,$B12,'UK-Efficacy'!$F$1)</f>
        <v>3</v>
      </c>
      <c r="AB12" s="94" t="n">
        <f aca="false">MYRATING(_UKB2,$B12,'UK-Efficacy'!$F$1)</f>
        <v>3</v>
      </c>
      <c r="AC12" s="94" t="n">
        <f aca="false">MYRATING(_UKB3,$B12,'UK-Efficacy'!$F$1)</f>
        <v>3</v>
      </c>
    </row>
    <row r="13" customFormat="false" ht="15" hidden="false" customHeight="false" outlineLevel="0" collapsed="false">
      <c r="B13" s="101" t="s">
        <v>56</v>
      </c>
      <c r="C13" s="95" t="n">
        <f aca="false">SUMPRODUCT(H13:O13,H$4:O$4)</f>
        <v>1.7716488</v>
      </c>
      <c r="D13" s="95" t="n">
        <f aca="false">E13+F13</f>
        <v>1.25747623578</v>
      </c>
      <c r="E13" s="95" t="n">
        <f aca="false">SUMPRODUCT(P13:V13,P$4:V$4)</f>
        <v>0.8755884</v>
      </c>
      <c r="F13" s="95" t="n">
        <f aca="false">SUMPRODUCT(X13:Z13,X$4:Z$4)</f>
        <v>0.38188783578</v>
      </c>
      <c r="G13" s="95" t="n">
        <f aca="false">SUMPRODUCT(AA13:AC13,AA$4:AC$4)</f>
        <v>3</v>
      </c>
      <c r="H13" s="94" t="n">
        <f aca="false">MYRATING(_UKE1,$B13,'UK-Efficacy'!$F$1)</f>
        <v>3</v>
      </c>
      <c r="I13" s="94" t="n">
        <f aca="false">MYRATING(_UKE2,$B13,'UK-Efficacy'!$F$1)</f>
        <v>3</v>
      </c>
      <c r="J13" s="94" t="n">
        <f aca="false">MYRATING(_UKE3,$B13,'UK-Efficacy'!$F$1)</f>
        <v>3</v>
      </c>
      <c r="K13" s="94" t="n">
        <f aca="false">MYRATING(_UKE4,$B13,'UK-Efficacy'!$F$1)</f>
        <v>4</v>
      </c>
      <c r="L13" s="94" t="n">
        <f aca="false">MYRATING(_UKE5,$B13,'UK-Efficacy'!$F$1)</f>
        <v>4</v>
      </c>
      <c r="M13" s="94" t="n">
        <f aca="false">MYRATING(_UKE6,$B13,'UK-Efficacy'!$F$1)</f>
        <v>2</v>
      </c>
      <c r="N13" s="94" t="n">
        <f aca="false">MYRATING(_UKE7,$B13,'UK-Efficacy'!$F$1)</f>
        <v>3</v>
      </c>
      <c r="O13" s="94" t="n">
        <f aca="false">MYRATING(_UKE8,$B13,'UK-Efficacy'!$F$1)</f>
        <v>3</v>
      </c>
      <c r="P13" s="94" t="n">
        <f aca="false">MYRATING(_UKS1,$B13,'UK-Efficacy'!$F$1)</f>
        <v>3</v>
      </c>
      <c r="Q13" s="94" t="n">
        <f aca="false">MYRATING(_UKS2,$B13,'UK-Efficacy'!$F$1)</f>
        <v>4</v>
      </c>
      <c r="R13" s="94" t="n">
        <f aca="false">MYRATING(_UKS3,$B13,'UK-Efficacy'!$F$1)</f>
        <v>4</v>
      </c>
      <c r="S13" s="94" t="n">
        <f aca="false">MYRATING(_UKS4,$B13,'UK-Efficacy'!$F$1)</f>
        <v>3</v>
      </c>
      <c r="T13" s="94" t="n">
        <f aca="false">MYRATING(_UKS5,$B13,'UK-Efficacy'!$F$1)</f>
        <v>4</v>
      </c>
      <c r="U13" s="94" t="n">
        <f aca="false">MYRATING(_UKS6,$B13,'UK-Efficacy'!$F$1)</f>
        <v>4</v>
      </c>
      <c r="V13" s="94" t="n">
        <f aca="false">MYRATING(_UKS7,$B13,'UK-Efficacy'!$F$1)</f>
        <v>3</v>
      </c>
      <c r="W13" s="94" t="n">
        <f aca="false">MYRATING(_UKD1,$B13,'UK-Efficacy'!$F$1)</f>
        <v>3</v>
      </c>
      <c r="X13" s="94" t="n">
        <f aca="false">MYRATING(_UKD2,$B13,'UK-Efficacy'!$F$1)</f>
        <v>3</v>
      </c>
      <c r="Y13" s="94" t="n">
        <f aca="false">MYRATING(_UKD3,$B13,'UK-Efficacy'!$F$1)</f>
        <v>3</v>
      </c>
      <c r="Z13" s="94" t="n">
        <f aca="false">MYRATING(_UKD4,$B13,'UK-Efficacy'!$F$1)</f>
        <v>3</v>
      </c>
      <c r="AA13" s="94" t="n">
        <f aca="false">MYRATING(_UKB1,$B13,'UK-Efficacy'!$F$1)</f>
        <v>3</v>
      </c>
      <c r="AB13" s="94" t="n">
        <f aca="false">MYRATING(_UKB2,$B13,'UK-Efficacy'!$F$1)</f>
        <v>3</v>
      </c>
      <c r="AC13" s="94" t="n">
        <f aca="false">MYRATING(_UKB3,$B13,'UK-Efficacy'!$F$1)</f>
        <v>3</v>
      </c>
    </row>
    <row r="14" customFormat="false" ht="15" hidden="false" customHeight="false" outlineLevel="0" collapsed="false">
      <c r="B14" s="101" t="s">
        <v>57</v>
      </c>
      <c r="C14" s="95" t="n">
        <f aca="false">SUMPRODUCT(H14:O14,H$4:O$4)</f>
        <v>1.984422</v>
      </c>
      <c r="D14" s="95" t="n">
        <f aca="false">E14+F14</f>
        <v>1.15625523164</v>
      </c>
      <c r="E14" s="95" t="n">
        <f aca="false">SUMPRODUCT(P14:V14,P$4:V$4)</f>
        <v>0.8143946</v>
      </c>
      <c r="F14" s="95" t="n">
        <f aca="false">SUMPRODUCT(X14:Z14,X$4:Z$4)</f>
        <v>0.34186063164</v>
      </c>
      <c r="G14" s="95" t="n">
        <f aca="false">SUMPRODUCT(AA14:AC14,AA$4:AC$4)</f>
        <v>3</v>
      </c>
      <c r="H14" s="94" t="n">
        <f aca="false">MYRATING(_UKE1,$B14,'UK-Efficacy'!$F$1)</f>
        <v>4</v>
      </c>
      <c r="I14" s="94" t="n">
        <f aca="false">MYRATING(_UKE2,$B14,'UK-Efficacy'!$F$1)</f>
        <v>4</v>
      </c>
      <c r="J14" s="94" t="n">
        <f aca="false">MYRATING(_UKE3,$B14,'UK-Efficacy'!$F$1)</f>
        <v>4</v>
      </c>
      <c r="K14" s="94" t="n">
        <f aca="false">MYRATING(_UKE4,$B14,'UK-Efficacy'!$F$1)</f>
        <v>3</v>
      </c>
      <c r="L14" s="94" t="n">
        <f aca="false">MYRATING(_UKE5,$B14,'UK-Efficacy'!$F$1)</f>
        <v>3</v>
      </c>
      <c r="M14" s="94" t="n">
        <f aca="false">MYRATING(_UKE6,$B14,'UK-Efficacy'!$F$1)</f>
        <v>3</v>
      </c>
      <c r="N14" s="94" t="n">
        <f aca="false">MYRATING(_UKE7,$B14,'UK-Efficacy'!$F$1)</f>
        <v>4</v>
      </c>
      <c r="O14" s="94" t="n">
        <f aca="false">MYRATING(_UKE8,$B14,'UK-Efficacy'!$F$1)</f>
        <v>3</v>
      </c>
      <c r="P14" s="94" t="n">
        <f aca="false">MYRATING(_UKS1,$B14,'UK-Efficacy'!$F$1)</f>
        <v>4</v>
      </c>
      <c r="Q14" s="94" t="n">
        <f aca="false">MYRATING(_UKS2,$B14,'UK-Efficacy'!$F$1)</f>
        <v>3</v>
      </c>
      <c r="R14" s="94" t="n">
        <f aca="false">MYRATING(_UKS3,$B14,'UK-Efficacy'!$F$1)</f>
        <v>3</v>
      </c>
      <c r="S14" s="94" t="n">
        <f aca="false">MYRATING(_UKS4,$B14,'UK-Efficacy'!$F$1)</f>
        <v>3</v>
      </c>
      <c r="T14" s="94" t="n">
        <f aca="false">MYRATING(_UKS5,$B14,'UK-Efficacy'!$F$1)</f>
        <v>3</v>
      </c>
      <c r="U14" s="94" t="n">
        <f aca="false">MYRATING(_UKS6,$B14,'UK-Efficacy'!$F$1)</f>
        <v>3</v>
      </c>
      <c r="V14" s="94" t="n">
        <f aca="false">MYRATING(_UKS7,$B14,'UK-Efficacy'!$F$1)</f>
        <v>3</v>
      </c>
      <c r="W14" s="94" t="n">
        <f aca="false">MYRATING(_UKD1,$B14,'UK-Efficacy'!$F$1)</f>
        <v>3</v>
      </c>
      <c r="X14" s="94" t="n">
        <f aca="false">MYRATING(_UKD2,$B14,'UK-Efficacy'!$F$1)</f>
        <v>2</v>
      </c>
      <c r="Y14" s="94" t="n">
        <f aca="false">MYRATING(_UKD3,$B14,'UK-Efficacy'!$F$1)</f>
        <v>3</v>
      </c>
      <c r="Z14" s="94" t="n">
        <f aca="false">MYRATING(_UKD4,$B14,'UK-Efficacy'!$F$1)</f>
        <v>3</v>
      </c>
      <c r="AA14" s="94" t="n">
        <f aca="false">MYRATING(_UKB1,$B14,'UK-Efficacy'!$F$1)</f>
        <v>3</v>
      </c>
      <c r="AB14" s="94" t="n">
        <f aca="false">MYRATING(_UKB2,$B14,'UK-Efficacy'!$F$1)</f>
        <v>3</v>
      </c>
      <c r="AC14" s="94" t="n">
        <f aca="false">MYRATING(_UKB3,$B14,'UK-Efficacy'!$F$1)</f>
        <v>3</v>
      </c>
    </row>
    <row r="15" customFormat="false" ht="15" hidden="false" customHeight="false" outlineLevel="0" collapsed="false">
      <c r="B15" s="101" t="s">
        <v>58</v>
      </c>
      <c r="C15" s="95" t="n">
        <f aca="false">SUMPRODUCT(H15:O15,H$4:O$4)</f>
        <v>1.686</v>
      </c>
      <c r="D15" s="95" t="n">
        <f aca="false">E15+F15</f>
        <v>1.13481253578</v>
      </c>
      <c r="E15" s="95" t="n">
        <f aca="false">SUMPRODUCT(P15:V15,P$4:V$4)</f>
        <v>0.7529247</v>
      </c>
      <c r="F15" s="95" t="n">
        <f aca="false">SUMPRODUCT(X15:Z15,X$4:Z$4)</f>
        <v>0.38188783578</v>
      </c>
      <c r="G15" s="95" t="n">
        <f aca="false">SUMPRODUCT(AA15:AC15,AA$4:AC$4)</f>
        <v>3</v>
      </c>
      <c r="H15" s="94" t="n">
        <f aca="false">MYRATING(_UKE1,$B15,'UK-Efficacy'!$F$1)</f>
        <v>3</v>
      </c>
      <c r="I15" s="94" t="n">
        <f aca="false">MYRATING(_UKE2,$B15,'UK-Efficacy'!$F$1)</f>
        <v>3</v>
      </c>
      <c r="J15" s="94" t="n">
        <f aca="false">MYRATING(_UKE3,$B15,'UK-Efficacy'!$F$1)</f>
        <v>3</v>
      </c>
      <c r="K15" s="94" t="n">
        <f aca="false">MYRATING(_UKE4,$B15,'UK-Efficacy'!$F$1)</f>
        <v>3</v>
      </c>
      <c r="L15" s="94" t="n">
        <f aca="false">MYRATING(_UKE5,$B15,'UK-Efficacy'!$F$1)</f>
        <v>3</v>
      </c>
      <c r="M15" s="94" t="n">
        <f aca="false">MYRATING(_UKE6,$B15,'UK-Efficacy'!$F$1)</f>
        <v>3</v>
      </c>
      <c r="N15" s="94" t="n">
        <f aca="false">MYRATING(_UKE7,$B15,'UK-Efficacy'!$F$1)</f>
        <v>3</v>
      </c>
      <c r="O15" s="94" t="n">
        <f aca="false">MYRATING(_UKE8,$B15,'UK-Efficacy'!$F$1)</f>
        <v>3</v>
      </c>
      <c r="P15" s="94" t="n">
        <f aca="false">MYRATING(_UKS1,$B15,'UK-Efficacy'!$F$1)</f>
        <v>3</v>
      </c>
      <c r="Q15" s="94" t="n">
        <f aca="false">MYRATING(_UKS2,$B15,'UK-Efficacy'!$F$1)</f>
        <v>3</v>
      </c>
      <c r="R15" s="94" t="n">
        <f aca="false">MYRATING(_UKS3,$B15,'UK-Efficacy'!$F$1)</f>
        <v>3</v>
      </c>
      <c r="S15" s="94" t="n">
        <f aca="false">MYRATING(_UKS4,$B15,'UK-Efficacy'!$F$1)</f>
        <v>3</v>
      </c>
      <c r="T15" s="94" t="n">
        <f aca="false">MYRATING(_UKS5,$B15,'UK-Efficacy'!$F$1)</f>
        <v>3</v>
      </c>
      <c r="U15" s="94" t="n">
        <f aca="false">MYRATING(_UKS6,$B15,'UK-Efficacy'!$F$1)</f>
        <v>3</v>
      </c>
      <c r="V15" s="94" t="n">
        <f aca="false">MYRATING(_UKS7,$B15,'UK-Efficacy'!$F$1)</f>
        <v>3</v>
      </c>
      <c r="W15" s="94" t="n">
        <f aca="false">MYRATING(_UKD1,$B15,'UK-Efficacy'!$F$1)</f>
        <v>3</v>
      </c>
      <c r="X15" s="94" t="n">
        <f aca="false">MYRATING(_UKD2,$B15,'UK-Efficacy'!$F$1)</f>
        <v>3</v>
      </c>
      <c r="Y15" s="94" t="n">
        <f aca="false">MYRATING(_UKD3,$B15,'UK-Efficacy'!$F$1)</f>
        <v>3</v>
      </c>
      <c r="Z15" s="94" t="n">
        <f aca="false">MYRATING(_UKD4,$B15,'UK-Efficacy'!$F$1)</f>
        <v>3</v>
      </c>
      <c r="AA15" s="94" t="n">
        <f aca="false">MYRATING(_UKB1,$B15,'UK-Efficacy'!$F$1)</f>
        <v>3</v>
      </c>
      <c r="AB15" s="94" t="n">
        <f aca="false">MYRATING(_UKB2,$B15,'UK-Efficacy'!$F$1)</f>
        <v>3</v>
      </c>
      <c r="AC15" s="94" t="n">
        <f aca="false">MYRATING(_UKB3,$B15,'UK-Efficacy'!$F$1)</f>
        <v>3</v>
      </c>
    </row>
    <row r="16" customFormat="false" ht="15" hidden="false" customHeight="false" outlineLevel="0" collapsed="false">
      <c r="B16" s="101" t="s">
        <v>59</v>
      </c>
      <c r="C16" s="95" t="n">
        <f aca="false">SUMPRODUCT(H16:O16,H$4:O$4)</f>
        <v>1.6183914</v>
      </c>
      <c r="D16" s="95" t="n">
        <f aca="false">E16+F16</f>
        <v>1.30376063578</v>
      </c>
      <c r="E16" s="95" t="n">
        <f aca="false">SUMPRODUCT(P16:V16,P$4:V$4)</f>
        <v>0.9218728</v>
      </c>
      <c r="F16" s="95" t="n">
        <f aca="false">SUMPRODUCT(X16:Z16,X$4:Z$4)</f>
        <v>0.38188783578</v>
      </c>
      <c r="G16" s="95" t="n">
        <f aca="false">SUMPRODUCT(AA16:AC16,AA$4:AC$4)</f>
        <v>3</v>
      </c>
      <c r="H16" s="94" t="n">
        <f aca="false">MYRATING(_UKE1,$B16,'UK-Efficacy'!$F$1)</f>
        <v>3</v>
      </c>
      <c r="I16" s="94" t="n">
        <f aca="false">MYRATING(_UKE2,$B16,'UK-Efficacy'!$F$1)</f>
        <v>3</v>
      </c>
      <c r="J16" s="94" t="n">
        <f aca="false">MYRATING(_UKE3,$B16,'UK-Efficacy'!$F$1)</f>
        <v>3</v>
      </c>
      <c r="K16" s="94" t="n">
        <f aca="false">MYRATING(_UKE4,$B16,'UK-Efficacy'!$F$1)</f>
        <v>2</v>
      </c>
      <c r="L16" s="94" t="n">
        <f aca="false">MYRATING(_UKE5,$B16,'UK-Efficacy'!$F$1)</f>
        <v>2</v>
      </c>
      <c r="M16" s="94" t="n">
        <f aca="false">MYRATING(_UKE6,$B16,'UK-Efficacy'!$F$1)</f>
        <v>3</v>
      </c>
      <c r="N16" s="94" t="n">
        <f aca="false">MYRATING(_UKE7,$B16,'UK-Efficacy'!$F$1)</f>
        <v>5</v>
      </c>
      <c r="O16" s="94" t="n">
        <f aca="false">MYRATING(_UKE8,$B16,'UK-Efficacy'!$F$1)</f>
        <v>3</v>
      </c>
      <c r="P16" s="94" t="n">
        <f aca="false">MYRATING(_UKS1,$B16,'UK-Efficacy'!$F$1)</f>
        <v>5</v>
      </c>
      <c r="Q16" s="94" t="n">
        <f aca="false">MYRATING(_UKS2,$B16,'UK-Efficacy'!$F$1)</f>
        <v>3</v>
      </c>
      <c r="R16" s="94" t="n">
        <f aca="false">MYRATING(_UKS3,$B16,'UK-Efficacy'!$F$1)</f>
        <v>3</v>
      </c>
      <c r="S16" s="94" t="n">
        <f aca="false">MYRATING(_UKS4,$B16,'UK-Efficacy'!$F$1)</f>
        <v>3</v>
      </c>
      <c r="T16" s="94" t="n">
        <f aca="false">MYRATING(_UKS5,$B16,'UK-Efficacy'!$F$1)</f>
        <v>4</v>
      </c>
      <c r="U16" s="94" t="n">
        <f aca="false">MYRATING(_UKS6,$B16,'UK-Efficacy'!$F$1)</f>
        <v>3</v>
      </c>
      <c r="V16" s="94" t="n">
        <f aca="false">MYRATING(_UKS7,$B16,'UK-Efficacy'!$F$1)</f>
        <v>3</v>
      </c>
      <c r="W16" s="94" t="n">
        <f aca="false">MYRATING(_UKD1,$B16,'UK-Efficacy'!$F$1)</f>
        <v>3</v>
      </c>
      <c r="X16" s="94" t="n">
        <f aca="false">MYRATING(_UKD2,$B16,'UK-Efficacy'!$F$1)</f>
        <v>3</v>
      </c>
      <c r="Y16" s="94" t="n">
        <f aca="false">MYRATING(_UKD3,$B16,'UK-Efficacy'!$F$1)</f>
        <v>3</v>
      </c>
      <c r="Z16" s="94" t="n">
        <f aca="false">MYRATING(_UKD4,$B16,'UK-Efficacy'!$F$1)</f>
        <v>3</v>
      </c>
      <c r="AA16" s="94" t="n">
        <f aca="false">MYRATING(_UKB1,$B16,'UK-Efficacy'!$F$1)</f>
        <v>3</v>
      </c>
      <c r="AB16" s="94" t="n">
        <f aca="false">MYRATING(_UKB2,$B16,'UK-Efficacy'!$F$1)</f>
        <v>3</v>
      </c>
      <c r="AC16" s="94" t="n">
        <f aca="false">MYRATING(_UKB3,$B16,'UK-Efficacy'!$F$1)</f>
        <v>3</v>
      </c>
    </row>
    <row r="17" customFormat="false" ht="15" hidden="false" customHeight="false" outlineLevel="0" collapsed="false">
      <c r="B17" s="78" t="s">
        <v>37</v>
      </c>
      <c r="C17" s="95" t="n">
        <f aca="false">SUMPRODUCT(H17:O17,H$4:O$4)</f>
        <v>2.7519454</v>
      </c>
      <c r="D17" s="95" t="n">
        <f aca="false">E17+F17</f>
        <v>1.47863163992</v>
      </c>
      <c r="E17" s="95" t="n">
        <f aca="false">SUMPRODUCT(P17:V17,P$4:V$4)</f>
        <v>1.1665978</v>
      </c>
      <c r="F17" s="95" t="n">
        <f aca="false">SUMPRODUCT(X17:Z17,X$4:Z$4)</f>
        <v>0.31203383992</v>
      </c>
      <c r="G17" s="95" t="n">
        <f aca="false">SUMPRODUCT(AA17:AC17,AA$4:AC$4)</f>
        <v>1.4</v>
      </c>
      <c r="H17" s="94" t="n">
        <f aca="false">MYRATING(_UKE1,$B17,'UK-Efficacy'!$F$1)</f>
        <v>5</v>
      </c>
      <c r="I17" s="94" t="n">
        <f aca="false">MYRATING(_UKE2,$B17,'UK-Efficacy'!$F$1)</f>
        <v>5</v>
      </c>
      <c r="J17" s="94" t="n">
        <f aca="false">MYRATING(_UKE3,$B17,'UK-Efficacy'!$F$1)</f>
        <v>5</v>
      </c>
      <c r="K17" s="94" t="n">
        <f aca="false">MYRATING(_UKE4,$B17,'UK-Efficacy'!$F$1)</f>
        <v>5</v>
      </c>
      <c r="L17" s="94" t="n">
        <f aca="false">MYRATING(_UKE5,$B17,'UK-Efficacy'!$F$1)</f>
        <v>5</v>
      </c>
      <c r="M17" s="94" t="n">
        <f aca="false">MYRATING(_UKE6,$B17,'UK-Efficacy'!$F$1)</f>
        <v>4</v>
      </c>
      <c r="N17" s="94" t="n">
        <f aca="false">MYRATING(_UKE7,$B17,'UK-Efficacy'!$F$1)</f>
        <v>5</v>
      </c>
      <c r="O17" s="94" t="n">
        <f aca="false">MYRATING(_UKE8,$B17,'UK-Efficacy'!$F$1)</f>
        <v>5</v>
      </c>
      <c r="P17" s="94" t="n">
        <f aca="false">MYRATING(_UKS1,$B17,'UK-Efficacy'!$F$1)</f>
        <v>5</v>
      </c>
      <c r="Q17" s="94" t="n">
        <f aca="false">MYRATING(_UKS2,$B17,'UK-Efficacy'!$F$1)</f>
        <v>5</v>
      </c>
      <c r="R17" s="94" t="n">
        <f aca="false">MYRATING(_UKS3,$B17,'UK-Efficacy'!$F$1)</f>
        <v>5</v>
      </c>
      <c r="S17" s="94" t="n">
        <f aca="false">MYRATING(_UKS4,$B17,'UK-Efficacy'!$F$1)</f>
        <v>4</v>
      </c>
      <c r="T17" s="94" t="n">
        <f aca="false">MYRATING(_UKS5,$B17,'UK-Efficacy'!$F$1)</f>
        <v>5</v>
      </c>
      <c r="U17" s="94" t="n">
        <f aca="false">MYRATING(_UKS6,$B17,'UK-Efficacy'!$F$1)</f>
        <v>4</v>
      </c>
      <c r="V17" s="94" t="n">
        <f aca="false">MYRATING(_UKS7,$B17,'UK-Efficacy'!$F$1)</f>
        <v>4</v>
      </c>
      <c r="W17" s="94" t="n">
        <f aca="false">MYRATING(_UKD1,$B17,'UK-Efficacy'!$F$1)</f>
        <v>5</v>
      </c>
      <c r="X17" s="94" t="n">
        <f aca="false">MYRATING(_UKD2,$B17,'UK-Efficacy'!$F$1)</f>
        <v>4</v>
      </c>
      <c r="Y17" s="94" t="n">
        <f aca="false">MYRATING(_UKD3,$B17,'UK-Efficacy'!$F$1)</f>
        <v>3</v>
      </c>
      <c r="Z17" s="94" t="n">
        <f aca="false">MYRATING(_UKD4,$B17,'UK-Efficacy'!$F$1)</f>
        <v>1</v>
      </c>
      <c r="AA17" s="94" t="n">
        <f aca="false">MYRATING(_UKB1,$B17,'UK-Efficacy'!$F$1)</f>
        <v>3</v>
      </c>
      <c r="AB17" s="94" t="n">
        <f aca="false">MYRATING(_UKB2,$B17,'UK-Efficacy'!$F$1)</f>
        <v>1</v>
      </c>
      <c r="AC17" s="94" t="n">
        <f aca="false">MYRATING(_UKB3,$B17,'UK-Efficacy'!$F$1)</f>
        <v>1</v>
      </c>
    </row>
    <row r="18" customFormat="false" ht="15" hidden="false" customHeight="false" outlineLevel="0" collapsed="false">
      <c r="B18" s="78" t="s">
        <v>14</v>
      </c>
      <c r="C18" s="95" t="n">
        <f aca="false">SUMPRODUCT(H18:O18,H$4:O$4)</f>
        <v>1.8421798</v>
      </c>
      <c r="D18" s="95" t="n">
        <f aca="false">E18+F18</f>
        <v>1.31533635354</v>
      </c>
      <c r="E18" s="95" t="n">
        <f aca="false">SUMPRODUCT(P18:V18,P$4:V$4)</f>
        <v>1.0530454</v>
      </c>
      <c r="F18" s="95" t="n">
        <f aca="false">SUMPRODUCT(X18:Z18,X$4:Z$4)</f>
        <v>0.26229095354</v>
      </c>
      <c r="G18" s="95" t="n">
        <f aca="false">SUMPRODUCT(AA18:AC18,AA$4:AC$4)</f>
        <v>3</v>
      </c>
      <c r="H18" s="94" t="n">
        <f aca="false">MYRATING(_UKE1,$B18,'UK-Efficacy'!$F$1)</f>
        <v>3</v>
      </c>
      <c r="I18" s="94" t="n">
        <f aca="false">MYRATING(_UKE2,$B18,'UK-Efficacy'!$F$1)</f>
        <v>3</v>
      </c>
      <c r="J18" s="94" t="n">
        <f aca="false">MYRATING(_UKE3,$B18,'UK-Efficacy'!$F$1)</f>
        <v>4</v>
      </c>
      <c r="K18" s="94" t="n">
        <f aca="false">MYRATING(_UKE4,$B18,'UK-Efficacy'!$F$1)</f>
        <v>3</v>
      </c>
      <c r="L18" s="94" t="n">
        <f aca="false">MYRATING(_UKE5,$B18,'UK-Efficacy'!$F$1)</f>
        <v>4</v>
      </c>
      <c r="M18" s="94" t="n">
        <f aca="false">MYRATING(_UKE6,$B18,'UK-Efficacy'!$F$1)</f>
        <v>3</v>
      </c>
      <c r="N18" s="94" t="n">
        <f aca="false">MYRATING(_UKE7,$B18,'UK-Efficacy'!$F$1)</f>
        <v>3</v>
      </c>
      <c r="O18" s="94" t="n">
        <f aca="false">MYRATING(_UKE8,$B18,'UK-Efficacy'!$F$1)</f>
        <v>3</v>
      </c>
      <c r="P18" s="94" t="n">
        <f aca="false">MYRATING(_UKS1,$B18,'UK-Efficacy'!$F$1)</f>
        <v>4</v>
      </c>
      <c r="Q18" s="94" t="n">
        <f aca="false">MYRATING(_UKS2,$B18,'UK-Efficacy'!$F$1)</f>
        <v>5</v>
      </c>
      <c r="R18" s="94" t="n">
        <f aca="false">MYRATING(_UKS3,$B18,'UK-Efficacy'!$F$1)</f>
        <v>4</v>
      </c>
      <c r="S18" s="94" t="n">
        <f aca="false">MYRATING(_UKS4,$B18,'UK-Efficacy'!$F$1)</f>
        <v>4</v>
      </c>
      <c r="T18" s="94" t="n">
        <f aca="false">MYRATING(_UKS5,$B18,'UK-Efficacy'!$F$1)</f>
        <v>5</v>
      </c>
      <c r="U18" s="94" t="n">
        <f aca="false">MYRATING(_UKS6,$B18,'UK-Efficacy'!$F$1)</f>
        <v>3</v>
      </c>
      <c r="V18" s="94" t="n">
        <f aca="false">MYRATING(_UKS7,$B18,'UK-Efficacy'!$F$1)</f>
        <v>4</v>
      </c>
      <c r="W18" s="94" t="n">
        <f aca="false">MYRATING(_UKD1,$B18,'UK-Efficacy'!$F$1)</f>
        <v>2</v>
      </c>
      <c r="X18" s="94" t="n">
        <f aca="false">MYRATING(_UKD2,$B18,'UK-Efficacy'!$F$1)</f>
        <v>3</v>
      </c>
      <c r="Y18" s="94" t="n">
        <f aca="false">MYRATING(_UKD3,$B18,'UK-Efficacy'!$F$1)</f>
        <v>1</v>
      </c>
      <c r="Z18" s="94" t="n">
        <f aca="false">MYRATING(_UKD4,$B18,'UK-Efficacy'!$F$1)</f>
        <v>2</v>
      </c>
      <c r="AA18" s="94" t="n">
        <f aca="false">MYRATING(_UKB1,$B18,'UK-Efficacy'!$F$1)</f>
        <v>3</v>
      </c>
      <c r="AB18" s="94" t="n">
        <f aca="false">MYRATING(_UKB2,$B18,'UK-Efficacy'!$F$1)</f>
        <v>3</v>
      </c>
      <c r="AC18" s="94" t="n">
        <f aca="false">MYRATING(_UKB3,$B18,'UK-Efficacy'!$F$1)</f>
        <v>3</v>
      </c>
    </row>
    <row r="19" customFormat="false" ht="15" hidden="false" customHeight="false" outlineLevel="0" collapsed="false">
      <c r="B19" s="78" t="s">
        <v>12</v>
      </c>
      <c r="C19" s="95" t="n">
        <f aca="false">SUMPRODUCT(H19:O19,H$4:O$4)</f>
        <v>2.090078</v>
      </c>
      <c r="D19" s="95" t="n">
        <f aca="false">E19+F19</f>
        <v>1.31600943578</v>
      </c>
      <c r="E19" s="95" t="n">
        <f aca="false">SUMPRODUCT(P19:V19,P$4:V$4)</f>
        <v>0.9341216</v>
      </c>
      <c r="F19" s="95" t="n">
        <f aca="false">SUMPRODUCT(X19:Z19,X$4:Z$4)</f>
        <v>0.38188783578</v>
      </c>
      <c r="G19" s="95" t="n">
        <f aca="false">SUMPRODUCT(AA19:AC19,AA$4:AC$4)</f>
        <v>3</v>
      </c>
      <c r="H19" s="94" t="n">
        <f aca="false">MYRATING(_UKE1,$B19,'UK-Efficacy'!$F$1)</f>
        <v>4</v>
      </c>
      <c r="I19" s="94" t="n">
        <f aca="false">MYRATING(_UKE2,$B19,'UK-Efficacy'!$F$1)</f>
        <v>4</v>
      </c>
      <c r="J19" s="94" t="n">
        <f aca="false">MYRATING(_UKE3,$B19,'UK-Efficacy'!$F$1)</f>
        <v>4</v>
      </c>
      <c r="K19" s="94" t="n">
        <f aca="false">MYRATING(_UKE4,$B19,'UK-Efficacy'!$F$1)</f>
        <v>4</v>
      </c>
      <c r="L19" s="94" t="n">
        <f aca="false">MYRATING(_UKE5,$B19,'UK-Efficacy'!$F$1)</f>
        <v>4</v>
      </c>
      <c r="M19" s="94" t="n">
        <f aca="false">MYRATING(_UKE6,$B19,'UK-Efficacy'!$F$1)</f>
        <v>3</v>
      </c>
      <c r="N19" s="94" t="n">
        <f aca="false">MYRATING(_UKE7,$B19,'UK-Efficacy'!$F$1)</f>
        <v>3</v>
      </c>
      <c r="O19" s="94" t="n">
        <f aca="false">MYRATING(_UKE8,$B19,'UK-Efficacy'!$F$1)</f>
        <v>3</v>
      </c>
      <c r="P19" s="94" t="n">
        <f aca="false">MYRATING(_UKS1,$B19,'UK-Efficacy'!$F$1)</f>
        <v>4</v>
      </c>
      <c r="Q19" s="94" t="n">
        <f aca="false">MYRATING(_UKS2,$B19,'UK-Efficacy'!$F$1)</f>
        <v>5</v>
      </c>
      <c r="R19" s="94" t="n">
        <f aca="false">MYRATING(_UKS3,$B19,'UK-Efficacy'!$F$1)</f>
        <v>3</v>
      </c>
      <c r="S19" s="94" t="n">
        <f aca="false">MYRATING(_UKS4,$B19,'UK-Efficacy'!$F$1)</f>
        <v>3</v>
      </c>
      <c r="T19" s="94" t="n">
        <f aca="false">MYRATING(_UKS5,$B19,'UK-Efficacy'!$F$1)</f>
        <v>5</v>
      </c>
      <c r="U19" s="94" t="n">
        <f aca="false">MYRATING(_UKS6,$B19,'UK-Efficacy'!$F$1)</f>
        <v>2</v>
      </c>
      <c r="V19" s="94" t="n">
        <f aca="false">MYRATING(_UKS7,$B19,'UK-Efficacy'!$F$1)</f>
        <v>3</v>
      </c>
      <c r="W19" s="94" t="n">
        <f aca="false">MYRATING(_UKD1,$B19,'UK-Efficacy'!$F$1)</f>
        <v>3</v>
      </c>
      <c r="X19" s="94" t="n">
        <f aca="false">MYRATING(_UKD2,$B19,'UK-Efficacy'!$F$1)</f>
        <v>3</v>
      </c>
      <c r="Y19" s="94" t="n">
        <f aca="false">MYRATING(_UKD3,$B19,'UK-Efficacy'!$F$1)</f>
        <v>3</v>
      </c>
      <c r="Z19" s="94" t="n">
        <f aca="false">MYRATING(_UKD4,$B19,'UK-Efficacy'!$F$1)</f>
        <v>3</v>
      </c>
      <c r="AA19" s="94" t="n">
        <f aca="false">MYRATING(_UKB1,$B19,'UK-Efficacy'!$F$1)</f>
        <v>3</v>
      </c>
      <c r="AB19" s="94" t="n">
        <f aca="false">MYRATING(_UKB2,$B19,'UK-Efficacy'!$F$1)</f>
        <v>3</v>
      </c>
      <c r="AC19" s="94" t="n">
        <f aca="false">MYRATING(_UKB3,$B19,'UK-Efficacy'!$F$1)</f>
        <v>3</v>
      </c>
    </row>
    <row r="20" customFormat="false" ht="15" hidden="false" customHeight="false" outlineLevel="0" collapsed="false">
      <c r="B20" s="78" t="s">
        <v>38</v>
      </c>
      <c r="C20" s="95" t="n">
        <f aca="false">SUMPRODUCT(H20:O20,H$4:O$4)</f>
        <v>1.9658198</v>
      </c>
      <c r="D20" s="95" t="n">
        <f aca="false">E20+F20</f>
        <v>1.31600943578</v>
      </c>
      <c r="E20" s="95" t="n">
        <f aca="false">SUMPRODUCT(P20:V20,P$4:V$4)</f>
        <v>0.9341216</v>
      </c>
      <c r="F20" s="95" t="n">
        <f aca="false">SUMPRODUCT(X20:Z20,X$4:Z$4)</f>
        <v>0.38188783578</v>
      </c>
      <c r="G20" s="95" t="n">
        <f aca="false">SUMPRODUCT(AA20:AC20,AA$4:AC$4)</f>
        <v>3</v>
      </c>
      <c r="H20" s="94" t="n">
        <f aca="false">MYRATING(_UKE1,$B20,'UK-Efficacy'!$F$1)</f>
        <v>3</v>
      </c>
      <c r="I20" s="94" t="n">
        <f aca="false">MYRATING(_UKE2,$B20,'UK-Efficacy'!$F$1)</f>
        <v>3</v>
      </c>
      <c r="J20" s="94" t="n">
        <f aca="false">MYRATING(_UKE3,$B20,'UK-Efficacy'!$F$1)</f>
        <v>4</v>
      </c>
      <c r="K20" s="94" t="n">
        <f aca="false">MYRATING(_UKE4,$B20,'UK-Efficacy'!$F$1)</f>
        <v>3</v>
      </c>
      <c r="L20" s="94" t="n">
        <f aca="false">MYRATING(_UKE5,$B20,'UK-Efficacy'!$F$1)</f>
        <v>4</v>
      </c>
      <c r="M20" s="94" t="n">
        <f aca="false">MYRATING(_UKE6,$B20,'UK-Efficacy'!$F$1)</f>
        <v>3</v>
      </c>
      <c r="N20" s="94" t="n">
        <f aca="false">MYRATING(_UKE7,$B20,'UK-Efficacy'!$F$1)</f>
        <v>3</v>
      </c>
      <c r="O20" s="94" t="n">
        <f aca="false">MYRATING(_UKE8,$B20,'UK-Efficacy'!$F$1)</f>
        <v>5</v>
      </c>
      <c r="P20" s="94" t="n">
        <f aca="false">MYRATING(_UKS1,$B20,'UK-Efficacy'!$F$1)</f>
        <v>4</v>
      </c>
      <c r="Q20" s="94" t="n">
        <f aca="false">MYRATING(_UKS2,$B20,'UK-Efficacy'!$F$1)</f>
        <v>5</v>
      </c>
      <c r="R20" s="94" t="n">
        <f aca="false">MYRATING(_UKS3,$B20,'UK-Efficacy'!$F$1)</f>
        <v>3</v>
      </c>
      <c r="S20" s="94" t="n">
        <f aca="false">MYRATING(_UKS4,$B20,'UK-Efficacy'!$F$1)</f>
        <v>3</v>
      </c>
      <c r="T20" s="94" t="n">
        <f aca="false">MYRATING(_UKS5,$B20,'UK-Efficacy'!$F$1)</f>
        <v>5</v>
      </c>
      <c r="U20" s="94" t="n">
        <f aca="false">MYRATING(_UKS6,$B20,'UK-Efficacy'!$F$1)</f>
        <v>2</v>
      </c>
      <c r="V20" s="94" t="n">
        <f aca="false">MYRATING(_UKS7,$B20,'UK-Efficacy'!$F$1)</f>
        <v>3</v>
      </c>
      <c r="W20" s="94" t="n">
        <f aca="false">MYRATING(_UKD1,$B20,'UK-Efficacy'!$F$1)</f>
        <v>3</v>
      </c>
      <c r="X20" s="94" t="n">
        <f aca="false">MYRATING(_UKD2,$B20,'UK-Efficacy'!$F$1)</f>
        <v>3</v>
      </c>
      <c r="Y20" s="94" t="n">
        <f aca="false">MYRATING(_UKD3,$B20,'UK-Efficacy'!$F$1)</f>
        <v>3</v>
      </c>
      <c r="Z20" s="94" t="n">
        <f aca="false">MYRATING(_UKD4,$B20,'UK-Efficacy'!$F$1)</f>
        <v>3</v>
      </c>
      <c r="AA20" s="94" t="n">
        <f aca="false">MYRATING(_UKB1,$B20,'UK-Efficacy'!$F$1)</f>
        <v>3</v>
      </c>
      <c r="AB20" s="94" t="n">
        <f aca="false">MYRATING(_UKB2,$B20,'UK-Efficacy'!$F$1)</f>
        <v>3</v>
      </c>
      <c r="AC20" s="94" t="n">
        <f aca="false">MYRATING(_UKB3,$B20,'UK-Efficacy'!$F$1)</f>
        <v>3</v>
      </c>
    </row>
    <row r="21" customFormat="false" ht="15" hidden="false" customHeight="false" outlineLevel="0" collapsed="false">
      <c r="B21" s="78" t="s">
        <v>40</v>
      </c>
      <c r="C21" s="95" t="n">
        <f aca="false">SUMPRODUCT(H21:O21,H$4:O$4)</f>
        <v>2.0931128</v>
      </c>
      <c r="D21" s="95" t="n">
        <f aca="false">E21+F21</f>
        <v>1.39261463578</v>
      </c>
      <c r="E21" s="95" t="n">
        <f aca="false">SUMPRODUCT(P21:V21,P$4:V$4)</f>
        <v>1.0107268</v>
      </c>
      <c r="F21" s="95" t="n">
        <f aca="false">SUMPRODUCT(X21:Z21,X$4:Z$4)</f>
        <v>0.38188783578</v>
      </c>
      <c r="G21" s="95" t="n">
        <f aca="false">SUMPRODUCT(AA21:AC21,AA$4:AC$4)</f>
        <v>3</v>
      </c>
      <c r="H21" s="94" t="n">
        <f aca="false">MYRATING(_UKE1,$B21,'UK-Efficacy'!$F$1)</f>
        <v>4</v>
      </c>
      <c r="I21" s="94" t="n">
        <f aca="false">MYRATING(_UKE2,$B21,'UK-Efficacy'!$F$1)</f>
        <v>4</v>
      </c>
      <c r="J21" s="94" t="n">
        <f aca="false">MYRATING(_UKE3,$B21,'UK-Efficacy'!$F$1)</f>
        <v>4</v>
      </c>
      <c r="K21" s="94" t="n">
        <f aca="false">MYRATING(_UKE4,$B21,'UK-Efficacy'!$F$1)</f>
        <v>4</v>
      </c>
      <c r="L21" s="94" t="n">
        <f aca="false">MYRATING(_UKE5,$B21,'UK-Efficacy'!$F$1)</f>
        <v>5</v>
      </c>
      <c r="M21" s="94" t="n">
        <f aca="false">MYRATING(_UKE6,$B21,'UK-Efficacy'!$F$1)</f>
        <v>2</v>
      </c>
      <c r="N21" s="94" t="n">
        <f aca="false">MYRATING(_UKE7,$B21,'UK-Efficacy'!$F$1)</f>
        <v>3</v>
      </c>
      <c r="O21" s="94" t="n">
        <f aca="false">MYRATING(_UKE8,$B21,'UK-Efficacy'!$F$1)</f>
        <v>3</v>
      </c>
      <c r="P21" s="94" t="n">
        <f aca="false">MYRATING(_UKS1,$B21,'UK-Efficacy'!$F$1)</f>
        <v>4</v>
      </c>
      <c r="Q21" s="94" t="n">
        <f aca="false">MYRATING(_UKS2,$B21,'UK-Efficacy'!$F$1)</f>
        <v>5</v>
      </c>
      <c r="R21" s="94" t="n">
        <f aca="false">MYRATING(_UKS3,$B21,'UK-Efficacy'!$F$1)</f>
        <v>4</v>
      </c>
      <c r="S21" s="94" t="n">
        <f aca="false">MYRATING(_UKS4,$B21,'UK-Efficacy'!$F$1)</f>
        <v>4</v>
      </c>
      <c r="T21" s="94" t="n">
        <f aca="false">MYRATING(_UKS5,$B21,'UK-Efficacy'!$F$1)</f>
        <v>5</v>
      </c>
      <c r="U21" s="94" t="n">
        <f aca="false">MYRATING(_UKS6,$B21,'UK-Efficacy'!$F$1)</f>
        <v>4</v>
      </c>
      <c r="V21" s="94" t="n">
        <f aca="false">MYRATING(_UKS7,$B21,'UK-Efficacy'!$F$1)</f>
        <v>2</v>
      </c>
      <c r="W21" s="94" t="n">
        <f aca="false">MYRATING(_UKD1,$B21,'UK-Efficacy'!$F$1)</f>
        <v>3</v>
      </c>
      <c r="X21" s="94" t="n">
        <f aca="false">MYRATING(_UKD2,$B21,'UK-Efficacy'!$F$1)</f>
        <v>3</v>
      </c>
      <c r="Y21" s="94" t="n">
        <f aca="false">MYRATING(_UKD3,$B21,'UK-Efficacy'!$F$1)</f>
        <v>3</v>
      </c>
      <c r="Z21" s="94" t="n">
        <f aca="false">MYRATING(_UKD4,$B21,'UK-Efficacy'!$F$1)</f>
        <v>3</v>
      </c>
      <c r="AA21" s="94" t="n">
        <f aca="false">MYRATING(_UKB1,$B21,'UK-Efficacy'!$F$1)</f>
        <v>3</v>
      </c>
      <c r="AB21" s="94" t="n">
        <f aca="false">MYRATING(_UKB2,$B21,'UK-Efficacy'!$F$1)</f>
        <v>3</v>
      </c>
      <c r="AC21" s="94" t="n">
        <f aca="false">MYRATING(_UKB3,$B21,'UK-Efficacy'!$F$1)</f>
        <v>3</v>
      </c>
    </row>
    <row r="22" customFormat="false" ht="15" hidden="false" customHeight="false" outlineLevel="0" collapsed="false">
      <c r="B22" s="78" t="s">
        <v>28</v>
      </c>
      <c r="C22" s="95" t="n">
        <f aca="false">SUMPRODUCT(H22:O22,H$4:O$4)</f>
        <v>2.0976088</v>
      </c>
      <c r="D22" s="95" t="n">
        <f aca="false">E22+F22</f>
        <v>1.14465833578</v>
      </c>
      <c r="E22" s="95" t="n">
        <f aca="false">SUMPRODUCT(P22:V22,P$4:V$4)</f>
        <v>0.8726517</v>
      </c>
      <c r="F22" s="95" t="n">
        <f aca="false">SUMPRODUCT(X22:Z22,X$4:Z$4)</f>
        <v>0.27200663578</v>
      </c>
      <c r="G22" s="95" t="n">
        <f aca="false">SUMPRODUCT(AA22:AC22,AA$4:AC$4)</f>
        <v>3</v>
      </c>
      <c r="H22" s="94" t="n">
        <f aca="false">MYRATING(_UKE1,$B22,'UK-Efficacy'!$F$1)</f>
        <v>4</v>
      </c>
      <c r="I22" s="94" t="n">
        <f aca="false">MYRATING(_UKE2,$B22,'UK-Efficacy'!$F$1)</f>
        <v>4</v>
      </c>
      <c r="J22" s="94" t="n">
        <f aca="false">MYRATING(_UKE3,$B22,'UK-Efficacy'!$F$1)</f>
        <v>4</v>
      </c>
      <c r="K22" s="94" t="n">
        <f aca="false">MYRATING(_UKE4,$B22,'UK-Efficacy'!$F$1)</f>
        <v>4</v>
      </c>
      <c r="L22" s="94" t="n">
        <f aca="false">MYRATING(_UKE5,$B22,'UK-Efficacy'!$F$1)</f>
        <v>4</v>
      </c>
      <c r="M22" s="94" t="n">
        <f aca="false">MYRATING(_UKE6,$B22,'UK-Efficacy'!$F$1)</f>
        <v>1</v>
      </c>
      <c r="N22" s="94" t="n">
        <f aca="false">MYRATING(_UKE7,$B22,'UK-Efficacy'!$F$1)</f>
        <v>3</v>
      </c>
      <c r="O22" s="94" t="n">
        <f aca="false">MYRATING(_UKE8,$B22,'UK-Efficacy'!$F$1)</f>
        <v>5</v>
      </c>
      <c r="P22" s="94" t="n">
        <f aca="false">MYRATING(_UKS1,$B22,'UK-Efficacy'!$F$1)</f>
        <v>3</v>
      </c>
      <c r="Q22" s="94" t="n">
        <f aca="false">MYRATING(_UKS2,$B22,'UK-Efficacy'!$F$1)</f>
        <v>5</v>
      </c>
      <c r="R22" s="94" t="n">
        <f aca="false">MYRATING(_UKS3,$B22,'UK-Efficacy'!$F$1)</f>
        <v>3</v>
      </c>
      <c r="S22" s="94" t="n">
        <f aca="false">MYRATING(_UKS4,$B22,'UK-Efficacy'!$F$1)</f>
        <v>3</v>
      </c>
      <c r="T22" s="94" t="n">
        <f aca="false">MYRATING(_UKS5,$B22,'UK-Efficacy'!$F$1)</f>
        <v>5</v>
      </c>
      <c r="U22" s="94" t="n">
        <f aca="false">MYRATING(_UKS6,$B22,'UK-Efficacy'!$F$1)</f>
        <v>2</v>
      </c>
      <c r="V22" s="94" t="n">
        <f aca="false">MYRATING(_UKS7,$B22,'UK-Efficacy'!$F$1)</f>
        <v>3</v>
      </c>
      <c r="W22" s="94" t="n">
        <f aca="false">MYRATING(_UKD1,$B22,'UK-Efficacy'!$F$1)</f>
        <v>3</v>
      </c>
      <c r="X22" s="94" t="n">
        <f aca="false">MYRATING(_UKD2,$B22,'UK-Efficacy'!$F$1)</f>
        <v>3</v>
      </c>
      <c r="Y22" s="94" t="n">
        <f aca="false">MYRATING(_UKD3,$B22,'UK-Efficacy'!$F$1)</f>
        <v>3</v>
      </c>
      <c r="Z22" s="94" t="n">
        <f aca="false">MYRATING(_UKD4,$B22,'UK-Efficacy'!$F$1)</f>
        <v>1</v>
      </c>
      <c r="AA22" s="94" t="n">
        <f aca="false">MYRATING(_UKB1,$B22,'UK-Efficacy'!$F$1)</f>
        <v>3</v>
      </c>
      <c r="AB22" s="94" t="n">
        <f aca="false">MYRATING(_UKB2,$B22,'UK-Efficacy'!$F$1)</f>
        <v>3</v>
      </c>
      <c r="AC22" s="94" t="n">
        <f aca="false">MYRATING(_UKB3,$B22,'UK-Efficacy'!$F$1)</f>
        <v>3</v>
      </c>
    </row>
    <row r="23" customFormat="false" ht="15" hidden="false" customHeight="false" outlineLevel="0" collapsed="false">
      <c r="B23" s="78" t="s">
        <v>39</v>
      </c>
      <c r="C23" s="95" t="n">
        <f aca="false">SUMPRODUCT(H23:O23,H$4:O$4)</f>
        <v>2.4130594</v>
      </c>
      <c r="D23" s="95" t="n">
        <f aca="false">E23+F23</f>
        <v>1.45328133578</v>
      </c>
      <c r="E23" s="95" t="n">
        <f aca="false">SUMPRODUCT(P23:V23,P$4:V$4)</f>
        <v>1.0713935</v>
      </c>
      <c r="F23" s="95" t="n">
        <f aca="false">SUMPRODUCT(X23:Z23,X$4:Z$4)</f>
        <v>0.38188783578</v>
      </c>
      <c r="G23" s="95" t="n">
        <f aca="false">SUMPRODUCT(AA23:AC23,AA$4:AC$4)</f>
        <v>3</v>
      </c>
      <c r="H23" s="94" t="n">
        <f aca="false">MYRATING(_UKE1,$B23,'UK-Efficacy'!$F$1)</f>
        <v>5</v>
      </c>
      <c r="I23" s="94" t="n">
        <f aca="false">MYRATING(_UKE2,$B23,'UK-Efficacy'!$F$1)</f>
        <v>5</v>
      </c>
      <c r="J23" s="94" t="n">
        <f aca="false">MYRATING(_UKE3,$B23,'UK-Efficacy'!$F$1)</f>
        <v>5</v>
      </c>
      <c r="K23" s="94" t="n">
        <f aca="false">MYRATING(_UKE4,$B23,'UK-Efficacy'!$F$1)</f>
        <v>5</v>
      </c>
      <c r="L23" s="94" t="n">
        <f aca="false">MYRATING(_UKE5,$B23,'UK-Efficacy'!$F$1)</f>
        <v>4</v>
      </c>
      <c r="M23" s="94" t="n">
        <f aca="false">MYRATING(_UKE6,$B23,'UK-Efficacy'!$F$1)</f>
        <v>2</v>
      </c>
      <c r="N23" s="94" t="n">
        <f aca="false">MYRATING(_UKE7,$B23,'UK-Efficacy'!$F$1)</f>
        <v>4</v>
      </c>
      <c r="O23" s="94" t="n">
        <f aca="false">MYRATING(_UKE8,$B23,'UK-Efficacy'!$F$1)</f>
        <v>3</v>
      </c>
      <c r="P23" s="94" t="n">
        <f aca="false">MYRATING(_UKS1,$B23,'UK-Efficacy'!$F$1)</f>
        <v>4</v>
      </c>
      <c r="Q23" s="94" t="n">
        <f aca="false">MYRATING(_UKS2,$B23,'UK-Efficacy'!$F$1)</f>
        <v>5</v>
      </c>
      <c r="R23" s="94" t="n">
        <f aca="false">MYRATING(_UKS3,$B23,'UK-Efficacy'!$F$1)</f>
        <v>4</v>
      </c>
      <c r="S23" s="94" t="n">
        <f aca="false">MYRATING(_UKS4,$B23,'UK-Efficacy'!$F$1)</f>
        <v>3</v>
      </c>
      <c r="T23" s="94" t="n">
        <f aca="false">MYRATING(_UKS5,$B23,'UK-Efficacy'!$F$1)</f>
        <v>5</v>
      </c>
      <c r="U23" s="94" t="n">
        <f aca="false">MYRATING(_UKS6,$B23,'UK-Efficacy'!$F$1)</f>
        <v>4</v>
      </c>
      <c r="V23" s="94" t="n">
        <f aca="false">MYRATING(_UKS7,$B23,'UK-Efficacy'!$F$1)</f>
        <v>5</v>
      </c>
      <c r="W23" s="94" t="n">
        <f aca="false">MYRATING(_UKD1,$B23,'UK-Efficacy'!$F$1)</f>
        <v>5</v>
      </c>
      <c r="X23" s="94" t="n">
        <f aca="false">MYRATING(_UKD2,$B23,'UK-Efficacy'!$F$1)</f>
        <v>3</v>
      </c>
      <c r="Y23" s="94" t="n">
        <f aca="false">MYRATING(_UKD3,$B23,'UK-Efficacy'!$F$1)</f>
        <v>3</v>
      </c>
      <c r="Z23" s="94" t="n">
        <f aca="false">MYRATING(_UKD4,$B23,'UK-Efficacy'!$F$1)</f>
        <v>3</v>
      </c>
      <c r="AA23" s="94" t="n">
        <f aca="false">MYRATING(_UKB1,$B23,'UK-Efficacy'!$F$1)</f>
        <v>3</v>
      </c>
      <c r="AB23" s="94" t="n">
        <f aca="false">MYRATING(_UKB2,$B23,'UK-Efficacy'!$F$1)</f>
        <v>3</v>
      </c>
      <c r="AC23" s="94" t="n">
        <f aca="false">MYRATING(_UKB3,$B23,'UK-Efficacy'!$F$1)</f>
        <v>3</v>
      </c>
    </row>
    <row r="24" customFormat="false" ht="15" hidden="false" customHeight="false" outlineLevel="0" collapsed="false">
      <c r="B24" s="78" t="s">
        <v>41</v>
      </c>
      <c r="C24" s="95" t="n">
        <f aca="false">SUMPRODUCT(H24:O24,H$4:O$4)</f>
        <v>1.9739688</v>
      </c>
      <c r="D24" s="95" t="n">
        <f aca="false">E24+F24</f>
        <v>1.44723223578</v>
      </c>
      <c r="E24" s="95" t="n">
        <f aca="false">SUMPRODUCT(P24:V24,P$4:V$4)</f>
        <v>1.0653444</v>
      </c>
      <c r="F24" s="95" t="n">
        <f aca="false">SUMPRODUCT(X24:Z24,X$4:Z$4)</f>
        <v>0.38188783578</v>
      </c>
      <c r="G24" s="95" t="n">
        <f aca="false">SUMPRODUCT(AA24:AC24,AA$4:AC$4)</f>
        <v>3</v>
      </c>
      <c r="H24" s="94" t="n">
        <f aca="false">MYRATING(_UKE1,$B24,'UK-Efficacy'!$F$1)</f>
        <v>4</v>
      </c>
      <c r="I24" s="94" t="n">
        <f aca="false">MYRATING(_UKE2,$B24,'UK-Efficacy'!$F$1)</f>
        <v>4</v>
      </c>
      <c r="J24" s="94" t="n">
        <f aca="false">MYRATING(_UKE3,$B24,'UK-Efficacy'!$F$1)</f>
        <v>4</v>
      </c>
      <c r="K24" s="94" t="n">
        <f aca="false">MYRATING(_UKE4,$B24,'UK-Efficacy'!$F$1)</f>
        <v>4</v>
      </c>
      <c r="L24" s="94" t="n">
        <f aca="false">MYRATING(_UKE5,$B24,'UK-Efficacy'!$F$1)</f>
        <v>4</v>
      </c>
      <c r="M24" s="94" t="n">
        <f aca="false">MYRATING(_UKE6,$B24,'UK-Efficacy'!$F$1)</f>
        <v>1</v>
      </c>
      <c r="N24" s="94" t="n">
        <f aca="false">MYRATING(_UKE7,$B24,'UK-Efficacy'!$F$1)</f>
        <v>3</v>
      </c>
      <c r="O24" s="94" t="n">
        <f aca="false">MYRATING(_UKE8,$B24,'UK-Efficacy'!$F$1)</f>
        <v>3</v>
      </c>
      <c r="P24" s="94" t="n">
        <f aca="false">MYRATING(_UKS1,$B24,'UK-Efficacy'!$F$1)</f>
        <v>4</v>
      </c>
      <c r="Q24" s="94" t="n">
        <f aca="false">MYRATING(_UKS2,$B24,'UK-Efficacy'!$F$1)</f>
        <v>5</v>
      </c>
      <c r="R24" s="94" t="n">
        <f aca="false">MYRATING(_UKS3,$B24,'UK-Efficacy'!$F$1)</f>
        <v>5</v>
      </c>
      <c r="S24" s="94" t="n">
        <f aca="false">MYRATING(_UKS4,$B24,'UK-Efficacy'!$F$1)</f>
        <v>5</v>
      </c>
      <c r="T24" s="94" t="n">
        <f aca="false">MYRATING(_UKS5,$B24,'UK-Efficacy'!$F$1)</f>
        <v>5</v>
      </c>
      <c r="U24" s="94" t="n">
        <f aca="false">MYRATING(_UKS6,$B24,'UK-Efficacy'!$F$1)</f>
        <v>2</v>
      </c>
      <c r="V24" s="94" t="n">
        <f aca="false">MYRATING(_UKS7,$B24,'UK-Efficacy'!$F$1)</f>
        <v>3</v>
      </c>
      <c r="W24" s="94" t="n">
        <f aca="false">MYRATING(_UKD1,$B24,'UK-Efficacy'!$F$1)</f>
        <v>3</v>
      </c>
      <c r="X24" s="94" t="n">
        <f aca="false">MYRATING(_UKD2,$B24,'UK-Efficacy'!$F$1)</f>
        <v>3</v>
      </c>
      <c r="Y24" s="94" t="n">
        <f aca="false">MYRATING(_UKD3,$B24,'UK-Efficacy'!$F$1)</f>
        <v>3</v>
      </c>
      <c r="Z24" s="94" t="n">
        <f aca="false">MYRATING(_UKD4,$B24,'UK-Efficacy'!$F$1)</f>
        <v>3</v>
      </c>
      <c r="AA24" s="94" t="n">
        <f aca="false">MYRATING(_UKB1,$B24,'UK-Efficacy'!$F$1)</f>
        <v>3</v>
      </c>
      <c r="AB24" s="94" t="n">
        <f aca="false">MYRATING(_UKB2,$B24,'UK-Efficacy'!$F$1)</f>
        <v>3</v>
      </c>
      <c r="AC24" s="94" t="n">
        <f aca="false">MYRATING(_UKB3,$B24,'UK-Efficacy'!$F$1)</f>
        <v>3</v>
      </c>
    </row>
    <row r="25" customFormat="false" ht="15" hidden="false" customHeight="false" outlineLevel="0" collapsed="false">
      <c r="B25" s="78" t="s">
        <v>26</v>
      </c>
      <c r="C25" s="95" t="n">
        <f aca="false">SUMPRODUCT(H25:O25,H$4:O$4)</f>
        <v>0</v>
      </c>
      <c r="D25" s="95" t="n">
        <f aca="false">E25+F25</f>
        <v>0.3588547</v>
      </c>
      <c r="E25" s="95" t="n">
        <f aca="false">SUMPRODUCT(P25:V25,P$4:V$4)</f>
        <v>0.3588547</v>
      </c>
      <c r="F25" s="95" t="n">
        <f aca="false">SUMPRODUCT(X25:Z25,X$4:Z$4)</f>
        <v>0</v>
      </c>
      <c r="G25" s="95" t="n">
        <f aca="false">SUMPRODUCT(AA25:AC25,AA$4:AC$4)</f>
        <v>0</v>
      </c>
      <c r="H25" s="94" t="n">
        <f aca="false">MYRATING(_UKE1,$B25,'UK-Efficacy'!$F$1)</f>
        <v>0</v>
      </c>
      <c r="I25" s="94" t="n">
        <f aca="false">MYRATING(_UKE2,$B25,'UK-Efficacy'!$F$1)</f>
        <v>0</v>
      </c>
      <c r="J25" s="94" t="n">
        <f aca="false">MYRATING(_UKE3,$B25,'UK-Efficacy'!$F$1)</f>
        <v>0</v>
      </c>
      <c r="K25" s="94" t="n">
        <f aca="false">MYRATING(_UKE4,$B25,'UK-Efficacy'!$F$1)</f>
        <v>0</v>
      </c>
      <c r="L25" s="94" t="n">
        <f aca="false">MYRATING(_UKE5,$B25,'UK-Efficacy'!$F$1)</f>
        <v>0</v>
      </c>
      <c r="M25" s="94" t="n">
        <f aca="false">MYRATING(_UKE6,$B25,'UK-Efficacy'!$F$1)</f>
        <v>0</v>
      </c>
      <c r="N25" s="94" t="n">
        <f aca="false">MYRATING(_UKE7,$B25,'UK-Efficacy'!$F$1)</f>
        <v>0</v>
      </c>
      <c r="O25" s="94" t="n">
        <f aca="false">MYRATING(_UKE8,$B25,'UK-Efficacy'!$F$1)</f>
        <v>0</v>
      </c>
      <c r="P25" s="94" t="n">
        <f aca="false">MYRATING(_UKS1,$B25,'UK-Efficacy'!$F$1)</f>
        <v>0</v>
      </c>
      <c r="Q25" s="94" t="n">
        <f aca="false">MYRATING(_UKS2,$B25,'UK-Efficacy'!$F$1)</f>
        <v>0</v>
      </c>
      <c r="R25" s="94" t="n">
        <f aca="false">MYRATING(_UKS3,$B25,'UK-Efficacy'!$F$1)</f>
        <v>0</v>
      </c>
      <c r="S25" s="94" t="n">
        <f aca="false">MYRATING(_UKS4,$B25,'UK-Efficacy'!$F$1)</f>
        <v>5</v>
      </c>
      <c r="T25" s="94" t="n">
        <f aca="false">MYRATING(_UKS5,$B25,'UK-Efficacy'!$F$1)</f>
        <v>4</v>
      </c>
      <c r="U25" s="94" t="n">
        <f aca="false">MYRATING(_UKS6,$B25,'UK-Efficacy'!$F$1)</f>
        <v>0</v>
      </c>
      <c r="V25" s="94" t="n">
        <f aca="false">MYRATING(_UKS7,$B25,'UK-Efficacy'!$F$1)</f>
        <v>0</v>
      </c>
      <c r="W25" s="94" t="n">
        <f aca="false">MYRATING(_UKD1,$B25,'UK-Efficacy'!$F$1)</f>
        <v>0</v>
      </c>
      <c r="X25" s="94" t="n">
        <f aca="false">MYRATING(_UKD2,$B25,'UK-Efficacy'!$F$1)</f>
        <v>0</v>
      </c>
      <c r="Y25" s="94" t="n">
        <f aca="false">MYRATING(_UKD3,$B25,'UK-Efficacy'!$F$1)</f>
        <v>0</v>
      </c>
      <c r="Z25" s="94" t="n">
        <f aca="false">MYRATING(_UKD4,$B25,'UK-Efficacy'!$F$1)</f>
        <v>0</v>
      </c>
      <c r="AA25" s="94" t="n">
        <f aca="false">MYRATING(_UKB1,$B25,'UK-Efficacy'!$F$1)</f>
        <v>0</v>
      </c>
      <c r="AB25" s="94" t="n">
        <f aca="false">MYRATING(_UKB2,$B25,'UK-Efficacy'!$F$1)</f>
        <v>0</v>
      </c>
      <c r="AC25" s="94" t="n">
        <f aca="false">MYRATING(_UKB3,$B25,'UK-Efficacy'!$F$1)</f>
        <v>0</v>
      </c>
    </row>
    <row r="26" customFormat="false" ht="15" hidden="false" customHeight="false" outlineLevel="0" collapsed="false">
      <c r="B26" s="78" t="s">
        <v>24</v>
      </c>
      <c r="C26" s="95" t="n">
        <f aca="false">SUMPRODUCT(H26:O26,H$4:O$4)</f>
        <v>2.0320234</v>
      </c>
      <c r="D26" s="95" t="n">
        <f aca="false">E26+F26</f>
        <v>1.40305623578</v>
      </c>
      <c r="E26" s="95" t="n">
        <f aca="false">SUMPRODUCT(P26:V26,P$4:V$4)</f>
        <v>1.0211684</v>
      </c>
      <c r="F26" s="95" t="n">
        <f aca="false">SUMPRODUCT(X26:Z26,X$4:Z$4)</f>
        <v>0.38188783578</v>
      </c>
      <c r="G26" s="95" t="n">
        <f aca="false">SUMPRODUCT(AA26:AC26,AA$4:AC$4)</f>
        <v>3</v>
      </c>
      <c r="H26" s="94" t="n">
        <f aca="false">MYRATING(_UKE1,$B26,'UK-Efficacy'!$F$1)</f>
        <v>4</v>
      </c>
      <c r="I26" s="94" t="n">
        <f aca="false">MYRATING(_UKE2,$B26,'UK-Efficacy'!$F$1)</f>
        <v>4</v>
      </c>
      <c r="J26" s="94" t="n">
        <f aca="false">MYRATING(_UKE3,$B26,'UK-Efficacy'!$F$1)</f>
        <v>4</v>
      </c>
      <c r="K26" s="94" t="n">
        <f aca="false">MYRATING(_UKE4,$B26,'UK-Efficacy'!$F$1)</f>
        <v>4</v>
      </c>
      <c r="L26" s="94" t="n">
        <f aca="false">MYRATING(_UKE5,$B26,'UK-Efficacy'!$F$1)</f>
        <v>4</v>
      </c>
      <c r="M26" s="94" t="n">
        <f aca="false">MYRATING(_UKE6,$B26,'UK-Efficacy'!$F$1)</f>
        <v>2</v>
      </c>
      <c r="N26" s="94" t="n">
        <f aca="false">MYRATING(_UKE7,$B26,'UK-Efficacy'!$F$1)</f>
        <v>3</v>
      </c>
      <c r="O26" s="94" t="n">
        <f aca="false">MYRATING(_UKE8,$B26,'UK-Efficacy'!$F$1)</f>
        <v>3</v>
      </c>
      <c r="P26" s="94" t="n">
        <f aca="false">MYRATING(_UKS1,$B26,'UK-Efficacy'!$F$1)</f>
        <v>4</v>
      </c>
      <c r="Q26" s="94" t="n">
        <f aca="false">MYRATING(_UKS2,$B26,'UK-Efficacy'!$F$1)</f>
        <v>5</v>
      </c>
      <c r="R26" s="94" t="n">
        <f aca="false">MYRATING(_UKS3,$B26,'UK-Efficacy'!$F$1)</f>
        <v>4</v>
      </c>
      <c r="S26" s="94" t="n">
        <f aca="false">MYRATING(_UKS4,$B26,'UK-Efficacy'!$F$1)</f>
        <v>4</v>
      </c>
      <c r="T26" s="94" t="n">
        <f aca="false">MYRATING(_UKS5,$B26,'UK-Efficacy'!$F$1)</f>
        <v>5</v>
      </c>
      <c r="U26" s="94" t="n">
        <f aca="false">MYRATING(_UKS6,$B26,'UK-Efficacy'!$F$1)</f>
        <v>3</v>
      </c>
      <c r="V26" s="94" t="n">
        <f aca="false">MYRATING(_UKS7,$B26,'UK-Efficacy'!$F$1)</f>
        <v>3</v>
      </c>
      <c r="W26" s="94" t="n">
        <f aca="false">MYRATING(_UKD1,$B26,'UK-Efficacy'!$F$1)</f>
        <v>3</v>
      </c>
      <c r="X26" s="94" t="n">
        <f aca="false">MYRATING(_UKD2,$B26,'UK-Efficacy'!$F$1)</f>
        <v>3</v>
      </c>
      <c r="Y26" s="94" t="n">
        <f aca="false">MYRATING(_UKD3,$B26,'UK-Efficacy'!$F$1)</f>
        <v>3</v>
      </c>
      <c r="Z26" s="94" t="n">
        <f aca="false">MYRATING(_UKD4,$B26,'UK-Efficacy'!$F$1)</f>
        <v>3</v>
      </c>
      <c r="AA26" s="94" t="n">
        <f aca="false">MYRATING(_UKB1,$B26,'UK-Efficacy'!$F$1)</f>
        <v>3</v>
      </c>
      <c r="AB26" s="94" t="n">
        <f aca="false">MYRATING(_UKB2,$B26,'UK-Efficacy'!$F$1)</f>
        <v>3</v>
      </c>
      <c r="AC26" s="94" t="n">
        <f aca="false">MYRATING(_UKB3,$B26,'UK-Efficacy'!$F$1)</f>
        <v>3</v>
      </c>
    </row>
    <row r="27" customFormat="false" ht="15" hidden="false" customHeight="false" outlineLevel="0" collapsed="false">
      <c r="B27" s="78" t="s">
        <v>23</v>
      </c>
      <c r="C27" s="95" t="n">
        <f aca="false">SUMPRODUCT(H27:O27,H$4:O$4)</f>
        <v>2.151898</v>
      </c>
      <c r="D27" s="95" t="n">
        <f aca="false">E27+F27</f>
        <v>1.40305623578</v>
      </c>
      <c r="E27" s="95" t="n">
        <f aca="false">SUMPRODUCT(P27:V27,P$4:V$4)</f>
        <v>1.0211684</v>
      </c>
      <c r="F27" s="95" t="n">
        <f aca="false">SUMPRODUCT(X27:Z27,X$4:Z$4)</f>
        <v>0.38188783578</v>
      </c>
      <c r="G27" s="95" t="n">
        <f aca="false">SUMPRODUCT(AA27:AC27,AA$4:AC$4)</f>
        <v>3</v>
      </c>
      <c r="H27" s="94" t="n">
        <f aca="false">MYRATING(_UKE1,$B27,'UK-Efficacy'!$F$1)</f>
        <v>4</v>
      </c>
      <c r="I27" s="94" t="n">
        <f aca="false">MYRATING(_UKE2,$B27,'UK-Efficacy'!$F$1)</f>
        <v>4</v>
      </c>
      <c r="J27" s="94" t="n">
        <f aca="false">MYRATING(_UKE3,$B27,'UK-Efficacy'!$F$1)</f>
        <v>4</v>
      </c>
      <c r="K27" s="94" t="n">
        <f aca="false">MYRATING(_UKE4,$B27,'UK-Efficacy'!$F$1)</f>
        <v>4</v>
      </c>
      <c r="L27" s="94" t="n">
        <f aca="false">MYRATING(_UKE5,$B27,'UK-Efficacy'!$F$1)</f>
        <v>4</v>
      </c>
      <c r="M27" s="94" t="n">
        <f aca="false">MYRATING(_UKE6,$B27,'UK-Efficacy'!$F$1)</f>
        <v>3</v>
      </c>
      <c r="N27" s="94" t="n">
        <f aca="false">MYRATING(_UKE7,$B27,'UK-Efficacy'!$F$1)</f>
        <v>3</v>
      </c>
      <c r="O27" s="94" t="n">
        <f aca="false">MYRATING(_UKE8,$B27,'UK-Efficacy'!$F$1)</f>
        <v>4</v>
      </c>
      <c r="P27" s="94" t="n">
        <f aca="false">MYRATING(_UKS1,$B27,'UK-Efficacy'!$F$1)</f>
        <v>4</v>
      </c>
      <c r="Q27" s="94" t="n">
        <f aca="false">MYRATING(_UKS2,$B27,'UK-Efficacy'!$F$1)</f>
        <v>5</v>
      </c>
      <c r="R27" s="94" t="n">
        <f aca="false">MYRATING(_UKS3,$B27,'UK-Efficacy'!$F$1)</f>
        <v>4</v>
      </c>
      <c r="S27" s="94" t="n">
        <f aca="false">MYRATING(_UKS4,$B27,'UK-Efficacy'!$F$1)</f>
        <v>4</v>
      </c>
      <c r="T27" s="94" t="n">
        <f aca="false">MYRATING(_UKS5,$B27,'UK-Efficacy'!$F$1)</f>
        <v>5</v>
      </c>
      <c r="U27" s="94" t="n">
        <f aca="false">MYRATING(_UKS6,$B27,'UK-Efficacy'!$F$1)</f>
        <v>3</v>
      </c>
      <c r="V27" s="94" t="n">
        <f aca="false">MYRATING(_UKS7,$B27,'UK-Efficacy'!$F$1)</f>
        <v>3</v>
      </c>
      <c r="W27" s="94" t="n">
        <f aca="false">MYRATING(_UKD1,$B27,'UK-Efficacy'!$F$1)</f>
        <v>3</v>
      </c>
      <c r="X27" s="94" t="n">
        <f aca="false">MYRATING(_UKD2,$B27,'UK-Efficacy'!$F$1)</f>
        <v>3</v>
      </c>
      <c r="Y27" s="94" t="n">
        <f aca="false">MYRATING(_UKD3,$B27,'UK-Efficacy'!$F$1)</f>
        <v>3</v>
      </c>
      <c r="Z27" s="94" t="n">
        <f aca="false">MYRATING(_UKD4,$B27,'UK-Efficacy'!$F$1)</f>
        <v>3</v>
      </c>
      <c r="AA27" s="94" t="n">
        <f aca="false">MYRATING(_UKB1,$B27,'UK-Efficacy'!$F$1)</f>
        <v>3</v>
      </c>
      <c r="AB27" s="94" t="n">
        <f aca="false">MYRATING(_UKB2,$B27,'UK-Efficacy'!$F$1)</f>
        <v>3</v>
      </c>
      <c r="AC27" s="94" t="n">
        <f aca="false">MYRATING(_UKB3,$B27,'UK-Efficacy'!$F$1)</f>
        <v>3</v>
      </c>
    </row>
    <row r="28" customFormat="false" ht="15" hidden="false" customHeight="false" outlineLevel="0" collapsed="false">
      <c r="B28" s="78" t="s">
        <v>8</v>
      </c>
      <c r="C28" s="95" t="n">
        <f aca="false">SUMPRODUCT(H28:O28,H$4:O$4)</f>
        <v>1.7841252</v>
      </c>
      <c r="D28" s="95" t="n">
        <f aca="false">E28+F28</f>
        <v>1.38162083578</v>
      </c>
      <c r="E28" s="95" t="n">
        <f aca="false">SUMPRODUCT(P28:V28,P$4:V$4)</f>
        <v>0.999733</v>
      </c>
      <c r="F28" s="95" t="n">
        <f aca="false">SUMPRODUCT(X28:Z28,X$4:Z$4)</f>
        <v>0.38188783578</v>
      </c>
      <c r="G28" s="95" t="n">
        <f aca="false">SUMPRODUCT(AA28:AC28,AA$4:AC$4)</f>
        <v>3</v>
      </c>
      <c r="H28" s="94" t="n">
        <f aca="false">MYRATING(_UKE1,$B28,'UK-Efficacy'!$F$1)</f>
        <v>3</v>
      </c>
      <c r="I28" s="94" t="n">
        <f aca="false">MYRATING(_UKE2,$B28,'UK-Efficacy'!$F$1)</f>
        <v>3</v>
      </c>
      <c r="J28" s="94" t="n">
        <f aca="false">MYRATING(_UKE3,$B28,'UK-Efficacy'!$F$1)</f>
        <v>4</v>
      </c>
      <c r="K28" s="94" t="n">
        <f aca="false">MYRATING(_UKE4,$B28,'UK-Efficacy'!$F$1)</f>
        <v>3</v>
      </c>
      <c r="L28" s="94" t="n">
        <f aca="false">MYRATING(_UKE5,$B28,'UK-Efficacy'!$F$1)</f>
        <v>4</v>
      </c>
      <c r="M28" s="94" t="n">
        <f aca="false">MYRATING(_UKE6,$B28,'UK-Efficacy'!$F$1)</f>
        <v>2</v>
      </c>
      <c r="N28" s="94" t="n">
        <f aca="false">MYRATING(_UKE7,$B28,'UK-Efficacy'!$F$1)</f>
        <v>3</v>
      </c>
      <c r="O28" s="94" t="n">
        <f aca="false">MYRATING(_UKE8,$B28,'UK-Efficacy'!$F$1)</f>
        <v>3</v>
      </c>
      <c r="P28" s="94" t="n">
        <f aca="false">MYRATING(_UKS1,$B28,'UK-Efficacy'!$F$1)</f>
        <v>4</v>
      </c>
      <c r="Q28" s="94" t="n">
        <f aca="false">MYRATING(_UKS2,$B28,'UK-Efficacy'!$F$1)</f>
        <v>5</v>
      </c>
      <c r="R28" s="94" t="n">
        <f aca="false">MYRATING(_UKS3,$B28,'UK-Efficacy'!$F$1)</f>
        <v>4</v>
      </c>
      <c r="S28" s="94" t="n">
        <f aca="false">MYRATING(_UKS4,$B28,'UK-Efficacy'!$F$1)</f>
        <v>4</v>
      </c>
      <c r="T28" s="94" t="n">
        <f aca="false">MYRATING(_UKS5,$B28,'UK-Efficacy'!$F$1)</f>
        <v>5</v>
      </c>
      <c r="U28" s="94" t="n">
        <f aca="false">MYRATING(_UKS6,$B28,'UK-Efficacy'!$F$1)</f>
        <v>2</v>
      </c>
      <c r="V28" s="94" t="n">
        <f aca="false">MYRATING(_UKS7,$B28,'UK-Efficacy'!$F$1)</f>
        <v>3</v>
      </c>
      <c r="W28" s="94" t="n">
        <f aca="false">MYRATING(_UKD1,$B28,'UK-Efficacy'!$F$1)</f>
        <v>2</v>
      </c>
      <c r="X28" s="94" t="n">
        <f aca="false">MYRATING(_UKD2,$B28,'UK-Efficacy'!$F$1)</f>
        <v>3</v>
      </c>
      <c r="Y28" s="94" t="n">
        <f aca="false">MYRATING(_UKD3,$B28,'UK-Efficacy'!$F$1)</f>
        <v>3</v>
      </c>
      <c r="Z28" s="94" t="n">
        <f aca="false">MYRATING(_UKD4,$B28,'UK-Efficacy'!$F$1)</f>
        <v>3</v>
      </c>
      <c r="AA28" s="94" t="n">
        <f aca="false">MYRATING(_UKB1,$B28,'UK-Efficacy'!$F$1)</f>
        <v>3</v>
      </c>
      <c r="AB28" s="94" t="n">
        <f aca="false">MYRATING(_UKB2,$B28,'UK-Efficacy'!$F$1)</f>
        <v>3</v>
      </c>
      <c r="AC28" s="94" t="n">
        <f aca="false">MYRATING(_UKB3,$B28,'UK-Efficacy'!$F$1)</f>
        <v>3</v>
      </c>
    </row>
    <row r="29" customFormat="false" ht="15" hidden="false" customHeight="false" outlineLevel="0" collapsed="false">
      <c r="B29" s="78" t="s">
        <v>9</v>
      </c>
      <c r="C29" s="95" t="n">
        <f aca="false">SUMPRODUCT(H29:O29,H$4:O$4)</f>
        <v>2.0320234</v>
      </c>
      <c r="D29" s="95" t="n">
        <f aca="false">E29+F29</f>
        <v>1.28011643578</v>
      </c>
      <c r="E29" s="95" t="n">
        <f aca="false">SUMPRODUCT(P29:V29,P$4:V$4)</f>
        <v>0.8982286</v>
      </c>
      <c r="F29" s="95" t="n">
        <f aca="false">SUMPRODUCT(X29:Z29,X$4:Z$4)</f>
        <v>0.38188783578</v>
      </c>
      <c r="G29" s="95" t="n">
        <f aca="false">SUMPRODUCT(AA29:AC29,AA$4:AC$4)</f>
        <v>3</v>
      </c>
      <c r="H29" s="94" t="n">
        <f aca="false">MYRATING(_UKE1,$B29,'UK-Efficacy'!$F$1)</f>
        <v>4</v>
      </c>
      <c r="I29" s="94" t="n">
        <f aca="false">MYRATING(_UKE2,$B29,'UK-Efficacy'!$F$1)</f>
        <v>4</v>
      </c>
      <c r="J29" s="94" t="n">
        <f aca="false">MYRATING(_UKE3,$B29,'UK-Efficacy'!$F$1)</f>
        <v>4</v>
      </c>
      <c r="K29" s="94" t="n">
        <f aca="false">MYRATING(_UKE4,$B29,'UK-Efficacy'!$F$1)</f>
        <v>4</v>
      </c>
      <c r="L29" s="94" t="n">
        <f aca="false">MYRATING(_UKE5,$B29,'UK-Efficacy'!$F$1)</f>
        <v>4</v>
      </c>
      <c r="M29" s="94" t="n">
        <f aca="false">MYRATING(_UKE6,$B29,'UK-Efficacy'!$F$1)</f>
        <v>2</v>
      </c>
      <c r="N29" s="94" t="n">
        <f aca="false">MYRATING(_UKE7,$B29,'UK-Efficacy'!$F$1)</f>
        <v>3</v>
      </c>
      <c r="O29" s="94" t="n">
        <f aca="false">MYRATING(_UKE8,$B29,'UK-Efficacy'!$F$1)</f>
        <v>3</v>
      </c>
      <c r="P29" s="94" t="n">
        <f aca="false">MYRATING(_UKS1,$B29,'UK-Efficacy'!$F$1)</f>
        <v>2</v>
      </c>
      <c r="Q29" s="94" t="n">
        <f aca="false">MYRATING(_UKS2,$B29,'UK-Efficacy'!$F$1)</f>
        <v>5</v>
      </c>
      <c r="R29" s="94" t="n">
        <f aca="false">MYRATING(_UKS3,$B29,'UK-Efficacy'!$F$1)</f>
        <v>4</v>
      </c>
      <c r="S29" s="94" t="n">
        <f aca="false">MYRATING(_UKS4,$B29,'UK-Efficacy'!$F$1)</f>
        <v>4</v>
      </c>
      <c r="T29" s="94" t="n">
        <f aca="false">MYRATING(_UKS5,$B29,'UK-Efficacy'!$F$1)</f>
        <v>5</v>
      </c>
      <c r="U29" s="94" t="n">
        <f aca="false">MYRATING(_UKS6,$B29,'UK-Efficacy'!$F$1)</f>
        <v>3</v>
      </c>
      <c r="V29" s="94" t="n">
        <f aca="false">MYRATING(_UKS7,$B29,'UK-Efficacy'!$F$1)</f>
        <v>3</v>
      </c>
      <c r="W29" s="94" t="n">
        <f aca="false">MYRATING(_UKD1,$B29,'UK-Efficacy'!$F$1)</f>
        <v>3</v>
      </c>
      <c r="X29" s="94" t="n">
        <f aca="false">MYRATING(_UKD2,$B29,'UK-Efficacy'!$F$1)</f>
        <v>3</v>
      </c>
      <c r="Y29" s="94" t="n">
        <f aca="false">MYRATING(_UKD3,$B29,'UK-Efficacy'!$F$1)</f>
        <v>3</v>
      </c>
      <c r="Z29" s="94" t="n">
        <f aca="false">MYRATING(_UKD4,$B29,'UK-Efficacy'!$F$1)</f>
        <v>3</v>
      </c>
      <c r="AA29" s="94" t="n">
        <f aca="false">MYRATING(_UKB1,$B29,'UK-Efficacy'!$F$1)</f>
        <v>3</v>
      </c>
      <c r="AB29" s="94" t="n">
        <f aca="false">MYRATING(_UKB2,$B29,'UK-Efficacy'!$F$1)</f>
        <v>3</v>
      </c>
      <c r="AC29" s="94" t="n">
        <f aca="false">MYRATING(_UKB3,$B29,'UK-Efficacy'!$F$1)</f>
        <v>3</v>
      </c>
    </row>
    <row r="30" customFormat="false" ht="15" hidden="false" customHeight="false" outlineLevel="0" collapsed="false">
      <c r="B30" s="78" t="s">
        <v>54</v>
      </c>
      <c r="C30" s="95" t="n">
        <f aca="false">SUMPRODUCT(H30:O30,H$4:O$4)</f>
        <v>2.2591276</v>
      </c>
      <c r="D30" s="95" t="n">
        <f aca="false">E30+F30</f>
        <v>1.34158633578</v>
      </c>
      <c r="E30" s="95" t="n">
        <f aca="false">SUMPRODUCT(P30:V30,P$4:V$4)</f>
        <v>0.9596985</v>
      </c>
      <c r="F30" s="95" t="n">
        <f aca="false">SUMPRODUCT(X30:Z30,X$4:Z$4)</f>
        <v>0.38188783578</v>
      </c>
      <c r="G30" s="95" t="n">
        <f aca="false">SUMPRODUCT(AA30:AC30,AA$4:AC$4)</f>
        <v>3</v>
      </c>
      <c r="H30" s="94" t="n">
        <f aca="false">MYRATING(_UKE1,$B30,'UK-Efficacy'!$F$1)</f>
        <v>5</v>
      </c>
      <c r="I30" s="94" t="n">
        <f aca="false">MYRATING(_UKE2,$B30,'UK-Efficacy'!$F$1)</f>
        <v>5</v>
      </c>
      <c r="J30" s="94" t="n">
        <f aca="false">MYRATING(_UKE3,$B30,'UK-Efficacy'!$F$1)</f>
        <v>4</v>
      </c>
      <c r="K30" s="94" t="n">
        <f aca="false">MYRATING(_UKE4,$B30,'UK-Efficacy'!$F$1)</f>
        <v>4</v>
      </c>
      <c r="L30" s="94" t="n">
        <f aca="false">MYRATING(_UKE5,$B30,'UK-Efficacy'!$F$1)</f>
        <v>4</v>
      </c>
      <c r="M30" s="94" t="n">
        <f aca="false">MYRATING(_UKE6,$B30,'UK-Efficacy'!$F$1)</f>
        <v>2</v>
      </c>
      <c r="N30" s="94" t="n">
        <f aca="false">MYRATING(_UKE7,$B30,'UK-Efficacy'!$F$1)</f>
        <v>3</v>
      </c>
      <c r="O30" s="94" t="n">
        <f aca="false">MYRATING(_UKE8,$B30,'UK-Efficacy'!$F$1)</f>
        <v>4</v>
      </c>
      <c r="P30" s="94" t="n">
        <f aca="false">MYRATING(_UKS1,$B30,'UK-Efficacy'!$F$1)</f>
        <v>3</v>
      </c>
      <c r="Q30" s="94" t="n">
        <f aca="false">MYRATING(_UKS2,$B30,'UK-Efficacy'!$F$1)</f>
        <v>5</v>
      </c>
      <c r="R30" s="94" t="n">
        <f aca="false">MYRATING(_UKS3,$B30,'UK-Efficacy'!$F$1)</f>
        <v>4</v>
      </c>
      <c r="S30" s="94" t="n">
        <f aca="false">MYRATING(_UKS4,$B30,'UK-Efficacy'!$F$1)</f>
        <v>4</v>
      </c>
      <c r="T30" s="94" t="n">
        <f aca="false">MYRATING(_UKS5,$B30,'UK-Efficacy'!$F$1)</f>
        <v>5</v>
      </c>
      <c r="U30" s="94" t="n">
        <f aca="false">MYRATING(_UKS6,$B30,'UK-Efficacy'!$F$1)</f>
        <v>3</v>
      </c>
      <c r="V30" s="94" t="n">
        <f aca="false">MYRATING(_UKS7,$B30,'UK-Efficacy'!$F$1)</f>
        <v>3</v>
      </c>
      <c r="W30" s="94" t="n">
        <f aca="false">MYRATING(_UKD1,$B30,'UK-Efficacy'!$F$1)</f>
        <v>3</v>
      </c>
      <c r="X30" s="94" t="n">
        <f aca="false">MYRATING(_UKD2,$B30,'UK-Efficacy'!$F$1)</f>
        <v>3</v>
      </c>
      <c r="Y30" s="94" t="n">
        <f aca="false">MYRATING(_UKD3,$B30,'UK-Efficacy'!$F$1)</f>
        <v>3</v>
      </c>
      <c r="Z30" s="94" t="n">
        <f aca="false">MYRATING(_UKD4,$B30,'UK-Efficacy'!$F$1)</f>
        <v>3</v>
      </c>
      <c r="AA30" s="94" t="n">
        <f aca="false">MYRATING(_UKB1,$B30,'UK-Efficacy'!$F$1)</f>
        <v>3</v>
      </c>
      <c r="AB30" s="94" t="n">
        <f aca="false">MYRATING(_UKB2,$B30,'UK-Efficacy'!$F$1)</f>
        <v>3</v>
      </c>
      <c r="AC30" s="94" t="n">
        <f aca="false">MYRATING(_UKB3,$B30,'UK-Efficacy'!$F$1)</f>
        <v>3</v>
      </c>
    </row>
    <row r="31" customFormat="false" ht="15" hidden="false" customHeight="false" outlineLevel="0" collapsed="false">
      <c r="B31" s="78" t="s">
        <v>18</v>
      </c>
      <c r="C31" s="95" t="n">
        <f aca="false">SUMPRODUCT(H31:O31,H$4:O$4)</f>
        <v>1.7841252</v>
      </c>
      <c r="D31" s="95" t="n">
        <f aca="false">E31+F31</f>
        <v>1.34158633578</v>
      </c>
      <c r="E31" s="95" t="n">
        <f aca="false">SUMPRODUCT(P31:V31,P$4:V$4)</f>
        <v>0.9596985</v>
      </c>
      <c r="F31" s="95" t="n">
        <f aca="false">SUMPRODUCT(X31:Z31,X$4:Z$4)</f>
        <v>0.38188783578</v>
      </c>
      <c r="G31" s="95" t="n">
        <f aca="false">SUMPRODUCT(AA31:AC31,AA$4:AC$4)</f>
        <v>3</v>
      </c>
      <c r="H31" s="94" t="n">
        <f aca="false">MYRATING(_UKE1,$B31,'UK-Efficacy'!$F$1)</f>
        <v>3</v>
      </c>
      <c r="I31" s="94" t="n">
        <f aca="false">MYRATING(_UKE2,$B31,'UK-Efficacy'!$F$1)</f>
        <v>3</v>
      </c>
      <c r="J31" s="94" t="n">
        <f aca="false">MYRATING(_UKE3,$B31,'UK-Efficacy'!$F$1)</f>
        <v>4</v>
      </c>
      <c r="K31" s="94" t="n">
        <f aca="false">MYRATING(_UKE4,$B31,'UK-Efficacy'!$F$1)</f>
        <v>3</v>
      </c>
      <c r="L31" s="94" t="n">
        <f aca="false">MYRATING(_UKE5,$B31,'UK-Efficacy'!$F$1)</f>
        <v>4</v>
      </c>
      <c r="M31" s="94" t="n">
        <f aca="false">MYRATING(_UKE6,$B31,'UK-Efficacy'!$F$1)</f>
        <v>2</v>
      </c>
      <c r="N31" s="94" t="n">
        <f aca="false">MYRATING(_UKE7,$B31,'UK-Efficacy'!$F$1)</f>
        <v>3</v>
      </c>
      <c r="O31" s="94" t="n">
        <f aca="false">MYRATING(_UKE8,$B31,'UK-Efficacy'!$F$1)</f>
        <v>3</v>
      </c>
      <c r="P31" s="94" t="n">
        <f aca="false">MYRATING(_UKS1,$B31,'UK-Efficacy'!$F$1)</f>
        <v>3</v>
      </c>
      <c r="Q31" s="94" t="n">
        <f aca="false">MYRATING(_UKS2,$B31,'UK-Efficacy'!$F$1)</f>
        <v>5</v>
      </c>
      <c r="R31" s="94" t="n">
        <f aca="false">MYRATING(_UKS3,$B31,'UK-Efficacy'!$F$1)</f>
        <v>4</v>
      </c>
      <c r="S31" s="94" t="n">
        <f aca="false">MYRATING(_UKS4,$B31,'UK-Efficacy'!$F$1)</f>
        <v>4</v>
      </c>
      <c r="T31" s="94" t="n">
        <f aca="false">MYRATING(_UKS5,$B31,'UK-Efficacy'!$F$1)</f>
        <v>5</v>
      </c>
      <c r="U31" s="94" t="n">
        <f aca="false">MYRATING(_UKS6,$B31,'UK-Efficacy'!$F$1)</f>
        <v>3</v>
      </c>
      <c r="V31" s="94" t="n">
        <f aca="false">MYRATING(_UKS7,$B31,'UK-Efficacy'!$F$1)</f>
        <v>3</v>
      </c>
      <c r="W31" s="94" t="n">
        <f aca="false">MYRATING(_UKD1,$B31,'UK-Efficacy'!$F$1)</f>
        <v>3</v>
      </c>
      <c r="X31" s="94" t="n">
        <f aca="false">MYRATING(_UKD2,$B31,'UK-Efficacy'!$F$1)</f>
        <v>3</v>
      </c>
      <c r="Y31" s="94" t="n">
        <f aca="false">MYRATING(_UKD3,$B31,'UK-Efficacy'!$F$1)</f>
        <v>3</v>
      </c>
      <c r="Z31" s="94" t="n">
        <f aca="false">MYRATING(_UKD4,$B31,'UK-Efficacy'!$F$1)</f>
        <v>3</v>
      </c>
      <c r="AA31" s="94" t="n">
        <f aca="false">MYRATING(_UKB1,$B31,'UK-Efficacy'!$F$1)</f>
        <v>3</v>
      </c>
      <c r="AB31" s="94" t="n">
        <f aca="false">MYRATING(_UKB2,$B31,'UK-Efficacy'!$F$1)</f>
        <v>3</v>
      </c>
      <c r="AC31" s="94" t="n">
        <f aca="false">MYRATING(_UKB3,$B31,'UK-Efficacy'!$F$1)</f>
        <v>3</v>
      </c>
    </row>
    <row r="32" customFormat="false" ht="15" hidden="false" customHeight="false" outlineLevel="0" collapsed="false">
      <c r="B32" s="78" t="s">
        <v>27</v>
      </c>
      <c r="C32" s="95" t="n">
        <f aca="false">SUMPRODUCT(H32:O32,H$4:O$4)</f>
        <v>1.9904354</v>
      </c>
      <c r="D32" s="95" t="n">
        <f aca="false">E32+F32</f>
        <v>1.31287193578</v>
      </c>
      <c r="E32" s="95" t="n">
        <f aca="false">SUMPRODUCT(P32:V32,P$4:V$4)</f>
        <v>0.9309841</v>
      </c>
      <c r="F32" s="95" t="n">
        <f aca="false">SUMPRODUCT(X32:Z32,X$4:Z$4)</f>
        <v>0.38188783578</v>
      </c>
      <c r="G32" s="95" t="n">
        <f aca="false">SUMPRODUCT(AA32:AC32,AA$4:AC$4)</f>
        <v>3</v>
      </c>
      <c r="H32" s="94" t="n">
        <f aca="false">MYRATING(_UKE1,$B32,'UK-Efficacy'!$F$1)</f>
        <v>4</v>
      </c>
      <c r="I32" s="94" t="n">
        <f aca="false">MYRATING(_UKE2,$B32,'UK-Efficacy'!$F$1)</f>
        <v>4</v>
      </c>
      <c r="J32" s="94" t="n">
        <f aca="false">MYRATING(_UKE3,$B32,'UK-Efficacy'!$F$1)</f>
        <v>4</v>
      </c>
      <c r="K32" s="94" t="n">
        <f aca="false">MYRATING(_UKE4,$B32,'UK-Efficacy'!$F$1)</f>
        <v>2</v>
      </c>
      <c r="L32" s="94" t="n">
        <f aca="false">MYRATING(_UKE5,$B32,'UK-Efficacy'!$F$1)</f>
        <v>4</v>
      </c>
      <c r="M32" s="94" t="n">
        <f aca="false">MYRATING(_UKE6,$B32,'UK-Efficacy'!$F$1)</f>
        <v>2</v>
      </c>
      <c r="N32" s="94" t="n">
        <f aca="false">MYRATING(_UKE7,$B32,'UK-Efficacy'!$F$1)</f>
        <v>3</v>
      </c>
      <c r="O32" s="94" t="n">
        <f aca="false">MYRATING(_UKE8,$B32,'UK-Efficacy'!$F$1)</f>
        <v>5</v>
      </c>
      <c r="P32" s="94" t="n">
        <f aca="false">MYRATING(_UKS1,$B32,'UK-Efficacy'!$F$1)</f>
        <v>4</v>
      </c>
      <c r="Q32" s="94" t="n">
        <f aca="false">MYRATING(_UKS2,$B32,'UK-Efficacy'!$F$1)</f>
        <v>5</v>
      </c>
      <c r="R32" s="94" t="n">
        <f aca="false">MYRATING(_UKS3,$B32,'UK-Efficacy'!$F$1)</f>
        <v>3</v>
      </c>
      <c r="S32" s="94" t="n">
        <f aca="false">MYRATING(_UKS4,$B32,'UK-Efficacy'!$F$1)</f>
        <v>3</v>
      </c>
      <c r="T32" s="94" t="n">
        <f aca="false">MYRATING(_UKS5,$B32,'UK-Efficacy'!$F$1)</f>
        <v>4</v>
      </c>
      <c r="U32" s="94" t="n">
        <f aca="false">MYRATING(_UKS6,$B32,'UK-Efficacy'!$F$1)</f>
        <v>4</v>
      </c>
      <c r="V32" s="94" t="n">
        <f aca="false">MYRATING(_UKS7,$B32,'UK-Efficacy'!$F$1)</f>
        <v>3</v>
      </c>
      <c r="W32" s="94" t="n">
        <f aca="false">MYRATING(_UKD1,$B32,'UK-Efficacy'!$F$1)</f>
        <v>3</v>
      </c>
      <c r="X32" s="94" t="n">
        <f aca="false">MYRATING(_UKD2,$B32,'UK-Efficacy'!$F$1)</f>
        <v>3</v>
      </c>
      <c r="Y32" s="94" t="n">
        <f aca="false">MYRATING(_UKD3,$B32,'UK-Efficacy'!$F$1)</f>
        <v>3</v>
      </c>
      <c r="Z32" s="94" t="n">
        <f aca="false">MYRATING(_UKD4,$B32,'UK-Efficacy'!$F$1)</f>
        <v>3</v>
      </c>
      <c r="AA32" s="94" t="n">
        <f aca="false">MYRATING(_UKB1,$B32,'UK-Efficacy'!$F$1)</f>
        <v>3</v>
      </c>
      <c r="AB32" s="94" t="n">
        <f aca="false">MYRATING(_UKB2,$B32,'UK-Efficacy'!$F$1)</f>
        <v>3</v>
      </c>
      <c r="AC32" s="94" t="n">
        <f aca="false">MYRATING(_UKB3,$B32,'UK-Efficacy'!$F$1)</f>
        <v>3</v>
      </c>
    </row>
    <row r="33" customFormat="false" ht="15" hidden="false" customHeight="false" outlineLevel="0" collapsed="false">
      <c r="B33" s="78"/>
      <c r="C33" s="95" t="n">
        <f aca="false">SUMPRODUCT(H33:O33,H$4:O$4)</f>
        <v>0</v>
      </c>
      <c r="D33" s="95" t="n">
        <f aca="false">E33+F33</f>
        <v>0</v>
      </c>
      <c r="E33" s="95" t="n">
        <f aca="false">SUMPRODUCT(P33:V33,P$4:V$4)</f>
        <v>0</v>
      </c>
      <c r="F33" s="95" t="n">
        <f aca="false">SUMPRODUCT(X33:Z33,X$4:Z$4)</f>
        <v>0</v>
      </c>
      <c r="G33" s="95" t="n">
        <f aca="false">SUMPRODUCT(AA33:AC33,AA$4:AC$4)</f>
        <v>0</v>
      </c>
      <c r="H33" s="94" t="n">
        <f aca="false">MYRATING(_UKE1,$B33,'UK-Efficacy'!$F$1)</f>
        <v>0</v>
      </c>
      <c r="I33" s="94" t="n">
        <f aca="false">MYRATING(_UKE2,$B33,'UK-Efficacy'!$F$1)</f>
        <v>0</v>
      </c>
      <c r="J33" s="94" t="n">
        <f aca="false">MYRATING(_UKE3,$B33,'UK-Efficacy'!$F$1)</f>
        <v>0</v>
      </c>
      <c r="K33" s="94" t="n">
        <f aca="false">MYRATING(_UKE4,$B33,'UK-Efficacy'!$F$1)</f>
        <v>0</v>
      </c>
      <c r="L33" s="94" t="n">
        <f aca="false">MYRATING(_UKE5,$B33,'UK-Efficacy'!$F$1)</f>
        <v>0</v>
      </c>
      <c r="M33" s="94" t="n">
        <f aca="false">MYRATING(_UKE6,$B33,'UK-Efficacy'!$F$1)</f>
        <v>0</v>
      </c>
      <c r="N33" s="94" t="n">
        <f aca="false">MYRATING(_UKE7,$B33,'UK-Efficacy'!$F$1)</f>
        <v>0</v>
      </c>
      <c r="O33" s="94" t="n">
        <f aca="false">MYRATING(_UKE8,$B33,'UK-Efficacy'!$F$1)</f>
        <v>0</v>
      </c>
      <c r="P33" s="94" t="n">
        <f aca="false">MYRATING(_UKS1,$B33,'UK-Efficacy'!$F$1)</f>
        <v>0</v>
      </c>
      <c r="Q33" s="94" t="n">
        <f aca="false">MYRATING(_UKS2,$B33,'UK-Efficacy'!$F$1)</f>
        <v>0</v>
      </c>
      <c r="R33" s="94" t="n">
        <f aca="false">MYRATING(_UKS3,$B33,'UK-Efficacy'!$F$1)</f>
        <v>0</v>
      </c>
      <c r="S33" s="94" t="n">
        <f aca="false">MYRATING(_UKS4,$B33,'UK-Efficacy'!$F$1)</f>
        <v>0</v>
      </c>
      <c r="T33" s="94" t="n">
        <f aca="false">MYRATING(_UKS5,$B33,'UK-Efficacy'!$F$1)</f>
        <v>0</v>
      </c>
      <c r="U33" s="94" t="n">
        <f aca="false">MYRATING(_UKS6,$B33,'UK-Efficacy'!$F$1)</f>
        <v>0</v>
      </c>
      <c r="V33" s="94" t="n">
        <f aca="false">MYRATING(_UKS7,$B33,'UK-Efficacy'!$F$1)</f>
        <v>0</v>
      </c>
      <c r="W33" s="94" t="n">
        <f aca="false">MYRATING(_UKD1,$B33,'UK-Efficacy'!$F$1)</f>
        <v>0</v>
      </c>
      <c r="X33" s="94" t="n">
        <f aca="false">MYRATING(_UKD2,$B33,'UK-Efficacy'!$F$1)</f>
        <v>0</v>
      </c>
      <c r="Y33" s="94" t="n">
        <f aca="false">MYRATING(_UKD3,$B33,'UK-Efficacy'!$F$1)</f>
        <v>0</v>
      </c>
      <c r="Z33" s="94" t="n">
        <f aca="false">MYRATING(_UKD4,$B33,'UK-Efficacy'!$F$1)</f>
        <v>0</v>
      </c>
      <c r="AA33" s="94" t="n">
        <f aca="false">MYRATING(_UKB1,$B33,'UK-Efficacy'!$F$1)</f>
        <v>0</v>
      </c>
      <c r="AB33" s="94" t="n">
        <f aca="false">MYRATING(_UKB2,$B33,'UK-Efficacy'!$F$1)</f>
        <v>0</v>
      </c>
      <c r="AC33" s="94" t="n">
        <f aca="false">MYRATING(_UKB3,$B33,'UK-Efficacy'!$F$1)</f>
        <v>0</v>
      </c>
    </row>
    <row r="34" customFormat="false" ht="15" hidden="false" customHeight="false" outlineLevel="0" collapsed="false">
      <c r="B34" s="78"/>
      <c r="C34" s="95" t="n">
        <f aca="false">SUMPRODUCT(H34:O34,H$4:O$4)</f>
        <v>0</v>
      </c>
      <c r="D34" s="95" t="n">
        <f aca="false">E34+F34</f>
        <v>0</v>
      </c>
      <c r="E34" s="95" t="n">
        <f aca="false">SUMPRODUCT(P34:V34,P$4:V$4)</f>
        <v>0</v>
      </c>
      <c r="F34" s="95" t="n">
        <f aca="false">SUMPRODUCT(X34:Z34,X$4:Z$4)</f>
        <v>0</v>
      </c>
      <c r="G34" s="95" t="n">
        <f aca="false">SUMPRODUCT(AA34:AC34,AA$4:AC$4)</f>
        <v>0</v>
      </c>
      <c r="H34" s="94" t="n">
        <f aca="false">MYRATING(_UKE1,$B34,'UK-Efficacy'!$F$1)</f>
        <v>0</v>
      </c>
      <c r="I34" s="94" t="n">
        <f aca="false">MYRATING(_UKE2,$B34,'UK-Efficacy'!$F$1)</f>
        <v>0</v>
      </c>
      <c r="J34" s="94" t="n">
        <f aca="false">MYRATING(_UKE3,$B34,'UK-Efficacy'!$F$1)</f>
        <v>0</v>
      </c>
      <c r="K34" s="94" t="n">
        <f aca="false">MYRATING(_UKE4,$B34,'UK-Efficacy'!$F$1)</f>
        <v>0</v>
      </c>
      <c r="L34" s="94" t="n">
        <f aca="false">MYRATING(_UKE5,$B34,'UK-Efficacy'!$F$1)</f>
        <v>0</v>
      </c>
      <c r="M34" s="94" t="n">
        <f aca="false">MYRATING(_UKE6,$B34,'UK-Efficacy'!$F$1)</f>
        <v>0</v>
      </c>
      <c r="N34" s="94" t="n">
        <f aca="false">MYRATING(_UKE7,$B34,'UK-Efficacy'!$F$1)</f>
        <v>0</v>
      </c>
      <c r="O34" s="94" t="n">
        <f aca="false">MYRATING(_UKE8,$B34,'UK-Efficacy'!$F$1)</f>
        <v>0</v>
      </c>
      <c r="P34" s="94" t="n">
        <f aca="false">MYRATING(_UKS1,$B34,'UK-Efficacy'!$F$1)</f>
        <v>0</v>
      </c>
      <c r="Q34" s="94" t="n">
        <f aca="false">MYRATING(_UKS2,$B34,'UK-Efficacy'!$F$1)</f>
        <v>0</v>
      </c>
      <c r="R34" s="94" t="n">
        <f aca="false">MYRATING(_UKS3,$B34,'UK-Efficacy'!$F$1)</f>
        <v>0</v>
      </c>
      <c r="S34" s="94" t="n">
        <f aca="false">MYRATING(_UKS4,$B34,'UK-Efficacy'!$F$1)</f>
        <v>0</v>
      </c>
      <c r="T34" s="94" t="n">
        <f aca="false">MYRATING(_UKS5,$B34,'UK-Efficacy'!$F$1)</f>
        <v>0</v>
      </c>
      <c r="U34" s="94" t="n">
        <f aca="false">MYRATING(_UKS6,$B34,'UK-Efficacy'!$F$1)</f>
        <v>0</v>
      </c>
      <c r="V34" s="94" t="n">
        <f aca="false">MYRATING(_UKS7,$B34,'UK-Efficacy'!$F$1)</f>
        <v>0</v>
      </c>
      <c r="W34" s="94" t="n">
        <f aca="false">MYRATING(_UKD1,$B34,'UK-Efficacy'!$F$1)</f>
        <v>0</v>
      </c>
      <c r="X34" s="94" t="n">
        <f aca="false">MYRATING(_UKD2,$B34,'UK-Efficacy'!$F$1)</f>
        <v>0</v>
      </c>
      <c r="Y34" s="94" t="n">
        <f aca="false">MYRATING(_UKD3,$B34,'UK-Efficacy'!$F$1)</f>
        <v>0</v>
      </c>
      <c r="Z34" s="94" t="n">
        <f aca="false">MYRATING(_UKD4,$B34,'UK-Efficacy'!$F$1)</f>
        <v>0</v>
      </c>
      <c r="AA34" s="94" t="n">
        <f aca="false">MYRATING(_UKB1,$B34,'UK-Efficacy'!$F$1)</f>
        <v>0</v>
      </c>
      <c r="AB34" s="94" t="n">
        <f aca="false">MYRATING(_UKB2,$B34,'UK-Efficacy'!$F$1)</f>
        <v>0</v>
      </c>
      <c r="AC34" s="94" t="n">
        <f aca="false">MYRATING(_UKB3,$B34,'UK-Efficacy'!$F$1)</f>
        <v>0</v>
      </c>
    </row>
    <row r="35" customFormat="false" ht="15" hidden="false" customHeight="false" outlineLevel="0" collapsed="false">
      <c r="B35" s="78"/>
      <c r="C35" s="95" t="n">
        <f aca="false">SUMPRODUCT(H35:O35,H$4:O$4)</f>
        <v>0</v>
      </c>
      <c r="D35" s="95" t="n">
        <f aca="false">E35+F35</f>
        <v>0</v>
      </c>
      <c r="E35" s="95" t="n">
        <f aca="false">SUMPRODUCT(P35:V35,P$4:V$4)</f>
        <v>0</v>
      </c>
      <c r="F35" s="95" t="n">
        <f aca="false">SUMPRODUCT(X35:Z35,X$4:Z$4)</f>
        <v>0</v>
      </c>
      <c r="G35" s="95" t="n">
        <f aca="false">SUMPRODUCT(AA35:AC35,AA$4:AC$4)</f>
        <v>0</v>
      </c>
      <c r="H35" s="94" t="n">
        <f aca="false">MYRATING(_UKE1,$B35,'UK-Efficacy'!$F$1)</f>
        <v>0</v>
      </c>
      <c r="I35" s="94" t="n">
        <f aca="false">MYRATING(_UKE2,$B35,'UK-Efficacy'!$F$1)</f>
        <v>0</v>
      </c>
      <c r="J35" s="94" t="n">
        <f aca="false">MYRATING(_UKE3,$B35,'UK-Efficacy'!$F$1)</f>
        <v>0</v>
      </c>
      <c r="K35" s="94" t="n">
        <f aca="false">MYRATING(_UKE4,$B35,'UK-Efficacy'!$F$1)</f>
        <v>0</v>
      </c>
      <c r="L35" s="94" t="n">
        <f aca="false">MYRATING(_UKE5,$B35,'UK-Efficacy'!$F$1)</f>
        <v>0</v>
      </c>
      <c r="M35" s="94" t="n">
        <f aca="false">MYRATING(_UKE6,$B35,'UK-Efficacy'!$F$1)</f>
        <v>0</v>
      </c>
      <c r="N35" s="94" t="n">
        <f aca="false">MYRATING(_UKE7,$B35,'UK-Efficacy'!$F$1)</f>
        <v>0</v>
      </c>
      <c r="O35" s="94" t="n">
        <f aca="false">MYRATING(_UKE8,$B35,'UK-Efficacy'!$F$1)</f>
        <v>0</v>
      </c>
      <c r="P35" s="94" t="n">
        <f aca="false">MYRATING(_UKS1,$B35,'UK-Efficacy'!$F$1)</f>
        <v>0</v>
      </c>
      <c r="Q35" s="94" t="n">
        <f aca="false">MYRATING(_UKS2,$B35,'UK-Efficacy'!$F$1)</f>
        <v>0</v>
      </c>
      <c r="R35" s="94" t="n">
        <f aca="false">MYRATING(_UKS3,$B35,'UK-Efficacy'!$F$1)</f>
        <v>0</v>
      </c>
      <c r="S35" s="94" t="n">
        <f aca="false">MYRATING(_UKS4,$B35,'UK-Efficacy'!$F$1)</f>
        <v>0</v>
      </c>
      <c r="T35" s="94" t="n">
        <f aca="false">MYRATING(_UKS5,$B35,'UK-Efficacy'!$F$1)</f>
        <v>0</v>
      </c>
      <c r="U35" s="94" t="n">
        <f aca="false">MYRATING(_UKS6,$B35,'UK-Efficacy'!$F$1)</f>
        <v>0</v>
      </c>
      <c r="V35" s="94" t="n">
        <f aca="false">MYRATING(_UKS7,$B35,'UK-Efficacy'!$F$1)</f>
        <v>0</v>
      </c>
      <c r="W35" s="94" t="n">
        <f aca="false">MYRATING(_UKD1,$B35,'UK-Efficacy'!$F$1)</f>
        <v>0</v>
      </c>
      <c r="X35" s="94" t="n">
        <f aca="false">MYRATING(_UKD2,$B35,'UK-Efficacy'!$F$1)</f>
        <v>0</v>
      </c>
      <c r="Y35" s="94" t="n">
        <f aca="false">MYRATING(_UKD3,$B35,'UK-Efficacy'!$F$1)</f>
        <v>0</v>
      </c>
      <c r="Z35" s="94" t="n">
        <f aca="false">MYRATING(_UKD4,$B35,'UK-Efficacy'!$F$1)</f>
        <v>0</v>
      </c>
      <c r="AA35" s="94" t="n">
        <f aca="false">MYRATING(_UKB1,$B35,'UK-Efficacy'!$F$1)</f>
        <v>0</v>
      </c>
      <c r="AB35" s="94" t="n">
        <f aca="false">MYRATING(_UKB2,$B35,'UK-Efficacy'!$F$1)</f>
        <v>0</v>
      </c>
      <c r="AC35" s="94" t="n">
        <f aca="false">MYRATING(_UKB3,$B35,'UK-Efficacy'!$F$1)</f>
        <v>0</v>
      </c>
    </row>
    <row r="36" customFormat="false" ht="15" hidden="false" customHeight="false" outlineLevel="0" collapsed="false">
      <c r="B36" s="78"/>
      <c r="C36" s="95" t="n">
        <f aca="false">SUMPRODUCT(H36:O36,H$4:O$4)</f>
        <v>0</v>
      </c>
      <c r="D36" s="95" t="n">
        <f aca="false">E36+F36</f>
        <v>0</v>
      </c>
      <c r="E36" s="95" t="n">
        <f aca="false">SUMPRODUCT(P36:V36,P$4:V$4)</f>
        <v>0</v>
      </c>
      <c r="F36" s="95" t="n">
        <f aca="false">SUMPRODUCT(X36:Z36,X$4:Z$4)</f>
        <v>0</v>
      </c>
      <c r="G36" s="95" t="n">
        <f aca="false">SUMPRODUCT(AA36:AC36,AA$4:AC$4)</f>
        <v>0</v>
      </c>
      <c r="H36" s="94" t="n">
        <f aca="false">MYRATING(_UKE1,$B36,'UK-Efficacy'!$F$1)</f>
        <v>0</v>
      </c>
      <c r="I36" s="94" t="n">
        <f aca="false">MYRATING(_UKE2,$B36,'UK-Efficacy'!$F$1)</f>
        <v>0</v>
      </c>
      <c r="J36" s="94" t="n">
        <f aca="false">MYRATING(_UKE3,$B36,'UK-Efficacy'!$F$1)</f>
        <v>0</v>
      </c>
      <c r="K36" s="94" t="n">
        <f aca="false">MYRATING(_UKE4,$B36,'UK-Efficacy'!$F$1)</f>
        <v>0</v>
      </c>
      <c r="L36" s="94" t="n">
        <f aca="false">MYRATING(_UKE5,$B36,'UK-Efficacy'!$F$1)</f>
        <v>0</v>
      </c>
      <c r="M36" s="94" t="n">
        <f aca="false">MYRATING(_UKE6,$B36,'UK-Efficacy'!$F$1)</f>
        <v>0</v>
      </c>
      <c r="N36" s="94" t="n">
        <f aca="false">MYRATING(_UKE7,$B36,'UK-Efficacy'!$F$1)</f>
        <v>0</v>
      </c>
      <c r="O36" s="94" t="n">
        <f aca="false">MYRATING(_UKE8,$B36,'UK-Efficacy'!$F$1)</f>
        <v>0</v>
      </c>
      <c r="P36" s="94" t="n">
        <f aca="false">MYRATING(_UKS1,$B36,'UK-Efficacy'!$F$1)</f>
        <v>0</v>
      </c>
      <c r="Q36" s="94" t="n">
        <f aca="false">MYRATING(_UKS2,$B36,'UK-Efficacy'!$F$1)</f>
        <v>0</v>
      </c>
      <c r="R36" s="94" t="n">
        <f aca="false">MYRATING(_UKS3,$B36,'UK-Efficacy'!$F$1)</f>
        <v>0</v>
      </c>
      <c r="S36" s="94" t="n">
        <f aca="false">MYRATING(_UKS4,$B36,'UK-Efficacy'!$F$1)</f>
        <v>0</v>
      </c>
      <c r="T36" s="94" t="n">
        <f aca="false">MYRATING(_UKS5,$B36,'UK-Efficacy'!$F$1)</f>
        <v>0</v>
      </c>
      <c r="U36" s="94" t="n">
        <f aca="false">MYRATING(_UKS6,$B36,'UK-Efficacy'!$F$1)</f>
        <v>0</v>
      </c>
      <c r="V36" s="94" t="n">
        <f aca="false">MYRATING(_UKS7,$B36,'UK-Efficacy'!$F$1)</f>
        <v>0</v>
      </c>
      <c r="W36" s="94" t="n">
        <f aca="false">MYRATING(_UKD1,$B36,'UK-Efficacy'!$F$1)</f>
        <v>0</v>
      </c>
      <c r="X36" s="94" t="n">
        <f aca="false">MYRATING(_UKD2,$B36,'UK-Efficacy'!$F$1)</f>
        <v>0</v>
      </c>
      <c r="Y36" s="94" t="n">
        <f aca="false">MYRATING(_UKD3,$B36,'UK-Efficacy'!$F$1)</f>
        <v>0</v>
      </c>
      <c r="Z36" s="94" t="n">
        <f aca="false">MYRATING(_UKD4,$B36,'UK-Efficacy'!$F$1)</f>
        <v>0</v>
      </c>
      <c r="AA36" s="94" t="n">
        <f aca="false">MYRATING(_UKB1,$B36,'UK-Efficacy'!$F$1)</f>
        <v>0</v>
      </c>
      <c r="AB36" s="94" t="n">
        <f aca="false">MYRATING(_UKB2,$B36,'UK-Efficacy'!$F$1)</f>
        <v>0</v>
      </c>
      <c r="AC36" s="94" t="n">
        <f aca="false">MYRATING(_UKB3,$B36,'UK-Efficacy'!$F$1)</f>
        <v>0</v>
      </c>
    </row>
    <row r="37" customFormat="false" ht="15" hidden="false" customHeight="false" outlineLevel="0" collapsed="false">
      <c r="B37" s="78"/>
      <c r="C37" s="95" t="n">
        <f aca="false">SUMPRODUCT(H37:O37,H$4:O$4)</f>
        <v>0</v>
      </c>
      <c r="D37" s="95" t="n">
        <f aca="false">E37+F37</f>
        <v>0</v>
      </c>
      <c r="E37" s="95" t="n">
        <f aca="false">SUMPRODUCT(P37:V37,P$4:V$4)</f>
        <v>0</v>
      </c>
      <c r="F37" s="95" t="n">
        <f aca="false">SUMPRODUCT(X37:Z37,X$4:Z$4)</f>
        <v>0</v>
      </c>
      <c r="G37" s="95" t="n">
        <f aca="false">SUMPRODUCT(AA37:AC37,AA$4:AC$4)</f>
        <v>0</v>
      </c>
      <c r="H37" s="94" t="n">
        <f aca="false">MYRATING(_UKE1,$B37,'UK-Efficacy'!$F$1)</f>
        <v>0</v>
      </c>
      <c r="I37" s="94" t="n">
        <f aca="false">MYRATING(_UKE2,$B37,'UK-Efficacy'!$F$1)</f>
        <v>0</v>
      </c>
      <c r="J37" s="94" t="n">
        <f aca="false">MYRATING(_UKE3,$B37,'UK-Efficacy'!$F$1)</f>
        <v>0</v>
      </c>
      <c r="K37" s="94" t="n">
        <f aca="false">MYRATING(_UKE4,$B37,'UK-Efficacy'!$F$1)</f>
        <v>0</v>
      </c>
      <c r="L37" s="94" t="n">
        <f aca="false">MYRATING(_UKE5,$B37,'UK-Efficacy'!$F$1)</f>
        <v>0</v>
      </c>
      <c r="M37" s="94" t="n">
        <f aca="false">MYRATING(_UKE6,$B37,'UK-Efficacy'!$F$1)</f>
        <v>0</v>
      </c>
      <c r="N37" s="94" t="n">
        <f aca="false">MYRATING(_UKE7,$B37,'UK-Efficacy'!$F$1)</f>
        <v>0</v>
      </c>
      <c r="O37" s="94" t="n">
        <f aca="false">MYRATING(_UKE8,$B37,'UK-Efficacy'!$F$1)</f>
        <v>0</v>
      </c>
      <c r="P37" s="94" t="n">
        <f aca="false">MYRATING(_UKS1,$B37,'UK-Efficacy'!$F$1)</f>
        <v>0</v>
      </c>
      <c r="Q37" s="94" t="n">
        <f aca="false">MYRATING(_UKS2,$B37,'UK-Efficacy'!$F$1)</f>
        <v>0</v>
      </c>
      <c r="R37" s="94" t="n">
        <f aca="false">MYRATING(_UKS3,$B37,'UK-Efficacy'!$F$1)</f>
        <v>0</v>
      </c>
      <c r="S37" s="94" t="n">
        <f aca="false">MYRATING(_UKS4,$B37,'UK-Efficacy'!$F$1)</f>
        <v>0</v>
      </c>
      <c r="T37" s="94" t="n">
        <f aca="false">MYRATING(_UKS5,$B37,'UK-Efficacy'!$F$1)</f>
        <v>0</v>
      </c>
      <c r="U37" s="94" t="n">
        <f aca="false">MYRATING(_UKS6,$B37,'UK-Efficacy'!$F$1)</f>
        <v>0</v>
      </c>
      <c r="V37" s="94" t="n">
        <f aca="false">MYRATING(_UKS7,$B37,'UK-Efficacy'!$F$1)</f>
        <v>0</v>
      </c>
      <c r="W37" s="94" t="n">
        <f aca="false">MYRATING(_UKD1,$B37,'UK-Efficacy'!$F$1)</f>
        <v>0</v>
      </c>
      <c r="X37" s="94" t="n">
        <f aca="false">MYRATING(_UKD2,$B37,'UK-Efficacy'!$F$1)</f>
        <v>0</v>
      </c>
      <c r="Y37" s="94" t="n">
        <f aca="false">MYRATING(_UKD3,$B37,'UK-Efficacy'!$F$1)</f>
        <v>0</v>
      </c>
      <c r="Z37" s="94" t="n">
        <f aca="false">MYRATING(_UKD4,$B37,'UK-Efficacy'!$F$1)</f>
        <v>0</v>
      </c>
      <c r="AA37" s="94" t="n">
        <f aca="false">MYRATING(_UKB1,$B37,'UK-Efficacy'!$F$1)</f>
        <v>0</v>
      </c>
      <c r="AB37" s="94" t="n">
        <f aca="false">MYRATING(_UKB2,$B37,'UK-Efficacy'!$F$1)</f>
        <v>0</v>
      </c>
      <c r="AC37" s="94" t="n">
        <f aca="false">MYRATING(_UKB3,$B37,'UK-Efficacy'!$F$1)</f>
        <v>0</v>
      </c>
    </row>
    <row r="38" customFormat="false" ht="15" hidden="false" customHeight="false" outlineLevel="0" collapsed="false">
      <c r="B38" s="78"/>
      <c r="C38" s="95" t="n">
        <f aca="false">SUMPRODUCT(H38:O38,H$4:O$4)</f>
        <v>0</v>
      </c>
      <c r="D38" s="95" t="n">
        <f aca="false">E38+F38</f>
        <v>0</v>
      </c>
      <c r="E38" s="95" t="n">
        <f aca="false">SUMPRODUCT(P38:V38,P$4:V$4)</f>
        <v>0</v>
      </c>
      <c r="F38" s="95" t="n">
        <f aca="false">SUMPRODUCT(X38:Z38,X$4:Z$4)</f>
        <v>0</v>
      </c>
      <c r="G38" s="95" t="n">
        <f aca="false">SUMPRODUCT(AA38:AC38,AA$4:AC$4)</f>
        <v>0</v>
      </c>
      <c r="H38" s="94" t="n">
        <f aca="false">MYRATING(_UKE1,$B38,'UK-Efficacy'!$F$1)</f>
        <v>0</v>
      </c>
      <c r="I38" s="94" t="n">
        <f aca="false">MYRATING(_UKE2,$B38,'UK-Efficacy'!$F$1)</f>
        <v>0</v>
      </c>
      <c r="J38" s="94" t="n">
        <f aca="false">MYRATING(_UKE3,$B38,'UK-Efficacy'!$F$1)</f>
        <v>0</v>
      </c>
      <c r="K38" s="94" t="n">
        <f aca="false">MYRATING(_UKE4,$B38,'UK-Efficacy'!$F$1)</f>
        <v>0</v>
      </c>
      <c r="L38" s="94" t="n">
        <f aca="false">MYRATING(_UKE5,$B38,'UK-Efficacy'!$F$1)</f>
        <v>0</v>
      </c>
      <c r="M38" s="94" t="n">
        <f aca="false">MYRATING(_UKE6,$B38,'UK-Efficacy'!$F$1)</f>
        <v>0</v>
      </c>
      <c r="N38" s="94" t="n">
        <f aca="false">MYRATING(_UKE7,$B38,'UK-Efficacy'!$F$1)</f>
        <v>0</v>
      </c>
      <c r="O38" s="94" t="n">
        <f aca="false">MYRATING(_UKE8,$B38,'UK-Efficacy'!$F$1)</f>
        <v>0</v>
      </c>
      <c r="P38" s="94" t="n">
        <f aca="false">MYRATING(_UKS1,$B38,'UK-Efficacy'!$F$1)</f>
        <v>0</v>
      </c>
      <c r="Q38" s="94" t="n">
        <f aca="false">MYRATING(_UKS2,$B38,'UK-Efficacy'!$F$1)</f>
        <v>0</v>
      </c>
      <c r="R38" s="94" t="n">
        <f aca="false">MYRATING(_UKS3,$B38,'UK-Efficacy'!$F$1)</f>
        <v>0</v>
      </c>
      <c r="S38" s="94" t="n">
        <f aca="false">MYRATING(_UKS4,$B38,'UK-Efficacy'!$F$1)</f>
        <v>0</v>
      </c>
      <c r="T38" s="94" t="n">
        <f aca="false">MYRATING(_UKS5,$B38,'UK-Efficacy'!$F$1)</f>
        <v>0</v>
      </c>
      <c r="U38" s="94" t="n">
        <f aca="false">MYRATING(_UKS6,$B38,'UK-Efficacy'!$F$1)</f>
        <v>0</v>
      </c>
      <c r="V38" s="94" t="n">
        <f aca="false">MYRATING(_UKS7,$B38,'UK-Efficacy'!$F$1)</f>
        <v>0</v>
      </c>
      <c r="W38" s="94" t="n">
        <f aca="false">MYRATING(_UKD1,$B38,'UK-Efficacy'!$F$1)</f>
        <v>0</v>
      </c>
      <c r="X38" s="94" t="n">
        <f aca="false">MYRATING(_UKD2,$B38,'UK-Efficacy'!$F$1)</f>
        <v>0</v>
      </c>
      <c r="Y38" s="94" t="n">
        <f aca="false">MYRATING(_UKD3,$B38,'UK-Efficacy'!$F$1)</f>
        <v>0</v>
      </c>
      <c r="Z38" s="94" t="n">
        <f aca="false">MYRATING(_UKD4,$B38,'UK-Efficacy'!$F$1)</f>
        <v>0</v>
      </c>
      <c r="AA38" s="94" t="n">
        <f aca="false">MYRATING(_UKB1,$B38,'UK-Efficacy'!$F$1)</f>
        <v>0</v>
      </c>
      <c r="AB38" s="94" t="n">
        <f aca="false">MYRATING(_UKB2,$B38,'UK-Efficacy'!$F$1)</f>
        <v>0</v>
      </c>
      <c r="AC38" s="94" t="n">
        <f aca="false">MYRATING(_UKB3,$B38,'UK-Efficacy'!$F$1)</f>
        <v>0</v>
      </c>
    </row>
    <row r="39" customFormat="false" ht="15" hidden="false" customHeight="false" outlineLevel="0" collapsed="false">
      <c r="B39" s="78"/>
      <c r="C39" s="95" t="n">
        <f aca="false">SUMPRODUCT(H39:O39,H$4:O$4)</f>
        <v>0</v>
      </c>
      <c r="D39" s="95" t="n">
        <f aca="false">E39+F39</f>
        <v>0</v>
      </c>
      <c r="E39" s="95" t="n">
        <f aca="false">SUMPRODUCT(P39:V39,P$4:V$4)</f>
        <v>0</v>
      </c>
      <c r="F39" s="95" t="n">
        <f aca="false">SUMPRODUCT(X39:Z39,X$4:Z$4)</f>
        <v>0</v>
      </c>
      <c r="G39" s="95" t="n">
        <f aca="false">SUMPRODUCT(AA39:AC39,AA$4:AC$4)</f>
        <v>0</v>
      </c>
      <c r="H39" s="94" t="n">
        <f aca="false">MYRATING(_UKE1,$B39,'UK-Efficacy'!$F$1)</f>
        <v>0</v>
      </c>
      <c r="I39" s="94" t="n">
        <f aca="false">MYRATING(_UKE2,$B39,'UK-Efficacy'!$F$1)</f>
        <v>0</v>
      </c>
      <c r="J39" s="94" t="n">
        <f aca="false">MYRATING(_UKE3,$B39,'UK-Efficacy'!$F$1)</f>
        <v>0</v>
      </c>
      <c r="K39" s="94" t="n">
        <f aca="false">MYRATING(_UKE4,$B39,'UK-Efficacy'!$F$1)</f>
        <v>0</v>
      </c>
      <c r="L39" s="94" t="n">
        <f aca="false">MYRATING(_UKE5,$B39,'UK-Efficacy'!$F$1)</f>
        <v>0</v>
      </c>
      <c r="M39" s="94" t="n">
        <f aca="false">MYRATING(_UKE6,$B39,'UK-Efficacy'!$F$1)</f>
        <v>0</v>
      </c>
      <c r="N39" s="94" t="n">
        <f aca="false">MYRATING(_UKE7,$B39,'UK-Efficacy'!$F$1)</f>
        <v>0</v>
      </c>
      <c r="O39" s="94" t="n">
        <f aca="false">MYRATING(_UKE8,$B39,'UK-Efficacy'!$F$1)</f>
        <v>0</v>
      </c>
      <c r="P39" s="94" t="n">
        <f aca="false">MYRATING(_UKS1,$B39,'UK-Efficacy'!$F$1)</f>
        <v>0</v>
      </c>
      <c r="Q39" s="94" t="n">
        <f aca="false">MYRATING(_UKS2,$B39,'UK-Efficacy'!$F$1)</f>
        <v>0</v>
      </c>
      <c r="R39" s="94" t="n">
        <f aca="false">MYRATING(_UKS3,$B39,'UK-Efficacy'!$F$1)</f>
        <v>0</v>
      </c>
      <c r="S39" s="94" t="n">
        <f aca="false">MYRATING(_UKS4,$B39,'UK-Efficacy'!$F$1)</f>
        <v>0</v>
      </c>
      <c r="T39" s="94" t="n">
        <f aca="false">MYRATING(_UKS5,$B39,'UK-Efficacy'!$F$1)</f>
        <v>0</v>
      </c>
      <c r="U39" s="94" t="n">
        <f aca="false">MYRATING(_UKS6,$B39,'UK-Efficacy'!$F$1)</f>
        <v>0</v>
      </c>
      <c r="V39" s="94" t="n">
        <f aca="false">MYRATING(_UKS7,$B39,'UK-Efficacy'!$F$1)</f>
        <v>0</v>
      </c>
      <c r="W39" s="94" t="n">
        <f aca="false">MYRATING(_UKD1,$B39,'UK-Efficacy'!$F$1)</f>
        <v>0</v>
      </c>
      <c r="X39" s="94" t="n">
        <f aca="false">MYRATING(_UKD2,$B39,'UK-Efficacy'!$F$1)</f>
        <v>0</v>
      </c>
      <c r="Y39" s="94" t="n">
        <f aca="false">MYRATING(_UKD3,$B39,'UK-Efficacy'!$F$1)</f>
        <v>0</v>
      </c>
      <c r="Z39" s="94" t="n">
        <f aca="false">MYRATING(_UKD4,$B39,'UK-Efficacy'!$F$1)</f>
        <v>0</v>
      </c>
      <c r="AA39" s="94" t="n">
        <f aca="false">MYRATING(_UKB1,$B39,'UK-Efficacy'!$F$1)</f>
        <v>0</v>
      </c>
      <c r="AB39" s="94" t="n">
        <f aca="false">MYRATING(_UKB2,$B39,'UK-Efficacy'!$F$1)</f>
        <v>0</v>
      </c>
      <c r="AC39" s="94" t="n">
        <f aca="false">MYRATING(_UKB3,$B39,'UK-Efficacy'!$F$1)</f>
        <v>0</v>
      </c>
    </row>
    <row r="40" customFormat="false" ht="15" hidden="false" customHeight="false" outlineLevel="0" collapsed="false">
      <c r="B40" s="78"/>
      <c r="C40" s="95" t="n">
        <f aca="false">SUMPRODUCT(H40:O40,H$4:O$4)</f>
        <v>0</v>
      </c>
      <c r="D40" s="95" t="n">
        <f aca="false">E40+F40</f>
        <v>0</v>
      </c>
      <c r="E40" s="95" t="n">
        <f aca="false">SUMPRODUCT(P40:V40,P$4:V$4)</f>
        <v>0</v>
      </c>
      <c r="F40" s="95" t="n">
        <f aca="false">SUMPRODUCT(X40:Z40,X$4:Z$4)</f>
        <v>0</v>
      </c>
      <c r="G40" s="95" t="n">
        <f aca="false">SUMPRODUCT(AA40:AC40,AA$4:AC$4)</f>
        <v>0</v>
      </c>
      <c r="H40" s="94" t="n">
        <f aca="false">MYRATING(_UKE1,$B40,'UK-Efficacy'!$F$1)</f>
        <v>0</v>
      </c>
      <c r="I40" s="94" t="n">
        <f aca="false">MYRATING(_UKE2,$B40,'UK-Efficacy'!$F$1)</f>
        <v>0</v>
      </c>
      <c r="J40" s="94" t="n">
        <f aca="false">MYRATING(_UKE3,$B40,'UK-Efficacy'!$F$1)</f>
        <v>0</v>
      </c>
      <c r="K40" s="94" t="n">
        <f aca="false">MYRATING(_UKE4,$B40,'UK-Efficacy'!$F$1)</f>
        <v>0</v>
      </c>
      <c r="L40" s="94" t="n">
        <f aca="false">MYRATING(_UKE5,$B40,'UK-Efficacy'!$F$1)</f>
        <v>0</v>
      </c>
      <c r="M40" s="94" t="n">
        <f aca="false">MYRATING(_UKE6,$B40,'UK-Efficacy'!$F$1)</f>
        <v>0</v>
      </c>
      <c r="N40" s="94" t="n">
        <f aca="false">MYRATING(_UKE7,$B40,'UK-Efficacy'!$F$1)</f>
        <v>0</v>
      </c>
      <c r="O40" s="94" t="n">
        <f aca="false">MYRATING(_UKE8,$B40,'UK-Efficacy'!$F$1)</f>
        <v>0</v>
      </c>
      <c r="P40" s="94" t="n">
        <f aca="false">MYRATING(_UKS1,$B40,'UK-Efficacy'!$F$1)</f>
        <v>0</v>
      </c>
      <c r="Q40" s="94" t="n">
        <f aca="false">MYRATING(_UKS2,$B40,'UK-Efficacy'!$F$1)</f>
        <v>0</v>
      </c>
      <c r="R40" s="94" t="n">
        <f aca="false">MYRATING(_UKS3,$B40,'UK-Efficacy'!$F$1)</f>
        <v>0</v>
      </c>
      <c r="S40" s="94" t="n">
        <f aca="false">MYRATING(_UKS4,$B40,'UK-Efficacy'!$F$1)</f>
        <v>0</v>
      </c>
      <c r="T40" s="94" t="n">
        <f aca="false">MYRATING(_UKS5,$B40,'UK-Efficacy'!$F$1)</f>
        <v>0</v>
      </c>
      <c r="U40" s="94" t="n">
        <f aca="false">MYRATING(_UKS6,$B40,'UK-Efficacy'!$F$1)</f>
        <v>0</v>
      </c>
      <c r="V40" s="94" t="n">
        <f aca="false">MYRATING(_UKS7,$B40,'UK-Efficacy'!$F$1)</f>
        <v>0</v>
      </c>
      <c r="W40" s="94" t="n">
        <f aca="false">MYRATING(_UKD1,$B40,'UK-Efficacy'!$F$1)</f>
        <v>0</v>
      </c>
      <c r="X40" s="94" t="n">
        <f aca="false">MYRATING(_UKD2,$B40,'UK-Efficacy'!$F$1)</f>
        <v>0</v>
      </c>
      <c r="Y40" s="94" t="n">
        <f aca="false">MYRATING(_UKD3,$B40,'UK-Efficacy'!$F$1)</f>
        <v>0</v>
      </c>
      <c r="Z40" s="94" t="n">
        <f aca="false">MYRATING(_UKD4,$B40,'UK-Efficacy'!$F$1)</f>
        <v>0</v>
      </c>
      <c r="AA40" s="94" t="n">
        <f aca="false">MYRATING(_UKB1,$B40,'UK-Efficacy'!$F$1)</f>
        <v>0</v>
      </c>
      <c r="AB40" s="94" t="n">
        <f aca="false">MYRATING(_UKB2,$B40,'UK-Efficacy'!$F$1)</f>
        <v>0</v>
      </c>
      <c r="AC40" s="94" t="n">
        <f aca="false">MYRATING(_UKB3,$B40,'UK-Efficacy'!$F$1)</f>
        <v>0</v>
      </c>
    </row>
    <row r="41" customFormat="false" ht="15" hidden="false" customHeight="false" outlineLevel="0" collapsed="false">
      <c r="B41" s="78"/>
      <c r="C41" s="95" t="n">
        <f aca="false">SUMPRODUCT(H41:O41,H$4:O$4)</f>
        <v>0</v>
      </c>
      <c r="D41" s="95" t="n">
        <f aca="false">E41+F41</f>
        <v>0</v>
      </c>
      <c r="E41" s="95" t="n">
        <f aca="false">SUMPRODUCT(P41:V41,P$4:V$4)</f>
        <v>0</v>
      </c>
      <c r="F41" s="95" t="n">
        <f aca="false">SUMPRODUCT(X41:Z41,X$4:Z$4)</f>
        <v>0</v>
      </c>
      <c r="G41" s="95" t="n">
        <f aca="false">SUMPRODUCT(AA41:AC41,AA$4:AC$4)</f>
        <v>0</v>
      </c>
      <c r="H41" s="94" t="n">
        <f aca="false">MYRATING(_UKE1,$B41,'UK-Efficacy'!$F$1)</f>
        <v>0</v>
      </c>
      <c r="I41" s="94" t="n">
        <f aca="false">MYRATING(_UKE2,$B41,'UK-Efficacy'!$F$1)</f>
        <v>0</v>
      </c>
      <c r="J41" s="94" t="n">
        <f aca="false">MYRATING(_UKE3,$B41,'UK-Efficacy'!$F$1)</f>
        <v>0</v>
      </c>
      <c r="K41" s="94" t="n">
        <f aca="false">MYRATING(_UKE4,$B41,'UK-Efficacy'!$F$1)</f>
        <v>0</v>
      </c>
      <c r="L41" s="94" t="n">
        <f aca="false">MYRATING(_UKE5,$B41,'UK-Efficacy'!$F$1)</f>
        <v>0</v>
      </c>
      <c r="M41" s="94" t="n">
        <f aca="false">MYRATING(_UKE6,$B41,'UK-Efficacy'!$F$1)</f>
        <v>0</v>
      </c>
      <c r="N41" s="94" t="n">
        <f aca="false">MYRATING(_UKE7,$B41,'UK-Efficacy'!$F$1)</f>
        <v>0</v>
      </c>
      <c r="O41" s="94" t="n">
        <f aca="false">MYRATING(_UKE8,$B41,'UK-Efficacy'!$F$1)</f>
        <v>0</v>
      </c>
      <c r="P41" s="94" t="n">
        <f aca="false">MYRATING(_UKS1,$B41,'UK-Efficacy'!$F$1)</f>
        <v>0</v>
      </c>
      <c r="Q41" s="94" t="n">
        <f aca="false">MYRATING(_UKS2,$B41,'UK-Efficacy'!$F$1)</f>
        <v>0</v>
      </c>
      <c r="R41" s="94" t="n">
        <f aca="false">MYRATING(_UKS3,$B41,'UK-Efficacy'!$F$1)</f>
        <v>0</v>
      </c>
      <c r="S41" s="94" t="n">
        <f aca="false">MYRATING(_UKS4,$B41,'UK-Efficacy'!$F$1)</f>
        <v>0</v>
      </c>
      <c r="T41" s="94" t="n">
        <f aca="false">MYRATING(_UKS5,$B41,'UK-Efficacy'!$F$1)</f>
        <v>0</v>
      </c>
      <c r="U41" s="94" t="n">
        <f aca="false">MYRATING(_UKS6,$B41,'UK-Efficacy'!$F$1)</f>
        <v>0</v>
      </c>
      <c r="V41" s="94" t="n">
        <f aca="false">MYRATING(_UKS7,$B41,'UK-Efficacy'!$F$1)</f>
        <v>0</v>
      </c>
      <c r="W41" s="94" t="n">
        <f aca="false">MYRATING(_UKD1,$B41,'UK-Efficacy'!$F$1)</f>
        <v>0</v>
      </c>
      <c r="X41" s="94" t="n">
        <f aca="false">MYRATING(_UKD2,$B41,'UK-Efficacy'!$F$1)</f>
        <v>0</v>
      </c>
      <c r="Y41" s="94" t="n">
        <f aca="false">MYRATING(_UKD3,$B41,'UK-Efficacy'!$F$1)</f>
        <v>0</v>
      </c>
      <c r="Z41" s="94" t="n">
        <f aca="false">MYRATING(_UKD4,$B41,'UK-Efficacy'!$F$1)</f>
        <v>0</v>
      </c>
      <c r="AA41" s="94" t="n">
        <f aca="false">MYRATING(_UKB1,$B41,'UK-Efficacy'!$F$1)</f>
        <v>0</v>
      </c>
      <c r="AB41" s="94" t="n">
        <f aca="false">MYRATING(_UKB2,$B41,'UK-Efficacy'!$F$1)</f>
        <v>0</v>
      </c>
      <c r="AC41" s="94" t="n">
        <f aca="false">MYRATING(_UKB3,$B41,'UK-Efficacy'!$F$1)</f>
        <v>0</v>
      </c>
    </row>
    <row r="42" customFormat="false" ht="15" hidden="false" customHeight="false" outlineLevel="0" collapsed="false">
      <c r="B42" s="78"/>
      <c r="C42" s="95" t="n">
        <f aca="false">SUMPRODUCT(H42:O42,H$4:O$4)</f>
        <v>0</v>
      </c>
      <c r="D42" s="95" t="n">
        <f aca="false">E42+F42</f>
        <v>0</v>
      </c>
      <c r="E42" s="95" t="n">
        <f aca="false">SUMPRODUCT(P42:V42,P$4:V$4)</f>
        <v>0</v>
      </c>
      <c r="F42" s="95" t="n">
        <f aca="false">SUMPRODUCT(X42:Z42,X$4:Z$4)</f>
        <v>0</v>
      </c>
      <c r="G42" s="95" t="n">
        <f aca="false">SUMPRODUCT(AA42:AC42,AA$4:AC$4)</f>
        <v>0</v>
      </c>
      <c r="H42" s="94" t="n">
        <f aca="false">MYRATING(_UKE1,$B42,'UK-Efficacy'!$F$1)</f>
        <v>0</v>
      </c>
      <c r="I42" s="94" t="n">
        <f aca="false">MYRATING(_UKE2,$B42,'UK-Efficacy'!$F$1)</f>
        <v>0</v>
      </c>
      <c r="J42" s="94" t="n">
        <f aca="false">MYRATING(_UKE3,$B42,'UK-Efficacy'!$F$1)</f>
        <v>0</v>
      </c>
      <c r="K42" s="94" t="n">
        <f aca="false">MYRATING(_UKE4,$B42,'UK-Efficacy'!$F$1)</f>
        <v>0</v>
      </c>
      <c r="L42" s="94" t="n">
        <f aca="false">MYRATING(_UKE5,$B42,'UK-Efficacy'!$F$1)</f>
        <v>0</v>
      </c>
      <c r="M42" s="94" t="n">
        <f aca="false">MYRATING(_UKE6,$B42,'UK-Efficacy'!$F$1)</f>
        <v>0</v>
      </c>
      <c r="N42" s="94" t="n">
        <f aca="false">MYRATING(_UKE7,$B42,'UK-Efficacy'!$F$1)</f>
        <v>0</v>
      </c>
      <c r="O42" s="94" t="n">
        <f aca="false">MYRATING(_UKE8,$B42,'UK-Efficacy'!$F$1)</f>
        <v>0</v>
      </c>
      <c r="P42" s="94" t="n">
        <f aca="false">MYRATING(_UKS1,$B42,'UK-Efficacy'!$F$1)</f>
        <v>0</v>
      </c>
      <c r="Q42" s="94" t="n">
        <f aca="false">MYRATING(_UKS2,$B42,'UK-Efficacy'!$F$1)</f>
        <v>0</v>
      </c>
      <c r="R42" s="94" t="n">
        <f aca="false">MYRATING(_UKS3,$B42,'UK-Efficacy'!$F$1)</f>
        <v>0</v>
      </c>
      <c r="S42" s="94" t="n">
        <f aca="false">MYRATING(_UKS4,$B42,'UK-Efficacy'!$F$1)</f>
        <v>0</v>
      </c>
      <c r="T42" s="94" t="n">
        <f aca="false">MYRATING(_UKS5,$B42,'UK-Efficacy'!$F$1)</f>
        <v>0</v>
      </c>
      <c r="U42" s="94" t="n">
        <f aca="false">MYRATING(_UKS6,$B42,'UK-Efficacy'!$F$1)</f>
        <v>0</v>
      </c>
      <c r="V42" s="94" t="n">
        <f aca="false">MYRATING(_UKS7,$B42,'UK-Efficacy'!$F$1)</f>
        <v>0</v>
      </c>
      <c r="W42" s="94" t="n">
        <f aca="false">MYRATING(_UKD1,$B42,'UK-Efficacy'!$F$1)</f>
        <v>0</v>
      </c>
      <c r="X42" s="94" t="n">
        <f aca="false">MYRATING(_UKD2,$B42,'UK-Efficacy'!$F$1)</f>
        <v>0</v>
      </c>
      <c r="Y42" s="94" t="n">
        <f aca="false">MYRATING(_UKD3,$B42,'UK-Efficacy'!$F$1)</f>
        <v>0</v>
      </c>
      <c r="Z42" s="94" t="n">
        <f aca="false">MYRATING(_UKD4,$B42,'UK-Efficacy'!$F$1)</f>
        <v>0</v>
      </c>
      <c r="AA42" s="94" t="n">
        <f aca="false">MYRATING(_UKB1,$B42,'UK-Efficacy'!$F$1)</f>
        <v>0</v>
      </c>
      <c r="AB42" s="94" t="n">
        <f aca="false">MYRATING(_UKB2,$B42,'UK-Efficacy'!$F$1)</f>
        <v>0</v>
      </c>
      <c r="AC42" s="94" t="n">
        <f aca="false">MYRATING(_UKB3,$B42,'UK-Efficacy'!$F$1)</f>
        <v>0</v>
      </c>
    </row>
    <row r="43" customFormat="false" ht="15" hidden="false" customHeight="false" outlineLevel="0" collapsed="false">
      <c r="B43" s="78"/>
      <c r="C43" s="95" t="n">
        <f aca="false">SUMPRODUCT(H43:O43,H$4:O$4)</f>
        <v>0</v>
      </c>
      <c r="D43" s="95" t="n">
        <f aca="false">E43+F43</f>
        <v>0</v>
      </c>
      <c r="E43" s="95" t="n">
        <f aca="false">SUMPRODUCT(P43:V43,P$4:V$4)</f>
        <v>0</v>
      </c>
      <c r="F43" s="95" t="n">
        <f aca="false">SUMPRODUCT(X43:Z43,X$4:Z$4)</f>
        <v>0</v>
      </c>
      <c r="G43" s="95" t="n">
        <f aca="false">SUMPRODUCT(AA43:AC43,AA$4:AC$4)</f>
        <v>0</v>
      </c>
      <c r="H43" s="94" t="n">
        <f aca="false">MYRATING(_UKE1,$B43,'UK-Efficacy'!$F$1)</f>
        <v>0</v>
      </c>
      <c r="I43" s="94" t="n">
        <f aca="false">MYRATING(_UKE2,$B43,'UK-Efficacy'!$F$1)</f>
        <v>0</v>
      </c>
      <c r="J43" s="94" t="n">
        <f aca="false">MYRATING(_UKE3,$B43,'UK-Efficacy'!$F$1)</f>
        <v>0</v>
      </c>
      <c r="K43" s="94" t="n">
        <f aca="false">MYRATING(_UKE4,$B43,'UK-Efficacy'!$F$1)</f>
        <v>0</v>
      </c>
      <c r="L43" s="94" t="n">
        <f aca="false">MYRATING(_UKE5,$B43,'UK-Efficacy'!$F$1)</f>
        <v>0</v>
      </c>
      <c r="M43" s="94" t="n">
        <f aca="false">MYRATING(_UKE6,$B43,'UK-Efficacy'!$F$1)</f>
        <v>0</v>
      </c>
      <c r="N43" s="94" t="n">
        <f aca="false">MYRATING(_UKE7,$B43,'UK-Efficacy'!$F$1)</f>
        <v>0</v>
      </c>
      <c r="O43" s="94" t="n">
        <f aca="false">MYRATING(_UKE8,$B43,'UK-Efficacy'!$F$1)</f>
        <v>0</v>
      </c>
      <c r="P43" s="94" t="n">
        <f aca="false">MYRATING(_UKS1,$B43,'UK-Efficacy'!$F$1)</f>
        <v>0</v>
      </c>
      <c r="Q43" s="94" t="n">
        <f aca="false">MYRATING(_UKS2,$B43,'UK-Efficacy'!$F$1)</f>
        <v>0</v>
      </c>
      <c r="R43" s="94" t="n">
        <f aca="false">MYRATING(_UKS3,$B43,'UK-Efficacy'!$F$1)</f>
        <v>0</v>
      </c>
      <c r="S43" s="94" t="n">
        <f aca="false">MYRATING(_UKS4,$B43,'UK-Efficacy'!$F$1)</f>
        <v>0</v>
      </c>
      <c r="T43" s="94" t="n">
        <f aca="false">MYRATING(_UKS5,$B43,'UK-Efficacy'!$F$1)</f>
        <v>0</v>
      </c>
      <c r="U43" s="94" t="n">
        <f aca="false">MYRATING(_UKS6,$B43,'UK-Efficacy'!$F$1)</f>
        <v>0</v>
      </c>
      <c r="V43" s="94" t="n">
        <f aca="false">MYRATING(_UKS7,$B43,'UK-Efficacy'!$F$1)</f>
        <v>0</v>
      </c>
      <c r="W43" s="94" t="n">
        <f aca="false">MYRATING(_UKD1,$B43,'UK-Efficacy'!$F$1)</f>
        <v>0</v>
      </c>
      <c r="X43" s="94" t="n">
        <f aca="false">MYRATING(_UKD2,$B43,'UK-Efficacy'!$F$1)</f>
        <v>0</v>
      </c>
      <c r="Y43" s="94" t="n">
        <f aca="false">MYRATING(_UKD3,$B43,'UK-Efficacy'!$F$1)</f>
        <v>0</v>
      </c>
      <c r="Z43" s="94" t="n">
        <f aca="false">MYRATING(_UKD4,$B43,'UK-Efficacy'!$F$1)</f>
        <v>0</v>
      </c>
      <c r="AA43" s="94" t="n">
        <f aca="false">MYRATING(_UKB1,$B43,'UK-Efficacy'!$F$1)</f>
        <v>0</v>
      </c>
      <c r="AB43" s="94" t="n">
        <f aca="false">MYRATING(_UKB2,$B43,'UK-Efficacy'!$F$1)</f>
        <v>0</v>
      </c>
      <c r="AC43" s="94" t="n">
        <f aca="false">MYRATING(_UKB3,$B43,'UK-Efficacy'!$F$1)</f>
        <v>0</v>
      </c>
    </row>
    <row r="44" customFormat="false" ht="15" hidden="false" customHeight="false" outlineLevel="0" collapsed="false">
      <c r="B44" s="78"/>
      <c r="C44" s="95" t="n">
        <f aca="false">SUMPRODUCT(H44:O44,H$4:O$4)</f>
        <v>0</v>
      </c>
      <c r="D44" s="95" t="n">
        <f aca="false">E44+F44</f>
        <v>0</v>
      </c>
      <c r="E44" s="95" t="n">
        <f aca="false">SUMPRODUCT(P44:V44,P$4:V$4)</f>
        <v>0</v>
      </c>
      <c r="F44" s="95" t="n">
        <f aca="false">SUMPRODUCT(X44:Z44,X$4:Z$4)</f>
        <v>0</v>
      </c>
      <c r="G44" s="95" t="n">
        <f aca="false">SUMPRODUCT(AA44:AC44,AA$4:AC$4)</f>
        <v>0</v>
      </c>
      <c r="H44" s="94" t="n">
        <f aca="false">MYRATING(_UKE1,$B44,'UK-Efficacy'!$F$1)</f>
        <v>0</v>
      </c>
      <c r="I44" s="94" t="n">
        <f aca="false">MYRATING(_UKE2,$B44,'UK-Efficacy'!$F$1)</f>
        <v>0</v>
      </c>
      <c r="J44" s="94" t="n">
        <f aca="false">MYRATING(_UKE3,$B44,'UK-Efficacy'!$F$1)</f>
        <v>0</v>
      </c>
      <c r="K44" s="94" t="n">
        <f aca="false">MYRATING(_UKE4,$B44,'UK-Efficacy'!$F$1)</f>
        <v>0</v>
      </c>
      <c r="L44" s="94" t="n">
        <f aca="false">MYRATING(_UKE5,$B44,'UK-Efficacy'!$F$1)</f>
        <v>0</v>
      </c>
      <c r="M44" s="94" t="n">
        <f aca="false">MYRATING(_UKE6,$B44,'UK-Efficacy'!$F$1)</f>
        <v>0</v>
      </c>
      <c r="N44" s="94" t="n">
        <f aca="false">MYRATING(_UKE7,$B44,'UK-Efficacy'!$F$1)</f>
        <v>0</v>
      </c>
      <c r="O44" s="94" t="n">
        <f aca="false">MYRATING(_UKE8,$B44,'UK-Efficacy'!$F$1)</f>
        <v>0</v>
      </c>
      <c r="P44" s="94" t="n">
        <f aca="false">MYRATING(_UKS1,$B44,'UK-Efficacy'!$F$1)</f>
        <v>0</v>
      </c>
      <c r="Q44" s="94" t="n">
        <f aca="false">MYRATING(_UKS2,$B44,'UK-Efficacy'!$F$1)</f>
        <v>0</v>
      </c>
      <c r="R44" s="94" t="n">
        <f aca="false">MYRATING(_UKS3,$B44,'UK-Efficacy'!$F$1)</f>
        <v>0</v>
      </c>
      <c r="S44" s="94" t="n">
        <f aca="false">MYRATING(_UKS4,$B44,'UK-Efficacy'!$F$1)</f>
        <v>0</v>
      </c>
      <c r="T44" s="94" t="n">
        <f aca="false">MYRATING(_UKS5,$B44,'UK-Efficacy'!$F$1)</f>
        <v>0</v>
      </c>
      <c r="U44" s="94" t="n">
        <f aca="false">MYRATING(_UKS6,$B44,'UK-Efficacy'!$F$1)</f>
        <v>0</v>
      </c>
      <c r="V44" s="94" t="n">
        <f aca="false">MYRATING(_UKS7,$B44,'UK-Efficacy'!$F$1)</f>
        <v>0</v>
      </c>
      <c r="W44" s="94" t="n">
        <f aca="false">MYRATING(_UKD1,$B44,'UK-Efficacy'!$F$1)</f>
        <v>0</v>
      </c>
      <c r="X44" s="94" t="n">
        <f aca="false">MYRATING(_UKD2,$B44,'UK-Efficacy'!$F$1)</f>
        <v>0</v>
      </c>
      <c r="Y44" s="94" t="n">
        <f aca="false">MYRATING(_UKD3,$B44,'UK-Efficacy'!$F$1)</f>
        <v>0</v>
      </c>
      <c r="Z44" s="94" t="n">
        <f aca="false">MYRATING(_UKD4,$B44,'UK-Efficacy'!$F$1)</f>
        <v>0</v>
      </c>
      <c r="AA44" s="94" t="n">
        <f aca="false">MYRATING(_UKB1,$B44,'UK-Efficacy'!$F$1)</f>
        <v>0</v>
      </c>
      <c r="AB44" s="94" t="n">
        <f aca="false">MYRATING(_UKB2,$B44,'UK-Efficacy'!$F$1)</f>
        <v>0</v>
      </c>
      <c r="AC44" s="94" t="n">
        <f aca="false">MYRATING(_UKB3,$B44,'UK-Efficacy'!$F$1)</f>
        <v>0</v>
      </c>
    </row>
    <row r="45" customFormat="false" ht="15" hidden="false" customHeight="false" outlineLevel="0" collapsed="false">
      <c r="B45" s="78"/>
      <c r="C45" s="95" t="n">
        <f aca="false">SUMPRODUCT(H45:O45,H$4:O$4)</f>
        <v>0</v>
      </c>
      <c r="D45" s="95" t="n">
        <f aca="false">E45+F45</f>
        <v>0</v>
      </c>
      <c r="E45" s="95" t="n">
        <f aca="false">SUMPRODUCT(P45:V45,P$4:V$4)</f>
        <v>0</v>
      </c>
      <c r="F45" s="95" t="n">
        <f aca="false">SUMPRODUCT(X45:Z45,X$4:Z$4)</f>
        <v>0</v>
      </c>
      <c r="G45" s="95" t="n">
        <f aca="false">SUMPRODUCT(AA45:AC45,AA$4:AC$4)</f>
        <v>0</v>
      </c>
      <c r="H45" s="94" t="n">
        <f aca="false">MYRATING(_UKE1,$B45,'UK-Efficacy'!$F$1)</f>
        <v>0</v>
      </c>
      <c r="I45" s="94" t="n">
        <f aca="false">MYRATING(_UKE2,$B45,'UK-Efficacy'!$F$1)</f>
        <v>0</v>
      </c>
      <c r="J45" s="94" t="n">
        <f aca="false">MYRATING(_UKE3,$B45,'UK-Efficacy'!$F$1)</f>
        <v>0</v>
      </c>
      <c r="K45" s="94" t="n">
        <f aca="false">MYRATING(_UKE4,$B45,'UK-Efficacy'!$F$1)</f>
        <v>0</v>
      </c>
      <c r="L45" s="94" t="n">
        <f aca="false">MYRATING(_UKE5,$B45,'UK-Efficacy'!$F$1)</f>
        <v>0</v>
      </c>
      <c r="M45" s="94" t="n">
        <f aca="false">MYRATING(_UKE6,$B45,'UK-Efficacy'!$F$1)</f>
        <v>0</v>
      </c>
      <c r="N45" s="94" t="n">
        <f aca="false">MYRATING(_UKE7,$B45,'UK-Efficacy'!$F$1)</f>
        <v>0</v>
      </c>
      <c r="O45" s="94" t="n">
        <f aca="false">MYRATING(_UKE8,$B45,'UK-Efficacy'!$F$1)</f>
        <v>0</v>
      </c>
      <c r="P45" s="94" t="n">
        <f aca="false">MYRATING(_UKS1,$B45,'UK-Efficacy'!$F$1)</f>
        <v>0</v>
      </c>
      <c r="Q45" s="94" t="n">
        <f aca="false">MYRATING(_UKS2,$B45,'UK-Efficacy'!$F$1)</f>
        <v>0</v>
      </c>
      <c r="R45" s="94" t="n">
        <f aca="false">MYRATING(_UKS3,$B45,'UK-Efficacy'!$F$1)</f>
        <v>0</v>
      </c>
      <c r="S45" s="94" t="n">
        <f aca="false">MYRATING(_UKS4,$B45,'UK-Efficacy'!$F$1)</f>
        <v>0</v>
      </c>
      <c r="T45" s="94" t="n">
        <f aca="false">MYRATING(_UKS5,$B45,'UK-Efficacy'!$F$1)</f>
        <v>0</v>
      </c>
      <c r="U45" s="94" t="n">
        <f aca="false">MYRATING(_UKS6,$B45,'UK-Efficacy'!$F$1)</f>
        <v>0</v>
      </c>
      <c r="V45" s="94" t="n">
        <f aca="false">MYRATING(_UKS7,$B45,'UK-Efficacy'!$F$1)</f>
        <v>0</v>
      </c>
      <c r="W45" s="94" t="n">
        <f aca="false">MYRATING(_UKD1,$B45,'UK-Efficacy'!$F$1)</f>
        <v>0</v>
      </c>
      <c r="X45" s="94" t="n">
        <f aca="false">MYRATING(_UKD2,$B45,'UK-Efficacy'!$F$1)</f>
        <v>0</v>
      </c>
      <c r="Y45" s="94" t="n">
        <f aca="false">MYRATING(_UKD3,$B45,'UK-Efficacy'!$F$1)</f>
        <v>0</v>
      </c>
      <c r="Z45" s="94" t="n">
        <f aca="false">MYRATING(_UKD4,$B45,'UK-Efficacy'!$F$1)</f>
        <v>0</v>
      </c>
      <c r="AA45" s="94" t="n">
        <f aca="false">MYRATING(_UKB1,$B45,'UK-Efficacy'!$F$1)</f>
        <v>0</v>
      </c>
      <c r="AB45" s="94" t="n">
        <f aca="false">MYRATING(_UKB2,$B45,'UK-Efficacy'!$F$1)</f>
        <v>0</v>
      </c>
      <c r="AC45" s="94" t="n">
        <f aca="false">MYRATING(_UKB3,$B45,'UK-Efficacy'!$F$1)</f>
        <v>0</v>
      </c>
    </row>
    <row r="46" customFormat="false" ht="15" hidden="false" customHeight="false" outlineLevel="0" collapsed="false">
      <c r="B46" s="78"/>
      <c r="C46" s="95" t="n">
        <f aca="false">SUMPRODUCT(H46:O46,H$4:O$4)</f>
        <v>0</v>
      </c>
      <c r="D46" s="95" t="n">
        <f aca="false">E46+F46</f>
        <v>0</v>
      </c>
      <c r="E46" s="95" t="n">
        <f aca="false">SUMPRODUCT(P46:V46,P$4:V$4)</f>
        <v>0</v>
      </c>
      <c r="F46" s="95" t="n">
        <f aca="false">SUMPRODUCT(X46:Z46,X$4:Z$4)</f>
        <v>0</v>
      </c>
      <c r="G46" s="95" t="n">
        <f aca="false">SUMPRODUCT(AA46:AC46,AA$4:AC$4)</f>
        <v>0</v>
      </c>
      <c r="H46" s="94" t="n">
        <f aca="false">MYRATING(_UKE1,$B46,'UK-Efficacy'!$F$1)</f>
        <v>0</v>
      </c>
      <c r="I46" s="94" t="n">
        <f aca="false">MYRATING(_UKE2,$B46,'UK-Efficacy'!$F$1)</f>
        <v>0</v>
      </c>
      <c r="J46" s="94" t="n">
        <f aca="false">MYRATING(_UKE3,$B46,'UK-Efficacy'!$F$1)</f>
        <v>0</v>
      </c>
      <c r="K46" s="94" t="n">
        <f aca="false">MYRATING(_UKE4,$B46,'UK-Efficacy'!$F$1)</f>
        <v>0</v>
      </c>
      <c r="L46" s="94" t="n">
        <f aca="false">MYRATING(_UKE5,$B46,'UK-Efficacy'!$F$1)</f>
        <v>0</v>
      </c>
      <c r="M46" s="94" t="n">
        <f aca="false">MYRATING(_UKE6,$B46,'UK-Efficacy'!$F$1)</f>
        <v>0</v>
      </c>
      <c r="N46" s="94" t="n">
        <f aca="false">MYRATING(_UKE7,$B46,'UK-Efficacy'!$F$1)</f>
        <v>0</v>
      </c>
      <c r="O46" s="94" t="n">
        <f aca="false">MYRATING(_UKE8,$B46,'UK-Efficacy'!$F$1)</f>
        <v>0</v>
      </c>
      <c r="P46" s="94" t="n">
        <f aca="false">MYRATING(_UKS1,$B46,'UK-Efficacy'!$F$1)</f>
        <v>0</v>
      </c>
      <c r="Q46" s="94" t="n">
        <f aca="false">MYRATING(_UKS2,$B46,'UK-Efficacy'!$F$1)</f>
        <v>0</v>
      </c>
      <c r="R46" s="94" t="n">
        <f aca="false">MYRATING(_UKS3,$B46,'UK-Efficacy'!$F$1)</f>
        <v>0</v>
      </c>
      <c r="S46" s="94" t="n">
        <f aca="false">MYRATING(_UKS4,$B46,'UK-Efficacy'!$F$1)</f>
        <v>0</v>
      </c>
      <c r="T46" s="94" t="n">
        <f aca="false">MYRATING(_UKS5,$B46,'UK-Efficacy'!$F$1)</f>
        <v>0</v>
      </c>
      <c r="U46" s="94" t="n">
        <f aca="false">MYRATING(_UKS6,$B46,'UK-Efficacy'!$F$1)</f>
        <v>0</v>
      </c>
      <c r="V46" s="94" t="n">
        <f aca="false">MYRATING(_UKS7,$B46,'UK-Efficacy'!$F$1)</f>
        <v>0</v>
      </c>
      <c r="W46" s="94" t="n">
        <f aca="false">MYRATING(_UKD1,$B46,'UK-Efficacy'!$F$1)</f>
        <v>0</v>
      </c>
      <c r="X46" s="94" t="n">
        <f aca="false">MYRATING(_UKD2,$B46,'UK-Efficacy'!$F$1)</f>
        <v>0</v>
      </c>
      <c r="Y46" s="94" t="n">
        <f aca="false">MYRATING(_UKD3,$B46,'UK-Efficacy'!$F$1)</f>
        <v>0</v>
      </c>
      <c r="Z46" s="94" t="n">
        <f aca="false">MYRATING(_UKD4,$B46,'UK-Efficacy'!$F$1)</f>
        <v>0</v>
      </c>
      <c r="AA46" s="94" t="n">
        <f aca="false">MYRATING(_UKB1,$B46,'UK-Efficacy'!$F$1)</f>
        <v>0</v>
      </c>
      <c r="AB46" s="94" t="n">
        <f aca="false">MYRATING(_UKB2,$B46,'UK-Efficacy'!$F$1)</f>
        <v>0</v>
      </c>
      <c r="AC46" s="94" t="n">
        <f aca="false">MYRATING(_UKB3,$B46,'UK-Efficacy'!$F$1)</f>
        <v>0</v>
      </c>
    </row>
    <row r="47" customFormat="false" ht="15" hidden="false" customHeight="false" outlineLevel="0" collapsed="false">
      <c r="B47" s="78"/>
      <c r="C47" s="95" t="n">
        <f aca="false">SUMPRODUCT(H47:O47,H$4:O$4)</f>
        <v>0</v>
      </c>
      <c r="D47" s="95" t="n">
        <f aca="false">E47+F47</f>
        <v>0</v>
      </c>
      <c r="E47" s="95" t="n">
        <f aca="false">SUMPRODUCT(P47:V47,P$4:V$4)</f>
        <v>0</v>
      </c>
      <c r="F47" s="95" t="n">
        <f aca="false">SUMPRODUCT(X47:Z47,X$4:Z$4)</f>
        <v>0</v>
      </c>
      <c r="G47" s="95" t="n">
        <f aca="false">SUMPRODUCT(AA47:AC47,AA$4:AC$4)</f>
        <v>0</v>
      </c>
      <c r="H47" s="94" t="n">
        <f aca="false">MYRATING(_UKE1,$B47,'UK-Efficacy'!$F$1)</f>
        <v>0</v>
      </c>
      <c r="I47" s="94" t="n">
        <f aca="false">MYRATING(_UKE2,$B47,'UK-Efficacy'!$F$1)</f>
        <v>0</v>
      </c>
      <c r="J47" s="94" t="n">
        <f aca="false">MYRATING(_UKE3,$B47,'UK-Efficacy'!$F$1)</f>
        <v>0</v>
      </c>
      <c r="K47" s="94" t="n">
        <f aca="false">MYRATING(_UKE4,$B47,'UK-Efficacy'!$F$1)</f>
        <v>0</v>
      </c>
      <c r="L47" s="94" t="n">
        <f aca="false">MYRATING(_UKE5,$B47,'UK-Efficacy'!$F$1)</f>
        <v>0</v>
      </c>
      <c r="M47" s="94" t="n">
        <f aca="false">MYRATING(_UKE6,$B47,'UK-Efficacy'!$F$1)</f>
        <v>0</v>
      </c>
      <c r="N47" s="94" t="n">
        <f aca="false">MYRATING(_UKE7,$B47,'UK-Efficacy'!$F$1)</f>
        <v>0</v>
      </c>
      <c r="O47" s="94" t="n">
        <f aca="false">MYRATING(_UKE8,$B47,'UK-Efficacy'!$F$1)</f>
        <v>0</v>
      </c>
      <c r="P47" s="94" t="n">
        <f aca="false">MYRATING(_UKS1,$B47,'UK-Efficacy'!$F$1)</f>
        <v>0</v>
      </c>
      <c r="Q47" s="94" t="n">
        <f aca="false">MYRATING(_UKS2,$B47,'UK-Efficacy'!$F$1)</f>
        <v>0</v>
      </c>
      <c r="R47" s="94" t="n">
        <f aca="false">MYRATING(_UKS3,$B47,'UK-Efficacy'!$F$1)</f>
        <v>0</v>
      </c>
      <c r="S47" s="94" t="n">
        <f aca="false">MYRATING(_UKS4,$B47,'UK-Efficacy'!$F$1)</f>
        <v>0</v>
      </c>
      <c r="T47" s="94" t="n">
        <f aca="false">MYRATING(_UKS5,$B47,'UK-Efficacy'!$F$1)</f>
        <v>0</v>
      </c>
      <c r="U47" s="94" t="n">
        <f aca="false">MYRATING(_UKS6,$B47,'UK-Efficacy'!$F$1)</f>
        <v>0</v>
      </c>
      <c r="V47" s="94" t="n">
        <f aca="false">MYRATING(_UKS7,$B47,'UK-Efficacy'!$F$1)</f>
        <v>0</v>
      </c>
      <c r="W47" s="94" t="n">
        <f aca="false">MYRATING(_UKD1,$B47,'UK-Efficacy'!$F$1)</f>
        <v>0</v>
      </c>
      <c r="X47" s="94" t="n">
        <f aca="false">MYRATING(_UKD2,$B47,'UK-Efficacy'!$F$1)</f>
        <v>0</v>
      </c>
      <c r="Y47" s="94" t="n">
        <f aca="false">MYRATING(_UKD3,$B47,'UK-Efficacy'!$F$1)</f>
        <v>0</v>
      </c>
      <c r="Z47" s="94" t="n">
        <f aca="false">MYRATING(_UKD4,$B47,'UK-Efficacy'!$F$1)</f>
        <v>0</v>
      </c>
      <c r="AA47" s="94" t="n">
        <f aca="false">MYRATING(_UKB1,$B47,'UK-Efficacy'!$F$1)</f>
        <v>0</v>
      </c>
      <c r="AB47" s="94" t="n">
        <f aca="false">MYRATING(_UKB2,$B47,'UK-Efficacy'!$F$1)</f>
        <v>0</v>
      </c>
      <c r="AC47" s="94" t="n">
        <f aca="false">MYRATING(_UKB3,$B47,'UK-Efficacy'!$F$1)</f>
        <v>0</v>
      </c>
    </row>
    <row r="48" customFormat="false" ht="15" hidden="false" customHeight="false" outlineLevel="0" collapsed="false">
      <c r="B48" s="78"/>
      <c r="C48" s="95" t="n">
        <f aca="false">SUMPRODUCT(H48:O48,H$4:O$4)</f>
        <v>0</v>
      </c>
      <c r="D48" s="95" t="n">
        <f aca="false">E48+F48</f>
        <v>0</v>
      </c>
      <c r="E48" s="95" t="n">
        <f aca="false">SUMPRODUCT(P48:V48,P$4:V$4)</f>
        <v>0</v>
      </c>
      <c r="F48" s="95" t="n">
        <f aca="false">SUMPRODUCT(X48:Z48,X$4:Z$4)</f>
        <v>0</v>
      </c>
      <c r="G48" s="95" t="n">
        <f aca="false">SUMPRODUCT(AA48:AC48,AA$4:AC$4)</f>
        <v>0</v>
      </c>
      <c r="H48" s="94" t="n">
        <f aca="false">MYRATING(_UKE1,$B48,'UK-Efficacy'!$F$1)</f>
        <v>0</v>
      </c>
      <c r="I48" s="94" t="n">
        <f aca="false">MYRATING(_UKE2,$B48,'UK-Efficacy'!$F$1)</f>
        <v>0</v>
      </c>
      <c r="J48" s="94" t="n">
        <f aca="false">MYRATING(_UKE3,$B48,'UK-Efficacy'!$F$1)</f>
        <v>0</v>
      </c>
      <c r="K48" s="94" t="n">
        <f aca="false">MYRATING(_UKE4,$B48,'UK-Efficacy'!$F$1)</f>
        <v>0</v>
      </c>
      <c r="L48" s="94" t="n">
        <f aca="false">MYRATING(_UKE5,$B48,'UK-Efficacy'!$F$1)</f>
        <v>0</v>
      </c>
      <c r="M48" s="94" t="n">
        <f aca="false">MYRATING(_UKE6,$B48,'UK-Efficacy'!$F$1)</f>
        <v>0</v>
      </c>
      <c r="N48" s="94" t="n">
        <f aca="false">MYRATING(_UKE7,$B48,'UK-Efficacy'!$F$1)</f>
        <v>0</v>
      </c>
      <c r="O48" s="94" t="n">
        <f aca="false">MYRATING(_UKE8,$B48,'UK-Efficacy'!$F$1)</f>
        <v>0</v>
      </c>
      <c r="P48" s="94" t="n">
        <f aca="false">MYRATING(_UKS1,$B48,'UK-Efficacy'!$F$1)</f>
        <v>0</v>
      </c>
      <c r="Q48" s="94" t="n">
        <f aca="false">MYRATING(_UKS2,$B48,'UK-Efficacy'!$F$1)</f>
        <v>0</v>
      </c>
      <c r="R48" s="94" t="n">
        <f aca="false">MYRATING(_UKS3,$B48,'UK-Efficacy'!$F$1)</f>
        <v>0</v>
      </c>
      <c r="S48" s="94" t="n">
        <f aca="false">MYRATING(_UKS4,$B48,'UK-Efficacy'!$F$1)</f>
        <v>0</v>
      </c>
      <c r="T48" s="94" t="n">
        <f aca="false">MYRATING(_UKS5,$B48,'UK-Efficacy'!$F$1)</f>
        <v>0</v>
      </c>
      <c r="U48" s="94" t="n">
        <f aca="false">MYRATING(_UKS6,$B48,'UK-Efficacy'!$F$1)</f>
        <v>0</v>
      </c>
      <c r="V48" s="94" t="n">
        <f aca="false">MYRATING(_UKS7,$B48,'UK-Efficacy'!$F$1)</f>
        <v>0</v>
      </c>
      <c r="W48" s="94" t="n">
        <f aca="false">MYRATING(_UKD1,$B48,'UK-Efficacy'!$F$1)</f>
        <v>0</v>
      </c>
      <c r="X48" s="94" t="n">
        <f aca="false">MYRATING(_UKD2,$B48,'UK-Efficacy'!$F$1)</f>
        <v>0</v>
      </c>
      <c r="Y48" s="94" t="n">
        <f aca="false">MYRATING(_UKD3,$B48,'UK-Efficacy'!$F$1)</f>
        <v>0</v>
      </c>
      <c r="Z48" s="94" t="n">
        <f aca="false">MYRATING(_UKD4,$B48,'UK-Efficacy'!$F$1)</f>
        <v>0</v>
      </c>
      <c r="AA48" s="94" t="n">
        <f aca="false">MYRATING(_UKB1,$B48,'UK-Efficacy'!$F$1)</f>
        <v>0</v>
      </c>
      <c r="AB48" s="94" t="n">
        <f aca="false">MYRATING(_UKB2,$B48,'UK-Efficacy'!$F$1)</f>
        <v>0</v>
      </c>
      <c r="AC48" s="94" t="n">
        <f aca="false">MYRATING(_UKB3,$B48,'UK-Efficacy'!$F$1)</f>
        <v>0</v>
      </c>
    </row>
    <row r="49" customFormat="false" ht="15" hidden="false" customHeight="false" outlineLevel="0" collapsed="false">
      <c r="B49" s="78"/>
      <c r="C49" s="95" t="n">
        <f aca="false">SUMPRODUCT(H49:O49,H$4:O$4)</f>
        <v>0</v>
      </c>
      <c r="D49" s="95" t="n">
        <f aca="false">E49+F49</f>
        <v>0</v>
      </c>
      <c r="E49" s="95" t="n">
        <f aca="false">SUMPRODUCT(P49:V49,P$4:V$4)</f>
        <v>0</v>
      </c>
      <c r="F49" s="95" t="n">
        <f aca="false">SUMPRODUCT(X49:Z49,X$4:Z$4)</f>
        <v>0</v>
      </c>
      <c r="G49" s="95" t="n">
        <f aca="false">SUMPRODUCT(AA49:AC49,AA$4:AC$4)</f>
        <v>0</v>
      </c>
      <c r="H49" s="94" t="n">
        <f aca="false">MYRATING(_UKE1,$B49,'UK-Efficacy'!$F$1)</f>
        <v>0</v>
      </c>
      <c r="I49" s="94" t="n">
        <f aca="false">MYRATING(_UKE2,$B49,'UK-Efficacy'!$F$1)</f>
        <v>0</v>
      </c>
      <c r="J49" s="94" t="n">
        <f aca="false">MYRATING(_UKE3,$B49,'UK-Efficacy'!$F$1)</f>
        <v>0</v>
      </c>
      <c r="K49" s="94" t="n">
        <f aca="false">MYRATING(_UKE4,$B49,'UK-Efficacy'!$F$1)</f>
        <v>0</v>
      </c>
      <c r="L49" s="94" t="n">
        <f aca="false">MYRATING(_UKE5,$B49,'UK-Efficacy'!$F$1)</f>
        <v>0</v>
      </c>
      <c r="M49" s="94" t="n">
        <f aca="false">MYRATING(_UKE6,$B49,'UK-Efficacy'!$F$1)</f>
        <v>0</v>
      </c>
      <c r="N49" s="94" t="n">
        <f aca="false">MYRATING(_UKE7,$B49,'UK-Efficacy'!$F$1)</f>
        <v>0</v>
      </c>
      <c r="O49" s="94" t="n">
        <f aca="false">MYRATING(_UKE8,$B49,'UK-Efficacy'!$F$1)</f>
        <v>0</v>
      </c>
      <c r="P49" s="94" t="n">
        <f aca="false">MYRATING(_UKS1,$B49,'UK-Efficacy'!$F$1)</f>
        <v>0</v>
      </c>
      <c r="Q49" s="94" t="n">
        <f aca="false">MYRATING(_UKS2,$B49,'UK-Efficacy'!$F$1)</f>
        <v>0</v>
      </c>
      <c r="R49" s="94" t="n">
        <f aca="false">MYRATING(_UKS3,$B49,'UK-Efficacy'!$F$1)</f>
        <v>0</v>
      </c>
      <c r="S49" s="94" t="n">
        <f aca="false">MYRATING(_UKS4,$B49,'UK-Efficacy'!$F$1)</f>
        <v>0</v>
      </c>
      <c r="T49" s="94" t="n">
        <f aca="false">MYRATING(_UKS5,$B49,'UK-Efficacy'!$F$1)</f>
        <v>0</v>
      </c>
      <c r="U49" s="94" t="n">
        <f aca="false">MYRATING(_UKS6,$B49,'UK-Efficacy'!$F$1)</f>
        <v>0</v>
      </c>
      <c r="V49" s="94" t="n">
        <f aca="false">MYRATING(_UKS7,$B49,'UK-Efficacy'!$F$1)</f>
        <v>0</v>
      </c>
      <c r="W49" s="94" t="n">
        <f aca="false">MYRATING(_UKD1,$B49,'UK-Efficacy'!$F$1)</f>
        <v>0</v>
      </c>
      <c r="X49" s="94" t="n">
        <f aca="false">MYRATING(_UKD2,$B49,'UK-Efficacy'!$F$1)</f>
        <v>0</v>
      </c>
      <c r="Y49" s="94" t="n">
        <f aca="false">MYRATING(_UKD3,$B49,'UK-Efficacy'!$F$1)</f>
        <v>0</v>
      </c>
      <c r="Z49" s="94" t="n">
        <f aca="false">MYRATING(_UKD4,$B49,'UK-Efficacy'!$F$1)</f>
        <v>0</v>
      </c>
      <c r="AA49" s="94" t="n">
        <f aca="false">MYRATING(_UKB1,$B49,'UK-Efficacy'!$F$1)</f>
        <v>0</v>
      </c>
      <c r="AB49" s="94" t="n">
        <f aca="false">MYRATING(_UKB2,$B49,'UK-Efficacy'!$F$1)</f>
        <v>0</v>
      </c>
      <c r="AC49" s="94" t="n">
        <f aca="false">MYRATING(_UKB3,$B49,'UK-Efficacy'!$F$1)</f>
        <v>0</v>
      </c>
    </row>
    <row r="50" customFormat="false" ht="15" hidden="false" customHeight="false" outlineLevel="0" collapsed="false">
      <c r="B50" s="78"/>
      <c r="C50" s="95" t="n">
        <f aca="false">SUMPRODUCT(H50:O50,H$4:O$4)</f>
        <v>0</v>
      </c>
      <c r="D50" s="95" t="n">
        <f aca="false">E50+F50</f>
        <v>0</v>
      </c>
      <c r="E50" s="95" t="n">
        <f aca="false">SUMPRODUCT(P50:V50,P$4:V$4)</f>
        <v>0</v>
      </c>
      <c r="F50" s="95" t="n">
        <f aca="false">SUMPRODUCT(X50:Z50,X$4:Z$4)</f>
        <v>0</v>
      </c>
      <c r="G50" s="95" t="n">
        <f aca="false">SUMPRODUCT(AA50:AC50,AA$4:AC$4)</f>
        <v>0</v>
      </c>
      <c r="H50" s="94" t="n">
        <f aca="false">MYRATING(_UKE1,$B50,'UK-Efficacy'!$F$1)</f>
        <v>0</v>
      </c>
      <c r="I50" s="94" t="n">
        <f aca="false">MYRATING(_UKE2,$B50,'UK-Efficacy'!$F$1)</f>
        <v>0</v>
      </c>
      <c r="J50" s="94" t="n">
        <f aca="false">MYRATING(_UKE3,$B50,'UK-Efficacy'!$F$1)</f>
        <v>0</v>
      </c>
      <c r="K50" s="94" t="n">
        <f aca="false">MYRATING(_UKE4,$B50,'UK-Efficacy'!$F$1)</f>
        <v>0</v>
      </c>
      <c r="L50" s="94" t="n">
        <f aca="false">MYRATING(_UKE5,$B50,'UK-Efficacy'!$F$1)</f>
        <v>0</v>
      </c>
      <c r="M50" s="94" t="n">
        <f aca="false">MYRATING(_UKE6,$B50,'UK-Efficacy'!$F$1)</f>
        <v>0</v>
      </c>
      <c r="N50" s="94" t="n">
        <f aca="false">MYRATING(_UKE7,$B50,'UK-Efficacy'!$F$1)</f>
        <v>0</v>
      </c>
      <c r="O50" s="94" t="n">
        <f aca="false">MYRATING(_UKE8,$B50,'UK-Efficacy'!$F$1)</f>
        <v>0</v>
      </c>
      <c r="P50" s="94" t="n">
        <f aca="false">MYRATING(_UKS1,$B50,'UK-Efficacy'!$F$1)</f>
        <v>0</v>
      </c>
      <c r="Q50" s="94" t="n">
        <f aca="false">MYRATING(_UKS2,$B50,'UK-Efficacy'!$F$1)</f>
        <v>0</v>
      </c>
      <c r="R50" s="94" t="n">
        <f aca="false">MYRATING(_UKS3,$B50,'UK-Efficacy'!$F$1)</f>
        <v>0</v>
      </c>
      <c r="S50" s="94" t="n">
        <f aca="false">MYRATING(_UKS4,$B50,'UK-Efficacy'!$F$1)</f>
        <v>0</v>
      </c>
      <c r="T50" s="94" t="n">
        <f aca="false">MYRATING(_UKS5,$B50,'UK-Efficacy'!$F$1)</f>
        <v>0</v>
      </c>
      <c r="U50" s="94" t="n">
        <f aca="false">MYRATING(_UKS6,$B50,'UK-Efficacy'!$F$1)</f>
        <v>0</v>
      </c>
      <c r="V50" s="94" t="n">
        <f aca="false">MYRATING(_UKS7,$B50,'UK-Efficacy'!$F$1)</f>
        <v>0</v>
      </c>
      <c r="W50" s="94" t="n">
        <f aca="false">MYRATING(_UKD1,$B50,'UK-Efficacy'!$F$1)</f>
        <v>0</v>
      </c>
      <c r="X50" s="94" t="n">
        <f aca="false">MYRATING(_UKD2,$B50,'UK-Efficacy'!$F$1)</f>
        <v>0</v>
      </c>
      <c r="Y50" s="94" t="n">
        <f aca="false">MYRATING(_UKD3,$B50,'UK-Efficacy'!$F$1)</f>
        <v>0</v>
      </c>
      <c r="Z50" s="94" t="n">
        <f aca="false">MYRATING(_UKD4,$B50,'UK-Efficacy'!$F$1)</f>
        <v>0</v>
      </c>
      <c r="AA50" s="94" t="n">
        <f aca="false">MYRATING(_UKB1,$B50,'UK-Efficacy'!$F$1)</f>
        <v>0</v>
      </c>
      <c r="AB50" s="94" t="n">
        <f aca="false">MYRATING(_UKB2,$B50,'UK-Efficacy'!$F$1)</f>
        <v>0</v>
      </c>
      <c r="AC50" s="94" t="n">
        <f aca="false">MYRATING(_UKB3,$B50,'UK-Efficacy'!$F$1)</f>
        <v>0</v>
      </c>
    </row>
    <row r="51" customFormat="false" ht="15" hidden="false" customHeight="false" outlineLevel="0" collapsed="false">
      <c r="B51" s="78"/>
      <c r="C51" s="95" t="n">
        <f aca="false">SUMPRODUCT(H51:O51,H$4:O$4)</f>
        <v>0</v>
      </c>
      <c r="D51" s="95" t="n">
        <f aca="false">E51+F51</f>
        <v>0</v>
      </c>
      <c r="E51" s="95" t="n">
        <f aca="false">SUMPRODUCT(P51:V51,P$4:V$4)</f>
        <v>0</v>
      </c>
      <c r="F51" s="95" t="n">
        <f aca="false">SUMPRODUCT(X51:Z51,X$4:Z$4)</f>
        <v>0</v>
      </c>
      <c r="G51" s="95" t="n">
        <f aca="false">SUMPRODUCT(AA51:AC51,AA$4:AC$4)</f>
        <v>0</v>
      </c>
      <c r="H51" s="94" t="n">
        <f aca="false">MYRATING(_UKE1,$B51,'UK-Efficacy'!$F$1)</f>
        <v>0</v>
      </c>
      <c r="I51" s="94" t="n">
        <f aca="false">MYRATING(_UKE2,$B51,'UK-Efficacy'!$F$1)</f>
        <v>0</v>
      </c>
      <c r="J51" s="94" t="n">
        <f aca="false">MYRATING(_UKE3,$B51,'UK-Efficacy'!$F$1)</f>
        <v>0</v>
      </c>
      <c r="K51" s="94" t="n">
        <f aca="false">MYRATING(_UKE4,$B51,'UK-Efficacy'!$F$1)</f>
        <v>0</v>
      </c>
      <c r="L51" s="94" t="n">
        <f aca="false">MYRATING(_UKE5,$B51,'UK-Efficacy'!$F$1)</f>
        <v>0</v>
      </c>
      <c r="M51" s="94" t="n">
        <f aca="false">MYRATING(_UKE6,$B51,'UK-Efficacy'!$F$1)</f>
        <v>0</v>
      </c>
      <c r="N51" s="94" t="n">
        <f aca="false">MYRATING(_UKE7,$B51,'UK-Efficacy'!$F$1)</f>
        <v>0</v>
      </c>
      <c r="O51" s="94" t="n">
        <f aca="false">MYRATING(_UKE8,$B51,'UK-Efficacy'!$F$1)</f>
        <v>0</v>
      </c>
      <c r="P51" s="94" t="n">
        <f aca="false">MYRATING(_UKS1,$B51,'UK-Efficacy'!$F$1)</f>
        <v>0</v>
      </c>
      <c r="Q51" s="94" t="n">
        <f aca="false">MYRATING(_UKS2,$B51,'UK-Efficacy'!$F$1)</f>
        <v>0</v>
      </c>
      <c r="R51" s="94" t="n">
        <f aca="false">MYRATING(_UKS3,$B51,'UK-Efficacy'!$F$1)</f>
        <v>0</v>
      </c>
      <c r="S51" s="94" t="n">
        <f aca="false">MYRATING(_UKS4,$B51,'UK-Efficacy'!$F$1)</f>
        <v>0</v>
      </c>
      <c r="T51" s="94" t="n">
        <f aca="false">MYRATING(_UKS5,$B51,'UK-Efficacy'!$F$1)</f>
        <v>0</v>
      </c>
      <c r="U51" s="94" t="n">
        <f aca="false">MYRATING(_UKS6,$B51,'UK-Efficacy'!$F$1)</f>
        <v>0</v>
      </c>
      <c r="V51" s="94" t="n">
        <f aca="false">MYRATING(_UKS7,$B51,'UK-Efficacy'!$F$1)</f>
        <v>0</v>
      </c>
      <c r="W51" s="94" t="n">
        <f aca="false">MYRATING(_UKD1,$B51,'UK-Efficacy'!$F$1)</f>
        <v>0</v>
      </c>
      <c r="X51" s="94" t="n">
        <f aca="false">MYRATING(_UKD2,$B51,'UK-Efficacy'!$F$1)</f>
        <v>0</v>
      </c>
      <c r="Y51" s="94" t="n">
        <f aca="false">MYRATING(_UKD3,$B51,'UK-Efficacy'!$F$1)</f>
        <v>0</v>
      </c>
      <c r="Z51" s="94" t="n">
        <f aca="false">MYRATING(_UKD4,$B51,'UK-Efficacy'!$F$1)</f>
        <v>0</v>
      </c>
      <c r="AA51" s="94" t="n">
        <f aca="false">MYRATING(_UKB1,$B51,'UK-Efficacy'!$F$1)</f>
        <v>0</v>
      </c>
      <c r="AB51" s="94" t="n">
        <f aca="false">MYRATING(_UKB2,$B51,'UK-Efficacy'!$F$1)</f>
        <v>0</v>
      </c>
      <c r="AC51" s="94" t="n">
        <f aca="false">MYRATING(_UKB3,$B51,'UK-Efficacy'!$F$1)</f>
        <v>0</v>
      </c>
    </row>
    <row r="52" customFormat="false" ht="15" hidden="false" customHeight="false" outlineLevel="0" collapsed="false">
      <c r="B52" s="78"/>
      <c r="C52" s="95" t="n">
        <f aca="false">SUMPRODUCT(H52:O52,H$4:O$4)</f>
        <v>0</v>
      </c>
      <c r="D52" s="95" t="n">
        <f aca="false">E52+F52</f>
        <v>0</v>
      </c>
      <c r="E52" s="95" t="n">
        <f aca="false">SUMPRODUCT(P52:V52,P$4:V$4)</f>
        <v>0</v>
      </c>
      <c r="F52" s="95" t="n">
        <f aca="false">SUMPRODUCT(X52:Z52,X$4:Z$4)</f>
        <v>0</v>
      </c>
      <c r="G52" s="95" t="n">
        <f aca="false">SUMPRODUCT(AA52:AC52,AA$4:AC$4)</f>
        <v>0</v>
      </c>
      <c r="H52" s="94" t="n">
        <f aca="false">MYRATING(_UKE1,$B52,'UK-Efficacy'!$F$1)</f>
        <v>0</v>
      </c>
      <c r="I52" s="94" t="n">
        <f aca="false">MYRATING(_UKE2,$B52,'UK-Efficacy'!$F$1)</f>
        <v>0</v>
      </c>
      <c r="J52" s="94" t="n">
        <f aca="false">MYRATING(_UKE3,$B52,'UK-Efficacy'!$F$1)</f>
        <v>0</v>
      </c>
      <c r="K52" s="94" t="n">
        <f aca="false">MYRATING(_UKE4,$B52,'UK-Efficacy'!$F$1)</f>
        <v>0</v>
      </c>
      <c r="L52" s="94" t="n">
        <f aca="false">MYRATING(_UKE5,$B52,'UK-Efficacy'!$F$1)</f>
        <v>0</v>
      </c>
      <c r="M52" s="94" t="n">
        <f aca="false">MYRATING(_UKE6,$B52,'UK-Efficacy'!$F$1)</f>
        <v>0</v>
      </c>
      <c r="N52" s="94" t="n">
        <f aca="false">MYRATING(_UKE7,$B52,'UK-Efficacy'!$F$1)</f>
        <v>0</v>
      </c>
      <c r="O52" s="94" t="n">
        <f aca="false">MYRATING(_UKE8,$B52,'UK-Efficacy'!$F$1)</f>
        <v>0</v>
      </c>
      <c r="P52" s="94" t="n">
        <f aca="false">MYRATING(_UKS1,$B52,'UK-Efficacy'!$F$1)</f>
        <v>0</v>
      </c>
      <c r="Q52" s="94" t="n">
        <f aca="false">MYRATING(_UKS2,$B52,'UK-Efficacy'!$F$1)</f>
        <v>0</v>
      </c>
      <c r="R52" s="94" t="n">
        <f aca="false">MYRATING(_UKS3,$B52,'UK-Efficacy'!$F$1)</f>
        <v>0</v>
      </c>
      <c r="S52" s="94" t="n">
        <f aca="false">MYRATING(_UKS4,$B52,'UK-Efficacy'!$F$1)</f>
        <v>0</v>
      </c>
      <c r="T52" s="94" t="n">
        <f aca="false">MYRATING(_UKS5,$B52,'UK-Efficacy'!$F$1)</f>
        <v>0</v>
      </c>
      <c r="U52" s="94" t="n">
        <f aca="false">MYRATING(_UKS6,$B52,'UK-Efficacy'!$F$1)</f>
        <v>0</v>
      </c>
      <c r="V52" s="94" t="n">
        <f aca="false">MYRATING(_UKS7,$B52,'UK-Efficacy'!$F$1)</f>
        <v>0</v>
      </c>
      <c r="W52" s="94" t="n">
        <f aca="false">MYRATING(_UKD1,$B52,'UK-Efficacy'!$F$1)</f>
        <v>0</v>
      </c>
      <c r="X52" s="94" t="n">
        <f aca="false">MYRATING(_UKD2,$B52,'UK-Efficacy'!$F$1)</f>
        <v>0</v>
      </c>
      <c r="Y52" s="94" t="n">
        <f aca="false">MYRATING(_UKD3,$B52,'UK-Efficacy'!$F$1)</f>
        <v>0</v>
      </c>
      <c r="Z52" s="94" t="n">
        <f aca="false">MYRATING(_UKD4,$B52,'UK-Efficacy'!$F$1)</f>
        <v>0</v>
      </c>
      <c r="AA52" s="94" t="n">
        <f aca="false">MYRATING(_UKB1,$B52,'UK-Efficacy'!$F$1)</f>
        <v>0</v>
      </c>
      <c r="AB52" s="94" t="n">
        <f aca="false">MYRATING(_UKB2,$B52,'UK-Efficacy'!$F$1)</f>
        <v>0</v>
      </c>
      <c r="AC52" s="94" t="n">
        <f aca="false">MYRATING(_UKB3,$B52,'UK-Efficacy'!$F$1)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C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20.71"/>
    <col collapsed="false" customWidth="true" hidden="false" outlineLevel="0" max="1025" min="3" style="0" width="8.67"/>
  </cols>
  <sheetData>
    <row r="1" customFormat="false" ht="15" hidden="false" customHeight="false" outlineLevel="0" collapsed="false">
      <c r="C1" s="94" t="s">
        <v>111</v>
      </c>
      <c r="D1" s="94" t="s">
        <v>112</v>
      </c>
    </row>
    <row r="2" customFormat="false" ht="15" hidden="false" customHeight="false" outlineLevel="0" collapsed="false">
      <c r="B2" s="0" t="s">
        <v>113</v>
      </c>
      <c r="C2" s="95" t="n">
        <f aca="false">C7-C9-0.05</f>
        <v>0.724211200000001</v>
      </c>
      <c r="D2" s="95" t="n">
        <f aca="false">D7-D9-0.05</f>
        <v>0.69884983578</v>
      </c>
    </row>
    <row r="3" customFormat="false" ht="15" hidden="false" customHeight="false" outlineLevel="0" collapsed="false">
      <c r="B3" s="0" t="s">
        <v>114</v>
      </c>
      <c r="C3" s="95" t="n">
        <f aca="false">MIN(C12:C39)</f>
        <v>0</v>
      </c>
      <c r="D3" s="95" t="n">
        <f aca="false">MIN(D12:D39)</f>
        <v>0</v>
      </c>
      <c r="E3" s="95" t="n">
        <f aca="false">MIN(E12:E39)</f>
        <v>0</v>
      </c>
      <c r="F3" s="95" t="n">
        <f aca="false">MIN(F12:F39)</f>
        <v>0</v>
      </c>
      <c r="G3" s="95"/>
    </row>
    <row r="4" customFormat="false" ht="15" hidden="false" customHeight="false" outlineLevel="0" collapsed="false">
      <c r="B4" s="0" t="s">
        <v>115</v>
      </c>
      <c r="C4" s="95" t="n">
        <f aca="false">MAX(C12:C52)</f>
        <v>2.5977888</v>
      </c>
      <c r="D4" s="95" t="n">
        <f aca="false">MAX(D12:D52)</f>
        <v>1.52077523578</v>
      </c>
      <c r="E4" s="95" t="n">
        <f aca="false">MAX(E12:E52)</f>
        <v>1.1934046</v>
      </c>
      <c r="F4" s="95" t="n">
        <f aca="false">MAX(F12:F52)</f>
        <v>0.38188783578</v>
      </c>
      <c r="G4" s="95"/>
      <c r="H4" s="96" t="n">
        <v>0.084581</v>
      </c>
      <c r="I4" s="96" t="n">
        <v>0.0807032</v>
      </c>
      <c r="J4" s="96" t="n">
        <v>0.0950904</v>
      </c>
      <c r="K4" s="96" t="n">
        <v>0.082614</v>
      </c>
      <c r="L4" s="96" t="n">
        <v>0.0610894</v>
      </c>
      <c r="M4" s="96" t="n">
        <v>0.0580546</v>
      </c>
      <c r="N4" s="96" t="n">
        <v>0.0380474</v>
      </c>
      <c r="O4" s="96" t="n">
        <v>0.06182</v>
      </c>
      <c r="P4" s="96" t="n">
        <v>0.0614699</v>
      </c>
      <c r="Q4" s="96" t="n">
        <v>0.0245729</v>
      </c>
      <c r="R4" s="96" t="n">
        <v>0.0306471</v>
      </c>
      <c r="S4" s="96" t="n">
        <v>0.0349643</v>
      </c>
      <c r="T4" s="96" t="n">
        <v>0.0460083</v>
      </c>
      <c r="U4" s="96" t="n">
        <v>0.0214354</v>
      </c>
      <c r="V4" s="96" t="n">
        <v>0.031877</v>
      </c>
      <c r="W4" s="96" t="n">
        <v>0.05970405474</v>
      </c>
      <c r="X4" s="96" t="n">
        <v>0.04002720414</v>
      </c>
      <c r="Y4" s="96" t="n">
        <v>0.03232814112</v>
      </c>
      <c r="Z4" s="96" t="n">
        <v>0.0549406</v>
      </c>
      <c r="AA4" s="96" t="n">
        <v>0.2</v>
      </c>
      <c r="AB4" s="96" t="n">
        <v>0.4</v>
      </c>
      <c r="AC4" s="96" t="n">
        <v>0.4</v>
      </c>
    </row>
    <row r="5" customFormat="false" ht="15" hidden="false" customHeight="false" outlineLevel="0" collapsed="false">
      <c r="B5" s="0" t="s">
        <v>116</v>
      </c>
      <c r="C5" s="95" t="n">
        <f aca="false">C7+C10+0.05</f>
        <v>3.422</v>
      </c>
      <c r="D5" s="95" t="n">
        <f aca="false">D7+D10+0.05</f>
        <v>2.31962507156</v>
      </c>
      <c r="E5" s="95"/>
      <c r="F5" s="95"/>
      <c r="G5" s="95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</row>
    <row r="6" customFormat="false" ht="15" hidden="false" customHeight="false" outlineLevel="0" collapsed="false">
      <c r="B6" s="0" t="s">
        <v>117</v>
      </c>
      <c r="C6" s="95" t="n">
        <f aca="false">(C5-C2)/3</f>
        <v>0.899262933333333</v>
      </c>
      <c r="D6" s="95" t="n">
        <f aca="false">(D5-D2)/3</f>
        <v>0.540258411926667</v>
      </c>
      <c r="E6" s="95"/>
      <c r="F6" s="95"/>
      <c r="G6" s="95" t="n">
        <f aca="false">SUM(G12:G52)</f>
        <v>80.2</v>
      </c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</row>
    <row r="7" customFormat="false" ht="15" hidden="false" customHeight="false" outlineLevel="0" collapsed="false">
      <c r="B7" s="0" t="s">
        <v>34</v>
      </c>
      <c r="C7" s="95" t="n">
        <f aca="false">INDEX(C$12:C$52,MATCH($B7,$B$12:$B$39,0))</f>
        <v>1.686</v>
      </c>
      <c r="D7" s="95" t="n">
        <f aca="false">INDEX(D$12:D$52,MATCH($B7,$B$12:$B$39,0))</f>
        <v>1.13481253578</v>
      </c>
      <c r="E7" s="95"/>
      <c r="F7" s="95"/>
      <c r="G7" s="95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</row>
    <row r="8" customFormat="false" ht="15" hidden="false" customHeight="false" outlineLevel="0" collapsed="false">
      <c r="C8" s="95" t="n">
        <f aca="false">C7-C3</f>
        <v>1.686</v>
      </c>
      <c r="D8" s="95" t="n">
        <f aca="false">D7-D3</f>
        <v>1.13481253578</v>
      </c>
      <c r="E8" s="95"/>
      <c r="F8" s="95"/>
      <c r="G8" s="95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</row>
    <row r="9" customFormat="false" ht="15" hidden="false" customHeight="false" outlineLevel="0" collapsed="false">
      <c r="C9" s="95" t="n">
        <f aca="false">C4-C7</f>
        <v>0.911788799999999</v>
      </c>
      <c r="D9" s="95" t="n">
        <f aca="false">D4-D7</f>
        <v>0.3859627</v>
      </c>
      <c r="E9" s="95"/>
      <c r="F9" s="95"/>
      <c r="G9" s="95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</row>
    <row r="10" customFormat="false" ht="15" hidden="false" customHeight="false" outlineLevel="0" collapsed="false">
      <c r="C10" s="95" t="n">
        <f aca="false">MAX(C9,C8)</f>
        <v>1.686</v>
      </c>
      <c r="D10" s="95" t="n">
        <f aca="false">MAX(D9,D8)</f>
        <v>1.13481253578</v>
      </c>
      <c r="E10" s="95"/>
      <c r="F10" s="95"/>
      <c r="G10" s="95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</row>
    <row r="11" customFormat="false" ht="15.75" hidden="false" customHeight="false" outlineLevel="0" collapsed="false">
      <c r="C11" s="103" t="s">
        <v>118</v>
      </c>
      <c r="D11" s="103" t="s">
        <v>119</v>
      </c>
      <c r="E11" s="103" t="s">
        <v>120</v>
      </c>
      <c r="F11" s="103" t="s">
        <v>121</v>
      </c>
      <c r="G11" s="97" t="s">
        <v>122</v>
      </c>
      <c r="H11" s="103" t="n">
        <v>1</v>
      </c>
      <c r="I11" s="103" t="n">
        <v>2</v>
      </c>
      <c r="J11" s="103" t="n">
        <v>3</v>
      </c>
      <c r="K11" s="103" t="n">
        <v>4</v>
      </c>
      <c r="L11" s="103" t="n">
        <v>5</v>
      </c>
      <c r="M11" s="103" t="n">
        <v>6</v>
      </c>
      <c r="N11" s="103" t="n">
        <v>7</v>
      </c>
      <c r="O11" s="103" t="n">
        <v>8</v>
      </c>
      <c r="P11" s="104" t="n">
        <v>1</v>
      </c>
      <c r="Q11" s="104" t="n">
        <v>2</v>
      </c>
      <c r="R11" s="104" t="n">
        <v>3</v>
      </c>
      <c r="S11" s="104" t="n">
        <v>4</v>
      </c>
      <c r="T11" s="104" t="n">
        <v>5</v>
      </c>
      <c r="U11" s="104" t="n">
        <v>6</v>
      </c>
      <c r="V11" s="104" t="n">
        <v>7</v>
      </c>
      <c r="W11" s="105" t="n">
        <v>1</v>
      </c>
      <c r="X11" s="105" t="n">
        <v>2</v>
      </c>
      <c r="Y11" s="105" t="n">
        <v>3</v>
      </c>
      <c r="Z11" s="105" t="n">
        <v>4</v>
      </c>
      <c r="AA11" s="106" t="n">
        <v>1</v>
      </c>
      <c r="AB11" s="106" t="n">
        <v>2</v>
      </c>
      <c r="AC11" s="106" t="n">
        <v>3</v>
      </c>
    </row>
    <row r="12" customFormat="false" ht="15" hidden="false" customHeight="false" outlineLevel="0" collapsed="false">
      <c r="B12" s="101" t="s">
        <v>72</v>
      </c>
      <c r="C12" s="95" t="n">
        <f aca="false">SUMPRODUCT(H12:O12,H$4:O$4)</f>
        <v>0.9253892</v>
      </c>
      <c r="D12" s="95" t="n">
        <f aca="false">E12+F12</f>
        <v>1.52077523578</v>
      </c>
      <c r="E12" s="95" t="n">
        <f aca="false">SUMPRODUCT(P12:V12,P$4:V$4)</f>
        <v>1.1388874</v>
      </c>
      <c r="F12" s="95" t="n">
        <f aca="false">SUMPRODUCT(X12:Z12,X$4:Z$4)</f>
        <v>0.38188783578</v>
      </c>
      <c r="G12" s="95" t="n">
        <f aca="false">SUMPRODUCT(AA12:AC12,AA$4:AC$4)</f>
        <v>3</v>
      </c>
      <c r="H12" s="94" t="n">
        <f aca="false">MYRATING(_FRE1,$B12,'FR-Efficacy'!$F$1)</f>
        <v>1</v>
      </c>
      <c r="I12" s="94" t="n">
        <f aca="false">MYRATING(_FRE2,$B12,'FR-Efficacy'!$F$1)</f>
        <v>1</v>
      </c>
      <c r="J12" s="94" t="n">
        <f aca="false">MYRATING(_FRE3,$B12,'FR-Efficacy'!$F$1)</f>
        <v>1</v>
      </c>
      <c r="K12" s="94" t="n">
        <f aca="false">MYRATING(_FRE4,$B12,'FR-Efficacy'!$F$1)</f>
        <v>1</v>
      </c>
      <c r="L12" s="94" t="n">
        <f aca="false">MYRATING(_FRE5,$B12,'FR-Efficacy'!$F$1)</f>
        <v>1</v>
      </c>
      <c r="M12" s="94" t="n">
        <f aca="false">MYRATING(_FRE6,$B12,'FR-Efficacy'!$F$1)</f>
        <v>3</v>
      </c>
      <c r="N12" s="94" t="n">
        <f aca="false">MYRATING(_FRE7,$B12,'FR-Efficacy'!$F$1)</f>
        <v>1</v>
      </c>
      <c r="O12" s="94" t="n">
        <f aca="false">MYRATING(_FRE8,$B12,'FR-Efficacy'!$F$1)</f>
        <v>5</v>
      </c>
      <c r="P12" s="94" t="n">
        <f aca="false">MYRATING(_FRS1,$B12,'FR-Efficacy'!$F$1)</f>
        <v>5</v>
      </c>
      <c r="Q12" s="94" t="n">
        <f aca="false">MYRATING(_FRS2,$B12,'FR-Efficacy'!$F$1)</f>
        <v>3</v>
      </c>
      <c r="R12" s="94" t="n">
        <f aca="false">MYRATING(_FRS3,$B12,'FR-Efficacy'!$F$1)</f>
        <v>5</v>
      </c>
      <c r="S12" s="94" t="n">
        <f aca="false">MYRATING(_FRS4,$B12,'FR-Efficacy'!$F$1)</f>
        <v>4</v>
      </c>
      <c r="T12" s="94" t="n">
        <f aca="false">MYRATING(_FRS5,$B12,'FR-Efficacy'!$F$1)</f>
        <v>5</v>
      </c>
      <c r="U12" s="94" t="n">
        <f aca="false">MYRATING(_FRS6,$B12,'FR-Efficacy'!$F$1)</f>
        <v>5</v>
      </c>
      <c r="V12" s="94" t="n">
        <f aca="false">MYRATING(_FRS7,$B12,'FR-Efficacy'!$F$1)</f>
        <v>4</v>
      </c>
      <c r="W12" s="94" t="n">
        <f aca="false">MYRATING(_FRD1,$B12,'FR-Efficacy'!$F$1)</f>
        <v>1</v>
      </c>
      <c r="X12" s="94" t="n">
        <f aca="false">MYRATING(_FRD2,$B12,'FR-Efficacy'!$F$1)</f>
        <v>3</v>
      </c>
      <c r="Y12" s="94" t="n">
        <f aca="false">MYRATING(_FRD3,$B12,'FR-Efficacy'!$F$1)</f>
        <v>3</v>
      </c>
      <c r="Z12" s="94" t="n">
        <f aca="false">MYRATING(_FRD4,$B12,'FR-Efficacy'!$F$1)</f>
        <v>3</v>
      </c>
      <c r="AA12" s="94" t="n">
        <f aca="false">MYRATING(_FRB1,$B12,'FR-Efficacy'!$F$1)</f>
        <v>3</v>
      </c>
      <c r="AB12" s="94" t="n">
        <f aca="false">MYRATING(_FRB2,$B12,'FR-Efficacy'!$F$1)</f>
        <v>3</v>
      </c>
      <c r="AC12" s="94" t="n">
        <f aca="false">MYRATING(_FRB3,$B12,'FR-Efficacy'!$F$1)</f>
        <v>3</v>
      </c>
    </row>
    <row r="13" customFormat="false" ht="15" hidden="false" customHeight="false" outlineLevel="0" collapsed="false">
      <c r="B13" s="101" t="s">
        <v>71</v>
      </c>
      <c r="C13" s="95" t="n">
        <f aca="false">SUMPRODUCT(H13:O13,H$4:O$4)</f>
        <v>1.4037074</v>
      </c>
      <c r="D13" s="95" t="n">
        <f aca="false">E13+F13</f>
        <v>1.52035183578</v>
      </c>
      <c r="E13" s="95" t="n">
        <f aca="false">SUMPRODUCT(P13:V13,P$4:V$4)</f>
        <v>1.1934046</v>
      </c>
      <c r="F13" s="95" t="n">
        <f aca="false">SUMPRODUCT(X13:Z13,X$4:Z$4)</f>
        <v>0.32694723578</v>
      </c>
      <c r="G13" s="95" t="n">
        <f aca="false">SUMPRODUCT(AA13:AC13,AA$4:AC$4)</f>
        <v>3</v>
      </c>
      <c r="H13" s="94" t="n">
        <f aca="false">MYRATING(_FRE1,$B13,'FR-Efficacy'!$F$1)</f>
        <v>2</v>
      </c>
      <c r="I13" s="94" t="n">
        <f aca="false">MYRATING(_FRE2,$B13,'FR-Efficacy'!$F$1)</f>
        <v>3</v>
      </c>
      <c r="J13" s="94" t="n">
        <f aca="false">MYRATING(_FRE3,$B13,'FR-Efficacy'!$F$1)</f>
        <v>2</v>
      </c>
      <c r="K13" s="94" t="n">
        <f aca="false">MYRATING(_FRE4,$B13,'FR-Efficacy'!$F$1)</f>
        <v>2</v>
      </c>
      <c r="L13" s="94" t="n">
        <f aca="false">MYRATING(_FRE5,$B13,'FR-Efficacy'!$F$1)</f>
        <v>3</v>
      </c>
      <c r="M13" s="94" t="n">
        <f aca="false">MYRATING(_FRE6,$B13,'FR-Efficacy'!$F$1)</f>
        <v>2</v>
      </c>
      <c r="N13" s="94" t="n">
        <f aca="false">MYRATING(_FRE7,$B13,'FR-Efficacy'!$F$1)</f>
        <v>4</v>
      </c>
      <c r="O13" s="94" t="n">
        <f aca="false">MYRATING(_FRE8,$B13,'FR-Efficacy'!$F$1)</f>
        <v>3</v>
      </c>
      <c r="P13" s="94" t="n">
        <f aca="false">MYRATING(_FRS1,$B13,'FR-Efficacy'!$F$1)</f>
        <v>4</v>
      </c>
      <c r="Q13" s="94" t="n">
        <f aca="false">MYRATING(_FRS2,$B13,'FR-Efficacy'!$F$1)</f>
        <v>5</v>
      </c>
      <c r="R13" s="94" t="n">
        <f aca="false">MYRATING(_FRS3,$B13,'FR-Efficacy'!$F$1)</f>
        <v>5</v>
      </c>
      <c r="S13" s="94" t="n">
        <f aca="false">MYRATING(_FRS4,$B13,'FR-Efficacy'!$F$1)</f>
        <v>5</v>
      </c>
      <c r="T13" s="94" t="n">
        <f aca="false">MYRATING(_FRS5,$B13,'FR-Efficacy'!$F$1)</f>
        <v>5</v>
      </c>
      <c r="U13" s="94" t="n">
        <f aca="false">MYRATING(_FRS6,$B13,'FR-Efficacy'!$F$1)</f>
        <v>5</v>
      </c>
      <c r="V13" s="94" t="n">
        <f aca="false">MYRATING(_FRS7,$B13,'FR-Efficacy'!$F$1)</f>
        <v>5</v>
      </c>
      <c r="W13" s="94" t="n">
        <f aca="false">MYRATING(_FRD1,$B13,'FR-Efficacy'!$F$1)</f>
        <v>3</v>
      </c>
      <c r="X13" s="94" t="n">
        <f aca="false">MYRATING(_FRD2,$B13,'FR-Efficacy'!$F$1)</f>
        <v>3</v>
      </c>
      <c r="Y13" s="94" t="n">
        <f aca="false">MYRATING(_FRD3,$B13,'FR-Efficacy'!$F$1)</f>
        <v>3</v>
      </c>
      <c r="Z13" s="94" t="n">
        <f aca="false">MYRATING(_FRD4,$B13,'FR-Efficacy'!$F$1)</f>
        <v>2</v>
      </c>
      <c r="AA13" s="94" t="n">
        <f aca="false">MYRATING(_FRB1,$B13,'FR-Efficacy'!$F$1)</f>
        <v>3</v>
      </c>
      <c r="AB13" s="94" t="n">
        <f aca="false">MYRATING(_FRB2,$B13,'FR-Efficacy'!$F$1)</f>
        <v>4</v>
      </c>
      <c r="AC13" s="94" t="n">
        <f aca="false">MYRATING(_FRB3,$B13,'FR-Efficacy'!$F$1)</f>
        <v>2</v>
      </c>
    </row>
    <row r="14" customFormat="false" ht="15" hidden="false" customHeight="false" outlineLevel="0" collapsed="false">
      <c r="B14" s="101" t="s">
        <v>55</v>
      </c>
      <c r="C14" s="95" t="n">
        <f aca="false">SUMPRODUCT(H14:O14,H$4:O$4)</f>
        <v>1.6703202</v>
      </c>
      <c r="D14" s="95" t="n">
        <f aca="false">E14+F14</f>
        <v>1.06396253164</v>
      </c>
      <c r="E14" s="95" t="n">
        <f aca="false">SUMPRODUCT(P14:V14,P$4:V$4)</f>
        <v>0.7221019</v>
      </c>
      <c r="F14" s="95" t="n">
        <f aca="false">SUMPRODUCT(X14:Z14,X$4:Z$4)</f>
        <v>0.34186063164</v>
      </c>
      <c r="G14" s="95" t="n">
        <f aca="false">SUMPRODUCT(AA14:AC14,AA$4:AC$4)</f>
        <v>3.4</v>
      </c>
      <c r="H14" s="94" t="n">
        <f aca="false">MYRATING(_FRE1,$B14,'FR-Efficacy'!$F$1)</f>
        <v>4</v>
      </c>
      <c r="I14" s="94" t="n">
        <f aca="false">MYRATING(_FRE2,$B14,'FR-Efficacy'!$F$1)</f>
        <v>4</v>
      </c>
      <c r="J14" s="94" t="n">
        <f aca="false">MYRATING(_FRE3,$B14,'FR-Efficacy'!$F$1)</f>
        <v>3</v>
      </c>
      <c r="K14" s="94" t="n">
        <f aca="false">MYRATING(_FRE4,$B14,'FR-Efficacy'!$F$1)</f>
        <v>3</v>
      </c>
      <c r="L14" s="94" t="n">
        <f aca="false">MYRATING(_FRE5,$B14,'FR-Efficacy'!$F$1)</f>
        <v>2</v>
      </c>
      <c r="M14" s="94" t="n">
        <f aca="false">MYRATING(_FRE6,$B14,'FR-Efficacy'!$F$1)</f>
        <v>2</v>
      </c>
      <c r="N14" s="94" t="n">
        <f aca="false">MYRATING(_FRE7,$B14,'FR-Efficacy'!$F$1)</f>
        <v>3</v>
      </c>
      <c r="O14" s="94" t="n">
        <f aca="false">MYRATING(_FRE8,$B14,'FR-Efficacy'!$F$1)</f>
        <v>2</v>
      </c>
      <c r="P14" s="94" t="n">
        <f aca="false">MYRATING(_FRS1,$B14,'FR-Efficacy'!$F$1)</f>
        <v>2</v>
      </c>
      <c r="Q14" s="94" t="n">
        <f aca="false">MYRATING(_FRS2,$B14,'FR-Efficacy'!$F$1)</f>
        <v>3</v>
      </c>
      <c r="R14" s="94" t="n">
        <f aca="false">MYRATING(_FRS3,$B14,'FR-Efficacy'!$F$1)</f>
        <v>4</v>
      </c>
      <c r="S14" s="94" t="n">
        <f aca="false">MYRATING(_FRS4,$B14,'FR-Efficacy'!$F$1)</f>
        <v>3</v>
      </c>
      <c r="T14" s="94" t="n">
        <f aca="false">MYRATING(_FRS5,$B14,'FR-Efficacy'!$F$1)</f>
        <v>3</v>
      </c>
      <c r="U14" s="94" t="n">
        <f aca="false">MYRATING(_FRS6,$B14,'FR-Efficacy'!$F$1)</f>
        <v>3</v>
      </c>
      <c r="V14" s="94" t="n">
        <f aca="false">MYRATING(_FRS7,$B14,'FR-Efficacy'!$F$1)</f>
        <v>3</v>
      </c>
      <c r="W14" s="94" t="n">
        <f aca="false">MYRATING(_FRD1,$B14,'FR-Efficacy'!$F$1)</f>
        <v>3</v>
      </c>
      <c r="X14" s="94" t="n">
        <f aca="false">MYRATING(_FRD2,$B14,'FR-Efficacy'!$F$1)</f>
        <v>2</v>
      </c>
      <c r="Y14" s="94" t="n">
        <f aca="false">MYRATING(_FRD3,$B14,'FR-Efficacy'!$F$1)</f>
        <v>3</v>
      </c>
      <c r="Z14" s="94" t="n">
        <f aca="false">MYRATING(_FRD4,$B14,'FR-Efficacy'!$F$1)</f>
        <v>3</v>
      </c>
      <c r="AA14" s="94" t="n">
        <f aca="false">MYRATING(_FRB1,$B14,'FR-Efficacy'!$F$1)</f>
        <v>3</v>
      </c>
      <c r="AB14" s="94" t="n">
        <f aca="false">MYRATING(_FRB2,$B14,'FR-Efficacy'!$F$1)</f>
        <v>4</v>
      </c>
      <c r="AC14" s="94" t="n">
        <f aca="false">MYRATING(_FRB3,$B14,'FR-Efficacy'!$F$1)</f>
        <v>3</v>
      </c>
    </row>
    <row r="15" customFormat="false" ht="15" hidden="false" customHeight="false" outlineLevel="0" collapsed="false">
      <c r="B15" s="101" t="s">
        <v>56</v>
      </c>
      <c r="C15" s="95" t="n">
        <f aca="false">SUMPRODUCT(H15:O15,H$4:O$4)</f>
        <v>1.5653948</v>
      </c>
      <c r="D15" s="95" t="n">
        <f aca="false">E15+F15</f>
        <v>1.22682913578</v>
      </c>
      <c r="E15" s="95" t="n">
        <f aca="false">SUMPRODUCT(P15:V15,P$4:V$4)</f>
        <v>0.8449413</v>
      </c>
      <c r="F15" s="95" t="n">
        <f aca="false">SUMPRODUCT(X15:Z15,X$4:Z$4)</f>
        <v>0.38188783578</v>
      </c>
      <c r="G15" s="95" t="n">
        <f aca="false">SUMPRODUCT(AA15:AC15,AA$4:AC$4)</f>
        <v>3</v>
      </c>
      <c r="H15" s="94" t="n">
        <f aca="false">MYRATING(_FRE1,$B15,'FR-Efficacy'!$F$1)</f>
        <v>3</v>
      </c>
      <c r="I15" s="94" t="n">
        <f aca="false">MYRATING(_FRE2,$B15,'FR-Efficacy'!$F$1)</f>
        <v>3</v>
      </c>
      <c r="J15" s="94" t="n">
        <f aca="false">MYRATING(_FRE3,$B15,'FR-Efficacy'!$F$1)</f>
        <v>3</v>
      </c>
      <c r="K15" s="94" t="n">
        <f aca="false">MYRATING(_FRE4,$B15,'FR-Efficacy'!$F$1)</f>
        <v>3</v>
      </c>
      <c r="L15" s="94" t="n">
        <f aca="false">MYRATING(_FRE5,$B15,'FR-Efficacy'!$F$1)</f>
        <v>4</v>
      </c>
      <c r="M15" s="94" t="n">
        <f aca="false">MYRATING(_FRE6,$B15,'FR-Efficacy'!$F$1)</f>
        <v>2</v>
      </c>
      <c r="N15" s="94" t="n">
        <f aca="false">MYRATING(_FRE7,$B15,'FR-Efficacy'!$F$1)</f>
        <v>3</v>
      </c>
      <c r="O15" s="94" t="n">
        <f aca="false">MYRATING(_FRE8,$B15,'FR-Efficacy'!$F$1)</f>
        <v>1</v>
      </c>
      <c r="P15" s="94" t="n">
        <f aca="false">MYRATING(_FRS1,$B15,'FR-Efficacy'!$F$1)</f>
        <v>3</v>
      </c>
      <c r="Q15" s="94" t="n">
        <f aca="false">MYRATING(_FRS2,$B15,'FR-Efficacy'!$F$1)</f>
        <v>4</v>
      </c>
      <c r="R15" s="94" t="n">
        <f aca="false">MYRATING(_FRS3,$B15,'FR-Efficacy'!$F$1)</f>
        <v>3</v>
      </c>
      <c r="S15" s="94" t="n">
        <f aca="false">MYRATING(_FRS4,$B15,'FR-Efficacy'!$F$1)</f>
        <v>3</v>
      </c>
      <c r="T15" s="94" t="n">
        <f aca="false">MYRATING(_FRS5,$B15,'FR-Efficacy'!$F$1)</f>
        <v>4</v>
      </c>
      <c r="U15" s="94" t="n">
        <f aca="false">MYRATING(_FRS6,$B15,'FR-Efficacy'!$F$1)</f>
        <v>4</v>
      </c>
      <c r="V15" s="94" t="n">
        <f aca="false">MYRATING(_FRS7,$B15,'FR-Efficacy'!$F$1)</f>
        <v>3</v>
      </c>
      <c r="W15" s="94" t="n">
        <f aca="false">MYRATING(_FRD1,$B15,'FR-Efficacy'!$F$1)</f>
        <v>3</v>
      </c>
      <c r="X15" s="94" t="n">
        <f aca="false">MYRATING(_FRD2,$B15,'FR-Efficacy'!$F$1)</f>
        <v>3</v>
      </c>
      <c r="Y15" s="94" t="n">
        <f aca="false">MYRATING(_FRD3,$B15,'FR-Efficacy'!$F$1)</f>
        <v>3</v>
      </c>
      <c r="Z15" s="94" t="n">
        <f aca="false">MYRATING(_FRD4,$B15,'FR-Efficacy'!$F$1)</f>
        <v>3</v>
      </c>
      <c r="AA15" s="94" t="n">
        <f aca="false">MYRATING(_FRB1,$B15,'FR-Efficacy'!$F$1)</f>
        <v>3</v>
      </c>
      <c r="AB15" s="94" t="n">
        <f aca="false">MYRATING(_FRB2,$B15,'FR-Efficacy'!$F$1)</f>
        <v>3</v>
      </c>
      <c r="AC15" s="94" t="n">
        <f aca="false">MYRATING(_FRB3,$B15,'FR-Efficacy'!$F$1)</f>
        <v>3</v>
      </c>
    </row>
    <row r="16" customFormat="false" ht="15" hidden="false" customHeight="false" outlineLevel="0" collapsed="false">
      <c r="B16" s="101" t="s">
        <v>88</v>
      </c>
      <c r="C16" s="95" t="n">
        <f aca="false">SUMPRODUCT(H16:O16,H$4:O$4)</f>
        <v>0.9253892</v>
      </c>
      <c r="D16" s="95" t="n">
        <f aca="false">E16+F16</f>
        <v>1.52077523578</v>
      </c>
      <c r="E16" s="95" t="n">
        <f aca="false">SUMPRODUCT(P16:V16,P$4:V$4)</f>
        <v>1.1388874</v>
      </c>
      <c r="F16" s="95" t="n">
        <f aca="false">SUMPRODUCT(X16:Z16,X$4:Z$4)</f>
        <v>0.38188783578</v>
      </c>
      <c r="G16" s="95" t="n">
        <f aca="false">SUMPRODUCT(AA16:AC16,AA$4:AC$4)</f>
        <v>3</v>
      </c>
      <c r="H16" s="94" t="n">
        <f aca="false">MYRATING(_FRE1,$B16,'FR-Efficacy'!$F$1)</f>
        <v>1</v>
      </c>
      <c r="I16" s="94" t="n">
        <f aca="false">MYRATING(_FRE2,$B16,'FR-Efficacy'!$F$1)</f>
        <v>1</v>
      </c>
      <c r="J16" s="94" t="n">
        <f aca="false">MYRATING(_FRE3,$B16,'FR-Efficacy'!$F$1)</f>
        <v>1</v>
      </c>
      <c r="K16" s="94" t="n">
        <f aca="false">MYRATING(_FRE4,$B16,'FR-Efficacy'!$F$1)</f>
        <v>1</v>
      </c>
      <c r="L16" s="94" t="n">
        <f aca="false">MYRATING(_FRE5,$B16,'FR-Efficacy'!$F$1)</f>
        <v>1</v>
      </c>
      <c r="M16" s="94" t="n">
        <f aca="false">MYRATING(_FRE6,$B16,'FR-Efficacy'!$F$1)</f>
        <v>3</v>
      </c>
      <c r="N16" s="94" t="n">
        <f aca="false">MYRATING(_FRE7,$B16,'FR-Efficacy'!$F$1)</f>
        <v>1</v>
      </c>
      <c r="O16" s="94" t="n">
        <f aca="false">MYRATING(_FRE8,$B16,'FR-Efficacy'!$F$1)</f>
        <v>5</v>
      </c>
      <c r="P16" s="94" t="n">
        <f aca="false">MYRATING(_FRS1,$B16,'FR-Efficacy'!$F$1)</f>
        <v>5</v>
      </c>
      <c r="Q16" s="94" t="n">
        <f aca="false">MYRATING(_FRS2,$B16,'FR-Efficacy'!$F$1)</f>
        <v>3</v>
      </c>
      <c r="R16" s="94" t="n">
        <f aca="false">MYRATING(_FRS3,$B16,'FR-Efficacy'!$F$1)</f>
        <v>5</v>
      </c>
      <c r="S16" s="94" t="n">
        <f aca="false">MYRATING(_FRS4,$B16,'FR-Efficacy'!$F$1)</f>
        <v>4</v>
      </c>
      <c r="T16" s="94" t="n">
        <f aca="false">MYRATING(_FRS5,$B16,'FR-Efficacy'!$F$1)</f>
        <v>5</v>
      </c>
      <c r="U16" s="94" t="n">
        <f aca="false">MYRATING(_FRS6,$B16,'FR-Efficacy'!$F$1)</f>
        <v>5</v>
      </c>
      <c r="V16" s="94" t="n">
        <f aca="false">MYRATING(_FRS7,$B16,'FR-Efficacy'!$F$1)</f>
        <v>4</v>
      </c>
      <c r="W16" s="94" t="n">
        <f aca="false">MYRATING(_FRD1,$B16,'FR-Efficacy'!$F$1)</f>
        <v>1</v>
      </c>
      <c r="X16" s="94" t="n">
        <f aca="false">MYRATING(_FRD2,$B16,'FR-Efficacy'!$F$1)</f>
        <v>3</v>
      </c>
      <c r="Y16" s="94" t="n">
        <f aca="false">MYRATING(_FRD3,$B16,'FR-Efficacy'!$F$1)</f>
        <v>3</v>
      </c>
      <c r="Z16" s="94" t="n">
        <f aca="false">MYRATING(_FRD4,$B16,'FR-Efficacy'!$F$1)</f>
        <v>3</v>
      </c>
      <c r="AA16" s="94" t="n">
        <f aca="false">MYRATING(_FRB1,$B16,'FR-Efficacy'!$F$1)</f>
        <v>3</v>
      </c>
      <c r="AB16" s="94" t="n">
        <f aca="false">MYRATING(_FRB2,$B16,'FR-Efficacy'!$F$1)</f>
        <v>3</v>
      </c>
      <c r="AC16" s="94" t="n">
        <f aca="false">MYRATING(_FRB3,$B16,'FR-Efficacy'!$F$1)</f>
        <v>3</v>
      </c>
    </row>
    <row r="17" customFormat="false" ht="15" hidden="false" customHeight="false" outlineLevel="0" collapsed="false">
      <c r="B17" s="101" t="s">
        <v>74</v>
      </c>
      <c r="C17" s="95" t="n">
        <f aca="false">SUMPRODUCT(H17:O17,H$4:O$4)</f>
        <v>1.8480246</v>
      </c>
      <c r="D17" s="95" t="n">
        <f aca="false">E17+F17</f>
        <v>1.15911663164</v>
      </c>
      <c r="E17" s="95" t="n">
        <f aca="false">SUMPRODUCT(P17:V17,P$4:V$4)</f>
        <v>0.817256</v>
      </c>
      <c r="F17" s="95" t="n">
        <f aca="false">SUMPRODUCT(X17:Z17,X$4:Z$4)</f>
        <v>0.34186063164</v>
      </c>
      <c r="G17" s="95" t="n">
        <f aca="false">SUMPRODUCT(AA17:AC17,AA$4:AC$4)</f>
        <v>3.4</v>
      </c>
      <c r="H17" s="94" t="n">
        <f aca="false">MYRATING(_FRE1,$B17,'FR-Efficacy'!$F$1)</f>
        <v>4</v>
      </c>
      <c r="I17" s="94" t="n">
        <f aca="false">MYRATING(_FRE2,$B17,'FR-Efficacy'!$F$1)</f>
        <v>4</v>
      </c>
      <c r="J17" s="94" t="n">
        <f aca="false">MYRATING(_FRE3,$B17,'FR-Efficacy'!$F$1)</f>
        <v>4</v>
      </c>
      <c r="K17" s="94" t="n">
        <f aca="false">MYRATING(_FRE4,$B17,'FR-Efficacy'!$F$1)</f>
        <v>4</v>
      </c>
      <c r="L17" s="94" t="n">
        <f aca="false">MYRATING(_FRE5,$B17,'FR-Efficacy'!$F$1)</f>
        <v>2</v>
      </c>
      <c r="M17" s="94" t="n">
        <f aca="false">MYRATING(_FRE6,$B17,'FR-Efficacy'!$F$1)</f>
        <v>2</v>
      </c>
      <c r="N17" s="94" t="n">
        <f aca="false">MYRATING(_FRE7,$B17,'FR-Efficacy'!$F$1)</f>
        <v>3</v>
      </c>
      <c r="O17" s="94" t="n">
        <f aca="false">MYRATING(_FRE8,$B17,'FR-Efficacy'!$F$1)</f>
        <v>2</v>
      </c>
      <c r="P17" s="94" t="n">
        <f aca="false">MYRATING(_FRS1,$B17,'FR-Efficacy'!$F$1)</f>
        <v>2</v>
      </c>
      <c r="Q17" s="94" t="n">
        <f aca="false">MYRATING(_FRS2,$B17,'FR-Efficacy'!$F$1)</f>
        <v>5</v>
      </c>
      <c r="R17" s="94" t="n">
        <f aca="false">MYRATING(_FRS3,$B17,'FR-Efficacy'!$F$1)</f>
        <v>4</v>
      </c>
      <c r="S17" s="94" t="n">
        <f aca="false">MYRATING(_FRS4,$B17,'FR-Efficacy'!$F$1)</f>
        <v>3</v>
      </c>
      <c r="T17" s="94" t="n">
        <f aca="false">MYRATING(_FRS5,$B17,'FR-Efficacy'!$F$1)</f>
        <v>4</v>
      </c>
      <c r="U17" s="94" t="n">
        <f aca="false">MYRATING(_FRS6,$B17,'FR-Efficacy'!$F$1)</f>
        <v>3</v>
      </c>
      <c r="V17" s="94" t="n">
        <f aca="false">MYRATING(_FRS7,$B17,'FR-Efficacy'!$F$1)</f>
        <v>3</v>
      </c>
      <c r="W17" s="94" t="n">
        <f aca="false">MYRATING(_FRD1,$B17,'FR-Efficacy'!$F$1)</f>
        <v>3</v>
      </c>
      <c r="X17" s="94" t="n">
        <f aca="false">MYRATING(_FRD2,$B17,'FR-Efficacy'!$F$1)</f>
        <v>2</v>
      </c>
      <c r="Y17" s="94" t="n">
        <f aca="false">MYRATING(_FRD3,$B17,'FR-Efficacy'!$F$1)</f>
        <v>3</v>
      </c>
      <c r="Z17" s="94" t="n">
        <f aca="false">MYRATING(_FRD4,$B17,'FR-Efficacy'!$F$1)</f>
        <v>3</v>
      </c>
      <c r="AA17" s="94" t="n">
        <f aca="false">MYRATING(_FRB1,$B17,'FR-Efficacy'!$F$1)</f>
        <v>3</v>
      </c>
      <c r="AB17" s="94" t="n">
        <f aca="false">MYRATING(_FRB2,$B17,'FR-Efficacy'!$F$1)</f>
        <v>4</v>
      </c>
      <c r="AC17" s="94" t="n">
        <f aca="false">MYRATING(_FRB3,$B17,'FR-Efficacy'!$F$1)</f>
        <v>3</v>
      </c>
    </row>
    <row r="18" customFormat="false" ht="15" hidden="false" customHeight="false" outlineLevel="0" collapsed="false">
      <c r="B18" s="101" t="s">
        <v>76</v>
      </c>
      <c r="C18" s="95" t="n">
        <f aca="false">SUMPRODUCT(H18:O18,H$4:O$4)</f>
        <v>1.285013</v>
      </c>
      <c r="D18" s="95" t="n">
        <f aca="false">E18+F18</f>
        <v>0.9862133275</v>
      </c>
      <c r="E18" s="95" t="n">
        <f aca="false">SUMPRODUCT(P18:V18,P$4:V$4)</f>
        <v>0.7393205</v>
      </c>
      <c r="F18" s="95" t="n">
        <f aca="false">SUMPRODUCT(X18:Z18,X$4:Z$4)</f>
        <v>0.2468928275</v>
      </c>
      <c r="G18" s="95" t="n">
        <f aca="false">SUMPRODUCT(AA18:AC18,AA$4:AC$4)</f>
        <v>2.2</v>
      </c>
      <c r="H18" s="94" t="n">
        <f aca="false">MYRATING(_FRE1,$B18,'FR-Efficacy'!$F$1)</f>
        <v>2</v>
      </c>
      <c r="I18" s="94" t="n">
        <f aca="false">MYRATING(_FRE2,$B18,'FR-Efficacy'!$F$1)</f>
        <v>2</v>
      </c>
      <c r="J18" s="94" t="n">
        <f aca="false">MYRATING(_FRE3,$B18,'FR-Efficacy'!$F$1)</f>
        <v>2</v>
      </c>
      <c r="K18" s="94" t="n">
        <f aca="false">MYRATING(_FRE4,$B18,'FR-Efficacy'!$F$1)</f>
        <v>3</v>
      </c>
      <c r="L18" s="94" t="n">
        <f aca="false">MYRATING(_FRE5,$B18,'FR-Efficacy'!$F$1)</f>
        <v>4</v>
      </c>
      <c r="M18" s="94" t="n">
        <f aca="false">MYRATING(_FRE6,$B18,'FR-Efficacy'!$F$1)</f>
        <v>1</v>
      </c>
      <c r="N18" s="94" t="n">
        <f aca="false">MYRATING(_FRE7,$B18,'FR-Efficacy'!$F$1)</f>
        <v>4</v>
      </c>
      <c r="O18" s="94" t="n">
        <f aca="false">MYRATING(_FRE8,$B18,'FR-Efficacy'!$F$1)</f>
        <v>1</v>
      </c>
      <c r="P18" s="94" t="n">
        <f aca="false">MYRATING(_FRS1,$B18,'FR-Efficacy'!$F$1)</f>
        <v>2</v>
      </c>
      <c r="Q18" s="94" t="n">
        <f aca="false">MYRATING(_FRS2,$B18,'FR-Efficacy'!$F$1)</f>
        <v>4</v>
      </c>
      <c r="R18" s="94" t="n">
        <f aca="false">MYRATING(_FRS3,$B18,'FR-Efficacy'!$F$1)</f>
        <v>4</v>
      </c>
      <c r="S18" s="94" t="n">
        <f aca="false">MYRATING(_FRS4,$B18,'FR-Efficacy'!$F$1)</f>
        <v>4</v>
      </c>
      <c r="T18" s="94" t="n">
        <f aca="false">MYRATING(_FRS5,$B18,'FR-Efficacy'!$F$1)</f>
        <v>3</v>
      </c>
      <c r="U18" s="94" t="n">
        <f aca="false">MYRATING(_FRS6,$B18,'FR-Efficacy'!$F$1)</f>
        <v>4</v>
      </c>
      <c r="V18" s="94" t="n">
        <f aca="false">MYRATING(_FRS7,$B18,'FR-Efficacy'!$F$1)</f>
        <v>1</v>
      </c>
      <c r="W18" s="94" t="n">
        <f aca="false">MYRATING(_FRD1,$B18,'FR-Efficacy'!$F$1)</f>
        <v>3</v>
      </c>
      <c r="X18" s="94" t="n">
        <f aca="false">MYRATING(_FRD2,$B18,'FR-Efficacy'!$F$1)</f>
        <v>1</v>
      </c>
      <c r="Y18" s="94" t="n">
        <f aca="false">MYRATING(_FRD3,$B18,'FR-Efficacy'!$F$1)</f>
        <v>3</v>
      </c>
      <c r="Z18" s="94" t="n">
        <f aca="false">MYRATING(_FRD4,$B18,'FR-Efficacy'!$F$1)</f>
        <v>2</v>
      </c>
      <c r="AA18" s="94" t="n">
        <f aca="false">MYRATING(_FRB1,$B18,'FR-Efficacy'!$F$1)</f>
        <v>3</v>
      </c>
      <c r="AB18" s="94" t="n">
        <f aca="false">MYRATING(_FRB2,$B18,'FR-Efficacy'!$F$1)</f>
        <v>2</v>
      </c>
      <c r="AC18" s="94" t="n">
        <f aca="false">MYRATING(_FRB3,$B18,'FR-Efficacy'!$F$1)</f>
        <v>2</v>
      </c>
    </row>
    <row r="19" customFormat="false" ht="15" hidden="false" customHeight="false" outlineLevel="0" collapsed="false">
      <c r="B19" s="101" t="s">
        <v>89</v>
      </c>
      <c r="C19" s="95" t="n">
        <f aca="false">SUMPRODUCT(H19:O19,H$4:O$4)</f>
        <v>1.1800876</v>
      </c>
      <c r="D19" s="95" t="n">
        <f aca="false">E19+F19</f>
        <v>1.51409863578</v>
      </c>
      <c r="E19" s="95" t="n">
        <f aca="false">SUMPRODUCT(P19:V19,P$4:V$4)</f>
        <v>1.1322108</v>
      </c>
      <c r="F19" s="95" t="n">
        <f aca="false">SUMPRODUCT(X19:Z19,X$4:Z$4)</f>
        <v>0.38188783578</v>
      </c>
      <c r="G19" s="95" t="n">
        <f aca="false">SUMPRODUCT(AA19:AC19,AA$4:AC$4)</f>
        <v>3.4</v>
      </c>
      <c r="H19" s="94" t="n">
        <f aca="false">MYRATING(_FRE1,$B19,'FR-Efficacy'!$F$1)</f>
        <v>2</v>
      </c>
      <c r="I19" s="94" t="n">
        <f aca="false">MYRATING(_FRE2,$B19,'FR-Efficacy'!$F$1)</f>
        <v>2</v>
      </c>
      <c r="J19" s="94" t="n">
        <f aca="false">MYRATING(_FRE3,$B19,'FR-Efficacy'!$F$1)</f>
        <v>2</v>
      </c>
      <c r="K19" s="94" t="n">
        <f aca="false">MYRATING(_FRE4,$B19,'FR-Efficacy'!$F$1)</f>
        <v>2</v>
      </c>
      <c r="L19" s="94" t="n">
        <f aca="false">MYRATING(_FRE5,$B19,'FR-Efficacy'!$F$1)</f>
        <v>2</v>
      </c>
      <c r="M19" s="94" t="n">
        <f aca="false">MYRATING(_FRE6,$B19,'FR-Efficacy'!$F$1)</f>
        <v>1</v>
      </c>
      <c r="N19" s="94" t="n">
        <f aca="false">MYRATING(_FRE7,$B19,'FR-Efficacy'!$F$1)</f>
        <v>5</v>
      </c>
      <c r="O19" s="94" t="n">
        <f aca="false">MYRATING(_FRE8,$B19,'FR-Efficacy'!$F$1)</f>
        <v>2</v>
      </c>
      <c r="P19" s="94" t="n">
        <f aca="false">MYRATING(_FRS1,$B19,'FR-Efficacy'!$F$1)</f>
        <v>5</v>
      </c>
      <c r="Q19" s="94" t="n">
        <f aca="false">MYRATING(_FRS2,$B19,'FR-Efficacy'!$F$1)</f>
        <v>4</v>
      </c>
      <c r="R19" s="94" t="n">
        <f aca="false">MYRATING(_FRS3,$B19,'FR-Efficacy'!$F$1)</f>
        <v>4</v>
      </c>
      <c r="S19" s="94" t="n">
        <f aca="false">MYRATING(_FRS4,$B19,'FR-Efficacy'!$F$1)</f>
        <v>5</v>
      </c>
      <c r="T19" s="94" t="n">
        <f aca="false">MYRATING(_FRS5,$B19,'FR-Efficacy'!$F$1)</f>
        <v>4</v>
      </c>
      <c r="U19" s="94" t="n">
        <f aca="false">MYRATING(_FRS6,$B19,'FR-Efficacy'!$F$1)</f>
        <v>4</v>
      </c>
      <c r="V19" s="94" t="n">
        <f aca="false">MYRATING(_FRS7,$B19,'FR-Efficacy'!$F$1)</f>
        <v>5</v>
      </c>
      <c r="W19" s="94" t="n">
        <f aca="false">MYRATING(_FRD1,$B19,'FR-Efficacy'!$F$1)</f>
        <v>3</v>
      </c>
      <c r="X19" s="94" t="n">
        <f aca="false">MYRATING(_FRD2,$B19,'FR-Efficacy'!$F$1)</f>
        <v>3</v>
      </c>
      <c r="Y19" s="94" t="n">
        <f aca="false">MYRATING(_FRD3,$B19,'FR-Efficacy'!$F$1)</f>
        <v>3</v>
      </c>
      <c r="Z19" s="94" t="n">
        <f aca="false">MYRATING(_FRD4,$B19,'FR-Efficacy'!$F$1)</f>
        <v>3</v>
      </c>
      <c r="AA19" s="94" t="n">
        <f aca="false">MYRATING(_FRB1,$B19,'FR-Efficacy'!$F$1)</f>
        <v>3</v>
      </c>
      <c r="AB19" s="94" t="n">
        <f aca="false">MYRATING(_FRB2,$B19,'FR-Efficacy'!$F$1)</f>
        <v>4</v>
      </c>
      <c r="AC19" s="94" t="n">
        <f aca="false">MYRATING(_FRB3,$B19,'FR-Efficacy'!$F$1)</f>
        <v>3</v>
      </c>
    </row>
    <row r="20" customFormat="false" ht="15" hidden="false" customHeight="false" outlineLevel="0" collapsed="false">
      <c r="B20" s="101" t="s">
        <v>57</v>
      </c>
      <c r="C20" s="95" t="n">
        <f aca="false">SUMPRODUCT(H20:O20,H$4:O$4)</f>
        <v>2.0089814</v>
      </c>
      <c r="D20" s="95" t="n">
        <f aca="false">E20+F20</f>
        <v>1.37981363578</v>
      </c>
      <c r="E20" s="95" t="n">
        <f aca="false">SUMPRODUCT(P20:V20,P$4:V$4)</f>
        <v>0.9979258</v>
      </c>
      <c r="F20" s="95" t="n">
        <f aca="false">SUMPRODUCT(X20:Z20,X$4:Z$4)</f>
        <v>0.38188783578</v>
      </c>
      <c r="G20" s="95" t="n">
        <f aca="false">SUMPRODUCT(AA20:AC20,AA$4:AC$4)</f>
        <v>3.4</v>
      </c>
      <c r="H20" s="94" t="n">
        <f aca="false">MYRATING(_FRE1,$B20,'FR-Efficacy'!$F$1)</f>
        <v>4</v>
      </c>
      <c r="I20" s="94" t="n">
        <f aca="false">MYRATING(_FRE2,$B20,'FR-Efficacy'!$F$1)</f>
        <v>4</v>
      </c>
      <c r="J20" s="94" t="n">
        <f aca="false">MYRATING(_FRE3,$B20,'FR-Efficacy'!$F$1)</f>
        <v>4</v>
      </c>
      <c r="K20" s="94" t="n">
        <f aca="false">MYRATING(_FRE4,$B20,'FR-Efficacy'!$F$1)</f>
        <v>4</v>
      </c>
      <c r="L20" s="94" t="n">
        <f aca="false">MYRATING(_FRE5,$B20,'FR-Efficacy'!$F$1)</f>
        <v>3</v>
      </c>
      <c r="M20" s="94" t="n">
        <f aca="false">MYRATING(_FRE6,$B20,'FR-Efficacy'!$F$1)</f>
        <v>2</v>
      </c>
      <c r="N20" s="94" t="n">
        <f aca="false">MYRATING(_FRE7,$B20,'FR-Efficacy'!$F$1)</f>
        <v>4</v>
      </c>
      <c r="O20" s="94" t="n">
        <f aca="false">MYRATING(_FRE8,$B20,'FR-Efficacy'!$F$1)</f>
        <v>3</v>
      </c>
      <c r="P20" s="94" t="n">
        <f aca="false">MYRATING(_FRS1,$B20,'FR-Efficacy'!$F$1)</f>
        <v>5</v>
      </c>
      <c r="Q20" s="94" t="n">
        <f aca="false">MYRATING(_FRS2,$B20,'FR-Efficacy'!$F$1)</f>
        <v>4</v>
      </c>
      <c r="R20" s="94" t="n">
        <f aca="false">MYRATING(_FRS3,$B20,'FR-Efficacy'!$F$1)</f>
        <v>4</v>
      </c>
      <c r="S20" s="94" t="n">
        <f aca="false">MYRATING(_FRS4,$B20,'FR-Efficacy'!$F$1)</f>
        <v>4</v>
      </c>
      <c r="T20" s="94" t="n">
        <f aca="false">MYRATING(_FRS5,$B20,'FR-Efficacy'!$F$1)</f>
        <v>3</v>
      </c>
      <c r="U20" s="94" t="n">
        <f aca="false">MYRATING(_FRS6,$B20,'FR-Efficacy'!$F$1)</f>
        <v>3</v>
      </c>
      <c r="V20" s="94" t="n">
        <f aca="false">MYRATING(_FRS7,$B20,'FR-Efficacy'!$F$1)</f>
        <v>4</v>
      </c>
      <c r="W20" s="94" t="n">
        <f aca="false">MYRATING(_FRD1,$B20,'FR-Efficacy'!$F$1)</f>
        <v>3</v>
      </c>
      <c r="X20" s="94" t="n">
        <f aca="false">MYRATING(_FRD2,$B20,'FR-Efficacy'!$F$1)</f>
        <v>3</v>
      </c>
      <c r="Y20" s="94" t="n">
        <f aca="false">MYRATING(_FRD3,$B20,'FR-Efficacy'!$F$1)</f>
        <v>3</v>
      </c>
      <c r="Z20" s="94" t="n">
        <f aca="false">MYRATING(_FRD4,$B20,'FR-Efficacy'!$F$1)</f>
        <v>3</v>
      </c>
      <c r="AA20" s="94" t="n">
        <f aca="false">MYRATING(_FRB1,$B20,'FR-Efficacy'!$F$1)</f>
        <v>3</v>
      </c>
      <c r="AB20" s="94" t="n">
        <f aca="false">MYRATING(_FRB2,$B20,'FR-Efficacy'!$F$1)</f>
        <v>4</v>
      </c>
      <c r="AC20" s="94" t="n">
        <f aca="false">MYRATING(_FRB3,$B20,'FR-Efficacy'!$F$1)</f>
        <v>3</v>
      </c>
    </row>
    <row r="21" customFormat="false" ht="15" hidden="false" customHeight="false" outlineLevel="0" collapsed="false">
      <c r="B21" s="101" t="s">
        <v>90</v>
      </c>
      <c r="C21" s="95" t="n">
        <f aca="false">SUMPRODUCT(H21:O21,H$4:O$4)</f>
        <v>0.9253892</v>
      </c>
      <c r="D21" s="95" t="n">
        <f aca="false">E21+F21</f>
        <v>1.52077523578</v>
      </c>
      <c r="E21" s="95" t="n">
        <f aca="false">SUMPRODUCT(P21:V21,P$4:V$4)</f>
        <v>1.1388874</v>
      </c>
      <c r="F21" s="95" t="n">
        <f aca="false">SUMPRODUCT(X21:Z21,X$4:Z$4)</f>
        <v>0.38188783578</v>
      </c>
      <c r="G21" s="95" t="n">
        <f aca="false">SUMPRODUCT(AA21:AC21,AA$4:AC$4)</f>
        <v>3</v>
      </c>
      <c r="H21" s="94" t="n">
        <f aca="false">MYRATING(_FRE1,$B21,'FR-Efficacy'!$F$1)</f>
        <v>1</v>
      </c>
      <c r="I21" s="94" t="n">
        <f aca="false">MYRATING(_FRE2,$B21,'FR-Efficacy'!$F$1)</f>
        <v>1</v>
      </c>
      <c r="J21" s="94" t="n">
        <f aca="false">MYRATING(_FRE3,$B21,'FR-Efficacy'!$F$1)</f>
        <v>1</v>
      </c>
      <c r="K21" s="94" t="n">
        <f aca="false">MYRATING(_FRE4,$B21,'FR-Efficacy'!$F$1)</f>
        <v>1</v>
      </c>
      <c r="L21" s="94" t="n">
        <f aca="false">MYRATING(_FRE5,$B21,'FR-Efficacy'!$F$1)</f>
        <v>1</v>
      </c>
      <c r="M21" s="94" t="n">
        <f aca="false">MYRATING(_FRE6,$B21,'FR-Efficacy'!$F$1)</f>
        <v>3</v>
      </c>
      <c r="N21" s="94" t="n">
        <f aca="false">MYRATING(_FRE7,$B21,'FR-Efficacy'!$F$1)</f>
        <v>1</v>
      </c>
      <c r="O21" s="94" t="n">
        <f aca="false">MYRATING(_FRE8,$B21,'FR-Efficacy'!$F$1)</f>
        <v>5</v>
      </c>
      <c r="P21" s="94" t="n">
        <f aca="false">MYRATING(_FRS1,$B21,'FR-Efficacy'!$F$1)</f>
        <v>5</v>
      </c>
      <c r="Q21" s="94" t="n">
        <f aca="false">MYRATING(_FRS2,$B21,'FR-Efficacy'!$F$1)</f>
        <v>3</v>
      </c>
      <c r="R21" s="94" t="n">
        <f aca="false">MYRATING(_FRS3,$B21,'FR-Efficacy'!$F$1)</f>
        <v>5</v>
      </c>
      <c r="S21" s="94" t="n">
        <f aca="false">MYRATING(_FRS4,$B21,'FR-Efficacy'!$F$1)</f>
        <v>4</v>
      </c>
      <c r="T21" s="94" t="n">
        <f aca="false">MYRATING(_FRS5,$B21,'FR-Efficacy'!$F$1)</f>
        <v>5</v>
      </c>
      <c r="U21" s="94" t="n">
        <f aca="false">MYRATING(_FRS6,$B21,'FR-Efficacy'!$F$1)</f>
        <v>5</v>
      </c>
      <c r="V21" s="94" t="n">
        <f aca="false">MYRATING(_FRS7,$B21,'FR-Efficacy'!$F$1)</f>
        <v>4</v>
      </c>
      <c r="W21" s="94" t="n">
        <f aca="false">MYRATING(_FRD1,$B21,'FR-Efficacy'!$F$1)</f>
        <v>1</v>
      </c>
      <c r="X21" s="94" t="n">
        <f aca="false">MYRATING(_FRD2,$B21,'FR-Efficacy'!$F$1)</f>
        <v>3</v>
      </c>
      <c r="Y21" s="94" t="n">
        <f aca="false">MYRATING(_FRD3,$B21,'FR-Efficacy'!$F$1)</f>
        <v>3</v>
      </c>
      <c r="Z21" s="94" t="n">
        <f aca="false">MYRATING(_FRD4,$B21,'FR-Efficacy'!$F$1)</f>
        <v>3</v>
      </c>
      <c r="AA21" s="94" t="n">
        <f aca="false">MYRATING(_FRB1,$B21,'FR-Efficacy'!$F$1)</f>
        <v>3</v>
      </c>
      <c r="AB21" s="94" t="n">
        <f aca="false">MYRATING(_FRB2,$B21,'FR-Efficacy'!$F$1)</f>
        <v>3</v>
      </c>
      <c r="AC21" s="94" t="n">
        <f aca="false">MYRATING(_FRB3,$B21,'FR-Efficacy'!$F$1)</f>
        <v>3</v>
      </c>
    </row>
    <row r="22" customFormat="false" ht="15" hidden="false" customHeight="false" outlineLevel="0" collapsed="false">
      <c r="B22" s="101" t="s">
        <v>91</v>
      </c>
      <c r="C22" s="95" t="n">
        <f aca="false">SUMPRODUCT(H22:O22,H$4:O$4)</f>
        <v>0.9253892</v>
      </c>
      <c r="D22" s="95" t="n">
        <f aca="false">E22+F22</f>
        <v>1.52077523578</v>
      </c>
      <c r="E22" s="95" t="n">
        <f aca="false">SUMPRODUCT(P22:V22,P$4:V$4)</f>
        <v>1.1388874</v>
      </c>
      <c r="F22" s="95" t="n">
        <f aca="false">SUMPRODUCT(X22:Z22,X$4:Z$4)</f>
        <v>0.38188783578</v>
      </c>
      <c r="G22" s="95" t="n">
        <f aca="false">SUMPRODUCT(AA22:AC22,AA$4:AC$4)</f>
        <v>3</v>
      </c>
      <c r="H22" s="94" t="n">
        <f aca="false">MYRATING(_FRE1,$B22,'FR-Efficacy'!$F$1)</f>
        <v>1</v>
      </c>
      <c r="I22" s="94" t="n">
        <f aca="false">MYRATING(_FRE2,$B22,'FR-Efficacy'!$F$1)</f>
        <v>1</v>
      </c>
      <c r="J22" s="94" t="n">
        <f aca="false">MYRATING(_FRE3,$B22,'FR-Efficacy'!$F$1)</f>
        <v>1</v>
      </c>
      <c r="K22" s="94" t="n">
        <f aca="false">MYRATING(_FRE4,$B22,'FR-Efficacy'!$F$1)</f>
        <v>1</v>
      </c>
      <c r="L22" s="94" t="n">
        <f aca="false">MYRATING(_FRE5,$B22,'FR-Efficacy'!$F$1)</f>
        <v>1</v>
      </c>
      <c r="M22" s="94" t="n">
        <f aca="false">MYRATING(_FRE6,$B22,'FR-Efficacy'!$F$1)</f>
        <v>3</v>
      </c>
      <c r="N22" s="94" t="n">
        <f aca="false">MYRATING(_FRE7,$B22,'FR-Efficacy'!$F$1)</f>
        <v>1</v>
      </c>
      <c r="O22" s="94" t="n">
        <f aca="false">MYRATING(_FRE8,$B22,'FR-Efficacy'!$F$1)</f>
        <v>5</v>
      </c>
      <c r="P22" s="94" t="n">
        <f aca="false">MYRATING(_FRS1,$B22,'FR-Efficacy'!$F$1)</f>
        <v>5</v>
      </c>
      <c r="Q22" s="94" t="n">
        <f aca="false">MYRATING(_FRS2,$B22,'FR-Efficacy'!$F$1)</f>
        <v>3</v>
      </c>
      <c r="R22" s="94" t="n">
        <f aca="false">MYRATING(_FRS3,$B22,'FR-Efficacy'!$F$1)</f>
        <v>5</v>
      </c>
      <c r="S22" s="94" t="n">
        <f aca="false">MYRATING(_FRS4,$B22,'FR-Efficacy'!$F$1)</f>
        <v>4</v>
      </c>
      <c r="T22" s="94" t="n">
        <f aca="false">MYRATING(_FRS5,$B22,'FR-Efficacy'!$F$1)</f>
        <v>5</v>
      </c>
      <c r="U22" s="94" t="n">
        <f aca="false">MYRATING(_FRS6,$B22,'FR-Efficacy'!$F$1)</f>
        <v>5</v>
      </c>
      <c r="V22" s="94" t="n">
        <f aca="false">MYRATING(_FRS7,$B22,'FR-Efficacy'!$F$1)</f>
        <v>4</v>
      </c>
      <c r="W22" s="94" t="n">
        <f aca="false">MYRATING(_FRD1,$B22,'FR-Efficacy'!$F$1)</f>
        <v>1</v>
      </c>
      <c r="X22" s="94" t="n">
        <f aca="false">MYRATING(_FRD2,$B22,'FR-Efficacy'!$F$1)</f>
        <v>3</v>
      </c>
      <c r="Y22" s="94" t="n">
        <f aca="false">MYRATING(_FRD3,$B22,'FR-Efficacy'!$F$1)</f>
        <v>3</v>
      </c>
      <c r="Z22" s="94" t="n">
        <f aca="false">MYRATING(_FRD4,$B22,'FR-Efficacy'!$F$1)</f>
        <v>3</v>
      </c>
      <c r="AA22" s="94" t="n">
        <f aca="false">MYRATING(_FRB1,$B22,'FR-Efficacy'!$F$1)</f>
        <v>3</v>
      </c>
      <c r="AB22" s="94" t="n">
        <f aca="false">MYRATING(_FRB2,$B22,'FR-Efficacy'!$F$1)</f>
        <v>3</v>
      </c>
      <c r="AC22" s="94" t="n">
        <f aca="false">MYRATING(_FRB3,$B22,'FR-Efficacy'!$F$1)</f>
        <v>3</v>
      </c>
    </row>
    <row r="23" customFormat="false" ht="15.75" hidden="false" customHeight="false" outlineLevel="0" collapsed="false">
      <c r="B23" s="102" t="s">
        <v>58</v>
      </c>
      <c r="C23" s="95" t="n">
        <f aca="false">SUMPRODUCT(H23:O23,H$4:O$4)</f>
        <v>1.686</v>
      </c>
      <c r="D23" s="95" t="n">
        <f aca="false">E23+F23</f>
        <v>1.13481253578</v>
      </c>
      <c r="E23" s="95" t="n">
        <f aca="false">SUMPRODUCT(P23:V23,P$4:V$4)</f>
        <v>0.7529247</v>
      </c>
      <c r="F23" s="95" t="n">
        <f aca="false">SUMPRODUCT(X23:Z23,X$4:Z$4)</f>
        <v>0.38188783578</v>
      </c>
      <c r="G23" s="95" t="n">
        <f aca="false">SUMPRODUCT(AA23:AC23,AA$4:AC$4)</f>
        <v>3</v>
      </c>
      <c r="H23" s="94" t="n">
        <f aca="false">MYRATING(_FRE1,$B23,'FR-Efficacy'!$F$1)</f>
        <v>3</v>
      </c>
      <c r="I23" s="94" t="n">
        <f aca="false">MYRATING(_FRE2,$B23,'FR-Efficacy'!$F$1)</f>
        <v>3</v>
      </c>
      <c r="J23" s="94" t="n">
        <f aca="false">MYRATING(_FRE3,$B23,'FR-Efficacy'!$F$1)</f>
        <v>3</v>
      </c>
      <c r="K23" s="94" t="n">
        <f aca="false">MYRATING(_FRE4,$B23,'FR-Efficacy'!$F$1)</f>
        <v>3</v>
      </c>
      <c r="L23" s="94" t="n">
        <f aca="false">MYRATING(_FRE5,$B23,'FR-Efficacy'!$F$1)</f>
        <v>3</v>
      </c>
      <c r="M23" s="94" t="n">
        <f aca="false">MYRATING(_FRE6,$B23,'FR-Efficacy'!$F$1)</f>
        <v>3</v>
      </c>
      <c r="N23" s="94" t="n">
        <f aca="false">MYRATING(_FRE7,$B23,'FR-Efficacy'!$F$1)</f>
        <v>3</v>
      </c>
      <c r="O23" s="94" t="n">
        <f aca="false">MYRATING(_FRE8,$B23,'FR-Efficacy'!$F$1)</f>
        <v>3</v>
      </c>
      <c r="P23" s="94" t="n">
        <f aca="false">MYRATING(_FRS1,$B23,'FR-Efficacy'!$F$1)</f>
        <v>3</v>
      </c>
      <c r="Q23" s="94" t="n">
        <f aca="false">MYRATING(_FRS2,$B23,'FR-Efficacy'!$F$1)</f>
        <v>3</v>
      </c>
      <c r="R23" s="94" t="n">
        <f aca="false">MYRATING(_FRS3,$B23,'FR-Efficacy'!$F$1)</f>
        <v>3</v>
      </c>
      <c r="S23" s="94" t="n">
        <f aca="false">MYRATING(_FRS4,$B23,'FR-Efficacy'!$F$1)</f>
        <v>3</v>
      </c>
      <c r="T23" s="94" t="n">
        <f aca="false">MYRATING(_FRS5,$B23,'FR-Efficacy'!$F$1)</f>
        <v>3</v>
      </c>
      <c r="U23" s="94" t="n">
        <f aca="false">MYRATING(_FRS6,$B23,'FR-Efficacy'!$F$1)</f>
        <v>3</v>
      </c>
      <c r="V23" s="94" t="n">
        <f aca="false">MYRATING(_FRS7,$B23,'FR-Efficacy'!$F$1)</f>
        <v>3</v>
      </c>
      <c r="W23" s="94" t="n">
        <f aca="false">MYRATING(_FRD1,$B23,'FR-Efficacy'!$F$1)</f>
        <v>3</v>
      </c>
      <c r="X23" s="94" t="n">
        <f aca="false">MYRATING(_FRD2,$B23,'FR-Efficacy'!$F$1)</f>
        <v>3</v>
      </c>
      <c r="Y23" s="94" t="n">
        <f aca="false">MYRATING(_FRD3,$B23,'FR-Efficacy'!$F$1)</f>
        <v>3</v>
      </c>
      <c r="Z23" s="94" t="n">
        <f aca="false">MYRATING(_FRD4,$B23,'FR-Efficacy'!$F$1)</f>
        <v>3</v>
      </c>
      <c r="AA23" s="94" t="n">
        <f aca="false">MYRATING(_FRB1,$B23,'FR-Efficacy'!$F$1)</f>
        <v>3</v>
      </c>
      <c r="AB23" s="94" t="n">
        <f aca="false">MYRATING(_FRB2,$B23,'FR-Efficacy'!$F$1)</f>
        <v>3</v>
      </c>
      <c r="AC23" s="94" t="n">
        <f aca="false">MYRATING(_FRB3,$B23,'FR-Efficacy'!$F$1)</f>
        <v>3</v>
      </c>
    </row>
    <row r="24" customFormat="false" ht="15" hidden="false" customHeight="false" outlineLevel="0" collapsed="false">
      <c r="B24" s="39" t="s">
        <v>37</v>
      </c>
      <c r="C24" s="95" t="n">
        <f aca="false">SUMPRODUCT(H24:O24,H$4:O$4)</f>
        <v>2.5977888</v>
      </c>
      <c r="D24" s="95" t="n">
        <f aca="false">E24+F24</f>
        <v>1.41358039466</v>
      </c>
      <c r="E24" s="95" t="n">
        <f aca="false">SUMPRODUCT(P24:V24,P$4:V$4)</f>
        <v>1.1739019</v>
      </c>
      <c r="F24" s="95" t="n">
        <f aca="false">SUMPRODUCT(X24:Z24,X$4:Z$4)</f>
        <v>0.23967849466</v>
      </c>
      <c r="G24" s="95" t="n">
        <f aca="false">SUMPRODUCT(AA24:AC24,AA$4:AC$4)</f>
        <v>1.4</v>
      </c>
      <c r="H24" s="94" t="n">
        <f aca="false">MYRATING(_FRE1,$B24,'FR-Efficacy'!$F$1)</f>
        <v>5</v>
      </c>
      <c r="I24" s="94" t="n">
        <f aca="false">MYRATING(_FRE2,$B24,'FR-Efficacy'!$F$1)</f>
        <v>5</v>
      </c>
      <c r="J24" s="94" t="n">
        <f aca="false">MYRATING(_FRE3,$B24,'FR-Efficacy'!$F$1)</f>
        <v>5</v>
      </c>
      <c r="K24" s="94" t="n">
        <f aca="false">MYRATING(_FRE4,$B24,'FR-Efficacy'!$F$1)</f>
        <v>5</v>
      </c>
      <c r="L24" s="94" t="n">
        <f aca="false">MYRATING(_FRE5,$B24,'FR-Efficacy'!$F$1)</f>
        <v>5</v>
      </c>
      <c r="M24" s="94" t="n">
        <f aca="false">MYRATING(_FRE6,$B24,'FR-Efficacy'!$F$1)</f>
        <v>2</v>
      </c>
      <c r="N24" s="94" t="n">
        <f aca="false">MYRATING(_FRE7,$B24,'FR-Efficacy'!$F$1)</f>
        <v>4</v>
      </c>
      <c r="O24" s="94" t="n">
        <f aca="false">MYRATING(_FRE8,$B24,'FR-Efficacy'!$F$1)</f>
        <v>5</v>
      </c>
      <c r="P24" s="94" t="n">
        <f aca="false">MYRATING(_FRS1,$B24,'FR-Efficacy'!$F$1)</f>
        <v>5</v>
      </c>
      <c r="Q24" s="94" t="n">
        <f aca="false">MYRATING(_FRS2,$B24,'FR-Efficacy'!$F$1)</f>
        <v>4</v>
      </c>
      <c r="R24" s="94" t="n">
        <f aca="false">MYRATING(_FRS3,$B24,'FR-Efficacy'!$F$1)</f>
        <v>5</v>
      </c>
      <c r="S24" s="94" t="n">
        <f aca="false">MYRATING(_FRS4,$B24,'FR-Efficacy'!$F$1)</f>
        <v>4</v>
      </c>
      <c r="T24" s="94" t="n">
        <f aca="false">MYRATING(_FRS5,$B24,'FR-Efficacy'!$F$1)</f>
        <v>5</v>
      </c>
      <c r="U24" s="94" t="n">
        <f aca="false">MYRATING(_FRS6,$B24,'FR-Efficacy'!$F$1)</f>
        <v>4</v>
      </c>
      <c r="V24" s="94" t="n">
        <f aca="false">MYRATING(_FRS7,$B24,'FR-Efficacy'!$F$1)</f>
        <v>5</v>
      </c>
      <c r="W24" s="94" t="n">
        <f aca="false">MYRATING(_FRD1,$B24,'FR-Efficacy'!$F$1)</f>
        <v>5</v>
      </c>
      <c r="X24" s="94" t="n">
        <f aca="false">MYRATING(_FRD2,$B24,'FR-Efficacy'!$F$1)</f>
        <v>3</v>
      </c>
      <c r="Y24" s="94" t="n">
        <f aca="false">MYRATING(_FRD3,$B24,'FR-Efficacy'!$F$1)</f>
        <v>2</v>
      </c>
      <c r="Z24" s="94" t="n">
        <f aca="false">MYRATING(_FRD4,$B24,'FR-Efficacy'!$F$1)</f>
        <v>1</v>
      </c>
      <c r="AA24" s="94" t="n">
        <f aca="false">MYRATING(_FRB1,$B24,'FR-Efficacy'!$F$1)</f>
        <v>3</v>
      </c>
      <c r="AB24" s="94" t="n">
        <f aca="false">MYRATING(_FRB2,$B24,'FR-Efficacy'!$F$1)</f>
        <v>1</v>
      </c>
      <c r="AC24" s="94" t="n">
        <f aca="false">MYRATING(_FRB3,$B24,'FR-Efficacy'!$F$1)</f>
        <v>1</v>
      </c>
    </row>
    <row r="25" customFormat="false" ht="15" hidden="false" customHeight="false" outlineLevel="0" collapsed="false">
      <c r="B25" s="39" t="s">
        <v>14</v>
      </c>
      <c r="C25" s="95" t="n">
        <f aca="false">SUMPRODUCT(H25:O25,H$4:O$4)</f>
        <v>1.8421798</v>
      </c>
      <c r="D25" s="95" t="n">
        <f aca="false">E25+F25</f>
        <v>1.28468925354</v>
      </c>
      <c r="E25" s="95" t="n">
        <f aca="false">SUMPRODUCT(P25:V25,P$4:V$4)</f>
        <v>1.0223983</v>
      </c>
      <c r="F25" s="95" t="n">
        <f aca="false">SUMPRODUCT(X25:Z25,X$4:Z$4)</f>
        <v>0.26229095354</v>
      </c>
      <c r="G25" s="95" t="n">
        <f aca="false">SUMPRODUCT(AA25:AC25,AA$4:AC$4)</f>
        <v>3</v>
      </c>
      <c r="H25" s="94" t="n">
        <f aca="false">MYRATING(_FRE1,$B25,'FR-Efficacy'!$F$1)</f>
        <v>3</v>
      </c>
      <c r="I25" s="94" t="n">
        <f aca="false">MYRATING(_FRE2,$B25,'FR-Efficacy'!$F$1)</f>
        <v>3</v>
      </c>
      <c r="J25" s="94" t="n">
        <f aca="false">MYRATING(_FRE3,$B25,'FR-Efficacy'!$F$1)</f>
        <v>4</v>
      </c>
      <c r="K25" s="94" t="n">
        <f aca="false">MYRATING(_FRE4,$B25,'FR-Efficacy'!$F$1)</f>
        <v>3</v>
      </c>
      <c r="L25" s="94" t="n">
        <f aca="false">MYRATING(_FRE5,$B25,'FR-Efficacy'!$F$1)</f>
        <v>4</v>
      </c>
      <c r="M25" s="94" t="n">
        <f aca="false">MYRATING(_FRE6,$B25,'FR-Efficacy'!$F$1)</f>
        <v>3</v>
      </c>
      <c r="N25" s="94" t="n">
        <f aca="false">MYRATING(_FRE7,$B25,'FR-Efficacy'!$F$1)</f>
        <v>3</v>
      </c>
      <c r="O25" s="94" t="n">
        <f aca="false">MYRATING(_FRE8,$B25,'FR-Efficacy'!$F$1)</f>
        <v>3</v>
      </c>
      <c r="P25" s="94" t="n">
        <f aca="false">MYRATING(_FRS1,$B25,'FR-Efficacy'!$F$1)</f>
        <v>4</v>
      </c>
      <c r="Q25" s="94" t="n">
        <f aca="false">MYRATING(_FRS2,$B25,'FR-Efficacy'!$F$1)</f>
        <v>5</v>
      </c>
      <c r="R25" s="94" t="n">
        <f aca="false">MYRATING(_FRS3,$B25,'FR-Efficacy'!$F$1)</f>
        <v>3</v>
      </c>
      <c r="S25" s="94" t="n">
        <f aca="false">MYRATING(_FRS4,$B25,'FR-Efficacy'!$F$1)</f>
        <v>4</v>
      </c>
      <c r="T25" s="94" t="n">
        <f aca="false">MYRATING(_FRS5,$B25,'FR-Efficacy'!$F$1)</f>
        <v>5</v>
      </c>
      <c r="U25" s="94" t="n">
        <f aca="false">MYRATING(_FRS6,$B25,'FR-Efficacy'!$F$1)</f>
        <v>3</v>
      </c>
      <c r="V25" s="94" t="n">
        <f aca="false">MYRATING(_FRS7,$B25,'FR-Efficacy'!$F$1)</f>
        <v>4</v>
      </c>
      <c r="W25" s="94" t="n">
        <f aca="false">MYRATING(_FRD1,$B25,'FR-Efficacy'!$F$1)</f>
        <v>2</v>
      </c>
      <c r="X25" s="94" t="n">
        <f aca="false">MYRATING(_FRD2,$B25,'FR-Efficacy'!$F$1)</f>
        <v>3</v>
      </c>
      <c r="Y25" s="94" t="n">
        <f aca="false">MYRATING(_FRD3,$B25,'FR-Efficacy'!$F$1)</f>
        <v>1</v>
      </c>
      <c r="Z25" s="94" t="n">
        <f aca="false">MYRATING(_FRD4,$B25,'FR-Efficacy'!$F$1)</f>
        <v>2</v>
      </c>
      <c r="AA25" s="94" t="n">
        <f aca="false">MYRATING(_FRB1,$B25,'FR-Efficacy'!$F$1)</f>
        <v>3</v>
      </c>
      <c r="AB25" s="94" t="n">
        <f aca="false">MYRATING(_FRB2,$B25,'FR-Efficacy'!$F$1)</f>
        <v>3</v>
      </c>
      <c r="AC25" s="94" t="n">
        <f aca="false">MYRATING(_FRB3,$B25,'FR-Efficacy'!$F$1)</f>
        <v>3</v>
      </c>
    </row>
    <row r="26" customFormat="false" ht="15" hidden="false" customHeight="false" outlineLevel="0" collapsed="false">
      <c r="B26" s="39" t="s">
        <v>12</v>
      </c>
      <c r="C26" s="95" t="n">
        <f aca="false">SUMPRODUCT(H26:O26,H$4:O$4)</f>
        <v>2.090078</v>
      </c>
      <c r="D26" s="95" t="n">
        <f aca="false">E26+F26</f>
        <v>1.31600943578</v>
      </c>
      <c r="E26" s="95" t="n">
        <f aca="false">SUMPRODUCT(P26:V26,P$4:V$4)</f>
        <v>0.9341216</v>
      </c>
      <c r="F26" s="95" t="n">
        <f aca="false">SUMPRODUCT(X26:Z26,X$4:Z$4)</f>
        <v>0.38188783578</v>
      </c>
      <c r="G26" s="95" t="n">
        <f aca="false">SUMPRODUCT(AA26:AC26,AA$4:AC$4)</f>
        <v>3</v>
      </c>
      <c r="H26" s="94" t="n">
        <f aca="false">MYRATING(_FRE1,$B26,'FR-Efficacy'!$F$1)</f>
        <v>4</v>
      </c>
      <c r="I26" s="94" t="n">
        <f aca="false">MYRATING(_FRE2,$B26,'FR-Efficacy'!$F$1)</f>
        <v>4</v>
      </c>
      <c r="J26" s="94" t="n">
        <f aca="false">MYRATING(_FRE3,$B26,'FR-Efficacy'!$F$1)</f>
        <v>4</v>
      </c>
      <c r="K26" s="94" t="n">
        <f aca="false">MYRATING(_FRE4,$B26,'FR-Efficacy'!$F$1)</f>
        <v>4</v>
      </c>
      <c r="L26" s="94" t="n">
        <f aca="false">MYRATING(_FRE5,$B26,'FR-Efficacy'!$F$1)</f>
        <v>4</v>
      </c>
      <c r="M26" s="94" t="n">
        <f aca="false">MYRATING(_FRE6,$B26,'FR-Efficacy'!$F$1)</f>
        <v>3</v>
      </c>
      <c r="N26" s="94" t="n">
        <f aca="false">MYRATING(_FRE7,$B26,'FR-Efficacy'!$F$1)</f>
        <v>3</v>
      </c>
      <c r="O26" s="94" t="n">
        <f aca="false">MYRATING(_FRE8,$B26,'FR-Efficacy'!$F$1)</f>
        <v>3</v>
      </c>
      <c r="P26" s="94" t="n">
        <f aca="false">MYRATING(_FRS1,$B26,'FR-Efficacy'!$F$1)</f>
        <v>4</v>
      </c>
      <c r="Q26" s="94" t="n">
        <f aca="false">MYRATING(_FRS2,$B26,'FR-Efficacy'!$F$1)</f>
        <v>5</v>
      </c>
      <c r="R26" s="94" t="n">
        <f aca="false">MYRATING(_FRS3,$B26,'FR-Efficacy'!$F$1)</f>
        <v>3</v>
      </c>
      <c r="S26" s="94" t="n">
        <f aca="false">MYRATING(_FRS4,$B26,'FR-Efficacy'!$F$1)</f>
        <v>3</v>
      </c>
      <c r="T26" s="94" t="n">
        <f aca="false">MYRATING(_FRS5,$B26,'FR-Efficacy'!$F$1)</f>
        <v>5</v>
      </c>
      <c r="U26" s="94" t="n">
        <f aca="false">MYRATING(_FRS6,$B26,'FR-Efficacy'!$F$1)</f>
        <v>2</v>
      </c>
      <c r="V26" s="94" t="n">
        <f aca="false">MYRATING(_FRS7,$B26,'FR-Efficacy'!$F$1)</f>
        <v>3</v>
      </c>
      <c r="W26" s="94" t="n">
        <f aca="false">MYRATING(_FRD1,$B26,'FR-Efficacy'!$F$1)</f>
        <v>3</v>
      </c>
      <c r="X26" s="94" t="n">
        <f aca="false">MYRATING(_FRD2,$B26,'FR-Efficacy'!$F$1)</f>
        <v>3</v>
      </c>
      <c r="Y26" s="94" t="n">
        <f aca="false">MYRATING(_FRD3,$B26,'FR-Efficacy'!$F$1)</f>
        <v>3</v>
      </c>
      <c r="Z26" s="94" t="n">
        <f aca="false">MYRATING(_FRD4,$B26,'FR-Efficacy'!$F$1)</f>
        <v>3</v>
      </c>
      <c r="AA26" s="94" t="n">
        <f aca="false">MYRATING(_FRB1,$B26,'FR-Efficacy'!$F$1)</f>
        <v>3</v>
      </c>
      <c r="AB26" s="94" t="n">
        <f aca="false">MYRATING(_FRB2,$B26,'FR-Efficacy'!$F$1)</f>
        <v>3</v>
      </c>
      <c r="AC26" s="94" t="n">
        <f aca="false">MYRATING(_FRB3,$B26,'FR-Efficacy'!$F$1)</f>
        <v>3</v>
      </c>
    </row>
    <row r="27" customFormat="false" ht="15" hidden="false" customHeight="false" outlineLevel="0" collapsed="false">
      <c r="B27" s="39" t="s">
        <v>41</v>
      </c>
      <c r="C27" s="95" t="n">
        <f aca="false">SUMPRODUCT(H27:O27,H$4:O$4)</f>
        <v>1.9739688</v>
      </c>
      <c r="D27" s="95" t="n">
        <f aca="false">E27+F27</f>
        <v>1.38593803578</v>
      </c>
      <c r="E27" s="95" t="n">
        <f aca="false">SUMPRODUCT(P27:V27,P$4:V$4)</f>
        <v>1.0040502</v>
      </c>
      <c r="F27" s="95" t="n">
        <f aca="false">SUMPRODUCT(X27:Z27,X$4:Z$4)</f>
        <v>0.38188783578</v>
      </c>
      <c r="G27" s="95" t="n">
        <f aca="false">SUMPRODUCT(AA27:AC27,AA$4:AC$4)</f>
        <v>3</v>
      </c>
      <c r="H27" s="94" t="n">
        <f aca="false">MYRATING(_FRE1,$B27,'FR-Efficacy'!$F$1)</f>
        <v>4</v>
      </c>
      <c r="I27" s="94" t="n">
        <f aca="false">MYRATING(_FRE2,$B27,'FR-Efficacy'!$F$1)</f>
        <v>4</v>
      </c>
      <c r="J27" s="94" t="n">
        <f aca="false">MYRATING(_FRE3,$B27,'FR-Efficacy'!$F$1)</f>
        <v>4</v>
      </c>
      <c r="K27" s="94" t="n">
        <f aca="false">MYRATING(_FRE4,$B27,'FR-Efficacy'!$F$1)</f>
        <v>4</v>
      </c>
      <c r="L27" s="94" t="n">
        <f aca="false">MYRATING(_FRE5,$B27,'FR-Efficacy'!$F$1)</f>
        <v>4</v>
      </c>
      <c r="M27" s="94" t="n">
        <f aca="false">MYRATING(_FRE6,$B27,'FR-Efficacy'!$F$1)</f>
        <v>1</v>
      </c>
      <c r="N27" s="94" t="n">
        <f aca="false">MYRATING(_FRE7,$B27,'FR-Efficacy'!$F$1)</f>
        <v>3</v>
      </c>
      <c r="O27" s="94" t="n">
        <f aca="false">MYRATING(_FRE8,$B27,'FR-Efficacy'!$F$1)</f>
        <v>3</v>
      </c>
      <c r="P27" s="94" t="n">
        <f aca="false">MYRATING(_FRS1,$B27,'FR-Efficacy'!$F$1)</f>
        <v>4</v>
      </c>
      <c r="Q27" s="94" t="n">
        <f aca="false">MYRATING(_FRS2,$B27,'FR-Efficacy'!$F$1)</f>
        <v>5</v>
      </c>
      <c r="R27" s="94" t="n">
        <f aca="false">MYRATING(_FRS3,$B27,'FR-Efficacy'!$F$1)</f>
        <v>3</v>
      </c>
      <c r="S27" s="94" t="n">
        <f aca="false">MYRATING(_FRS4,$B27,'FR-Efficacy'!$F$1)</f>
        <v>5</v>
      </c>
      <c r="T27" s="94" t="n">
        <f aca="false">MYRATING(_FRS5,$B27,'FR-Efficacy'!$F$1)</f>
        <v>5</v>
      </c>
      <c r="U27" s="94" t="n">
        <f aca="false">MYRATING(_FRS6,$B27,'FR-Efficacy'!$F$1)</f>
        <v>2</v>
      </c>
      <c r="V27" s="94" t="n">
        <f aca="false">MYRATING(_FRS7,$B27,'FR-Efficacy'!$F$1)</f>
        <v>3</v>
      </c>
      <c r="W27" s="94" t="n">
        <f aca="false">MYRATING(_FRD1,$B27,'FR-Efficacy'!$F$1)</f>
        <v>3</v>
      </c>
      <c r="X27" s="94" t="n">
        <f aca="false">MYRATING(_FRD2,$B27,'FR-Efficacy'!$F$1)</f>
        <v>3</v>
      </c>
      <c r="Y27" s="94" t="n">
        <f aca="false">MYRATING(_FRD3,$B27,'FR-Efficacy'!$F$1)</f>
        <v>3</v>
      </c>
      <c r="Z27" s="94" t="n">
        <f aca="false">MYRATING(_FRD4,$B27,'FR-Efficacy'!$F$1)</f>
        <v>3</v>
      </c>
      <c r="AA27" s="94" t="n">
        <f aca="false">MYRATING(_FRB1,$B27,'FR-Efficacy'!$F$1)</f>
        <v>3</v>
      </c>
      <c r="AB27" s="94" t="n">
        <f aca="false">MYRATING(_FRB2,$B27,'FR-Efficacy'!$F$1)</f>
        <v>3</v>
      </c>
      <c r="AC27" s="94" t="n">
        <f aca="false">MYRATING(_FRB3,$B27,'FR-Efficacy'!$F$1)</f>
        <v>3</v>
      </c>
    </row>
    <row r="28" customFormat="false" ht="15" hidden="false" customHeight="false" outlineLevel="0" collapsed="false">
      <c r="B28" s="39" t="s">
        <v>38</v>
      </c>
      <c r="C28" s="95" t="n">
        <f aca="false">SUMPRODUCT(H28:O28,H$4:O$4)</f>
        <v>1.9658198</v>
      </c>
      <c r="D28" s="95" t="n">
        <f aca="false">E28+F28</f>
        <v>1.31600943578</v>
      </c>
      <c r="E28" s="95" t="n">
        <f aca="false">SUMPRODUCT(P28:V28,P$4:V$4)</f>
        <v>0.9341216</v>
      </c>
      <c r="F28" s="95" t="n">
        <f aca="false">SUMPRODUCT(X28:Z28,X$4:Z$4)</f>
        <v>0.38188783578</v>
      </c>
      <c r="G28" s="95" t="n">
        <f aca="false">SUMPRODUCT(AA28:AC28,AA$4:AC$4)</f>
        <v>3</v>
      </c>
      <c r="H28" s="94" t="n">
        <f aca="false">MYRATING(_FRE1,$B28,'FR-Efficacy'!$F$1)</f>
        <v>3</v>
      </c>
      <c r="I28" s="94" t="n">
        <f aca="false">MYRATING(_FRE2,$B28,'FR-Efficacy'!$F$1)</f>
        <v>3</v>
      </c>
      <c r="J28" s="94" t="n">
        <f aca="false">MYRATING(_FRE3,$B28,'FR-Efficacy'!$F$1)</f>
        <v>4</v>
      </c>
      <c r="K28" s="94" t="n">
        <f aca="false">MYRATING(_FRE4,$B28,'FR-Efficacy'!$F$1)</f>
        <v>3</v>
      </c>
      <c r="L28" s="94" t="n">
        <f aca="false">MYRATING(_FRE5,$B28,'FR-Efficacy'!$F$1)</f>
        <v>4</v>
      </c>
      <c r="M28" s="94" t="n">
        <f aca="false">MYRATING(_FRE6,$B28,'FR-Efficacy'!$F$1)</f>
        <v>3</v>
      </c>
      <c r="N28" s="94" t="n">
        <f aca="false">MYRATING(_FRE7,$B28,'FR-Efficacy'!$F$1)</f>
        <v>3</v>
      </c>
      <c r="O28" s="94" t="n">
        <f aca="false">MYRATING(_FRE8,$B28,'FR-Efficacy'!$F$1)</f>
        <v>5</v>
      </c>
      <c r="P28" s="94" t="n">
        <f aca="false">MYRATING(_FRS1,$B28,'FR-Efficacy'!$F$1)</f>
        <v>4</v>
      </c>
      <c r="Q28" s="94" t="n">
        <f aca="false">MYRATING(_FRS2,$B28,'FR-Efficacy'!$F$1)</f>
        <v>5</v>
      </c>
      <c r="R28" s="94" t="n">
        <f aca="false">MYRATING(_FRS3,$B28,'FR-Efficacy'!$F$1)</f>
        <v>3</v>
      </c>
      <c r="S28" s="94" t="n">
        <f aca="false">MYRATING(_FRS4,$B28,'FR-Efficacy'!$F$1)</f>
        <v>3</v>
      </c>
      <c r="T28" s="94" t="n">
        <f aca="false">MYRATING(_FRS5,$B28,'FR-Efficacy'!$F$1)</f>
        <v>5</v>
      </c>
      <c r="U28" s="94" t="n">
        <f aca="false">MYRATING(_FRS6,$B28,'FR-Efficacy'!$F$1)</f>
        <v>2</v>
      </c>
      <c r="V28" s="94" t="n">
        <f aca="false">MYRATING(_FRS7,$B28,'FR-Efficacy'!$F$1)</f>
        <v>3</v>
      </c>
      <c r="W28" s="94" t="n">
        <f aca="false">MYRATING(_FRD1,$B28,'FR-Efficacy'!$F$1)</f>
        <v>3</v>
      </c>
      <c r="X28" s="94" t="n">
        <f aca="false">MYRATING(_FRD2,$B28,'FR-Efficacy'!$F$1)</f>
        <v>3</v>
      </c>
      <c r="Y28" s="94" t="n">
        <f aca="false">MYRATING(_FRD3,$B28,'FR-Efficacy'!$F$1)</f>
        <v>3</v>
      </c>
      <c r="Z28" s="94" t="n">
        <f aca="false">MYRATING(_FRD4,$B28,'FR-Efficacy'!$F$1)</f>
        <v>3</v>
      </c>
      <c r="AA28" s="94" t="n">
        <f aca="false">MYRATING(_FRB1,$B28,'FR-Efficacy'!$F$1)</f>
        <v>3</v>
      </c>
      <c r="AB28" s="94" t="n">
        <f aca="false">MYRATING(_FRB2,$B28,'FR-Efficacy'!$F$1)</f>
        <v>3</v>
      </c>
      <c r="AC28" s="94" t="n">
        <f aca="false">MYRATING(_FRB3,$B28,'FR-Efficacy'!$F$1)</f>
        <v>3</v>
      </c>
    </row>
    <row r="29" customFormat="false" ht="15" hidden="false" customHeight="false" outlineLevel="0" collapsed="false">
      <c r="B29" s="39" t="s">
        <v>40</v>
      </c>
      <c r="C29" s="95" t="n">
        <f aca="false">SUMPRODUCT(H29:O29,H$4:O$4)</f>
        <v>2.0931128</v>
      </c>
      <c r="D29" s="95" t="n">
        <f aca="false">E29+F29</f>
        <v>1.39261463578</v>
      </c>
      <c r="E29" s="95" t="n">
        <f aca="false">SUMPRODUCT(P29:V29,P$4:V$4)</f>
        <v>1.0107268</v>
      </c>
      <c r="F29" s="95" t="n">
        <f aca="false">SUMPRODUCT(X29:Z29,X$4:Z$4)</f>
        <v>0.38188783578</v>
      </c>
      <c r="G29" s="95" t="n">
        <f aca="false">SUMPRODUCT(AA29:AC29,AA$4:AC$4)</f>
        <v>3</v>
      </c>
      <c r="H29" s="94" t="n">
        <f aca="false">MYRATING(_FRE1,$B29,'FR-Efficacy'!$F$1)</f>
        <v>4</v>
      </c>
      <c r="I29" s="94" t="n">
        <f aca="false">MYRATING(_FRE2,$B29,'FR-Efficacy'!$F$1)</f>
        <v>4</v>
      </c>
      <c r="J29" s="94" t="n">
        <f aca="false">MYRATING(_FRE3,$B29,'FR-Efficacy'!$F$1)</f>
        <v>4</v>
      </c>
      <c r="K29" s="94" t="n">
        <f aca="false">MYRATING(_FRE4,$B29,'FR-Efficacy'!$F$1)</f>
        <v>4</v>
      </c>
      <c r="L29" s="94" t="n">
        <f aca="false">MYRATING(_FRE5,$B29,'FR-Efficacy'!$F$1)</f>
        <v>5</v>
      </c>
      <c r="M29" s="94" t="n">
        <f aca="false">MYRATING(_FRE6,$B29,'FR-Efficacy'!$F$1)</f>
        <v>2</v>
      </c>
      <c r="N29" s="94" t="n">
        <f aca="false">MYRATING(_FRE7,$B29,'FR-Efficacy'!$F$1)</f>
        <v>3</v>
      </c>
      <c r="O29" s="94" t="n">
        <f aca="false">MYRATING(_FRE8,$B29,'FR-Efficacy'!$F$1)</f>
        <v>3</v>
      </c>
      <c r="P29" s="94" t="n">
        <f aca="false">MYRATING(_FRS1,$B29,'FR-Efficacy'!$F$1)</f>
        <v>4</v>
      </c>
      <c r="Q29" s="94" t="n">
        <f aca="false">MYRATING(_FRS2,$B29,'FR-Efficacy'!$F$1)</f>
        <v>5</v>
      </c>
      <c r="R29" s="94" t="n">
        <f aca="false">MYRATING(_FRS3,$B29,'FR-Efficacy'!$F$1)</f>
        <v>4</v>
      </c>
      <c r="S29" s="94" t="n">
        <f aca="false">MYRATING(_FRS4,$B29,'FR-Efficacy'!$F$1)</f>
        <v>4</v>
      </c>
      <c r="T29" s="94" t="n">
        <f aca="false">MYRATING(_FRS5,$B29,'FR-Efficacy'!$F$1)</f>
        <v>5</v>
      </c>
      <c r="U29" s="94" t="n">
        <f aca="false">MYRATING(_FRS6,$B29,'FR-Efficacy'!$F$1)</f>
        <v>4</v>
      </c>
      <c r="V29" s="94" t="n">
        <f aca="false">MYRATING(_FRS7,$B29,'FR-Efficacy'!$F$1)</f>
        <v>2</v>
      </c>
      <c r="W29" s="94" t="n">
        <f aca="false">MYRATING(_FRD1,$B29,'FR-Efficacy'!$F$1)</f>
        <v>3</v>
      </c>
      <c r="X29" s="94" t="n">
        <f aca="false">MYRATING(_FRD2,$B29,'FR-Efficacy'!$F$1)</f>
        <v>3</v>
      </c>
      <c r="Y29" s="94" t="n">
        <f aca="false">MYRATING(_FRD3,$B29,'FR-Efficacy'!$F$1)</f>
        <v>3</v>
      </c>
      <c r="Z29" s="94" t="n">
        <f aca="false">MYRATING(_FRD4,$B29,'FR-Efficacy'!$F$1)</f>
        <v>3</v>
      </c>
      <c r="AA29" s="94" t="n">
        <f aca="false">MYRATING(_FRB1,$B29,'FR-Efficacy'!$F$1)</f>
        <v>3</v>
      </c>
      <c r="AB29" s="94" t="n">
        <f aca="false">MYRATING(_FRB2,$B29,'FR-Efficacy'!$F$1)</f>
        <v>3</v>
      </c>
      <c r="AC29" s="94" t="n">
        <f aca="false">MYRATING(_FRB3,$B29,'FR-Efficacy'!$F$1)</f>
        <v>3</v>
      </c>
    </row>
    <row r="30" customFormat="false" ht="15" hidden="false" customHeight="false" outlineLevel="0" collapsed="false">
      <c r="B30" s="39" t="s">
        <v>28</v>
      </c>
      <c r="C30" s="95" t="n">
        <f aca="false">SUMPRODUCT(H30:O30,H$4:O$4)</f>
        <v>2.0976088</v>
      </c>
      <c r="D30" s="95" t="n">
        <f aca="false">E30+F30</f>
        <v>1.14465833578</v>
      </c>
      <c r="E30" s="95" t="n">
        <f aca="false">SUMPRODUCT(P30:V30,P$4:V$4)</f>
        <v>0.8726517</v>
      </c>
      <c r="F30" s="95" t="n">
        <f aca="false">SUMPRODUCT(X30:Z30,X$4:Z$4)</f>
        <v>0.27200663578</v>
      </c>
      <c r="G30" s="95" t="n">
        <f aca="false">SUMPRODUCT(AA30:AC30,AA$4:AC$4)</f>
        <v>3</v>
      </c>
      <c r="H30" s="94" t="n">
        <f aca="false">MYRATING(_FRE1,$B30,'FR-Efficacy'!$F$1)</f>
        <v>4</v>
      </c>
      <c r="I30" s="94" t="n">
        <f aca="false">MYRATING(_FRE2,$B30,'FR-Efficacy'!$F$1)</f>
        <v>4</v>
      </c>
      <c r="J30" s="94" t="n">
        <f aca="false">MYRATING(_FRE3,$B30,'FR-Efficacy'!$F$1)</f>
        <v>4</v>
      </c>
      <c r="K30" s="94" t="n">
        <f aca="false">MYRATING(_FRE4,$B30,'FR-Efficacy'!$F$1)</f>
        <v>4</v>
      </c>
      <c r="L30" s="94" t="n">
        <f aca="false">MYRATING(_FRE5,$B30,'FR-Efficacy'!$F$1)</f>
        <v>4</v>
      </c>
      <c r="M30" s="94" t="n">
        <f aca="false">MYRATING(_FRE6,$B30,'FR-Efficacy'!$F$1)</f>
        <v>1</v>
      </c>
      <c r="N30" s="94" t="n">
        <f aca="false">MYRATING(_FRE7,$B30,'FR-Efficacy'!$F$1)</f>
        <v>3</v>
      </c>
      <c r="O30" s="94" t="n">
        <f aca="false">MYRATING(_FRE8,$B30,'FR-Efficacy'!$F$1)</f>
        <v>5</v>
      </c>
      <c r="P30" s="94" t="n">
        <f aca="false">MYRATING(_FRS1,$B30,'FR-Efficacy'!$F$1)</f>
        <v>3</v>
      </c>
      <c r="Q30" s="94" t="n">
        <f aca="false">MYRATING(_FRS2,$B30,'FR-Efficacy'!$F$1)</f>
        <v>5</v>
      </c>
      <c r="R30" s="94" t="n">
        <f aca="false">MYRATING(_FRS3,$B30,'FR-Efficacy'!$F$1)</f>
        <v>3</v>
      </c>
      <c r="S30" s="94" t="n">
        <f aca="false">MYRATING(_FRS4,$B30,'FR-Efficacy'!$F$1)</f>
        <v>3</v>
      </c>
      <c r="T30" s="94" t="n">
        <f aca="false">MYRATING(_FRS5,$B30,'FR-Efficacy'!$F$1)</f>
        <v>5</v>
      </c>
      <c r="U30" s="94" t="n">
        <f aca="false">MYRATING(_FRS6,$B30,'FR-Efficacy'!$F$1)</f>
        <v>2</v>
      </c>
      <c r="V30" s="94" t="n">
        <f aca="false">MYRATING(_FRS7,$B30,'FR-Efficacy'!$F$1)</f>
        <v>3</v>
      </c>
      <c r="W30" s="94" t="n">
        <f aca="false">MYRATING(_FRD1,$B30,'FR-Efficacy'!$F$1)</f>
        <v>3</v>
      </c>
      <c r="X30" s="94" t="n">
        <f aca="false">MYRATING(_FRD2,$B30,'FR-Efficacy'!$F$1)</f>
        <v>3</v>
      </c>
      <c r="Y30" s="94" t="n">
        <f aca="false">MYRATING(_FRD3,$B30,'FR-Efficacy'!$F$1)</f>
        <v>3</v>
      </c>
      <c r="Z30" s="94" t="n">
        <f aca="false">MYRATING(_FRD4,$B30,'FR-Efficacy'!$F$1)</f>
        <v>1</v>
      </c>
      <c r="AA30" s="94" t="n">
        <f aca="false">MYRATING(_FRB1,$B30,'FR-Efficacy'!$F$1)</f>
        <v>3</v>
      </c>
      <c r="AB30" s="94" t="n">
        <f aca="false">MYRATING(_FRB2,$B30,'FR-Efficacy'!$F$1)</f>
        <v>3</v>
      </c>
      <c r="AC30" s="94" t="n">
        <f aca="false">MYRATING(_FRB3,$B30,'FR-Efficacy'!$F$1)</f>
        <v>3</v>
      </c>
    </row>
    <row r="31" customFormat="false" ht="15" hidden="false" customHeight="false" outlineLevel="0" collapsed="false">
      <c r="B31" s="39" t="s">
        <v>26</v>
      </c>
      <c r="C31" s="95" t="n">
        <f aca="false">SUMPRODUCT(H31:O31,H$4:O$4)</f>
        <v>0</v>
      </c>
      <c r="D31" s="95" t="n">
        <f aca="false">E31+F31</f>
        <v>0</v>
      </c>
      <c r="E31" s="95" t="n">
        <f aca="false">SUMPRODUCT(P31:V31,P$4:V$4)</f>
        <v>0</v>
      </c>
      <c r="F31" s="95" t="n">
        <f aca="false">SUMPRODUCT(X31:Z31,X$4:Z$4)</f>
        <v>0</v>
      </c>
      <c r="G31" s="95" t="n">
        <f aca="false">SUMPRODUCT(AA31:AC31,AA$4:AC$4)</f>
        <v>0</v>
      </c>
      <c r="H31" s="94" t="n">
        <f aca="false">MYRATING(_FRE1,$B31,'FR-Efficacy'!$F$1)</f>
        <v>0</v>
      </c>
      <c r="I31" s="94" t="n">
        <f aca="false">MYRATING(_FRE2,$B31,'FR-Efficacy'!$F$1)</f>
        <v>0</v>
      </c>
      <c r="J31" s="94" t="n">
        <f aca="false">MYRATING(_FRE3,$B31,'FR-Efficacy'!$F$1)</f>
        <v>0</v>
      </c>
      <c r="K31" s="94" t="n">
        <f aca="false">MYRATING(_FRE4,$B31,'FR-Efficacy'!$F$1)</f>
        <v>0</v>
      </c>
      <c r="L31" s="94" t="n">
        <f aca="false">MYRATING(_FRE5,$B31,'FR-Efficacy'!$F$1)</f>
        <v>0</v>
      </c>
      <c r="M31" s="94" t="n">
        <f aca="false">MYRATING(_FRE6,$B31,'FR-Efficacy'!$F$1)</f>
        <v>0</v>
      </c>
      <c r="N31" s="94" t="n">
        <f aca="false">MYRATING(_FRE7,$B31,'FR-Efficacy'!$F$1)</f>
        <v>0</v>
      </c>
      <c r="O31" s="94" t="n">
        <f aca="false">MYRATING(_FRE8,$B31,'FR-Efficacy'!$F$1)</f>
        <v>0</v>
      </c>
      <c r="P31" s="94" t="n">
        <f aca="false">MYRATING(_FRS1,$B31,'FR-Efficacy'!$F$1)</f>
        <v>0</v>
      </c>
      <c r="Q31" s="94" t="n">
        <f aca="false">MYRATING(_FRS2,$B31,'FR-Efficacy'!$F$1)</f>
        <v>0</v>
      </c>
      <c r="R31" s="94" t="n">
        <f aca="false">MYRATING(_FRS3,$B31,'FR-Efficacy'!$F$1)</f>
        <v>0</v>
      </c>
      <c r="S31" s="94" t="n">
        <f aca="false">MYRATING(_FRS4,$B31,'FR-Efficacy'!$F$1)</f>
        <v>0</v>
      </c>
      <c r="T31" s="94" t="n">
        <f aca="false">MYRATING(_FRS5,$B31,'FR-Efficacy'!$F$1)</f>
        <v>0</v>
      </c>
      <c r="U31" s="94" t="n">
        <f aca="false">MYRATING(_FRS6,$B31,'FR-Efficacy'!$F$1)</f>
        <v>0</v>
      </c>
      <c r="V31" s="94" t="n">
        <f aca="false">MYRATING(_FRS7,$B31,'FR-Efficacy'!$F$1)</f>
        <v>0</v>
      </c>
      <c r="W31" s="94" t="n">
        <f aca="false">MYRATING(_FRD1,$B31,'FR-Efficacy'!$F$1)</f>
        <v>0</v>
      </c>
      <c r="X31" s="94" t="n">
        <f aca="false">MYRATING(_FRD2,$B31,'FR-Efficacy'!$F$1)</f>
        <v>0</v>
      </c>
      <c r="Y31" s="94" t="n">
        <f aca="false">MYRATING(_FRD3,$B31,'FR-Efficacy'!$F$1)</f>
        <v>0</v>
      </c>
      <c r="Z31" s="94" t="n">
        <f aca="false">MYRATING(_FRD4,$B31,'FR-Efficacy'!$F$1)</f>
        <v>0</v>
      </c>
      <c r="AA31" s="94" t="n">
        <f aca="false">MYRATING(_FRB1,$B31,'FR-Efficacy'!$F$1)</f>
        <v>0</v>
      </c>
      <c r="AB31" s="94" t="n">
        <f aca="false">MYRATING(_FRB2,$B31,'FR-Efficacy'!$F$1)</f>
        <v>0</v>
      </c>
      <c r="AC31" s="94" t="n">
        <f aca="false">MYRATING(_FRB3,$B31,'FR-Efficacy'!$F$1)</f>
        <v>0</v>
      </c>
    </row>
    <row r="32" customFormat="false" ht="15" hidden="false" customHeight="false" outlineLevel="0" collapsed="false">
      <c r="B32" s="39" t="s">
        <v>8</v>
      </c>
      <c r="C32" s="95" t="n">
        <f aca="false">SUMPRODUCT(H32:O32,H$4:O$4)</f>
        <v>1.7841252</v>
      </c>
      <c r="D32" s="95" t="n">
        <f aca="false">E32+F32</f>
        <v>1.35097373578</v>
      </c>
      <c r="E32" s="95" t="n">
        <f aca="false">SUMPRODUCT(P32:V32,P$4:V$4)</f>
        <v>0.9690859</v>
      </c>
      <c r="F32" s="95" t="n">
        <f aca="false">SUMPRODUCT(X32:Z32,X$4:Z$4)</f>
        <v>0.38188783578</v>
      </c>
      <c r="G32" s="95" t="n">
        <f aca="false">SUMPRODUCT(AA32:AC32,AA$4:AC$4)</f>
        <v>3</v>
      </c>
      <c r="H32" s="94" t="n">
        <f aca="false">MYRATING(_FRE1,$B32,'FR-Efficacy'!$F$1)</f>
        <v>3</v>
      </c>
      <c r="I32" s="94" t="n">
        <f aca="false">MYRATING(_FRE2,$B32,'FR-Efficacy'!$F$1)</f>
        <v>3</v>
      </c>
      <c r="J32" s="94" t="n">
        <f aca="false">MYRATING(_FRE3,$B32,'FR-Efficacy'!$F$1)</f>
        <v>4</v>
      </c>
      <c r="K32" s="94" t="n">
        <f aca="false">MYRATING(_FRE4,$B32,'FR-Efficacy'!$F$1)</f>
        <v>3</v>
      </c>
      <c r="L32" s="94" t="n">
        <f aca="false">MYRATING(_FRE5,$B32,'FR-Efficacy'!$F$1)</f>
        <v>4</v>
      </c>
      <c r="M32" s="94" t="n">
        <f aca="false">MYRATING(_FRE6,$B32,'FR-Efficacy'!$F$1)</f>
        <v>2</v>
      </c>
      <c r="N32" s="94" t="n">
        <f aca="false">MYRATING(_FRE7,$B32,'FR-Efficacy'!$F$1)</f>
        <v>3</v>
      </c>
      <c r="O32" s="94" t="n">
        <f aca="false">MYRATING(_FRE8,$B32,'FR-Efficacy'!$F$1)</f>
        <v>3</v>
      </c>
      <c r="P32" s="94" t="n">
        <f aca="false">MYRATING(_FRS1,$B32,'FR-Efficacy'!$F$1)</f>
        <v>4</v>
      </c>
      <c r="Q32" s="94" t="n">
        <f aca="false">MYRATING(_FRS2,$B32,'FR-Efficacy'!$F$1)</f>
        <v>5</v>
      </c>
      <c r="R32" s="94" t="n">
        <f aca="false">MYRATING(_FRS3,$B32,'FR-Efficacy'!$F$1)</f>
        <v>3</v>
      </c>
      <c r="S32" s="94" t="n">
        <f aca="false">MYRATING(_FRS4,$B32,'FR-Efficacy'!$F$1)</f>
        <v>4</v>
      </c>
      <c r="T32" s="94" t="n">
        <f aca="false">MYRATING(_FRS5,$B32,'FR-Efficacy'!$F$1)</f>
        <v>5</v>
      </c>
      <c r="U32" s="94" t="n">
        <f aca="false">MYRATING(_FRS6,$B32,'FR-Efficacy'!$F$1)</f>
        <v>2</v>
      </c>
      <c r="V32" s="94" t="n">
        <f aca="false">MYRATING(_FRS7,$B32,'FR-Efficacy'!$F$1)</f>
        <v>3</v>
      </c>
      <c r="W32" s="94" t="n">
        <f aca="false">MYRATING(_FRD1,$B32,'FR-Efficacy'!$F$1)</f>
        <v>2</v>
      </c>
      <c r="X32" s="94" t="n">
        <f aca="false">MYRATING(_FRD2,$B32,'FR-Efficacy'!$F$1)</f>
        <v>3</v>
      </c>
      <c r="Y32" s="94" t="n">
        <f aca="false">MYRATING(_FRD3,$B32,'FR-Efficacy'!$F$1)</f>
        <v>3</v>
      </c>
      <c r="Z32" s="94" t="n">
        <f aca="false">MYRATING(_FRD4,$B32,'FR-Efficacy'!$F$1)</f>
        <v>3</v>
      </c>
      <c r="AA32" s="94" t="n">
        <f aca="false">MYRATING(_FRB1,$B32,'FR-Efficacy'!$F$1)</f>
        <v>3</v>
      </c>
      <c r="AB32" s="94" t="n">
        <f aca="false">MYRATING(_FRB2,$B32,'FR-Efficacy'!$F$1)</f>
        <v>3</v>
      </c>
      <c r="AC32" s="94" t="n">
        <f aca="false">MYRATING(_FRB3,$B32,'FR-Efficacy'!$F$1)</f>
        <v>3</v>
      </c>
    </row>
    <row r="33" customFormat="false" ht="15" hidden="false" customHeight="false" outlineLevel="0" collapsed="false">
      <c r="B33" s="39" t="s">
        <v>39</v>
      </c>
      <c r="C33" s="95" t="n">
        <f aca="false">SUMPRODUCT(H33:O33,H$4:O$4)</f>
        <v>2.4130594</v>
      </c>
      <c r="D33" s="95" t="n">
        <f aca="false">E33+F33</f>
        <v>1.45759853578</v>
      </c>
      <c r="E33" s="95" t="n">
        <f aca="false">SUMPRODUCT(P33:V33,P$4:V$4)</f>
        <v>1.0757107</v>
      </c>
      <c r="F33" s="95" t="n">
        <f aca="false">SUMPRODUCT(X33:Z33,X$4:Z$4)</f>
        <v>0.38188783578</v>
      </c>
      <c r="G33" s="95" t="n">
        <f aca="false">SUMPRODUCT(AA33:AC33,AA$4:AC$4)</f>
        <v>3</v>
      </c>
      <c r="H33" s="94" t="n">
        <f aca="false">MYRATING(_FRE1,$B33,'FR-Efficacy'!$F$1)</f>
        <v>5</v>
      </c>
      <c r="I33" s="94" t="n">
        <f aca="false">MYRATING(_FRE2,$B33,'FR-Efficacy'!$F$1)</f>
        <v>5</v>
      </c>
      <c r="J33" s="94" t="n">
        <f aca="false">MYRATING(_FRE3,$B33,'FR-Efficacy'!$F$1)</f>
        <v>5</v>
      </c>
      <c r="K33" s="94" t="n">
        <f aca="false">MYRATING(_FRE4,$B33,'FR-Efficacy'!$F$1)</f>
        <v>5</v>
      </c>
      <c r="L33" s="94" t="n">
        <f aca="false">MYRATING(_FRE5,$B33,'FR-Efficacy'!$F$1)</f>
        <v>4</v>
      </c>
      <c r="M33" s="94" t="n">
        <f aca="false">MYRATING(_FRE6,$B33,'FR-Efficacy'!$F$1)</f>
        <v>2</v>
      </c>
      <c r="N33" s="94" t="n">
        <f aca="false">MYRATING(_FRE7,$B33,'FR-Efficacy'!$F$1)</f>
        <v>4</v>
      </c>
      <c r="O33" s="94" t="n">
        <f aca="false">MYRATING(_FRE8,$B33,'FR-Efficacy'!$F$1)</f>
        <v>3</v>
      </c>
      <c r="P33" s="94" t="n">
        <f aca="false">MYRATING(_FRS1,$B33,'FR-Efficacy'!$F$1)</f>
        <v>4</v>
      </c>
      <c r="Q33" s="94" t="n">
        <f aca="false">MYRATING(_FRS2,$B33,'FR-Efficacy'!$F$1)</f>
        <v>5</v>
      </c>
      <c r="R33" s="94" t="n">
        <f aca="false">MYRATING(_FRS3,$B33,'FR-Efficacy'!$F$1)</f>
        <v>3</v>
      </c>
      <c r="S33" s="94" t="n">
        <f aca="false">MYRATING(_FRS4,$B33,'FR-Efficacy'!$F$1)</f>
        <v>4</v>
      </c>
      <c r="T33" s="94" t="n">
        <f aca="false">MYRATING(_FRS5,$B33,'FR-Efficacy'!$F$1)</f>
        <v>5</v>
      </c>
      <c r="U33" s="94" t="n">
        <f aca="false">MYRATING(_FRS6,$B33,'FR-Efficacy'!$F$1)</f>
        <v>4</v>
      </c>
      <c r="V33" s="94" t="n">
        <f aca="false">MYRATING(_FRS7,$B33,'FR-Efficacy'!$F$1)</f>
        <v>5</v>
      </c>
      <c r="W33" s="94" t="n">
        <f aca="false">MYRATING(_FRD1,$B33,'FR-Efficacy'!$F$1)</f>
        <v>5</v>
      </c>
      <c r="X33" s="94" t="n">
        <f aca="false">MYRATING(_FRD2,$B33,'FR-Efficacy'!$F$1)</f>
        <v>3</v>
      </c>
      <c r="Y33" s="94" t="n">
        <f aca="false">MYRATING(_FRD3,$B33,'FR-Efficacy'!$F$1)</f>
        <v>3</v>
      </c>
      <c r="Z33" s="94" t="n">
        <f aca="false">MYRATING(_FRD4,$B33,'FR-Efficacy'!$F$1)</f>
        <v>3</v>
      </c>
      <c r="AA33" s="94" t="n">
        <f aca="false">MYRATING(_FRB1,$B33,'FR-Efficacy'!$F$1)</f>
        <v>3</v>
      </c>
      <c r="AB33" s="94" t="n">
        <f aca="false">MYRATING(_FRB2,$B33,'FR-Efficacy'!$F$1)</f>
        <v>3</v>
      </c>
      <c r="AC33" s="94" t="n">
        <f aca="false">MYRATING(_FRB3,$B33,'FR-Efficacy'!$F$1)</f>
        <v>3</v>
      </c>
    </row>
    <row r="34" customFormat="false" ht="15" hidden="false" customHeight="false" outlineLevel="0" collapsed="false">
      <c r="B34" s="39" t="s">
        <v>23</v>
      </c>
      <c r="C34" s="95" t="n">
        <f aca="false">SUMPRODUCT(H34:O34,H$4:O$4)</f>
        <v>2.151898</v>
      </c>
      <c r="D34" s="95" t="n">
        <f aca="false">E34+F34</f>
        <v>1.37240913578</v>
      </c>
      <c r="E34" s="95" t="n">
        <f aca="false">SUMPRODUCT(P34:V34,P$4:V$4)</f>
        <v>0.9905213</v>
      </c>
      <c r="F34" s="95" t="n">
        <f aca="false">SUMPRODUCT(X34:Z34,X$4:Z$4)</f>
        <v>0.38188783578</v>
      </c>
      <c r="G34" s="95" t="n">
        <f aca="false">SUMPRODUCT(AA34:AC34,AA$4:AC$4)</f>
        <v>3</v>
      </c>
      <c r="H34" s="94" t="n">
        <f aca="false">MYRATING(_FRE1,$B34,'FR-Efficacy'!$F$1)</f>
        <v>4</v>
      </c>
      <c r="I34" s="94" t="n">
        <f aca="false">MYRATING(_FRE2,$B34,'FR-Efficacy'!$F$1)</f>
        <v>4</v>
      </c>
      <c r="J34" s="94" t="n">
        <f aca="false">MYRATING(_FRE3,$B34,'FR-Efficacy'!$F$1)</f>
        <v>4</v>
      </c>
      <c r="K34" s="94" t="n">
        <f aca="false">MYRATING(_FRE4,$B34,'FR-Efficacy'!$F$1)</f>
        <v>4</v>
      </c>
      <c r="L34" s="94" t="n">
        <f aca="false">MYRATING(_FRE5,$B34,'FR-Efficacy'!$F$1)</f>
        <v>4</v>
      </c>
      <c r="M34" s="94" t="n">
        <f aca="false">MYRATING(_FRE6,$B34,'FR-Efficacy'!$F$1)</f>
        <v>3</v>
      </c>
      <c r="N34" s="94" t="n">
        <f aca="false">MYRATING(_FRE7,$B34,'FR-Efficacy'!$F$1)</f>
        <v>3</v>
      </c>
      <c r="O34" s="94" t="n">
        <f aca="false">MYRATING(_FRE8,$B34,'FR-Efficacy'!$F$1)</f>
        <v>4</v>
      </c>
      <c r="P34" s="94" t="n">
        <f aca="false">MYRATING(_FRS1,$B34,'FR-Efficacy'!$F$1)</f>
        <v>4</v>
      </c>
      <c r="Q34" s="94" t="n">
        <f aca="false">MYRATING(_FRS2,$B34,'FR-Efficacy'!$F$1)</f>
        <v>5</v>
      </c>
      <c r="R34" s="94" t="n">
        <f aca="false">MYRATING(_FRS3,$B34,'FR-Efficacy'!$F$1)</f>
        <v>3</v>
      </c>
      <c r="S34" s="94" t="n">
        <f aca="false">MYRATING(_FRS4,$B34,'FR-Efficacy'!$F$1)</f>
        <v>4</v>
      </c>
      <c r="T34" s="94" t="n">
        <f aca="false">MYRATING(_FRS5,$B34,'FR-Efficacy'!$F$1)</f>
        <v>5</v>
      </c>
      <c r="U34" s="94" t="n">
        <f aca="false">MYRATING(_FRS6,$B34,'FR-Efficacy'!$F$1)</f>
        <v>3</v>
      </c>
      <c r="V34" s="94" t="n">
        <f aca="false">MYRATING(_FRS7,$B34,'FR-Efficacy'!$F$1)</f>
        <v>3</v>
      </c>
      <c r="W34" s="94" t="n">
        <f aca="false">MYRATING(_FRD1,$B34,'FR-Efficacy'!$F$1)</f>
        <v>3</v>
      </c>
      <c r="X34" s="94" t="n">
        <f aca="false">MYRATING(_FRD2,$B34,'FR-Efficacy'!$F$1)</f>
        <v>3</v>
      </c>
      <c r="Y34" s="94" t="n">
        <f aca="false">MYRATING(_FRD3,$B34,'FR-Efficacy'!$F$1)</f>
        <v>3</v>
      </c>
      <c r="Z34" s="94" t="n">
        <f aca="false">MYRATING(_FRD4,$B34,'FR-Efficacy'!$F$1)</f>
        <v>3</v>
      </c>
      <c r="AA34" s="94" t="n">
        <f aca="false">MYRATING(_FRB1,$B34,'FR-Efficacy'!$F$1)</f>
        <v>3</v>
      </c>
      <c r="AB34" s="94" t="n">
        <f aca="false">MYRATING(_FRB2,$B34,'FR-Efficacy'!$F$1)</f>
        <v>3</v>
      </c>
      <c r="AC34" s="94" t="n">
        <f aca="false">MYRATING(_FRB3,$B34,'FR-Efficacy'!$F$1)</f>
        <v>3</v>
      </c>
    </row>
    <row r="35" customFormat="false" ht="15" hidden="false" customHeight="false" outlineLevel="0" collapsed="false">
      <c r="B35" s="39" t="s">
        <v>24</v>
      </c>
      <c r="C35" s="95" t="n">
        <f aca="false">SUMPRODUCT(H35:O35,H$4:O$4)</f>
        <v>2.0320234</v>
      </c>
      <c r="D35" s="95" t="n">
        <f aca="false">E35+F35</f>
        <v>1.37240913578</v>
      </c>
      <c r="E35" s="95" t="n">
        <f aca="false">SUMPRODUCT(P35:V35,P$4:V$4)</f>
        <v>0.9905213</v>
      </c>
      <c r="F35" s="95" t="n">
        <f aca="false">SUMPRODUCT(X35:Z35,X$4:Z$4)</f>
        <v>0.38188783578</v>
      </c>
      <c r="G35" s="95" t="n">
        <f aca="false">SUMPRODUCT(AA35:AC35,AA$4:AC$4)</f>
        <v>3</v>
      </c>
      <c r="H35" s="94" t="n">
        <f aca="false">MYRATING(_FRE1,$B35,'FR-Efficacy'!$F$1)</f>
        <v>4</v>
      </c>
      <c r="I35" s="94" t="n">
        <f aca="false">MYRATING(_FRE2,$B35,'FR-Efficacy'!$F$1)</f>
        <v>4</v>
      </c>
      <c r="J35" s="94" t="n">
        <f aca="false">MYRATING(_FRE3,$B35,'FR-Efficacy'!$F$1)</f>
        <v>4</v>
      </c>
      <c r="K35" s="94" t="n">
        <f aca="false">MYRATING(_FRE4,$B35,'FR-Efficacy'!$F$1)</f>
        <v>4</v>
      </c>
      <c r="L35" s="94" t="n">
        <f aca="false">MYRATING(_FRE5,$B35,'FR-Efficacy'!$F$1)</f>
        <v>4</v>
      </c>
      <c r="M35" s="94" t="n">
        <f aca="false">MYRATING(_FRE6,$B35,'FR-Efficacy'!$F$1)</f>
        <v>2</v>
      </c>
      <c r="N35" s="94" t="n">
        <f aca="false">MYRATING(_FRE7,$B35,'FR-Efficacy'!$F$1)</f>
        <v>3</v>
      </c>
      <c r="O35" s="94" t="n">
        <f aca="false">MYRATING(_FRE8,$B35,'FR-Efficacy'!$F$1)</f>
        <v>3</v>
      </c>
      <c r="P35" s="94" t="n">
        <f aca="false">MYRATING(_FRS1,$B35,'FR-Efficacy'!$F$1)</f>
        <v>4</v>
      </c>
      <c r="Q35" s="94" t="n">
        <f aca="false">MYRATING(_FRS2,$B35,'FR-Efficacy'!$F$1)</f>
        <v>5</v>
      </c>
      <c r="R35" s="94" t="n">
        <f aca="false">MYRATING(_FRS3,$B35,'FR-Efficacy'!$F$1)</f>
        <v>3</v>
      </c>
      <c r="S35" s="94" t="n">
        <f aca="false">MYRATING(_FRS4,$B35,'FR-Efficacy'!$F$1)</f>
        <v>4</v>
      </c>
      <c r="T35" s="94" t="n">
        <f aca="false">MYRATING(_FRS5,$B35,'FR-Efficacy'!$F$1)</f>
        <v>5</v>
      </c>
      <c r="U35" s="94" t="n">
        <f aca="false">MYRATING(_FRS6,$B35,'FR-Efficacy'!$F$1)</f>
        <v>3</v>
      </c>
      <c r="V35" s="94" t="n">
        <f aca="false">MYRATING(_FRS7,$B35,'FR-Efficacy'!$F$1)</f>
        <v>3</v>
      </c>
      <c r="W35" s="94" t="n">
        <f aca="false">MYRATING(_FRD1,$B35,'FR-Efficacy'!$F$1)</f>
        <v>3</v>
      </c>
      <c r="X35" s="94" t="n">
        <f aca="false">MYRATING(_FRD2,$B35,'FR-Efficacy'!$F$1)</f>
        <v>3</v>
      </c>
      <c r="Y35" s="94" t="n">
        <f aca="false">MYRATING(_FRD3,$B35,'FR-Efficacy'!$F$1)</f>
        <v>3</v>
      </c>
      <c r="Z35" s="94" t="n">
        <f aca="false">MYRATING(_FRD4,$B35,'FR-Efficacy'!$F$1)</f>
        <v>3</v>
      </c>
      <c r="AA35" s="94" t="n">
        <f aca="false">MYRATING(_FRB1,$B35,'FR-Efficacy'!$F$1)</f>
        <v>3</v>
      </c>
      <c r="AB35" s="94" t="n">
        <f aca="false">MYRATING(_FRB2,$B35,'FR-Efficacy'!$F$1)</f>
        <v>3</v>
      </c>
      <c r="AC35" s="94" t="n">
        <f aca="false">MYRATING(_FRB3,$B35,'FR-Efficacy'!$F$1)</f>
        <v>3</v>
      </c>
    </row>
    <row r="36" customFormat="false" ht="15" hidden="false" customHeight="false" outlineLevel="0" collapsed="false">
      <c r="B36" s="39" t="s">
        <v>9</v>
      </c>
      <c r="C36" s="95" t="n">
        <f aca="false">SUMPRODUCT(H36:O36,H$4:O$4)</f>
        <v>2.0320234</v>
      </c>
      <c r="D36" s="95" t="n">
        <f aca="false">E36+F36</f>
        <v>1.24946933578</v>
      </c>
      <c r="E36" s="95" t="n">
        <f aca="false">SUMPRODUCT(P36:V36,P$4:V$4)</f>
        <v>0.8675815</v>
      </c>
      <c r="F36" s="95" t="n">
        <f aca="false">SUMPRODUCT(X36:Z36,X$4:Z$4)</f>
        <v>0.38188783578</v>
      </c>
      <c r="G36" s="95" t="n">
        <f aca="false">SUMPRODUCT(AA36:AC36,AA$4:AC$4)</f>
        <v>3</v>
      </c>
      <c r="H36" s="94" t="n">
        <f aca="false">MYRATING(_FRE1,$B36,'FR-Efficacy'!$F$1)</f>
        <v>4</v>
      </c>
      <c r="I36" s="94" t="n">
        <f aca="false">MYRATING(_FRE2,$B36,'FR-Efficacy'!$F$1)</f>
        <v>4</v>
      </c>
      <c r="J36" s="94" t="n">
        <f aca="false">MYRATING(_FRE3,$B36,'FR-Efficacy'!$F$1)</f>
        <v>4</v>
      </c>
      <c r="K36" s="94" t="n">
        <f aca="false">MYRATING(_FRE4,$B36,'FR-Efficacy'!$F$1)</f>
        <v>4</v>
      </c>
      <c r="L36" s="94" t="n">
        <f aca="false">MYRATING(_FRE5,$B36,'FR-Efficacy'!$F$1)</f>
        <v>4</v>
      </c>
      <c r="M36" s="94" t="n">
        <f aca="false">MYRATING(_FRE6,$B36,'FR-Efficacy'!$F$1)</f>
        <v>2</v>
      </c>
      <c r="N36" s="94" t="n">
        <f aca="false">MYRATING(_FRE7,$B36,'FR-Efficacy'!$F$1)</f>
        <v>3</v>
      </c>
      <c r="O36" s="94" t="n">
        <f aca="false">MYRATING(_FRE8,$B36,'FR-Efficacy'!$F$1)</f>
        <v>3</v>
      </c>
      <c r="P36" s="94" t="n">
        <f aca="false">MYRATING(_FRS1,$B36,'FR-Efficacy'!$F$1)</f>
        <v>2</v>
      </c>
      <c r="Q36" s="94" t="n">
        <f aca="false">MYRATING(_FRS2,$B36,'FR-Efficacy'!$F$1)</f>
        <v>5</v>
      </c>
      <c r="R36" s="94" t="n">
        <f aca="false">MYRATING(_FRS3,$B36,'FR-Efficacy'!$F$1)</f>
        <v>3</v>
      </c>
      <c r="S36" s="94" t="n">
        <f aca="false">MYRATING(_FRS4,$B36,'FR-Efficacy'!$F$1)</f>
        <v>4</v>
      </c>
      <c r="T36" s="94" t="n">
        <f aca="false">MYRATING(_FRS5,$B36,'FR-Efficacy'!$F$1)</f>
        <v>5</v>
      </c>
      <c r="U36" s="94" t="n">
        <f aca="false">MYRATING(_FRS6,$B36,'FR-Efficacy'!$F$1)</f>
        <v>3</v>
      </c>
      <c r="V36" s="94" t="n">
        <f aca="false">MYRATING(_FRS7,$B36,'FR-Efficacy'!$F$1)</f>
        <v>3</v>
      </c>
      <c r="W36" s="94" t="n">
        <f aca="false">MYRATING(_FRD1,$B36,'FR-Efficacy'!$F$1)</f>
        <v>3</v>
      </c>
      <c r="X36" s="94" t="n">
        <f aca="false">MYRATING(_FRD2,$B36,'FR-Efficacy'!$F$1)</f>
        <v>3</v>
      </c>
      <c r="Y36" s="94" t="n">
        <f aca="false">MYRATING(_FRD3,$B36,'FR-Efficacy'!$F$1)</f>
        <v>3</v>
      </c>
      <c r="Z36" s="94" t="n">
        <f aca="false">MYRATING(_FRD4,$B36,'FR-Efficacy'!$F$1)</f>
        <v>3</v>
      </c>
      <c r="AA36" s="94" t="n">
        <f aca="false">MYRATING(_FRB1,$B36,'FR-Efficacy'!$F$1)</f>
        <v>3</v>
      </c>
      <c r="AB36" s="94" t="n">
        <f aca="false">MYRATING(_FRB2,$B36,'FR-Efficacy'!$F$1)</f>
        <v>3</v>
      </c>
      <c r="AC36" s="94" t="n">
        <f aca="false">MYRATING(_FRB3,$B36,'FR-Efficacy'!$F$1)</f>
        <v>3</v>
      </c>
    </row>
    <row r="37" customFormat="false" ht="15" hidden="false" customHeight="false" outlineLevel="0" collapsed="false">
      <c r="B37" s="39" t="s">
        <v>54</v>
      </c>
      <c r="C37" s="95" t="n">
        <f aca="false">SUMPRODUCT(H37:O37,H$4:O$4)</f>
        <v>2.2591276</v>
      </c>
      <c r="D37" s="95" t="n">
        <f aca="false">E37+F37</f>
        <v>1.31093923578</v>
      </c>
      <c r="E37" s="95" t="n">
        <f aca="false">SUMPRODUCT(P37:V37,P$4:V$4)</f>
        <v>0.9290514</v>
      </c>
      <c r="F37" s="95" t="n">
        <f aca="false">SUMPRODUCT(X37:Z37,X$4:Z$4)</f>
        <v>0.38188783578</v>
      </c>
      <c r="G37" s="95" t="n">
        <f aca="false">SUMPRODUCT(AA37:AC37,AA$4:AC$4)</f>
        <v>3</v>
      </c>
      <c r="H37" s="94" t="n">
        <f aca="false">MYRATING(_FRE1,$B37,'FR-Efficacy'!$F$1)</f>
        <v>5</v>
      </c>
      <c r="I37" s="94" t="n">
        <f aca="false">MYRATING(_FRE2,$B37,'FR-Efficacy'!$F$1)</f>
        <v>5</v>
      </c>
      <c r="J37" s="94" t="n">
        <f aca="false">MYRATING(_FRE3,$B37,'FR-Efficacy'!$F$1)</f>
        <v>4</v>
      </c>
      <c r="K37" s="94" t="n">
        <f aca="false">MYRATING(_FRE4,$B37,'FR-Efficacy'!$F$1)</f>
        <v>4</v>
      </c>
      <c r="L37" s="94" t="n">
        <f aca="false">MYRATING(_FRE5,$B37,'FR-Efficacy'!$F$1)</f>
        <v>4</v>
      </c>
      <c r="M37" s="94" t="n">
        <f aca="false">MYRATING(_FRE6,$B37,'FR-Efficacy'!$F$1)</f>
        <v>2</v>
      </c>
      <c r="N37" s="94" t="n">
        <f aca="false">MYRATING(_FRE7,$B37,'FR-Efficacy'!$F$1)</f>
        <v>3</v>
      </c>
      <c r="O37" s="94" t="n">
        <f aca="false">MYRATING(_FRE8,$B37,'FR-Efficacy'!$F$1)</f>
        <v>4</v>
      </c>
      <c r="P37" s="94" t="n">
        <f aca="false">MYRATING(_FRS1,$B37,'FR-Efficacy'!$F$1)</f>
        <v>3</v>
      </c>
      <c r="Q37" s="94" t="n">
        <f aca="false">MYRATING(_FRS2,$B37,'FR-Efficacy'!$F$1)</f>
        <v>5</v>
      </c>
      <c r="R37" s="94" t="n">
        <f aca="false">MYRATING(_FRS3,$B37,'FR-Efficacy'!$F$1)</f>
        <v>3</v>
      </c>
      <c r="S37" s="94" t="n">
        <f aca="false">MYRATING(_FRS4,$B37,'FR-Efficacy'!$F$1)</f>
        <v>4</v>
      </c>
      <c r="T37" s="94" t="n">
        <f aca="false">MYRATING(_FRS5,$B37,'FR-Efficacy'!$F$1)</f>
        <v>5</v>
      </c>
      <c r="U37" s="94" t="n">
        <f aca="false">MYRATING(_FRS6,$B37,'FR-Efficacy'!$F$1)</f>
        <v>3</v>
      </c>
      <c r="V37" s="94" t="n">
        <f aca="false">MYRATING(_FRS7,$B37,'FR-Efficacy'!$F$1)</f>
        <v>3</v>
      </c>
      <c r="W37" s="94" t="n">
        <f aca="false">MYRATING(_FRD1,$B37,'FR-Efficacy'!$F$1)</f>
        <v>3</v>
      </c>
      <c r="X37" s="94" t="n">
        <f aca="false">MYRATING(_FRD2,$B37,'FR-Efficacy'!$F$1)</f>
        <v>3</v>
      </c>
      <c r="Y37" s="94" t="n">
        <f aca="false">MYRATING(_FRD3,$B37,'FR-Efficacy'!$F$1)</f>
        <v>3</v>
      </c>
      <c r="Z37" s="94" t="n">
        <f aca="false">MYRATING(_FRD4,$B37,'FR-Efficacy'!$F$1)</f>
        <v>3</v>
      </c>
      <c r="AA37" s="94" t="n">
        <f aca="false">MYRATING(_FRB1,$B37,'FR-Efficacy'!$F$1)</f>
        <v>3</v>
      </c>
      <c r="AB37" s="94" t="n">
        <f aca="false">MYRATING(_FRB2,$B37,'FR-Efficacy'!$F$1)</f>
        <v>3</v>
      </c>
      <c r="AC37" s="94" t="n">
        <f aca="false">MYRATING(_FRB3,$B37,'FR-Efficacy'!$F$1)</f>
        <v>3</v>
      </c>
    </row>
    <row r="38" customFormat="false" ht="15" hidden="false" customHeight="false" outlineLevel="0" collapsed="false">
      <c r="B38" s="39" t="s">
        <v>18</v>
      </c>
      <c r="C38" s="95" t="n">
        <f aca="false">SUMPRODUCT(H38:O38,H$4:O$4)</f>
        <v>1.7841252</v>
      </c>
      <c r="D38" s="95" t="n">
        <f aca="false">E38+F38</f>
        <v>1.31093923578</v>
      </c>
      <c r="E38" s="95" t="n">
        <f aca="false">SUMPRODUCT(P38:V38,P$4:V$4)</f>
        <v>0.9290514</v>
      </c>
      <c r="F38" s="95" t="n">
        <f aca="false">SUMPRODUCT(X38:Z38,X$4:Z$4)</f>
        <v>0.38188783578</v>
      </c>
      <c r="G38" s="95" t="n">
        <f aca="false">SUMPRODUCT(AA38:AC38,AA$4:AC$4)</f>
        <v>3</v>
      </c>
      <c r="H38" s="94" t="n">
        <f aca="false">MYRATING(_FRE1,$B38,'FR-Efficacy'!$F$1)</f>
        <v>3</v>
      </c>
      <c r="I38" s="94" t="n">
        <f aca="false">MYRATING(_FRE2,$B38,'FR-Efficacy'!$F$1)</f>
        <v>3</v>
      </c>
      <c r="J38" s="94" t="n">
        <f aca="false">MYRATING(_FRE3,$B38,'FR-Efficacy'!$F$1)</f>
        <v>4</v>
      </c>
      <c r="K38" s="94" t="n">
        <f aca="false">MYRATING(_FRE4,$B38,'FR-Efficacy'!$F$1)</f>
        <v>3</v>
      </c>
      <c r="L38" s="94" t="n">
        <f aca="false">MYRATING(_FRE5,$B38,'FR-Efficacy'!$F$1)</f>
        <v>4</v>
      </c>
      <c r="M38" s="94" t="n">
        <f aca="false">MYRATING(_FRE6,$B38,'FR-Efficacy'!$F$1)</f>
        <v>2</v>
      </c>
      <c r="N38" s="94" t="n">
        <f aca="false">MYRATING(_FRE7,$B38,'FR-Efficacy'!$F$1)</f>
        <v>3</v>
      </c>
      <c r="O38" s="94" t="n">
        <f aca="false">MYRATING(_FRE8,$B38,'FR-Efficacy'!$F$1)</f>
        <v>3</v>
      </c>
      <c r="P38" s="94" t="n">
        <f aca="false">MYRATING(_FRS1,$B38,'FR-Efficacy'!$F$1)</f>
        <v>3</v>
      </c>
      <c r="Q38" s="94" t="n">
        <f aca="false">MYRATING(_FRS2,$B38,'FR-Efficacy'!$F$1)</f>
        <v>5</v>
      </c>
      <c r="R38" s="94" t="n">
        <f aca="false">MYRATING(_FRS3,$B38,'FR-Efficacy'!$F$1)</f>
        <v>3</v>
      </c>
      <c r="S38" s="94" t="n">
        <f aca="false">MYRATING(_FRS4,$B38,'FR-Efficacy'!$F$1)</f>
        <v>4</v>
      </c>
      <c r="T38" s="94" t="n">
        <f aca="false">MYRATING(_FRS5,$B38,'FR-Efficacy'!$F$1)</f>
        <v>5</v>
      </c>
      <c r="U38" s="94" t="n">
        <f aca="false">MYRATING(_FRS6,$B38,'FR-Efficacy'!$F$1)</f>
        <v>3</v>
      </c>
      <c r="V38" s="94" t="n">
        <f aca="false">MYRATING(_FRS7,$B38,'FR-Efficacy'!$F$1)</f>
        <v>3</v>
      </c>
      <c r="W38" s="94" t="n">
        <f aca="false">MYRATING(_FRD1,$B38,'FR-Efficacy'!$F$1)</f>
        <v>3</v>
      </c>
      <c r="X38" s="94" t="n">
        <f aca="false">MYRATING(_FRD2,$B38,'FR-Efficacy'!$F$1)</f>
        <v>3</v>
      </c>
      <c r="Y38" s="94" t="n">
        <f aca="false">MYRATING(_FRD3,$B38,'FR-Efficacy'!$F$1)</f>
        <v>3</v>
      </c>
      <c r="Z38" s="94" t="n">
        <f aca="false">MYRATING(_FRD4,$B38,'FR-Efficacy'!$F$1)</f>
        <v>3</v>
      </c>
      <c r="AA38" s="94" t="n">
        <f aca="false">MYRATING(_FRB1,$B38,'FR-Efficacy'!$F$1)</f>
        <v>3</v>
      </c>
      <c r="AB38" s="94" t="n">
        <f aca="false">MYRATING(_FRB2,$B38,'FR-Efficacy'!$F$1)</f>
        <v>3</v>
      </c>
      <c r="AC38" s="94" t="n">
        <f aca="false">MYRATING(_FRB3,$B38,'FR-Efficacy'!$F$1)</f>
        <v>3</v>
      </c>
    </row>
    <row r="39" customFormat="false" ht="15" hidden="false" customHeight="false" outlineLevel="0" collapsed="false">
      <c r="B39" s="39" t="s">
        <v>27</v>
      </c>
      <c r="C39" s="95" t="n">
        <f aca="false">SUMPRODUCT(H39:O39,H$4:O$4)</f>
        <v>1.9904354</v>
      </c>
      <c r="D39" s="95" t="n">
        <f aca="false">E39+F39</f>
        <v>1.35888023578</v>
      </c>
      <c r="E39" s="95" t="n">
        <f aca="false">SUMPRODUCT(P39:V39,P$4:V$4)</f>
        <v>0.9769924</v>
      </c>
      <c r="F39" s="95" t="n">
        <f aca="false">SUMPRODUCT(X39:Z39,X$4:Z$4)</f>
        <v>0.38188783578</v>
      </c>
      <c r="G39" s="95" t="n">
        <f aca="false">SUMPRODUCT(AA39:AC39,AA$4:AC$4)</f>
        <v>3</v>
      </c>
      <c r="H39" s="94" t="n">
        <f aca="false">MYRATING(_FRE1,$B39,'FR-Efficacy'!$F$1)</f>
        <v>4</v>
      </c>
      <c r="I39" s="94" t="n">
        <f aca="false">MYRATING(_FRE2,$B39,'FR-Efficacy'!$F$1)</f>
        <v>4</v>
      </c>
      <c r="J39" s="94" t="n">
        <f aca="false">MYRATING(_FRE3,$B39,'FR-Efficacy'!$F$1)</f>
        <v>4</v>
      </c>
      <c r="K39" s="94" t="n">
        <f aca="false">MYRATING(_FRE4,$B39,'FR-Efficacy'!$F$1)</f>
        <v>2</v>
      </c>
      <c r="L39" s="94" t="n">
        <f aca="false">MYRATING(_FRE5,$B39,'FR-Efficacy'!$F$1)</f>
        <v>4</v>
      </c>
      <c r="M39" s="94" t="n">
        <f aca="false">MYRATING(_FRE6,$B39,'FR-Efficacy'!$F$1)</f>
        <v>2</v>
      </c>
      <c r="N39" s="94" t="n">
        <f aca="false">MYRATING(_FRE7,$B39,'FR-Efficacy'!$F$1)</f>
        <v>3</v>
      </c>
      <c r="O39" s="94" t="n">
        <f aca="false">MYRATING(_FRE8,$B39,'FR-Efficacy'!$F$1)</f>
        <v>5</v>
      </c>
      <c r="P39" s="94" t="n">
        <f aca="false">MYRATING(_FRS1,$B39,'FR-Efficacy'!$F$1)</f>
        <v>4</v>
      </c>
      <c r="Q39" s="94" t="n">
        <f aca="false">MYRATING(_FRS2,$B39,'FR-Efficacy'!$F$1)</f>
        <v>5</v>
      </c>
      <c r="R39" s="94" t="n">
        <f aca="false">MYRATING(_FRS3,$B39,'FR-Efficacy'!$F$1)</f>
        <v>3</v>
      </c>
      <c r="S39" s="94" t="n">
        <f aca="false">MYRATING(_FRS4,$B39,'FR-Efficacy'!$F$1)</f>
        <v>3</v>
      </c>
      <c r="T39" s="94" t="n">
        <f aca="false">MYRATING(_FRS5,$B39,'FR-Efficacy'!$F$1)</f>
        <v>5</v>
      </c>
      <c r="U39" s="94" t="n">
        <f aca="false">MYRATING(_FRS6,$B39,'FR-Efficacy'!$F$1)</f>
        <v>4</v>
      </c>
      <c r="V39" s="94" t="n">
        <f aca="false">MYRATING(_FRS7,$B39,'FR-Efficacy'!$F$1)</f>
        <v>3</v>
      </c>
      <c r="W39" s="94" t="n">
        <f aca="false">MYRATING(_FRD1,$B39,'FR-Efficacy'!$F$1)</f>
        <v>3</v>
      </c>
      <c r="X39" s="94" t="n">
        <f aca="false">MYRATING(_FRD2,$B39,'FR-Efficacy'!$F$1)</f>
        <v>3</v>
      </c>
      <c r="Y39" s="94" t="n">
        <f aca="false">MYRATING(_FRD3,$B39,'FR-Efficacy'!$F$1)</f>
        <v>3</v>
      </c>
      <c r="Z39" s="94" t="n">
        <f aca="false">MYRATING(_FRD4,$B39,'FR-Efficacy'!$F$1)</f>
        <v>3</v>
      </c>
      <c r="AA39" s="94" t="n">
        <f aca="false">MYRATING(_FRB1,$B39,'FR-Efficacy'!$F$1)</f>
        <v>3</v>
      </c>
      <c r="AB39" s="94" t="n">
        <f aca="false">MYRATING(_FRB2,$B39,'FR-Efficacy'!$F$1)</f>
        <v>3</v>
      </c>
      <c r="AC39" s="94" t="n">
        <f aca="false">MYRATING(_FRB3,$B39,'FR-Efficacy'!$F$1)</f>
        <v>3</v>
      </c>
    </row>
    <row r="40" customFormat="false" ht="15" hidden="false" customHeight="false" outlineLevel="0" collapsed="false">
      <c r="B40" s="39"/>
      <c r="C40" s="95" t="n">
        <f aca="false">SUMPRODUCT(H40:O40,H$4:O$4)</f>
        <v>0</v>
      </c>
      <c r="D40" s="95" t="n">
        <f aca="false">E40+F40</f>
        <v>0</v>
      </c>
      <c r="E40" s="95" t="n">
        <f aca="false">SUMPRODUCT(P40:V40,P$4:V$4)</f>
        <v>0</v>
      </c>
      <c r="F40" s="95" t="n">
        <f aca="false">SUMPRODUCT(X40:Z40,X$4:Z$4)</f>
        <v>0</v>
      </c>
      <c r="G40" s="95" t="n">
        <f aca="false">SUMPRODUCT(AA40:AC40,AA$4:AC$4)</f>
        <v>0</v>
      </c>
      <c r="H40" s="94" t="n">
        <f aca="false">MYRATING(_FRE1,$B40,'FR-Efficacy'!$F$1)</f>
        <v>0</v>
      </c>
      <c r="I40" s="94" t="n">
        <f aca="false">MYRATING(_FRE2,$B40,'FR-Efficacy'!$F$1)</f>
        <v>0</v>
      </c>
      <c r="J40" s="94" t="n">
        <f aca="false">MYRATING(_FRE3,$B40,'FR-Efficacy'!$F$1)</f>
        <v>0</v>
      </c>
      <c r="K40" s="94" t="n">
        <f aca="false">MYRATING(_FRE4,$B40,'FR-Efficacy'!$F$1)</f>
        <v>0</v>
      </c>
      <c r="L40" s="94" t="n">
        <f aca="false">MYRATING(_FRE5,$B40,'FR-Efficacy'!$F$1)</f>
        <v>0</v>
      </c>
      <c r="M40" s="94" t="n">
        <f aca="false">MYRATING(_FRE6,$B40,'FR-Efficacy'!$F$1)</f>
        <v>0</v>
      </c>
      <c r="N40" s="94" t="n">
        <f aca="false">MYRATING(_FRE7,$B40,'FR-Efficacy'!$F$1)</f>
        <v>0</v>
      </c>
      <c r="O40" s="94" t="n">
        <f aca="false">MYRATING(_FRE8,$B40,'FR-Efficacy'!$F$1)</f>
        <v>0</v>
      </c>
      <c r="P40" s="94" t="n">
        <f aca="false">MYRATING(_FRS1,$B40,'FR-Efficacy'!$F$1)</f>
        <v>0</v>
      </c>
      <c r="Q40" s="94" t="n">
        <f aca="false">MYRATING(_FRS2,$B40,'FR-Efficacy'!$F$1)</f>
        <v>0</v>
      </c>
      <c r="R40" s="94" t="n">
        <f aca="false">MYRATING(_FRS3,$B40,'FR-Efficacy'!$F$1)</f>
        <v>0</v>
      </c>
      <c r="S40" s="94" t="n">
        <f aca="false">MYRATING(_FRS4,$B40,'FR-Efficacy'!$F$1)</f>
        <v>0</v>
      </c>
      <c r="T40" s="94" t="n">
        <f aca="false">MYRATING(_FRS5,$B40,'FR-Efficacy'!$F$1)</f>
        <v>0</v>
      </c>
      <c r="U40" s="94" t="n">
        <f aca="false">MYRATING(_FRS6,$B40,'FR-Efficacy'!$F$1)</f>
        <v>0</v>
      </c>
      <c r="V40" s="94" t="n">
        <f aca="false">MYRATING(_FRS7,$B40,'FR-Efficacy'!$F$1)</f>
        <v>0</v>
      </c>
      <c r="W40" s="94" t="n">
        <f aca="false">MYRATING(_FRD1,$B40,'FR-Efficacy'!$F$1)</f>
        <v>0</v>
      </c>
      <c r="X40" s="94" t="n">
        <f aca="false">MYRATING(_FRD2,$B40,'FR-Efficacy'!$F$1)</f>
        <v>0</v>
      </c>
      <c r="Y40" s="94" t="n">
        <f aca="false">MYRATING(_FRD3,$B40,'FR-Efficacy'!$F$1)</f>
        <v>0</v>
      </c>
      <c r="Z40" s="94" t="n">
        <f aca="false">MYRATING(_FRD4,$B40,'FR-Efficacy'!$F$1)</f>
        <v>0</v>
      </c>
      <c r="AA40" s="94" t="n">
        <f aca="false">MYRATING(_FRB1,$B40,'FR-Efficacy'!$F$1)</f>
        <v>0</v>
      </c>
      <c r="AB40" s="94" t="n">
        <f aca="false">MYRATING(_FRB2,$B40,'FR-Efficacy'!$F$1)</f>
        <v>0</v>
      </c>
      <c r="AC40" s="94" t="n">
        <f aca="false">MYRATING(_FRB3,$B40,'FR-Efficacy'!$F$1)</f>
        <v>0</v>
      </c>
    </row>
    <row r="41" customFormat="false" ht="15" hidden="false" customHeight="false" outlineLevel="0" collapsed="false">
      <c r="B41" s="39"/>
      <c r="C41" s="95" t="n">
        <f aca="false">SUMPRODUCT(H41:O41,H$4:O$4)</f>
        <v>0</v>
      </c>
      <c r="D41" s="95" t="n">
        <f aca="false">E41+F41</f>
        <v>0</v>
      </c>
      <c r="E41" s="95" t="n">
        <f aca="false">SUMPRODUCT(P41:V41,P$4:V$4)</f>
        <v>0</v>
      </c>
      <c r="F41" s="95" t="n">
        <f aca="false">SUMPRODUCT(X41:Z41,X$4:Z$4)</f>
        <v>0</v>
      </c>
      <c r="G41" s="95" t="n">
        <f aca="false">SUMPRODUCT(AA41:AC41,AA$4:AC$4)</f>
        <v>0</v>
      </c>
      <c r="H41" s="94" t="n">
        <f aca="false">MYRATING(_FRE1,$B41,'FR-Efficacy'!$F$1)</f>
        <v>0</v>
      </c>
      <c r="I41" s="94" t="n">
        <f aca="false">MYRATING(_FRE2,$B41,'FR-Efficacy'!$F$1)</f>
        <v>0</v>
      </c>
      <c r="J41" s="94" t="n">
        <f aca="false">MYRATING(_FRE3,$B41,'FR-Efficacy'!$F$1)</f>
        <v>0</v>
      </c>
      <c r="K41" s="94" t="n">
        <f aca="false">MYRATING(_FRE4,$B41,'FR-Efficacy'!$F$1)</f>
        <v>0</v>
      </c>
      <c r="L41" s="94" t="n">
        <f aca="false">MYRATING(_FRE5,$B41,'FR-Efficacy'!$F$1)</f>
        <v>0</v>
      </c>
      <c r="M41" s="94" t="n">
        <f aca="false">MYRATING(_FRE6,$B41,'FR-Efficacy'!$F$1)</f>
        <v>0</v>
      </c>
      <c r="N41" s="94" t="n">
        <f aca="false">MYRATING(_FRE7,$B41,'FR-Efficacy'!$F$1)</f>
        <v>0</v>
      </c>
      <c r="O41" s="94" t="n">
        <f aca="false">MYRATING(_FRE8,$B41,'FR-Efficacy'!$F$1)</f>
        <v>0</v>
      </c>
      <c r="P41" s="94" t="n">
        <f aca="false">MYRATING(_FRS1,$B41,'FR-Efficacy'!$F$1)</f>
        <v>0</v>
      </c>
      <c r="Q41" s="94" t="n">
        <f aca="false">MYRATING(_FRS2,$B41,'FR-Efficacy'!$F$1)</f>
        <v>0</v>
      </c>
      <c r="R41" s="94" t="n">
        <f aca="false">MYRATING(_FRS3,$B41,'FR-Efficacy'!$F$1)</f>
        <v>0</v>
      </c>
      <c r="S41" s="94" t="n">
        <f aca="false">MYRATING(_FRS4,$B41,'FR-Efficacy'!$F$1)</f>
        <v>0</v>
      </c>
      <c r="T41" s="94" t="n">
        <f aca="false">MYRATING(_FRS5,$B41,'FR-Efficacy'!$F$1)</f>
        <v>0</v>
      </c>
      <c r="U41" s="94" t="n">
        <f aca="false">MYRATING(_FRS6,$B41,'FR-Efficacy'!$F$1)</f>
        <v>0</v>
      </c>
      <c r="V41" s="94" t="n">
        <f aca="false">MYRATING(_FRS7,$B41,'FR-Efficacy'!$F$1)</f>
        <v>0</v>
      </c>
      <c r="W41" s="94" t="n">
        <f aca="false">MYRATING(_FRD1,$B41,'FR-Efficacy'!$F$1)</f>
        <v>0</v>
      </c>
      <c r="X41" s="94" t="n">
        <f aca="false">MYRATING(_FRD2,$B41,'FR-Efficacy'!$F$1)</f>
        <v>0</v>
      </c>
      <c r="Y41" s="94" t="n">
        <f aca="false">MYRATING(_FRD3,$B41,'FR-Efficacy'!$F$1)</f>
        <v>0</v>
      </c>
      <c r="Z41" s="94" t="n">
        <f aca="false">MYRATING(_FRD4,$B41,'FR-Efficacy'!$F$1)</f>
        <v>0</v>
      </c>
      <c r="AA41" s="94" t="n">
        <f aca="false">MYRATING(_FRB1,$B41,'FR-Efficacy'!$F$1)</f>
        <v>0</v>
      </c>
      <c r="AB41" s="94" t="n">
        <f aca="false">MYRATING(_FRB2,$B41,'FR-Efficacy'!$F$1)</f>
        <v>0</v>
      </c>
      <c r="AC41" s="94" t="n">
        <f aca="false">MYRATING(_FRB3,$B41,'FR-Efficacy'!$F$1)</f>
        <v>0</v>
      </c>
    </row>
    <row r="42" customFormat="false" ht="15" hidden="false" customHeight="false" outlineLevel="0" collapsed="false">
      <c r="B42" s="39"/>
      <c r="C42" s="95" t="n">
        <f aca="false">SUMPRODUCT(H42:O42,H$4:O$4)</f>
        <v>0</v>
      </c>
      <c r="D42" s="95" t="n">
        <f aca="false">E42+F42</f>
        <v>0</v>
      </c>
      <c r="E42" s="95" t="n">
        <f aca="false">SUMPRODUCT(P42:V42,P$4:V$4)</f>
        <v>0</v>
      </c>
      <c r="F42" s="95" t="n">
        <f aca="false">SUMPRODUCT(X42:Z42,X$4:Z$4)</f>
        <v>0</v>
      </c>
      <c r="G42" s="95" t="n">
        <f aca="false">SUMPRODUCT(AA42:AC42,AA$4:AC$4)</f>
        <v>0</v>
      </c>
      <c r="H42" s="94" t="n">
        <f aca="false">MYRATING(_FRE1,$B42,'FR-Efficacy'!$F$1)</f>
        <v>0</v>
      </c>
      <c r="I42" s="94" t="n">
        <f aca="false">MYRATING(_FRE2,$B42,'FR-Efficacy'!$F$1)</f>
        <v>0</v>
      </c>
      <c r="J42" s="94" t="n">
        <f aca="false">MYRATING(_FRE3,$B42,'FR-Efficacy'!$F$1)</f>
        <v>0</v>
      </c>
      <c r="K42" s="94" t="n">
        <f aca="false">MYRATING(_FRE4,$B42,'FR-Efficacy'!$F$1)</f>
        <v>0</v>
      </c>
      <c r="L42" s="94" t="n">
        <f aca="false">MYRATING(_FRE5,$B42,'FR-Efficacy'!$F$1)</f>
        <v>0</v>
      </c>
      <c r="M42" s="94" t="n">
        <f aca="false">MYRATING(_FRE6,$B42,'FR-Efficacy'!$F$1)</f>
        <v>0</v>
      </c>
      <c r="N42" s="94" t="n">
        <f aca="false">MYRATING(_FRE7,$B42,'FR-Efficacy'!$F$1)</f>
        <v>0</v>
      </c>
      <c r="O42" s="94" t="n">
        <f aca="false">MYRATING(_FRE8,$B42,'FR-Efficacy'!$F$1)</f>
        <v>0</v>
      </c>
      <c r="P42" s="94" t="n">
        <f aca="false">MYRATING(_FRS1,$B42,'FR-Efficacy'!$F$1)</f>
        <v>0</v>
      </c>
      <c r="Q42" s="94" t="n">
        <f aca="false">MYRATING(_FRS2,$B42,'FR-Efficacy'!$F$1)</f>
        <v>0</v>
      </c>
      <c r="R42" s="94" t="n">
        <f aca="false">MYRATING(_FRS3,$B42,'FR-Efficacy'!$F$1)</f>
        <v>0</v>
      </c>
      <c r="S42" s="94" t="n">
        <f aca="false">MYRATING(_FRS4,$B42,'FR-Efficacy'!$F$1)</f>
        <v>0</v>
      </c>
      <c r="T42" s="94" t="n">
        <f aca="false">MYRATING(_FRS5,$B42,'FR-Efficacy'!$F$1)</f>
        <v>0</v>
      </c>
      <c r="U42" s="94" t="n">
        <f aca="false">MYRATING(_FRS6,$B42,'FR-Efficacy'!$F$1)</f>
        <v>0</v>
      </c>
      <c r="V42" s="94" t="n">
        <f aca="false">MYRATING(_FRS7,$B42,'FR-Efficacy'!$F$1)</f>
        <v>0</v>
      </c>
      <c r="W42" s="94" t="n">
        <f aca="false">MYRATING(_FRD1,$B42,'FR-Efficacy'!$F$1)</f>
        <v>0</v>
      </c>
      <c r="X42" s="94" t="n">
        <f aca="false">MYRATING(_FRD2,$B42,'FR-Efficacy'!$F$1)</f>
        <v>0</v>
      </c>
      <c r="Y42" s="94" t="n">
        <f aca="false">MYRATING(_FRD3,$B42,'FR-Efficacy'!$F$1)</f>
        <v>0</v>
      </c>
      <c r="Z42" s="94" t="n">
        <f aca="false">MYRATING(_FRD4,$B42,'FR-Efficacy'!$F$1)</f>
        <v>0</v>
      </c>
      <c r="AA42" s="94" t="n">
        <f aca="false">MYRATING(_FRB1,$B42,'FR-Efficacy'!$F$1)</f>
        <v>0</v>
      </c>
      <c r="AB42" s="94" t="n">
        <f aca="false">MYRATING(_FRB2,$B42,'FR-Efficacy'!$F$1)</f>
        <v>0</v>
      </c>
      <c r="AC42" s="94" t="n">
        <f aca="false">MYRATING(_FRB3,$B42,'FR-Efficacy'!$F$1)</f>
        <v>0</v>
      </c>
    </row>
    <row r="43" customFormat="false" ht="15" hidden="false" customHeight="false" outlineLevel="0" collapsed="false">
      <c r="B43" s="39"/>
      <c r="C43" s="95" t="n">
        <f aca="false">SUMPRODUCT(H43:O43,H$4:O$4)</f>
        <v>0</v>
      </c>
      <c r="D43" s="95" t="n">
        <f aca="false">E43+F43</f>
        <v>0</v>
      </c>
      <c r="E43" s="95" t="n">
        <f aca="false">SUMPRODUCT(P43:V43,P$4:V$4)</f>
        <v>0</v>
      </c>
      <c r="F43" s="95" t="n">
        <f aca="false">SUMPRODUCT(X43:Z43,X$4:Z$4)</f>
        <v>0</v>
      </c>
      <c r="G43" s="95" t="n">
        <f aca="false">SUMPRODUCT(AA43:AC43,AA$4:AC$4)</f>
        <v>0</v>
      </c>
      <c r="H43" s="94" t="n">
        <f aca="false">MYRATING(_FRE1,$B43,'FR-Efficacy'!$F$1)</f>
        <v>0</v>
      </c>
      <c r="I43" s="94" t="n">
        <f aca="false">MYRATING(_FRE2,$B43,'FR-Efficacy'!$F$1)</f>
        <v>0</v>
      </c>
      <c r="J43" s="94" t="n">
        <f aca="false">MYRATING(_FRE3,$B43,'FR-Efficacy'!$F$1)</f>
        <v>0</v>
      </c>
      <c r="K43" s="94" t="n">
        <f aca="false">MYRATING(_FRE4,$B43,'FR-Efficacy'!$F$1)</f>
        <v>0</v>
      </c>
      <c r="L43" s="94" t="n">
        <f aca="false">MYRATING(_FRE5,$B43,'FR-Efficacy'!$F$1)</f>
        <v>0</v>
      </c>
      <c r="M43" s="94" t="n">
        <f aca="false">MYRATING(_FRE6,$B43,'FR-Efficacy'!$F$1)</f>
        <v>0</v>
      </c>
      <c r="N43" s="94" t="n">
        <f aca="false">MYRATING(_FRE7,$B43,'FR-Efficacy'!$F$1)</f>
        <v>0</v>
      </c>
      <c r="O43" s="94" t="n">
        <f aca="false">MYRATING(_FRE8,$B43,'FR-Efficacy'!$F$1)</f>
        <v>0</v>
      </c>
      <c r="P43" s="94" t="n">
        <f aca="false">MYRATING(_FRS1,$B43,'FR-Efficacy'!$F$1)</f>
        <v>0</v>
      </c>
      <c r="Q43" s="94" t="n">
        <f aca="false">MYRATING(_FRS2,$B43,'FR-Efficacy'!$F$1)</f>
        <v>0</v>
      </c>
      <c r="R43" s="94" t="n">
        <f aca="false">MYRATING(_FRS3,$B43,'FR-Efficacy'!$F$1)</f>
        <v>0</v>
      </c>
      <c r="S43" s="94" t="n">
        <f aca="false">MYRATING(_FRS4,$B43,'FR-Efficacy'!$F$1)</f>
        <v>0</v>
      </c>
      <c r="T43" s="94" t="n">
        <f aca="false">MYRATING(_FRS5,$B43,'FR-Efficacy'!$F$1)</f>
        <v>0</v>
      </c>
      <c r="U43" s="94" t="n">
        <f aca="false">MYRATING(_FRS6,$B43,'FR-Efficacy'!$F$1)</f>
        <v>0</v>
      </c>
      <c r="V43" s="94" t="n">
        <f aca="false">MYRATING(_FRS7,$B43,'FR-Efficacy'!$F$1)</f>
        <v>0</v>
      </c>
      <c r="W43" s="94" t="n">
        <f aca="false">MYRATING(_FRD1,$B43,'FR-Efficacy'!$F$1)</f>
        <v>0</v>
      </c>
      <c r="X43" s="94" t="n">
        <f aca="false">MYRATING(_FRD2,$B43,'FR-Efficacy'!$F$1)</f>
        <v>0</v>
      </c>
      <c r="Y43" s="94" t="n">
        <f aca="false">MYRATING(_FRD3,$B43,'FR-Efficacy'!$F$1)</f>
        <v>0</v>
      </c>
      <c r="Z43" s="94" t="n">
        <f aca="false">MYRATING(_FRD4,$B43,'FR-Efficacy'!$F$1)</f>
        <v>0</v>
      </c>
      <c r="AA43" s="94" t="n">
        <f aca="false">MYRATING(_FRB1,$B43,'FR-Efficacy'!$F$1)</f>
        <v>0</v>
      </c>
      <c r="AB43" s="94" t="n">
        <f aca="false">MYRATING(_FRB2,$B43,'FR-Efficacy'!$F$1)</f>
        <v>0</v>
      </c>
      <c r="AC43" s="94" t="n">
        <f aca="false">MYRATING(_FRB3,$B43,'FR-Efficacy'!$F$1)</f>
        <v>0</v>
      </c>
    </row>
    <row r="44" customFormat="false" ht="15" hidden="false" customHeight="false" outlineLevel="0" collapsed="false">
      <c r="B44" s="39"/>
      <c r="C44" s="95" t="n">
        <f aca="false">SUMPRODUCT(H44:O44,H$4:O$4)</f>
        <v>0</v>
      </c>
      <c r="D44" s="95" t="n">
        <f aca="false">E44+F44</f>
        <v>0</v>
      </c>
      <c r="E44" s="95" t="n">
        <f aca="false">SUMPRODUCT(P44:V44,P$4:V$4)</f>
        <v>0</v>
      </c>
      <c r="F44" s="95" t="n">
        <f aca="false">SUMPRODUCT(X44:Z44,X$4:Z$4)</f>
        <v>0</v>
      </c>
      <c r="G44" s="95" t="n">
        <f aca="false">SUMPRODUCT(AA44:AC44,AA$4:AC$4)</f>
        <v>0</v>
      </c>
      <c r="H44" s="94" t="n">
        <f aca="false">MYRATING(_FRE1,$B44,'FR-Efficacy'!$F$1)</f>
        <v>0</v>
      </c>
      <c r="I44" s="94" t="n">
        <f aca="false">MYRATING(_FRE2,$B44,'FR-Efficacy'!$F$1)</f>
        <v>0</v>
      </c>
      <c r="J44" s="94" t="n">
        <f aca="false">MYRATING(_FRE3,$B44,'FR-Efficacy'!$F$1)</f>
        <v>0</v>
      </c>
      <c r="K44" s="94" t="n">
        <f aca="false">MYRATING(_FRE4,$B44,'FR-Efficacy'!$F$1)</f>
        <v>0</v>
      </c>
      <c r="L44" s="94" t="n">
        <f aca="false">MYRATING(_FRE5,$B44,'FR-Efficacy'!$F$1)</f>
        <v>0</v>
      </c>
      <c r="M44" s="94" t="n">
        <f aca="false">MYRATING(_FRE6,$B44,'FR-Efficacy'!$F$1)</f>
        <v>0</v>
      </c>
      <c r="N44" s="94" t="n">
        <f aca="false">MYRATING(_FRE7,$B44,'FR-Efficacy'!$F$1)</f>
        <v>0</v>
      </c>
      <c r="O44" s="94" t="n">
        <f aca="false">MYRATING(_FRE8,$B44,'FR-Efficacy'!$F$1)</f>
        <v>0</v>
      </c>
      <c r="P44" s="94" t="n">
        <f aca="false">MYRATING(_FRS1,$B44,'FR-Efficacy'!$F$1)</f>
        <v>0</v>
      </c>
      <c r="Q44" s="94" t="n">
        <f aca="false">MYRATING(_FRS2,$B44,'FR-Efficacy'!$F$1)</f>
        <v>0</v>
      </c>
      <c r="R44" s="94" t="n">
        <f aca="false">MYRATING(_FRS3,$B44,'FR-Efficacy'!$F$1)</f>
        <v>0</v>
      </c>
      <c r="S44" s="94" t="n">
        <f aca="false">MYRATING(_FRS4,$B44,'FR-Efficacy'!$F$1)</f>
        <v>0</v>
      </c>
      <c r="T44" s="94" t="n">
        <f aca="false">MYRATING(_FRS5,$B44,'FR-Efficacy'!$F$1)</f>
        <v>0</v>
      </c>
      <c r="U44" s="94" t="n">
        <f aca="false">MYRATING(_FRS6,$B44,'FR-Efficacy'!$F$1)</f>
        <v>0</v>
      </c>
      <c r="V44" s="94" t="n">
        <f aca="false">MYRATING(_FRS7,$B44,'FR-Efficacy'!$F$1)</f>
        <v>0</v>
      </c>
      <c r="W44" s="94" t="n">
        <f aca="false">MYRATING(_FRD1,$B44,'FR-Efficacy'!$F$1)</f>
        <v>0</v>
      </c>
      <c r="X44" s="94" t="n">
        <f aca="false">MYRATING(_FRD2,$B44,'FR-Efficacy'!$F$1)</f>
        <v>0</v>
      </c>
      <c r="Y44" s="94" t="n">
        <f aca="false">MYRATING(_FRD3,$B44,'FR-Efficacy'!$F$1)</f>
        <v>0</v>
      </c>
      <c r="Z44" s="94" t="n">
        <f aca="false">MYRATING(_FRD4,$B44,'FR-Efficacy'!$F$1)</f>
        <v>0</v>
      </c>
      <c r="AA44" s="94" t="n">
        <f aca="false">MYRATING(_FRB1,$B44,'FR-Efficacy'!$F$1)</f>
        <v>0</v>
      </c>
      <c r="AB44" s="94" t="n">
        <f aca="false">MYRATING(_FRB2,$B44,'FR-Efficacy'!$F$1)</f>
        <v>0</v>
      </c>
      <c r="AC44" s="94" t="n">
        <f aca="false">MYRATING(_FRB3,$B44,'FR-Efficacy'!$F$1)</f>
        <v>0</v>
      </c>
    </row>
    <row r="45" customFormat="false" ht="15" hidden="false" customHeight="false" outlineLevel="0" collapsed="false">
      <c r="B45" s="39"/>
      <c r="C45" s="95" t="n">
        <f aca="false">SUMPRODUCT(H45:O45,H$4:O$4)</f>
        <v>0</v>
      </c>
      <c r="D45" s="95" t="n">
        <f aca="false">E45+F45</f>
        <v>0</v>
      </c>
      <c r="E45" s="95" t="n">
        <f aca="false">SUMPRODUCT(P45:V45,P$4:V$4)</f>
        <v>0</v>
      </c>
      <c r="F45" s="95" t="n">
        <f aca="false">SUMPRODUCT(X45:Z45,X$4:Z$4)</f>
        <v>0</v>
      </c>
      <c r="G45" s="95" t="n">
        <f aca="false">SUMPRODUCT(AA45:AC45,AA$4:AC$4)</f>
        <v>0</v>
      </c>
      <c r="H45" s="94" t="n">
        <f aca="false">MYRATING(_FRE1,$B45,'FR-Efficacy'!$F$1)</f>
        <v>0</v>
      </c>
      <c r="I45" s="94" t="n">
        <f aca="false">MYRATING(_FRE2,$B45,'FR-Efficacy'!$F$1)</f>
        <v>0</v>
      </c>
      <c r="J45" s="94" t="n">
        <f aca="false">MYRATING(_FRE3,$B45,'FR-Efficacy'!$F$1)</f>
        <v>0</v>
      </c>
      <c r="K45" s="94" t="n">
        <f aca="false">MYRATING(_FRE4,$B45,'FR-Efficacy'!$F$1)</f>
        <v>0</v>
      </c>
      <c r="L45" s="94" t="n">
        <f aca="false">MYRATING(_FRE5,$B45,'FR-Efficacy'!$F$1)</f>
        <v>0</v>
      </c>
      <c r="M45" s="94" t="n">
        <f aca="false">MYRATING(_FRE6,$B45,'FR-Efficacy'!$F$1)</f>
        <v>0</v>
      </c>
      <c r="N45" s="94" t="n">
        <f aca="false">MYRATING(_FRE7,$B45,'FR-Efficacy'!$F$1)</f>
        <v>0</v>
      </c>
      <c r="O45" s="94" t="n">
        <f aca="false">MYRATING(_FRE8,$B45,'FR-Efficacy'!$F$1)</f>
        <v>0</v>
      </c>
      <c r="P45" s="94" t="n">
        <f aca="false">MYRATING(_FRS1,$B45,'FR-Efficacy'!$F$1)</f>
        <v>0</v>
      </c>
      <c r="Q45" s="94" t="n">
        <f aca="false">MYRATING(_FRS2,$B45,'FR-Efficacy'!$F$1)</f>
        <v>0</v>
      </c>
      <c r="R45" s="94" t="n">
        <f aca="false">MYRATING(_FRS3,$B45,'FR-Efficacy'!$F$1)</f>
        <v>0</v>
      </c>
      <c r="S45" s="94" t="n">
        <f aca="false">MYRATING(_FRS4,$B45,'FR-Efficacy'!$F$1)</f>
        <v>0</v>
      </c>
      <c r="T45" s="94" t="n">
        <f aca="false">MYRATING(_FRS5,$B45,'FR-Efficacy'!$F$1)</f>
        <v>0</v>
      </c>
      <c r="U45" s="94" t="n">
        <f aca="false">MYRATING(_FRS6,$B45,'FR-Efficacy'!$F$1)</f>
        <v>0</v>
      </c>
      <c r="V45" s="94" t="n">
        <f aca="false">MYRATING(_FRS7,$B45,'FR-Efficacy'!$F$1)</f>
        <v>0</v>
      </c>
      <c r="W45" s="94" t="n">
        <f aca="false">MYRATING(_FRD1,$B45,'FR-Efficacy'!$F$1)</f>
        <v>0</v>
      </c>
      <c r="X45" s="94" t="n">
        <f aca="false">MYRATING(_FRD2,$B45,'FR-Efficacy'!$F$1)</f>
        <v>0</v>
      </c>
      <c r="Y45" s="94" t="n">
        <f aca="false">MYRATING(_FRD3,$B45,'FR-Efficacy'!$F$1)</f>
        <v>0</v>
      </c>
      <c r="Z45" s="94" t="n">
        <f aca="false">MYRATING(_FRD4,$B45,'FR-Efficacy'!$F$1)</f>
        <v>0</v>
      </c>
      <c r="AA45" s="94" t="n">
        <f aca="false">MYRATING(_FRB1,$B45,'FR-Efficacy'!$F$1)</f>
        <v>0</v>
      </c>
      <c r="AB45" s="94" t="n">
        <f aca="false">MYRATING(_FRB2,$B45,'FR-Efficacy'!$F$1)</f>
        <v>0</v>
      </c>
      <c r="AC45" s="94" t="n">
        <f aca="false">MYRATING(_FRB3,$B45,'FR-Efficacy'!$F$1)</f>
        <v>0</v>
      </c>
    </row>
    <row r="46" customFormat="false" ht="15" hidden="false" customHeight="false" outlineLevel="0" collapsed="false">
      <c r="B46" s="39"/>
      <c r="C46" s="95" t="n">
        <f aca="false">SUMPRODUCT(H46:O46,H$4:O$4)</f>
        <v>0</v>
      </c>
      <c r="D46" s="95" t="n">
        <f aca="false">E46+F46</f>
        <v>0</v>
      </c>
      <c r="E46" s="95" t="n">
        <f aca="false">SUMPRODUCT(P46:V46,P$4:V$4)</f>
        <v>0</v>
      </c>
      <c r="F46" s="95" t="n">
        <f aca="false">SUMPRODUCT(X46:Z46,X$4:Z$4)</f>
        <v>0</v>
      </c>
      <c r="G46" s="95" t="n">
        <f aca="false">SUMPRODUCT(AA46:AC46,AA$4:AC$4)</f>
        <v>0</v>
      </c>
      <c r="H46" s="94" t="n">
        <f aca="false">MYRATING(_FRE1,$B46,'FR-Efficacy'!$F$1)</f>
        <v>0</v>
      </c>
      <c r="I46" s="94" t="n">
        <f aca="false">MYRATING(_FRE2,$B46,'FR-Efficacy'!$F$1)</f>
        <v>0</v>
      </c>
      <c r="J46" s="94" t="n">
        <f aca="false">MYRATING(_FRE3,$B46,'FR-Efficacy'!$F$1)</f>
        <v>0</v>
      </c>
      <c r="K46" s="94" t="n">
        <f aca="false">MYRATING(_FRE4,$B46,'FR-Efficacy'!$F$1)</f>
        <v>0</v>
      </c>
      <c r="L46" s="94" t="n">
        <f aca="false">MYRATING(_FRE5,$B46,'FR-Efficacy'!$F$1)</f>
        <v>0</v>
      </c>
      <c r="M46" s="94" t="n">
        <f aca="false">MYRATING(_FRE6,$B46,'FR-Efficacy'!$F$1)</f>
        <v>0</v>
      </c>
      <c r="N46" s="94" t="n">
        <f aca="false">MYRATING(_FRE7,$B46,'FR-Efficacy'!$F$1)</f>
        <v>0</v>
      </c>
      <c r="O46" s="94" t="n">
        <f aca="false">MYRATING(_FRE8,$B46,'FR-Efficacy'!$F$1)</f>
        <v>0</v>
      </c>
      <c r="P46" s="94" t="n">
        <f aca="false">MYRATING(_FRS1,$B46,'FR-Efficacy'!$F$1)</f>
        <v>0</v>
      </c>
      <c r="Q46" s="94" t="n">
        <f aca="false">MYRATING(_FRS2,$B46,'FR-Efficacy'!$F$1)</f>
        <v>0</v>
      </c>
      <c r="R46" s="94" t="n">
        <f aca="false">MYRATING(_FRS3,$B46,'FR-Efficacy'!$F$1)</f>
        <v>0</v>
      </c>
      <c r="S46" s="94" t="n">
        <f aca="false">MYRATING(_FRS4,$B46,'FR-Efficacy'!$F$1)</f>
        <v>0</v>
      </c>
      <c r="T46" s="94" t="n">
        <f aca="false">MYRATING(_FRS5,$B46,'FR-Efficacy'!$F$1)</f>
        <v>0</v>
      </c>
      <c r="U46" s="94" t="n">
        <f aca="false">MYRATING(_FRS6,$B46,'FR-Efficacy'!$F$1)</f>
        <v>0</v>
      </c>
      <c r="V46" s="94" t="n">
        <f aca="false">MYRATING(_FRS7,$B46,'FR-Efficacy'!$F$1)</f>
        <v>0</v>
      </c>
      <c r="W46" s="94" t="n">
        <f aca="false">MYRATING(_FRD1,$B46,'FR-Efficacy'!$F$1)</f>
        <v>0</v>
      </c>
      <c r="X46" s="94" t="n">
        <f aca="false">MYRATING(_FRD2,$B46,'FR-Efficacy'!$F$1)</f>
        <v>0</v>
      </c>
      <c r="Y46" s="94" t="n">
        <f aca="false">MYRATING(_FRD3,$B46,'FR-Efficacy'!$F$1)</f>
        <v>0</v>
      </c>
      <c r="Z46" s="94" t="n">
        <f aca="false">MYRATING(_FRD4,$B46,'FR-Efficacy'!$F$1)</f>
        <v>0</v>
      </c>
      <c r="AA46" s="94" t="n">
        <f aca="false">MYRATING(_FRB1,$B46,'FR-Efficacy'!$F$1)</f>
        <v>0</v>
      </c>
      <c r="AB46" s="94" t="n">
        <f aca="false">MYRATING(_FRB2,$B46,'FR-Efficacy'!$F$1)</f>
        <v>0</v>
      </c>
      <c r="AC46" s="94" t="n">
        <f aca="false">MYRATING(_FRB3,$B46,'FR-Efficacy'!$F$1)</f>
        <v>0</v>
      </c>
    </row>
    <row r="47" customFormat="false" ht="15" hidden="false" customHeight="false" outlineLevel="0" collapsed="false">
      <c r="B47" s="39"/>
      <c r="C47" s="95" t="n">
        <f aca="false">SUMPRODUCT(H47:O47,H$4:O$4)</f>
        <v>0</v>
      </c>
      <c r="D47" s="95" t="n">
        <f aca="false">E47+F47</f>
        <v>0</v>
      </c>
      <c r="E47" s="95" t="n">
        <f aca="false">SUMPRODUCT(P47:V47,P$4:V$4)</f>
        <v>0</v>
      </c>
      <c r="F47" s="95" t="n">
        <f aca="false">SUMPRODUCT(X47:Z47,X$4:Z$4)</f>
        <v>0</v>
      </c>
      <c r="G47" s="95" t="n">
        <f aca="false">SUMPRODUCT(AA47:AC47,AA$4:AC$4)</f>
        <v>0</v>
      </c>
      <c r="H47" s="94" t="n">
        <f aca="false">MYRATING(_FRE1,$B47,'FR-Efficacy'!$F$1)</f>
        <v>0</v>
      </c>
      <c r="I47" s="94" t="n">
        <f aca="false">MYRATING(_FRE2,$B47,'FR-Efficacy'!$F$1)</f>
        <v>0</v>
      </c>
      <c r="J47" s="94" t="n">
        <f aca="false">MYRATING(_FRE3,$B47,'FR-Efficacy'!$F$1)</f>
        <v>0</v>
      </c>
      <c r="K47" s="94" t="n">
        <f aca="false">MYRATING(_FRE4,$B47,'FR-Efficacy'!$F$1)</f>
        <v>0</v>
      </c>
      <c r="L47" s="94" t="n">
        <f aca="false">MYRATING(_FRE5,$B47,'FR-Efficacy'!$F$1)</f>
        <v>0</v>
      </c>
      <c r="M47" s="94" t="n">
        <f aca="false">MYRATING(_FRE6,$B47,'FR-Efficacy'!$F$1)</f>
        <v>0</v>
      </c>
      <c r="N47" s="94" t="n">
        <f aca="false">MYRATING(_FRE7,$B47,'FR-Efficacy'!$F$1)</f>
        <v>0</v>
      </c>
      <c r="O47" s="94" t="n">
        <f aca="false">MYRATING(_FRE8,$B47,'FR-Efficacy'!$F$1)</f>
        <v>0</v>
      </c>
      <c r="P47" s="94" t="n">
        <f aca="false">MYRATING(_FRS1,$B47,'FR-Efficacy'!$F$1)</f>
        <v>0</v>
      </c>
      <c r="Q47" s="94" t="n">
        <f aca="false">MYRATING(_FRS2,$B47,'FR-Efficacy'!$F$1)</f>
        <v>0</v>
      </c>
      <c r="R47" s="94" t="n">
        <f aca="false">MYRATING(_FRS3,$B47,'FR-Efficacy'!$F$1)</f>
        <v>0</v>
      </c>
      <c r="S47" s="94" t="n">
        <f aca="false">MYRATING(_FRS4,$B47,'FR-Efficacy'!$F$1)</f>
        <v>0</v>
      </c>
      <c r="T47" s="94" t="n">
        <f aca="false">MYRATING(_FRS5,$B47,'FR-Efficacy'!$F$1)</f>
        <v>0</v>
      </c>
      <c r="U47" s="94" t="n">
        <f aca="false">MYRATING(_FRS6,$B47,'FR-Efficacy'!$F$1)</f>
        <v>0</v>
      </c>
      <c r="V47" s="94" t="n">
        <f aca="false">MYRATING(_FRS7,$B47,'FR-Efficacy'!$F$1)</f>
        <v>0</v>
      </c>
      <c r="W47" s="94" t="n">
        <f aca="false">MYRATING(_FRD1,$B47,'FR-Efficacy'!$F$1)</f>
        <v>0</v>
      </c>
      <c r="X47" s="94" t="n">
        <f aca="false">MYRATING(_FRD2,$B47,'FR-Efficacy'!$F$1)</f>
        <v>0</v>
      </c>
      <c r="Y47" s="94" t="n">
        <f aca="false">MYRATING(_FRD3,$B47,'FR-Efficacy'!$F$1)</f>
        <v>0</v>
      </c>
      <c r="Z47" s="94" t="n">
        <f aca="false">MYRATING(_FRD4,$B47,'FR-Efficacy'!$F$1)</f>
        <v>0</v>
      </c>
      <c r="AA47" s="94" t="n">
        <f aca="false">MYRATING(_FRB1,$B47,'FR-Efficacy'!$F$1)</f>
        <v>0</v>
      </c>
      <c r="AB47" s="94" t="n">
        <f aca="false">MYRATING(_FRB2,$B47,'FR-Efficacy'!$F$1)</f>
        <v>0</v>
      </c>
      <c r="AC47" s="94" t="n">
        <f aca="false">MYRATING(_FRB3,$B47,'FR-Efficacy'!$F$1)</f>
        <v>0</v>
      </c>
    </row>
    <row r="48" customFormat="false" ht="15" hidden="false" customHeight="false" outlineLevel="0" collapsed="false">
      <c r="B48" s="39"/>
      <c r="C48" s="95" t="n">
        <f aca="false">SUMPRODUCT(H48:O48,H$4:O$4)</f>
        <v>0</v>
      </c>
      <c r="D48" s="95" t="n">
        <f aca="false">E48+F48</f>
        <v>0</v>
      </c>
      <c r="E48" s="95" t="n">
        <f aca="false">SUMPRODUCT(P48:V48,P$4:V$4)</f>
        <v>0</v>
      </c>
      <c r="F48" s="95" t="n">
        <f aca="false">SUMPRODUCT(X48:Z48,X$4:Z$4)</f>
        <v>0</v>
      </c>
      <c r="G48" s="95" t="n">
        <f aca="false">SUMPRODUCT(AA48:AC48,AA$4:AC$4)</f>
        <v>0</v>
      </c>
      <c r="H48" s="94" t="n">
        <f aca="false">MYRATING(_FRE1,$B48,'FR-Efficacy'!$F$1)</f>
        <v>0</v>
      </c>
      <c r="I48" s="94" t="n">
        <f aca="false">MYRATING(_FRE2,$B48,'FR-Efficacy'!$F$1)</f>
        <v>0</v>
      </c>
      <c r="J48" s="94" t="n">
        <f aca="false">MYRATING(_FRE3,$B48,'FR-Efficacy'!$F$1)</f>
        <v>0</v>
      </c>
      <c r="K48" s="94" t="n">
        <f aca="false">MYRATING(_FRE4,$B48,'FR-Efficacy'!$F$1)</f>
        <v>0</v>
      </c>
      <c r="L48" s="94" t="n">
        <f aca="false">MYRATING(_FRE5,$B48,'FR-Efficacy'!$F$1)</f>
        <v>0</v>
      </c>
      <c r="M48" s="94" t="n">
        <f aca="false">MYRATING(_FRE6,$B48,'FR-Efficacy'!$F$1)</f>
        <v>0</v>
      </c>
      <c r="N48" s="94" t="n">
        <f aca="false">MYRATING(_FRE7,$B48,'FR-Efficacy'!$F$1)</f>
        <v>0</v>
      </c>
      <c r="O48" s="94" t="n">
        <f aca="false">MYRATING(_FRE8,$B48,'FR-Efficacy'!$F$1)</f>
        <v>0</v>
      </c>
      <c r="P48" s="94" t="n">
        <f aca="false">MYRATING(_FRS1,$B48,'FR-Efficacy'!$F$1)</f>
        <v>0</v>
      </c>
      <c r="Q48" s="94" t="n">
        <f aca="false">MYRATING(_FRS2,$B48,'FR-Efficacy'!$F$1)</f>
        <v>0</v>
      </c>
      <c r="R48" s="94" t="n">
        <f aca="false">MYRATING(_FRS3,$B48,'FR-Efficacy'!$F$1)</f>
        <v>0</v>
      </c>
      <c r="S48" s="94" t="n">
        <f aca="false">MYRATING(_FRS4,$B48,'FR-Efficacy'!$F$1)</f>
        <v>0</v>
      </c>
      <c r="T48" s="94" t="n">
        <f aca="false">MYRATING(_FRS5,$B48,'FR-Efficacy'!$F$1)</f>
        <v>0</v>
      </c>
      <c r="U48" s="94" t="n">
        <f aca="false">MYRATING(_FRS6,$B48,'FR-Efficacy'!$F$1)</f>
        <v>0</v>
      </c>
      <c r="V48" s="94" t="n">
        <f aca="false">MYRATING(_FRS7,$B48,'FR-Efficacy'!$F$1)</f>
        <v>0</v>
      </c>
      <c r="W48" s="94" t="n">
        <f aca="false">MYRATING(_FRD1,$B48,'FR-Efficacy'!$F$1)</f>
        <v>0</v>
      </c>
      <c r="X48" s="94" t="n">
        <f aca="false">MYRATING(_FRD2,$B48,'FR-Efficacy'!$F$1)</f>
        <v>0</v>
      </c>
      <c r="Y48" s="94" t="n">
        <f aca="false">MYRATING(_FRD3,$B48,'FR-Efficacy'!$F$1)</f>
        <v>0</v>
      </c>
      <c r="Z48" s="94" t="n">
        <f aca="false">MYRATING(_FRD4,$B48,'FR-Efficacy'!$F$1)</f>
        <v>0</v>
      </c>
      <c r="AA48" s="94" t="n">
        <f aca="false">MYRATING(_FRB1,$B48,'FR-Efficacy'!$F$1)</f>
        <v>0</v>
      </c>
      <c r="AB48" s="94" t="n">
        <f aca="false">MYRATING(_FRB2,$B48,'FR-Efficacy'!$F$1)</f>
        <v>0</v>
      </c>
      <c r="AC48" s="94" t="n">
        <f aca="false">MYRATING(_FRB3,$B48,'FR-Efficacy'!$F$1)</f>
        <v>0</v>
      </c>
    </row>
    <row r="49" customFormat="false" ht="15" hidden="false" customHeight="false" outlineLevel="0" collapsed="false">
      <c r="B49" s="39"/>
      <c r="C49" s="95" t="n">
        <f aca="false">SUMPRODUCT(H49:O49,H$4:O$4)</f>
        <v>0</v>
      </c>
      <c r="D49" s="95" t="n">
        <f aca="false">E49+F49</f>
        <v>0</v>
      </c>
      <c r="E49" s="95" t="n">
        <f aca="false">SUMPRODUCT(P49:V49,P$4:V$4)</f>
        <v>0</v>
      </c>
      <c r="F49" s="95" t="n">
        <f aca="false">SUMPRODUCT(X49:Z49,X$4:Z$4)</f>
        <v>0</v>
      </c>
      <c r="G49" s="95" t="n">
        <f aca="false">SUMPRODUCT(AA49:AC49,AA$4:AC$4)</f>
        <v>0</v>
      </c>
      <c r="H49" s="94" t="n">
        <f aca="false">MYRATING(_FRE1,$B49,'FR-Efficacy'!$F$1)</f>
        <v>0</v>
      </c>
      <c r="I49" s="94" t="n">
        <f aca="false">MYRATING(_FRE2,$B49,'FR-Efficacy'!$F$1)</f>
        <v>0</v>
      </c>
      <c r="J49" s="94" t="n">
        <f aca="false">MYRATING(_FRE3,$B49,'FR-Efficacy'!$F$1)</f>
        <v>0</v>
      </c>
      <c r="K49" s="94" t="n">
        <f aca="false">MYRATING(_FRE4,$B49,'FR-Efficacy'!$F$1)</f>
        <v>0</v>
      </c>
      <c r="L49" s="94" t="n">
        <f aca="false">MYRATING(_FRE5,$B49,'FR-Efficacy'!$F$1)</f>
        <v>0</v>
      </c>
      <c r="M49" s="94" t="n">
        <f aca="false">MYRATING(_FRE6,$B49,'FR-Efficacy'!$F$1)</f>
        <v>0</v>
      </c>
      <c r="N49" s="94" t="n">
        <f aca="false">MYRATING(_FRE7,$B49,'FR-Efficacy'!$F$1)</f>
        <v>0</v>
      </c>
      <c r="O49" s="94" t="n">
        <f aca="false">MYRATING(_FRE8,$B49,'FR-Efficacy'!$F$1)</f>
        <v>0</v>
      </c>
      <c r="P49" s="94" t="n">
        <f aca="false">MYRATING(_FRS1,$B49,'FR-Efficacy'!$F$1)</f>
        <v>0</v>
      </c>
      <c r="Q49" s="94" t="n">
        <f aca="false">MYRATING(_FRS2,$B49,'FR-Efficacy'!$F$1)</f>
        <v>0</v>
      </c>
      <c r="R49" s="94" t="n">
        <f aca="false">MYRATING(_FRS3,$B49,'FR-Efficacy'!$F$1)</f>
        <v>0</v>
      </c>
      <c r="S49" s="94" t="n">
        <f aca="false">MYRATING(_FRS4,$B49,'FR-Efficacy'!$F$1)</f>
        <v>0</v>
      </c>
      <c r="T49" s="94" t="n">
        <f aca="false">MYRATING(_FRS5,$B49,'FR-Efficacy'!$F$1)</f>
        <v>0</v>
      </c>
      <c r="U49" s="94" t="n">
        <f aca="false">MYRATING(_FRS6,$B49,'FR-Efficacy'!$F$1)</f>
        <v>0</v>
      </c>
      <c r="V49" s="94" t="n">
        <f aca="false">MYRATING(_FRS7,$B49,'FR-Efficacy'!$F$1)</f>
        <v>0</v>
      </c>
      <c r="W49" s="94" t="n">
        <f aca="false">MYRATING(_FRD1,$B49,'FR-Efficacy'!$F$1)</f>
        <v>0</v>
      </c>
      <c r="X49" s="94" t="n">
        <f aca="false">MYRATING(_FRD2,$B49,'FR-Efficacy'!$F$1)</f>
        <v>0</v>
      </c>
      <c r="Y49" s="94" t="n">
        <f aca="false">MYRATING(_FRD3,$B49,'FR-Efficacy'!$F$1)</f>
        <v>0</v>
      </c>
      <c r="Z49" s="94" t="n">
        <f aca="false">MYRATING(_FRD4,$B49,'FR-Efficacy'!$F$1)</f>
        <v>0</v>
      </c>
      <c r="AA49" s="94" t="n">
        <f aca="false">MYRATING(_FRB1,$B49,'FR-Efficacy'!$F$1)</f>
        <v>0</v>
      </c>
      <c r="AB49" s="94" t="n">
        <f aca="false">MYRATING(_FRB2,$B49,'FR-Efficacy'!$F$1)</f>
        <v>0</v>
      </c>
      <c r="AC49" s="94" t="n">
        <f aca="false">MYRATING(_FRB3,$B49,'FR-Efficacy'!$F$1)</f>
        <v>0</v>
      </c>
    </row>
    <row r="50" customFormat="false" ht="15" hidden="false" customHeight="false" outlineLevel="0" collapsed="false">
      <c r="B50" s="39"/>
      <c r="C50" s="95" t="n">
        <f aca="false">SUMPRODUCT(H50:O50,H$4:O$4)</f>
        <v>0</v>
      </c>
      <c r="D50" s="95" t="n">
        <f aca="false">E50+F50</f>
        <v>0</v>
      </c>
      <c r="E50" s="95" t="n">
        <f aca="false">SUMPRODUCT(P50:V50,P$4:V$4)</f>
        <v>0</v>
      </c>
      <c r="F50" s="95" t="n">
        <f aca="false">SUMPRODUCT(X50:Z50,X$4:Z$4)</f>
        <v>0</v>
      </c>
      <c r="G50" s="95" t="n">
        <f aca="false">SUMPRODUCT(AA50:AC50,AA$4:AC$4)</f>
        <v>0</v>
      </c>
      <c r="H50" s="94" t="n">
        <f aca="false">MYRATING(_FRE1,$B50,'FR-Efficacy'!$F$1)</f>
        <v>0</v>
      </c>
      <c r="I50" s="94" t="n">
        <f aca="false">MYRATING(_FRE2,$B50,'FR-Efficacy'!$F$1)</f>
        <v>0</v>
      </c>
      <c r="J50" s="94" t="n">
        <f aca="false">MYRATING(_FRE3,$B50,'FR-Efficacy'!$F$1)</f>
        <v>0</v>
      </c>
      <c r="K50" s="94" t="n">
        <f aca="false">MYRATING(_FRE4,$B50,'FR-Efficacy'!$F$1)</f>
        <v>0</v>
      </c>
      <c r="L50" s="94" t="n">
        <f aca="false">MYRATING(_FRE5,$B50,'FR-Efficacy'!$F$1)</f>
        <v>0</v>
      </c>
      <c r="M50" s="94" t="n">
        <f aca="false">MYRATING(_FRE6,$B50,'FR-Efficacy'!$F$1)</f>
        <v>0</v>
      </c>
      <c r="N50" s="94" t="n">
        <f aca="false">MYRATING(_FRE7,$B50,'FR-Efficacy'!$F$1)</f>
        <v>0</v>
      </c>
      <c r="O50" s="94" t="n">
        <f aca="false">MYRATING(_FRE8,$B50,'FR-Efficacy'!$F$1)</f>
        <v>0</v>
      </c>
      <c r="P50" s="94" t="n">
        <f aca="false">MYRATING(_FRS1,$B50,'FR-Efficacy'!$F$1)</f>
        <v>0</v>
      </c>
      <c r="Q50" s="94" t="n">
        <f aca="false">MYRATING(_FRS2,$B50,'FR-Efficacy'!$F$1)</f>
        <v>0</v>
      </c>
      <c r="R50" s="94" t="n">
        <f aca="false">MYRATING(_FRS3,$B50,'FR-Efficacy'!$F$1)</f>
        <v>0</v>
      </c>
      <c r="S50" s="94" t="n">
        <f aca="false">MYRATING(_FRS4,$B50,'FR-Efficacy'!$F$1)</f>
        <v>0</v>
      </c>
      <c r="T50" s="94" t="n">
        <f aca="false">MYRATING(_FRS5,$B50,'FR-Efficacy'!$F$1)</f>
        <v>0</v>
      </c>
      <c r="U50" s="94" t="n">
        <f aca="false">MYRATING(_FRS6,$B50,'FR-Efficacy'!$F$1)</f>
        <v>0</v>
      </c>
      <c r="V50" s="94" t="n">
        <f aca="false">MYRATING(_FRS7,$B50,'FR-Efficacy'!$F$1)</f>
        <v>0</v>
      </c>
      <c r="W50" s="94" t="n">
        <f aca="false">MYRATING(_FRD1,$B50,'FR-Efficacy'!$F$1)</f>
        <v>0</v>
      </c>
      <c r="X50" s="94" t="n">
        <f aca="false">MYRATING(_FRD2,$B50,'FR-Efficacy'!$F$1)</f>
        <v>0</v>
      </c>
      <c r="Y50" s="94" t="n">
        <f aca="false">MYRATING(_FRD3,$B50,'FR-Efficacy'!$F$1)</f>
        <v>0</v>
      </c>
      <c r="Z50" s="94" t="n">
        <f aca="false">MYRATING(_FRD4,$B50,'FR-Efficacy'!$F$1)</f>
        <v>0</v>
      </c>
      <c r="AA50" s="94" t="n">
        <f aca="false">MYRATING(_FRB1,$B50,'FR-Efficacy'!$F$1)</f>
        <v>0</v>
      </c>
      <c r="AB50" s="94" t="n">
        <f aca="false">MYRATING(_FRB2,$B50,'FR-Efficacy'!$F$1)</f>
        <v>0</v>
      </c>
      <c r="AC50" s="94" t="n">
        <f aca="false">MYRATING(_FRB3,$B50,'FR-Efficacy'!$F$1)</f>
        <v>0</v>
      </c>
    </row>
    <row r="51" customFormat="false" ht="15" hidden="false" customHeight="false" outlineLevel="0" collapsed="false">
      <c r="B51" s="39"/>
      <c r="C51" s="95" t="n">
        <f aca="false">SUMPRODUCT(H51:O51,H$4:O$4)</f>
        <v>0</v>
      </c>
      <c r="D51" s="95" t="n">
        <f aca="false">E51+F51</f>
        <v>0</v>
      </c>
      <c r="E51" s="95" t="n">
        <f aca="false">SUMPRODUCT(P51:V51,P$4:V$4)</f>
        <v>0</v>
      </c>
      <c r="F51" s="95" t="n">
        <f aca="false">SUMPRODUCT(X51:Z51,X$4:Z$4)</f>
        <v>0</v>
      </c>
      <c r="G51" s="95" t="n">
        <f aca="false">SUMPRODUCT(AA51:AC51,AA$4:AC$4)</f>
        <v>0</v>
      </c>
      <c r="H51" s="94" t="n">
        <f aca="false">MYRATING(_FRE1,$B51,'FR-Efficacy'!$F$1)</f>
        <v>0</v>
      </c>
      <c r="I51" s="94" t="n">
        <f aca="false">MYRATING(_FRE2,$B51,'FR-Efficacy'!$F$1)</f>
        <v>0</v>
      </c>
      <c r="J51" s="94" t="n">
        <f aca="false">MYRATING(_FRE3,$B51,'FR-Efficacy'!$F$1)</f>
        <v>0</v>
      </c>
      <c r="K51" s="94" t="n">
        <f aca="false">MYRATING(_FRE4,$B51,'FR-Efficacy'!$F$1)</f>
        <v>0</v>
      </c>
      <c r="L51" s="94" t="n">
        <f aca="false">MYRATING(_FRE5,$B51,'FR-Efficacy'!$F$1)</f>
        <v>0</v>
      </c>
      <c r="M51" s="94" t="n">
        <f aca="false">MYRATING(_FRE6,$B51,'FR-Efficacy'!$F$1)</f>
        <v>0</v>
      </c>
      <c r="N51" s="94" t="n">
        <f aca="false">MYRATING(_FRE7,$B51,'FR-Efficacy'!$F$1)</f>
        <v>0</v>
      </c>
      <c r="O51" s="94" t="n">
        <f aca="false">MYRATING(_FRE8,$B51,'FR-Efficacy'!$F$1)</f>
        <v>0</v>
      </c>
      <c r="P51" s="94" t="n">
        <f aca="false">MYRATING(_FRS1,$B51,'FR-Efficacy'!$F$1)</f>
        <v>0</v>
      </c>
      <c r="Q51" s="94" t="n">
        <f aca="false">MYRATING(_FRS2,$B51,'FR-Efficacy'!$F$1)</f>
        <v>0</v>
      </c>
      <c r="R51" s="94" t="n">
        <f aca="false">MYRATING(_FRS3,$B51,'FR-Efficacy'!$F$1)</f>
        <v>0</v>
      </c>
      <c r="S51" s="94" t="n">
        <f aca="false">MYRATING(_FRS4,$B51,'FR-Efficacy'!$F$1)</f>
        <v>0</v>
      </c>
      <c r="T51" s="94" t="n">
        <f aca="false">MYRATING(_FRS5,$B51,'FR-Efficacy'!$F$1)</f>
        <v>0</v>
      </c>
      <c r="U51" s="94" t="n">
        <f aca="false">MYRATING(_FRS6,$B51,'FR-Efficacy'!$F$1)</f>
        <v>0</v>
      </c>
      <c r="V51" s="94" t="n">
        <f aca="false">MYRATING(_FRS7,$B51,'FR-Efficacy'!$F$1)</f>
        <v>0</v>
      </c>
      <c r="W51" s="94" t="n">
        <f aca="false">MYRATING(_FRD1,$B51,'FR-Efficacy'!$F$1)</f>
        <v>0</v>
      </c>
      <c r="X51" s="94" t="n">
        <f aca="false">MYRATING(_FRD2,$B51,'FR-Efficacy'!$F$1)</f>
        <v>0</v>
      </c>
      <c r="Y51" s="94" t="n">
        <f aca="false">MYRATING(_FRD3,$B51,'FR-Efficacy'!$F$1)</f>
        <v>0</v>
      </c>
      <c r="Z51" s="94" t="n">
        <f aca="false">MYRATING(_FRD4,$B51,'FR-Efficacy'!$F$1)</f>
        <v>0</v>
      </c>
      <c r="AA51" s="94" t="n">
        <f aca="false">MYRATING(_FRB1,$B51,'FR-Efficacy'!$F$1)</f>
        <v>0</v>
      </c>
      <c r="AB51" s="94" t="n">
        <f aca="false">MYRATING(_FRB2,$B51,'FR-Efficacy'!$F$1)</f>
        <v>0</v>
      </c>
      <c r="AC51" s="94" t="n">
        <f aca="false">MYRATING(_FRB3,$B51,'FR-Efficacy'!$F$1)</f>
        <v>0</v>
      </c>
    </row>
    <row r="52" customFormat="false" ht="15" hidden="false" customHeight="false" outlineLevel="0" collapsed="false">
      <c r="B52" s="39"/>
      <c r="C52" s="95" t="n">
        <f aca="false">SUMPRODUCT(H52:O52,H$4:O$4)</f>
        <v>0</v>
      </c>
      <c r="D52" s="95" t="n">
        <f aca="false">E52+F52</f>
        <v>0</v>
      </c>
      <c r="E52" s="95" t="n">
        <f aca="false">SUMPRODUCT(P52:V52,P$4:V$4)</f>
        <v>0</v>
      </c>
      <c r="F52" s="95" t="n">
        <f aca="false">SUMPRODUCT(X52:Z52,X$4:Z$4)</f>
        <v>0</v>
      </c>
      <c r="G52" s="95" t="n">
        <f aca="false">SUMPRODUCT(AA52:AC52,AA$4:AC$4)</f>
        <v>0</v>
      </c>
      <c r="H52" s="94" t="n">
        <f aca="false">MYRATING(_FRE1,$B52,'FR-Efficacy'!$F$1)</f>
        <v>0</v>
      </c>
      <c r="I52" s="94" t="n">
        <f aca="false">MYRATING(_FRE2,$B52,'FR-Efficacy'!$F$1)</f>
        <v>0</v>
      </c>
      <c r="J52" s="94" t="n">
        <f aca="false">MYRATING(_FRE3,$B52,'FR-Efficacy'!$F$1)</f>
        <v>0</v>
      </c>
      <c r="K52" s="94" t="n">
        <f aca="false">MYRATING(_FRE4,$B52,'FR-Efficacy'!$F$1)</f>
        <v>0</v>
      </c>
      <c r="L52" s="94" t="n">
        <f aca="false">MYRATING(_FRE5,$B52,'FR-Efficacy'!$F$1)</f>
        <v>0</v>
      </c>
      <c r="M52" s="94" t="n">
        <f aca="false">MYRATING(_FRE6,$B52,'FR-Efficacy'!$F$1)</f>
        <v>0</v>
      </c>
      <c r="N52" s="94" t="n">
        <f aca="false">MYRATING(_FRE7,$B52,'FR-Efficacy'!$F$1)</f>
        <v>0</v>
      </c>
      <c r="O52" s="94" t="n">
        <f aca="false">MYRATING(_FRE8,$B52,'FR-Efficacy'!$F$1)</f>
        <v>0</v>
      </c>
      <c r="P52" s="94" t="n">
        <f aca="false">MYRATING(_FRS1,$B52,'FR-Efficacy'!$F$1)</f>
        <v>0</v>
      </c>
      <c r="Q52" s="94" t="n">
        <f aca="false">MYRATING(_FRS2,$B52,'FR-Efficacy'!$F$1)</f>
        <v>0</v>
      </c>
      <c r="R52" s="94" t="n">
        <f aca="false">MYRATING(_FRS3,$B52,'FR-Efficacy'!$F$1)</f>
        <v>0</v>
      </c>
      <c r="S52" s="94" t="n">
        <f aca="false">MYRATING(_FRS4,$B52,'FR-Efficacy'!$F$1)</f>
        <v>0</v>
      </c>
      <c r="T52" s="94" t="n">
        <f aca="false">MYRATING(_FRS5,$B52,'FR-Efficacy'!$F$1)</f>
        <v>0</v>
      </c>
      <c r="U52" s="94" t="n">
        <f aca="false">MYRATING(_FRS6,$B52,'FR-Efficacy'!$F$1)</f>
        <v>0</v>
      </c>
      <c r="V52" s="94" t="n">
        <f aca="false">MYRATING(_FRS7,$B52,'FR-Efficacy'!$F$1)</f>
        <v>0</v>
      </c>
      <c r="W52" s="94" t="n">
        <f aca="false">MYRATING(_FRD1,$B52,'FR-Efficacy'!$F$1)</f>
        <v>0</v>
      </c>
      <c r="X52" s="94" t="n">
        <f aca="false">MYRATING(_FRD2,$B52,'FR-Efficacy'!$F$1)</f>
        <v>0</v>
      </c>
      <c r="Y52" s="94" t="n">
        <f aca="false">MYRATING(_FRD3,$B52,'FR-Efficacy'!$F$1)</f>
        <v>0</v>
      </c>
      <c r="Z52" s="94" t="n">
        <f aca="false">MYRATING(_FRD4,$B52,'FR-Efficacy'!$F$1)</f>
        <v>0</v>
      </c>
      <c r="AA52" s="94" t="n">
        <f aca="false">MYRATING(_FRB1,$B52,'FR-Efficacy'!$F$1)</f>
        <v>0</v>
      </c>
      <c r="AB52" s="94" t="n">
        <f aca="false">MYRATING(_FRB2,$B52,'FR-Efficacy'!$F$1)</f>
        <v>0</v>
      </c>
      <c r="AC52" s="94" t="n">
        <f aca="false">MYRATING(_FRB3,$B52,'FR-Efficacy'!$F$1)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C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20.71"/>
    <col collapsed="false" customWidth="true" hidden="false" outlineLevel="0" max="1025" min="3" style="0" width="8.67"/>
  </cols>
  <sheetData>
    <row r="1" customFormat="false" ht="15" hidden="false" customHeight="false" outlineLevel="0" collapsed="false">
      <c r="B1" s="107" t="n">
        <v>0.05</v>
      </c>
      <c r="C1" s="94" t="s">
        <v>111</v>
      </c>
      <c r="D1" s="94" t="s">
        <v>112</v>
      </c>
    </row>
    <row r="2" customFormat="false" ht="15" hidden="false" customHeight="false" outlineLevel="0" collapsed="false">
      <c r="B2" s="0" t="s">
        <v>113</v>
      </c>
      <c r="C2" s="95" t="n">
        <f aca="false">C7-C9-0.05</f>
        <v>0.6526686</v>
      </c>
      <c r="D2" s="95" t="n">
        <f aca="false">D7-D9-0.05</f>
        <v>0.76634373578</v>
      </c>
    </row>
    <row r="3" customFormat="false" ht="15" hidden="false" customHeight="false" outlineLevel="0" collapsed="false">
      <c r="B3" s="0" t="s">
        <v>114</v>
      </c>
      <c r="C3" s="95" t="n">
        <f aca="false">MIN(C12:C39)</f>
        <v>0</v>
      </c>
      <c r="D3" s="95" t="n">
        <f aca="false">MIN(D12:D39)</f>
        <v>0.3588547</v>
      </c>
      <c r="E3" s="95" t="n">
        <f aca="false">MIN(E12:E39)</f>
        <v>0.3588547</v>
      </c>
      <c r="F3" s="95" t="n">
        <f aca="false">MIN(F12:F39)</f>
        <v>0</v>
      </c>
      <c r="G3" s="95"/>
    </row>
    <row r="4" customFormat="false" ht="15" hidden="false" customHeight="false" outlineLevel="0" collapsed="false">
      <c r="B4" s="0" t="s">
        <v>115</v>
      </c>
      <c r="C4" s="95" t="n">
        <f aca="false">MAX(C12:C52)</f>
        <v>2.6693314</v>
      </c>
      <c r="D4" s="95" t="n">
        <f aca="false">MAX(D12:D52)</f>
        <v>1.45328133578</v>
      </c>
      <c r="E4" s="95" t="n">
        <f aca="false">MAX(E12:E52)</f>
        <v>1.0713935</v>
      </c>
      <c r="F4" s="95" t="n">
        <f aca="false">MAX(F12:F52)</f>
        <v>0.4167173263</v>
      </c>
      <c r="G4" s="95"/>
      <c r="H4" s="96" t="n">
        <v>0.084581</v>
      </c>
      <c r="I4" s="96" t="n">
        <v>0.0807032</v>
      </c>
      <c r="J4" s="96" t="n">
        <v>0.0950904</v>
      </c>
      <c r="K4" s="96" t="n">
        <v>0.082614</v>
      </c>
      <c r="L4" s="96" t="n">
        <v>0.0610894</v>
      </c>
      <c r="M4" s="96" t="n">
        <v>0.0580546</v>
      </c>
      <c r="N4" s="96" t="n">
        <v>0.0380474</v>
      </c>
      <c r="O4" s="96" t="n">
        <v>0.06182</v>
      </c>
      <c r="P4" s="96" t="n">
        <v>0.0614699</v>
      </c>
      <c r="Q4" s="96" t="n">
        <v>0.0245729</v>
      </c>
      <c r="R4" s="96" t="n">
        <v>0.0306471</v>
      </c>
      <c r="S4" s="96" t="n">
        <v>0.0349643</v>
      </c>
      <c r="T4" s="96" t="n">
        <v>0.0460083</v>
      </c>
      <c r="U4" s="96" t="n">
        <v>0.0214354</v>
      </c>
      <c r="V4" s="96" t="n">
        <v>0.031877</v>
      </c>
      <c r="W4" s="96" t="n">
        <v>0.05970405474</v>
      </c>
      <c r="X4" s="96" t="n">
        <v>0.04002720414</v>
      </c>
      <c r="Y4" s="96" t="n">
        <v>0.03232814112</v>
      </c>
      <c r="Z4" s="96" t="n">
        <v>0.0549406</v>
      </c>
      <c r="AA4" s="96" t="n">
        <v>0.2</v>
      </c>
      <c r="AB4" s="96" t="n">
        <v>0.4</v>
      </c>
      <c r="AC4" s="96" t="n">
        <v>0.4</v>
      </c>
    </row>
    <row r="5" customFormat="false" ht="15" hidden="false" customHeight="false" outlineLevel="0" collapsed="false">
      <c r="B5" s="0" t="s">
        <v>116</v>
      </c>
      <c r="C5" s="95" t="n">
        <f aca="false">C7+C10+0.05</f>
        <v>3.422</v>
      </c>
      <c r="D5" s="95" t="n">
        <f aca="false">D7+D10+0.05</f>
        <v>1.96077037156</v>
      </c>
      <c r="E5" s="95"/>
      <c r="F5" s="95"/>
      <c r="G5" s="95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</row>
    <row r="6" customFormat="false" ht="15" hidden="false" customHeight="false" outlineLevel="0" collapsed="false">
      <c r="B6" s="0" t="s">
        <v>117</v>
      </c>
      <c r="C6" s="95" t="n">
        <f aca="false">(C5-C2)/3</f>
        <v>0.923110466666667</v>
      </c>
      <c r="D6" s="95" t="n">
        <f aca="false">(D5-D2)/3</f>
        <v>0.398142211926667</v>
      </c>
      <c r="E6" s="95"/>
      <c r="F6" s="95"/>
      <c r="G6" s="95" t="n">
        <f aca="false">SUM(G12:G52)</f>
        <v>77.8</v>
      </c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</row>
    <row r="7" customFormat="false" ht="15" hidden="false" customHeight="false" outlineLevel="0" collapsed="false">
      <c r="B7" s="0" t="s">
        <v>34</v>
      </c>
      <c r="C7" s="95" t="n">
        <f aca="false">INDEX(C$12:C$52,MATCH($B7,$B$12:$B$39,0))</f>
        <v>1.686</v>
      </c>
      <c r="D7" s="95" t="n">
        <f aca="false">INDEX(D$12:D$52,MATCH($B7,$B$12:$B$39,0))</f>
        <v>1.13481253578</v>
      </c>
      <c r="E7" s="95"/>
      <c r="F7" s="95"/>
      <c r="G7" s="95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</row>
    <row r="8" customFormat="false" ht="15" hidden="false" customHeight="false" outlineLevel="0" collapsed="false">
      <c r="C8" s="95" t="n">
        <f aca="false">C7-C3</f>
        <v>1.686</v>
      </c>
      <c r="D8" s="95" t="n">
        <f aca="false">D7-D3</f>
        <v>0.77595783578</v>
      </c>
      <c r="E8" s="95"/>
      <c r="F8" s="95"/>
      <c r="G8" s="95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</row>
    <row r="9" customFormat="false" ht="15" hidden="false" customHeight="false" outlineLevel="0" collapsed="false">
      <c r="C9" s="95" t="n">
        <f aca="false">C4-C7</f>
        <v>0.9833314</v>
      </c>
      <c r="D9" s="95" t="n">
        <f aca="false">D4-D7</f>
        <v>0.3184688</v>
      </c>
      <c r="E9" s="95"/>
      <c r="F9" s="95"/>
      <c r="G9" s="95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</row>
    <row r="10" customFormat="false" ht="15" hidden="false" customHeight="false" outlineLevel="0" collapsed="false">
      <c r="C10" s="95" t="n">
        <f aca="false">MAX(C9,C8)</f>
        <v>1.686</v>
      </c>
      <c r="D10" s="95" t="n">
        <f aca="false">MAX(D9,D8)</f>
        <v>0.77595783578</v>
      </c>
      <c r="E10" s="95"/>
      <c r="F10" s="95"/>
      <c r="G10" s="95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</row>
    <row r="11" customFormat="false" ht="15.75" hidden="false" customHeight="false" outlineLevel="0" collapsed="false">
      <c r="C11" s="103" t="s">
        <v>118</v>
      </c>
      <c r="D11" s="103" t="s">
        <v>119</v>
      </c>
      <c r="E11" s="103" t="s">
        <v>120</v>
      </c>
      <c r="F11" s="103" t="s">
        <v>121</v>
      </c>
      <c r="G11" s="97" t="s">
        <v>122</v>
      </c>
      <c r="H11" s="103" t="n">
        <v>1</v>
      </c>
      <c r="I11" s="103" t="n">
        <v>2</v>
      </c>
      <c r="J11" s="103" t="n">
        <v>3</v>
      </c>
      <c r="K11" s="103" t="n">
        <v>4</v>
      </c>
      <c r="L11" s="103" t="n">
        <v>5</v>
      </c>
      <c r="M11" s="103" t="n">
        <v>6</v>
      </c>
      <c r="N11" s="103" t="n">
        <v>7</v>
      </c>
      <c r="O11" s="103" t="n">
        <v>8</v>
      </c>
      <c r="P11" s="104" t="n">
        <v>1</v>
      </c>
      <c r="Q11" s="104" t="n">
        <v>2</v>
      </c>
      <c r="R11" s="104" t="n">
        <v>3</v>
      </c>
      <c r="S11" s="104" t="n">
        <v>4</v>
      </c>
      <c r="T11" s="104" t="n">
        <v>5</v>
      </c>
      <c r="U11" s="104" t="n">
        <v>6</v>
      </c>
      <c r="V11" s="104" t="n">
        <v>7</v>
      </c>
      <c r="W11" s="105" t="n">
        <v>1</v>
      </c>
      <c r="X11" s="105" t="n">
        <v>2</v>
      </c>
      <c r="Y11" s="105" t="n">
        <v>3</v>
      </c>
      <c r="Z11" s="105" t="n">
        <v>4</v>
      </c>
      <c r="AA11" s="106" t="n">
        <v>1</v>
      </c>
      <c r="AB11" s="106" t="n">
        <v>2</v>
      </c>
      <c r="AC11" s="106" t="n">
        <v>3</v>
      </c>
    </row>
    <row r="12" customFormat="false" ht="15" hidden="false" customHeight="false" outlineLevel="0" collapsed="false">
      <c r="B12" s="101" t="s">
        <v>71</v>
      </c>
      <c r="C12" s="95" t="n">
        <f aca="false">SUMPRODUCT(H12:O12,H$4:O$4)</f>
        <v>1.2469094</v>
      </c>
      <c r="D12" s="95" t="n">
        <f aca="false">E12+F12</f>
        <v>1.03002003578</v>
      </c>
      <c r="E12" s="95" t="n">
        <f aca="false">SUMPRODUCT(P12:V12,P$4:V$4)</f>
        <v>0.6481322</v>
      </c>
      <c r="F12" s="95" t="n">
        <f aca="false">SUMPRODUCT(X12:Z12,X$4:Z$4)</f>
        <v>0.38188783578</v>
      </c>
      <c r="G12" s="95" t="n">
        <f aca="false">SUMPRODUCT(AA12:AC12,AA$4:AC$4)</f>
        <v>3</v>
      </c>
      <c r="H12" s="94" t="n">
        <f aca="false">MYRATING(_ESE1,$B12,'ES-Efficacy'!$F$1)</f>
        <v>2</v>
      </c>
      <c r="I12" s="94" t="n">
        <f aca="false">MYRATING(_ESE2,$B12,'ES-Efficacy'!$F$1)</f>
        <v>2</v>
      </c>
      <c r="J12" s="94" t="n">
        <f aca="false">MYRATING(_ESE3,$B12,'ES-Efficacy'!$F$1)</f>
        <v>2</v>
      </c>
      <c r="K12" s="94" t="n">
        <f aca="false">MYRATING(_ESE4,$B12,'ES-Efficacy'!$F$1)</f>
        <v>2</v>
      </c>
      <c r="L12" s="94" t="n">
        <f aca="false">MYRATING(_ESE5,$B12,'ES-Efficacy'!$F$1)</f>
        <v>3</v>
      </c>
      <c r="M12" s="94" t="n">
        <f aca="false">MYRATING(_ESE6,$B12,'ES-Efficacy'!$F$1)</f>
        <v>2</v>
      </c>
      <c r="N12" s="94" t="n">
        <f aca="false">MYRATING(_ESE7,$B12,'ES-Efficacy'!$F$1)</f>
        <v>2</v>
      </c>
      <c r="O12" s="94" t="n">
        <f aca="false">MYRATING(_ESE8,$B12,'ES-Efficacy'!$F$1)</f>
        <v>3</v>
      </c>
      <c r="P12" s="94" t="n">
        <f aca="false">MYRATING(_ESS1,$B12,'ES-Efficacy'!$F$1)</f>
        <v>3</v>
      </c>
      <c r="Q12" s="94" t="n">
        <f aca="false">MYRATING(_ESS2,$B12,'ES-Efficacy'!$F$1)</f>
        <v>3</v>
      </c>
      <c r="R12" s="94" t="n">
        <f aca="false">MYRATING(_ESS3,$B12,'ES-Efficacy'!$F$1)</f>
        <v>2</v>
      </c>
      <c r="S12" s="94" t="n">
        <f aca="false">MYRATING(_ESS4,$B12,'ES-Efficacy'!$F$1)</f>
        <v>2</v>
      </c>
      <c r="T12" s="94" t="n">
        <f aca="false">MYRATING(_ESS5,$B12,'ES-Efficacy'!$F$1)</f>
        <v>4</v>
      </c>
      <c r="U12" s="94" t="n">
        <f aca="false">MYRATING(_ESS6,$B12,'ES-Efficacy'!$F$1)</f>
        <v>2</v>
      </c>
      <c r="V12" s="94" t="n">
        <f aca="false">MYRATING(_ESS7,$B12,'ES-Efficacy'!$F$1)</f>
        <v>1</v>
      </c>
      <c r="W12" s="94" t="n">
        <f aca="false">MYRATING(_ESD1,$B12,'ES-Efficacy'!$F$1)</f>
        <v>3</v>
      </c>
      <c r="X12" s="94" t="n">
        <f aca="false">MYRATING(_ESD2,$B12,'ES-Efficacy'!$F$1)</f>
        <v>3</v>
      </c>
      <c r="Y12" s="94" t="n">
        <f aca="false">MYRATING(_ESD3,$B12,'ES-Efficacy'!$F$1)</f>
        <v>3</v>
      </c>
      <c r="Z12" s="94" t="n">
        <f aca="false">MYRATING(_ESD4,$B12,'ES-Efficacy'!$F$1)</f>
        <v>3</v>
      </c>
      <c r="AA12" s="94" t="n">
        <f aca="false">MYRATING(_ESB1,$B12,'ES-Efficacy'!$F$1)</f>
        <v>3</v>
      </c>
      <c r="AB12" s="94" t="n">
        <f aca="false">MYRATING(_ESB2,$B12,'ES-Efficacy'!$F$1)</f>
        <v>3</v>
      </c>
      <c r="AC12" s="94" t="n">
        <f aca="false">MYRATING(_ESB3,$B12,'ES-Efficacy'!$F$1)</f>
        <v>3</v>
      </c>
    </row>
    <row r="13" customFormat="false" ht="15" hidden="false" customHeight="false" outlineLevel="0" collapsed="false">
      <c r="B13" s="101" t="s">
        <v>72</v>
      </c>
      <c r="C13" s="95" t="n">
        <f aca="false">SUMPRODUCT(H13:O13,H$4:O$4)</f>
        <v>2.2299598</v>
      </c>
      <c r="D13" s="95" t="n">
        <f aca="false">E13+F13</f>
        <v>1.15791183164</v>
      </c>
      <c r="E13" s="95" t="n">
        <f aca="false">SUMPRODUCT(P13:V13,P$4:V$4)</f>
        <v>0.8160512</v>
      </c>
      <c r="F13" s="95" t="n">
        <f aca="false">SUMPRODUCT(X13:Z13,X$4:Z$4)</f>
        <v>0.34186063164</v>
      </c>
      <c r="G13" s="95" t="n">
        <f aca="false">SUMPRODUCT(AA13:AC13,AA$4:AC$4)</f>
        <v>3</v>
      </c>
      <c r="H13" s="94" t="n">
        <f aca="false">MYRATING(_ESE1,$B13,'ES-Efficacy'!$F$1)</f>
        <v>4</v>
      </c>
      <c r="I13" s="94" t="n">
        <f aca="false">MYRATING(_ESE2,$B13,'ES-Efficacy'!$F$1)</f>
        <v>4</v>
      </c>
      <c r="J13" s="94" t="n">
        <f aca="false">MYRATING(_ESE3,$B13,'ES-Efficacy'!$F$1)</f>
        <v>4</v>
      </c>
      <c r="K13" s="94" t="n">
        <f aca="false">MYRATING(_ESE4,$B13,'ES-Efficacy'!$F$1)</f>
        <v>4</v>
      </c>
      <c r="L13" s="94" t="n">
        <f aca="false">MYRATING(_ESE5,$B13,'ES-Efficacy'!$F$1)</f>
        <v>4</v>
      </c>
      <c r="M13" s="94" t="n">
        <f aca="false">MYRATING(_ESE6,$B13,'ES-Efficacy'!$F$1)</f>
        <v>5</v>
      </c>
      <c r="N13" s="94" t="n">
        <f aca="false">MYRATING(_ESE7,$B13,'ES-Efficacy'!$F$1)</f>
        <v>2</v>
      </c>
      <c r="O13" s="94" t="n">
        <f aca="false">MYRATING(_ESE8,$B13,'ES-Efficacy'!$F$1)</f>
        <v>4</v>
      </c>
      <c r="P13" s="94" t="n">
        <f aca="false">MYRATING(_ESS1,$B13,'ES-Efficacy'!$F$1)</f>
        <v>3</v>
      </c>
      <c r="Q13" s="94" t="n">
        <f aca="false">MYRATING(_ESS2,$B13,'ES-Efficacy'!$F$1)</f>
        <v>3</v>
      </c>
      <c r="R13" s="94" t="n">
        <f aca="false">MYRATING(_ESS3,$B13,'ES-Efficacy'!$F$1)</f>
        <v>4</v>
      </c>
      <c r="S13" s="94" t="n">
        <f aca="false">MYRATING(_ESS4,$B13,'ES-Efficacy'!$F$1)</f>
        <v>2</v>
      </c>
      <c r="T13" s="94" t="n">
        <f aca="false">MYRATING(_ESS5,$B13,'ES-Efficacy'!$F$1)</f>
        <v>4</v>
      </c>
      <c r="U13" s="94" t="n">
        <f aca="false">MYRATING(_ESS6,$B13,'ES-Efficacy'!$F$1)</f>
        <v>4</v>
      </c>
      <c r="V13" s="94" t="n">
        <f aca="false">MYRATING(_ESS7,$B13,'ES-Efficacy'!$F$1)</f>
        <v>3</v>
      </c>
      <c r="W13" s="94" t="n">
        <f aca="false">MYRATING(_ESD1,$B13,'ES-Efficacy'!$F$1)</f>
        <v>3</v>
      </c>
      <c r="X13" s="94" t="n">
        <f aca="false">MYRATING(_ESD2,$B13,'ES-Efficacy'!$F$1)</f>
        <v>2</v>
      </c>
      <c r="Y13" s="94" t="n">
        <f aca="false">MYRATING(_ESD3,$B13,'ES-Efficacy'!$F$1)</f>
        <v>3</v>
      </c>
      <c r="Z13" s="94" t="n">
        <f aca="false">MYRATING(_ESD4,$B13,'ES-Efficacy'!$F$1)</f>
        <v>3</v>
      </c>
      <c r="AA13" s="94" t="n">
        <f aca="false">MYRATING(_ESB1,$B13,'ES-Efficacy'!$F$1)</f>
        <v>3</v>
      </c>
      <c r="AB13" s="94" t="n">
        <f aca="false">MYRATING(_ESB2,$B13,'ES-Efficacy'!$F$1)</f>
        <v>3</v>
      </c>
      <c r="AC13" s="94" t="n">
        <f aca="false">MYRATING(_ESB3,$B13,'ES-Efficacy'!$F$1)</f>
        <v>3</v>
      </c>
    </row>
    <row r="14" customFormat="false" ht="15" hidden="false" customHeight="false" outlineLevel="0" collapsed="false">
      <c r="B14" s="101" t="s">
        <v>55</v>
      </c>
      <c r="C14" s="95" t="n">
        <f aca="false">SUMPRODUCT(H14:O14,H$4:O$4)</f>
        <v>2.330895</v>
      </c>
      <c r="D14" s="95" t="n">
        <f aca="false">E14+F14</f>
        <v>0.89516833164</v>
      </c>
      <c r="E14" s="95" t="n">
        <f aca="false">SUMPRODUCT(P14:V14,P$4:V$4)</f>
        <v>0.6082483</v>
      </c>
      <c r="F14" s="95" t="n">
        <f aca="false">SUMPRODUCT(X14:Z14,X$4:Z$4)</f>
        <v>0.28692003164</v>
      </c>
      <c r="G14" s="95" t="n">
        <f aca="false">SUMPRODUCT(AA14:AC14,AA$4:AC$4)</f>
        <v>2.6</v>
      </c>
      <c r="H14" s="94" t="n">
        <f aca="false">MYRATING(_ESE1,$B14,'ES-Efficacy'!$F$1)</f>
        <v>5</v>
      </c>
      <c r="I14" s="94" t="n">
        <f aca="false">MYRATING(_ESE2,$B14,'ES-Efficacy'!$F$1)</f>
        <v>5</v>
      </c>
      <c r="J14" s="94" t="n">
        <f aca="false">MYRATING(_ESE3,$B14,'ES-Efficacy'!$F$1)</f>
        <v>5</v>
      </c>
      <c r="K14" s="94" t="n">
        <f aca="false">MYRATING(_ESE4,$B14,'ES-Efficacy'!$F$1)</f>
        <v>5</v>
      </c>
      <c r="L14" s="94" t="n">
        <f aca="false">MYRATING(_ESE5,$B14,'ES-Efficacy'!$F$1)</f>
        <v>2</v>
      </c>
      <c r="M14" s="94" t="n">
        <f aca="false">MYRATING(_ESE6,$B14,'ES-Efficacy'!$F$1)</f>
        <v>4</v>
      </c>
      <c r="N14" s="94" t="n">
        <f aca="false">MYRATING(_ESE7,$B14,'ES-Efficacy'!$F$1)</f>
        <v>2</v>
      </c>
      <c r="O14" s="94" t="n">
        <f aca="false">MYRATING(_ESE8,$B14,'ES-Efficacy'!$F$1)</f>
        <v>3</v>
      </c>
      <c r="P14" s="94" t="n">
        <f aca="false">MYRATING(_ESS1,$B14,'ES-Efficacy'!$F$1)</f>
        <v>3</v>
      </c>
      <c r="Q14" s="94" t="n">
        <f aca="false">MYRATING(_ESS2,$B14,'ES-Efficacy'!$F$1)</f>
        <v>3</v>
      </c>
      <c r="R14" s="94" t="n">
        <f aca="false">MYRATING(_ESS3,$B14,'ES-Efficacy'!$F$1)</f>
        <v>3</v>
      </c>
      <c r="S14" s="94" t="n">
        <f aca="false">MYRATING(_ESS4,$B14,'ES-Efficacy'!$F$1)</f>
        <v>1</v>
      </c>
      <c r="T14" s="94" t="n">
        <f aca="false">MYRATING(_ESS5,$B14,'ES-Efficacy'!$F$1)</f>
        <v>3</v>
      </c>
      <c r="U14" s="94" t="n">
        <f aca="false">MYRATING(_ESS6,$B14,'ES-Efficacy'!$F$1)</f>
        <v>1</v>
      </c>
      <c r="V14" s="94" t="n">
        <f aca="false">MYRATING(_ESS7,$B14,'ES-Efficacy'!$F$1)</f>
        <v>2</v>
      </c>
      <c r="W14" s="94" t="n">
        <f aca="false">MYRATING(_ESD1,$B14,'ES-Efficacy'!$F$1)</f>
        <v>3</v>
      </c>
      <c r="X14" s="94" t="n">
        <f aca="false">MYRATING(_ESD2,$B14,'ES-Efficacy'!$F$1)</f>
        <v>2</v>
      </c>
      <c r="Y14" s="94" t="n">
        <f aca="false">MYRATING(_ESD3,$B14,'ES-Efficacy'!$F$1)</f>
        <v>3</v>
      </c>
      <c r="Z14" s="94" t="n">
        <f aca="false">MYRATING(_ESD4,$B14,'ES-Efficacy'!$F$1)</f>
        <v>2</v>
      </c>
      <c r="AA14" s="94" t="n">
        <f aca="false">MYRATING(_ESB1,$B14,'ES-Efficacy'!$F$1)</f>
        <v>3</v>
      </c>
      <c r="AB14" s="94" t="n">
        <f aca="false">MYRATING(_ESB2,$B14,'ES-Efficacy'!$F$1)</f>
        <v>3</v>
      </c>
      <c r="AC14" s="94" t="n">
        <f aca="false">MYRATING(_ESB3,$B14,'ES-Efficacy'!$F$1)</f>
        <v>2</v>
      </c>
    </row>
    <row r="15" customFormat="false" ht="15" hidden="false" customHeight="false" outlineLevel="0" collapsed="false">
      <c r="B15" s="101" t="s">
        <v>56</v>
      </c>
      <c r="C15" s="95" t="n">
        <f aca="false">SUMPRODUCT(H15:O15,H$4:O$4)</f>
        <v>2.0731056</v>
      </c>
      <c r="D15" s="95" t="n">
        <f aca="false">E15+F15</f>
        <v>1.31329863578</v>
      </c>
      <c r="E15" s="95" t="n">
        <f aca="false">SUMPRODUCT(P15:V15,P$4:V$4)</f>
        <v>0.9314108</v>
      </c>
      <c r="F15" s="95" t="n">
        <f aca="false">SUMPRODUCT(X15:Z15,X$4:Z$4)</f>
        <v>0.38188783578</v>
      </c>
      <c r="G15" s="95" t="n">
        <f aca="false">SUMPRODUCT(AA15:AC15,AA$4:AC$4)</f>
        <v>3</v>
      </c>
      <c r="H15" s="94" t="n">
        <f aca="false">MYRATING(_ESE1,$B15,'ES-Efficacy'!$F$1)</f>
        <v>4</v>
      </c>
      <c r="I15" s="94" t="n">
        <f aca="false">MYRATING(_ESE2,$B15,'ES-Efficacy'!$F$1)</f>
        <v>4</v>
      </c>
      <c r="J15" s="94" t="n">
        <f aca="false">MYRATING(_ESE3,$B15,'ES-Efficacy'!$F$1)</f>
        <v>4</v>
      </c>
      <c r="K15" s="94" t="n">
        <f aca="false">MYRATING(_ESE4,$B15,'ES-Efficacy'!$F$1)</f>
        <v>4</v>
      </c>
      <c r="L15" s="94" t="n">
        <f aca="false">MYRATING(_ESE5,$B15,'ES-Efficacy'!$F$1)</f>
        <v>5</v>
      </c>
      <c r="M15" s="94" t="n">
        <f aca="false">MYRATING(_ESE6,$B15,'ES-Efficacy'!$F$1)</f>
        <v>1</v>
      </c>
      <c r="N15" s="94" t="n">
        <f aca="false">MYRATING(_ESE7,$B15,'ES-Efficacy'!$F$1)</f>
        <v>4</v>
      </c>
      <c r="O15" s="94" t="n">
        <f aca="false">MYRATING(_ESE8,$B15,'ES-Efficacy'!$F$1)</f>
        <v>3</v>
      </c>
      <c r="P15" s="94" t="n">
        <f aca="false">MYRATING(_ESS1,$B15,'ES-Efficacy'!$F$1)</f>
        <v>3</v>
      </c>
      <c r="Q15" s="94" t="n">
        <f aca="false">MYRATING(_ESS2,$B15,'ES-Efficacy'!$F$1)</f>
        <v>5</v>
      </c>
      <c r="R15" s="94" t="n">
        <f aca="false">MYRATING(_ESS3,$B15,'ES-Efficacy'!$F$1)</f>
        <v>5</v>
      </c>
      <c r="S15" s="94" t="n">
        <f aca="false">MYRATING(_ESS4,$B15,'ES-Efficacy'!$F$1)</f>
        <v>2</v>
      </c>
      <c r="T15" s="94" t="n">
        <f aca="false">MYRATING(_ESS5,$B15,'ES-Efficacy'!$F$1)</f>
        <v>5</v>
      </c>
      <c r="U15" s="94" t="n">
        <f aca="false">MYRATING(_ESS6,$B15,'ES-Efficacy'!$F$1)</f>
        <v>5</v>
      </c>
      <c r="V15" s="94" t="n">
        <f aca="false">MYRATING(_ESS7,$B15,'ES-Efficacy'!$F$1)</f>
        <v>2</v>
      </c>
      <c r="W15" s="94" t="n">
        <f aca="false">MYRATING(_ESD1,$B15,'ES-Efficacy'!$F$1)</f>
        <v>3</v>
      </c>
      <c r="X15" s="94" t="n">
        <f aca="false">MYRATING(_ESD2,$B15,'ES-Efficacy'!$F$1)</f>
        <v>3</v>
      </c>
      <c r="Y15" s="94" t="n">
        <f aca="false">MYRATING(_ESD3,$B15,'ES-Efficacy'!$F$1)</f>
        <v>3</v>
      </c>
      <c r="Z15" s="94" t="n">
        <f aca="false">MYRATING(_ESD4,$B15,'ES-Efficacy'!$F$1)</f>
        <v>3</v>
      </c>
      <c r="AA15" s="94" t="n">
        <f aca="false">MYRATING(_ESB1,$B15,'ES-Efficacy'!$F$1)</f>
        <v>3</v>
      </c>
      <c r="AB15" s="94" t="n">
        <f aca="false">MYRATING(_ESB2,$B15,'ES-Efficacy'!$F$1)</f>
        <v>3</v>
      </c>
      <c r="AC15" s="94" t="n">
        <f aca="false">MYRATING(_ESB3,$B15,'ES-Efficacy'!$F$1)</f>
        <v>3</v>
      </c>
    </row>
    <row r="16" customFormat="false" ht="15" hidden="false" customHeight="false" outlineLevel="0" collapsed="false">
      <c r="B16" s="101" t="s">
        <v>73</v>
      </c>
      <c r="C16" s="95" t="n">
        <f aca="false">SUMPRODUCT(H16:O16,H$4:O$4)</f>
        <v>1.6920696</v>
      </c>
      <c r="D16" s="95" t="n">
        <f aca="false">E16+F16</f>
        <v>1.28265153578</v>
      </c>
      <c r="E16" s="95" t="n">
        <f aca="false">SUMPRODUCT(P16:V16,P$4:V$4)</f>
        <v>0.9007637</v>
      </c>
      <c r="F16" s="95" t="n">
        <f aca="false">SUMPRODUCT(X16:Z16,X$4:Z$4)</f>
        <v>0.38188783578</v>
      </c>
      <c r="G16" s="95" t="n">
        <f aca="false">SUMPRODUCT(AA16:AC16,AA$4:AC$4)</f>
        <v>3</v>
      </c>
      <c r="H16" s="94" t="n">
        <f aca="false">MYRATING(_ESE1,$B16,'ES-Efficacy'!$F$1)</f>
        <v>3</v>
      </c>
      <c r="I16" s="94" t="n">
        <f aca="false">MYRATING(_ESE2,$B16,'ES-Efficacy'!$F$1)</f>
        <v>3</v>
      </c>
      <c r="J16" s="94" t="n">
        <f aca="false">MYRATING(_ESE3,$B16,'ES-Efficacy'!$F$1)</f>
        <v>3</v>
      </c>
      <c r="K16" s="94" t="n">
        <f aca="false">MYRATING(_ESE4,$B16,'ES-Efficacy'!$F$1)</f>
        <v>3</v>
      </c>
      <c r="L16" s="94" t="n">
        <f aca="false">MYRATING(_ESE5,$B16,'ES-Efficacy'!$F$1)</f>
        <v>5</v>
      </c>
      <c r="M16" s="94" t="n">
        <f aca="false">MYRATING(_ESE6,$B16,'ES-Efficacy'!$F$1)</f>
        <v>1</v>
      </c>
      <c r="N16" s="94" t="n">
        <f aca="false">MYRATING(_ESE7,$B16,'ES-Efficacy'!$F$1)</f>
        <v>3</v>
      </c>
      <c r="O16" s="94" t="n">
        <f aca="false">MYRATING(_ESE8,$B16,'ES-Efficacy'!$F$1)</f>
        <v>3</v>
      </c>
      <c r="P16" s="94" t="n">
        <f aca="false">MYRATING(_ESS1,$B16,'ES-Efficacy'!$F$1)</f>
        <v>3</v>
      </c>
      <c r="Q16" s="94" t="n">
        <f aca="false">MYRATING(_ESS2,$B16,'ES-Efficacy'!$F$1)</f>
        <v>5</v>
      </c>
      <c r="R16" s="94" t="n">
        <f aca="false">MYRATING(_ESS3,$B16,'ES-Efficacy'!$F$1)</f>
        <v>4</v>
      </c>
      <c r="S16" s="94" t="n">
        <f aca="false">MYRATING(_ESS4,$B16,'ES-Efficacy'!$F$1)</f>
        <v>2</v>
      </c>
      <c r="T16" s="94" t="n">
        <f aca="false">MYRATING(_ESS5,$B16,'ES-Efficacy'!$F$1)</f>
        <v>5</v>
      </c>
      <c r="U16" s="94" t="n">
        <f aca="false">MYRATING(_ESS6,$B16,'ES-Efficacy'!$F$1)</f>
        <v>5</v>
      </c>
      <c r="V16" s="94" t="n">
        <f aca="false">MYRATING(_ESS7,$B16,'ES-Efficacy'!$F$1)</f>
        <v>2</v>
      </c>
      <c r="W16" s="94" t="n">
        <f aca="false">MYRATING(_ESD1,$B16,'ES-Efficacy'!$F$1)</f>
        <v>3</v>
      </c>
      <c r="X16" s="94" t="n">
        <f aca="false">MYRATING(_ESD2,$B16,'ES-Efficacy'!$F$1)</f>
        <v>3</v>
      </c>
      <c r="Y16" s="94" t="n">
        <f aca="false">MYRATING(_ESD3,$B16,'ES-Efficacy'!$F$1)</f>
        <v>3</v>
      </c>
      <c r="Z16" s="94" t="n">
        <f aca="false">MYRATING(_ESD4,$B16,'ES-Efficacy'!$F$1)</f>
        <v>3</v>
      </c>
      <c r="AA16" s="94" t="n">
        <f aca="false">MYRATING(_ESB1,$B16,'ES-Efficacy'!$F$1)</f>
        <v>3</v>
      </c>
      <c r="AB16" s="94" t="n">
        <f aca="false">MYRATING(_ESB2,$B16,'ES-Efficacy'!$F$1)</f>
        <v>3</v>
      </c>
      <c r="AC16" s="94" t="n">
        <f aca="false">MYRATING(_ESB3,$B16,'ES-Efficacy'!$F$1)</f>
        <v>3</v>
      </c>
    </row>
    <row r="17" customFormat="false" ht="15" hidden="false" customHeight="false" outlineLevel="0" collapsed="false">
      <c r="B17" s="101" t="s">
        <v>74</v>
      </c>
      <c r="C17" s="95" t="n">
        <f aca="false">SUMPRODUCT(H17:O17,H$4:O$4)</f>
        <v>2.330895</v>
      </c>
      <c r="D17" s="95" t="n">
        <f aca="false">E17+F17</f>
        <v>0.89516833164</v>
      </c>
      <c r="E17" s="95" t="n">
        <f aca="false">SUMPRODUCT(P17:V17,P$4:V$4)</f>
        <v>0.6082483</v>
      </c>
      <c r="F17" s="95" t="n">
        <f aca="false">SUMPRODUCT(X17:Z17,X$4:Z$4)</f>
        <v>0.28692003164</v>
      </c>
      <c r="G17" s="95" t="n">
        <f aca="false">SUMPRODUCT(AA17:AC17,AA$4:AC$4)</f>
        <v>2.6</v>
      </c>
      <c r="H17" s="94" t="n">
        <f aca="false">MYRATING(_ESE1,$B17,'ES-Efficacy'!$F$1)</f>
        <v>5</v>
      </c>
      <c r="I17" s="94" t="n">
        <f aca="false">MYRATING(_ESE2,$B17,'ES-Efficacy'!$F$1)</f>
        <v>5</v>
      </c>
      <c r="J17" s="94" t="n">
        <f aca="false">MYRATING(_ESE3,$B17,'ES-Efficacy'!$F$1)</f>
        <v>5</v>
      </c>
      <c r="K17" s="94" t="n">
        <f aca="false">MYRATING(_ESE4,$B17,'ES-Efficacy'!$F$1)</f>
        <v>5</v>
      </c>
      <c r="L17" s="94" t="n">
        <f aca="false">MYRATING(_ESE5,$B17,'ES-Efficacy'!$F$1)</f>
        <v>2</v>
      </c>
      <c r="M17" s="94" t="n">
        <f aca="false">MYRATING(_ESE6,$B17,'ES-Efficacy'!$F$1)</f>
        <v>4</v>
      </c>
      <c r="N17" s="94" t="n">
        <f aca="false">MYRATING(_ESE7,$B17,'ES-Efficacy'!$F$1)</f>
        <v>2</v>
      </c>
      <c r="O17" s="94" t="n">
        <f aca="false">MYRATING(_ESE8,$B17,'ES-Efficacy'!$F$1)</f>
        <v>3</v>
      </c>
      <c r="P17" s="94" t="n">
        <f aca="false">MYRATING(_ESS1,$B17,'ES-Efficacy'!$F$1)</f>
        <v>3</v>
      </c>
      <c r="Q17" s="94" t="n">
        <f aca="false">MYRATING(_ESS2,$B17,'ES-Efficacy'!$F$1)</f>
        <v>3</v>
      </c>
      <c r="R17" s="94" t="n">
        <f aca="false">MYRATING(_ESS3,$B17,'ES-Efficacy'!$F$1)</f>
        <v>3</v>
      </c>
      <c r="S17" s="94" t="n">
        <f aca="false">MYRATING(_ESS4,$B17,'ES-Efficacy'!$F$1)</f>
        <v>1</v>
      </c>
      <c r="T17" s="94" t="n">
        <f aca="false">MYRATING(_ESS5,$B17,'ES-Efficacy'!$F$1)</f>
        <v>3</v>
      </c>
      <c r="U17" s="94" t="n">
        <f aca="false">MYRATING(_ESS6,$B17,'ES-Efficacy'!$F$1)</f>
        <v>1</v>
      </c>
      <c r="V17" s="94" t="n">
        <f aca="false">MYRATING(_ESS7,$B17,'ES-Efficacy'!$F$1)</f>
        <v>2</v>
      </c>
      <c r="W17" s="94" t="n">
        <f aca="false">MYRATING(_ESD1,$B17,'ES-Efficacy'!$F$1)</f>
        <v>3</v>
      </c>
      <c r="X17" s="94" t="n">
        <f aca="false">MYRATING(_ESD2,$B17,'ES-Efficacy'!$F$1)</f>
        <v>2</v>
      </c>
      <c r="Y17" s="94" t="n">
        <f aca="false">MYRATING(_ESD3,$B17,'ES-Efficacy'!$F$1)</f>
        <v>3</v>
      </c>
      <c r="Z17" s="94" t="n">
        <f aca="false">MYRATING(_ESD4,$B17,'ES-Efficacy'!$F$1)</f>
        <v>2</v>
      </c>
      <c r="AA17" s="94" t="n">
        <f aca="false">MYRATING(_ESB1,$B17,'ES-Efficacy'!$F$1)</f>
        <v>3</v>
      </c>
      <c r="AB17" s="94" t="n">
        <f aca="false">MYRATING(_ESB2,$B17,'ES-Efficacy'!$F$1)</f>
        <v>3</v>
      </c>
      <c r="AC17" s="94" t="n">
        <f aca="false">MYRATING(_ESB3,$B17,'ES-Efficacy'!$F$1)</f>
        <v>2</v>
      </c>
    </row>
    <row r="18" customFormat="false" ht="15" hidden="false" customHeight="false" outlineLevel="0" collapsed="false">
      <c r="B18" s="101" t="s">
        <v>75</v>
      </c>
      <c r="C18" s="95" t="n">
        <f aca="false">SUMPRODUCT(H18:O18,H$4:O$4)</f>
        <v>2.0682724</v>
      </c>
      <c r="D18" s="95" t="n">
        <f aca="false">E18+F18</f>
        <v>1.19793903578</v>
      </c>
      <c r="E18" s="95" t="n">
        <f aca="false">SUMPRODUCT(P18:V18,P$4:V$4)</f>
        <v>0.8160512</v>
      </c>
      <c r="F18" s="95" t="n">
        <f aca="false">SUMPRODUCT(X18:Z18,X$4:Z$4)</f>
        <v>0.38188783578</v>
      </c>
      <c r="G18" s="95" t="n">
        <f aca="false">SUMPRODUCT(AA18:AC18,AA$4:AC$4)</f>
        <v>3</v>
      </c>
      <c r="H18" s="94" t="n">
        <f aca="false">MYRATING(_ESE1,$B18,'ES-Efficacy'!$F$1)</f>
        <v>4</v>
      </c>
      <c r="I18" s="94" t="n">
        <f aca="false">MYRATING(_ESE2,$B18,'ES-Efficacy'!$F$1)</f>
        <v>4</v>
      </c>
      <c r="J18" s="94" t="n">
        <f aca="false">MYRATING(_ESE3,$B18,'ES-Efficacy'!$F$1)</f>
        <v>4</v>
      </c>
      <c r="K18" s="94" t="n">
        <f aca="false">MYRATING(_ESE4,$B18,'ES-Efficacy'!$F$1)</f>
        <v>4</v>
      </c>
      <c r="L18" s="94" t="n">
        <f aca="false">MYRATING(_ESE5,$B18,'ES-Efficacy'!$F$1)</f>
        <v>4</v>
      </c>
      <c r="M18" s="94" t="n">
        <f aca="false">MYRATING(_ESE6,$B18,'ES-Efficacy'!$F$1)</f>
        <v>5</v>
      </c>
      <c r="N18" s="94" t="n">
        <f aca="false">MYRATING(_ESE7,$B18,'ES-Efficacy'!$F$1)</f>
        <v>1</v>
      </c>
      <c r="O18" s="94" t="n">
        <f aca="false">MYRATING(_ESE8,$B18,'ES-Efficacy'!$F$1)</f>
        <v>2</v>
      </c>
      <c r="P18" s="94" t="n">
        <f aca="false">MYRATING(_ESS1,$B18,'ES-Efficacy'!$F$1)</f>
        <v>3</v>
      </c>
      <c r="Q18" s="94" t="n">
        <f aca="false">MYRATING(_ESS2,$B18,'ES-Efficacy'!$F$1)</f>
        <v>3</v>
      </c>
      <c r="R18" s="94" t="n">
        <f aca="false">MYRATING(_ESS3,$B18,'ES-Efficacy'!$F$1)</f>
        <v>4</v>
      </c>
      <c r="S18" s="94" t="n">
        <f aca="false">MYRATING(_ESS4,$B18,'ES-Efficacy'!$F$1)</f>
        <v>2</v>
      </c>
      <c r="T18" s="94" t="n">
        <f aca="false">MYRATING(_ESS5,$B18,'ES-Efficacy'!$F$1)</f>
        <v>4</v>
      </c>
      <c r="U18" s="94" t="n">
        <f aca="false">MYRATING(_ESS6,$B18,'ES-Efficacy'!$F$1)</f>
        <v>4</v>
      </c>
      <c r="V18" s="94" t="n">
        <f aca="false">MYRATING(_ESS7,$B18,'ES-Efficacy'!$F$1)</f>
        <v>3</v>
      </c>
      <c r="W18" s="94" t="n">
        <f aca="false">MYRATING(_ESD1,$B18,'ES-Efficacy'!$F$1)</f>
        <v>3</v>
      </c>
      <c r="X18" s="94" t="n">
        <f aca="false">MYRATING(_ESD2,$B18,'ES-Efficacy'!$F$1)</f>
        <v>3</v>
      </c>
      <c r="Y18" s="94" t="n">
        <f aca="false">MYRATING(_ESD3,$B18,'ES-Efficacy'!$F$1)</f>
        <v>3</v>
      </c>
      <c r="Z18" s="94" t="n">
        <f aca="false">MYRATING(_ESD4,$B18,'ES-Efficacy'!$F$1)</f>
        <v>3</v>
      </c>
      <c r="AA18" s="94" t="n">
        <f aca="false">MYRATING(_ESB1,$B18,'ES-Efficacy'!$F$1)</f>
        <v>3</v>
      </c>
      <c r="AB18" s="94" t="n">
        <f aca="false">MYRATING(_ESB2,$B18,'ES-Efficacy'!$F$1)</f>
        <v>3</v>
      </c>
      <c r="AC18" s="94" t="n">
        <f aca="false">MYRATING(_ESB3,$B18,'ES-Efficacy'!$F$1)</f>
        <v>3</v>
      </c>
    </row>
    <row r="19" customFormat="false" ht="15" hidden="false" customHeight="false" outlineLevel="0" collapsed="false">
      <c r="B19" s="101" t="s">
        <v>76</v>
      </c>
      <c r="C19" s="95" t="n">
        <f aca="false">SUMPRODUCT(H19:O19,H$4:O$4)</f>
        <v>1.62418</v>
      </c>
      <c r="D19" s="95" t="n">
        <f aca="false">E19+F19</f>
        <v>1.1095078275</v>
      </c>
      <c r="E19" s="95" t="n">
        <f aca="false">SUMPRODUCT(P19:V19,P$4:V$4)</f>
        <v>0.9175556</v>
      </c>
      <c r="F19" s="95" t="n">
        <f aca="false">SUMPRODUCT(X19:Z19,X$4:Z$4)</f>
        <v>0.1919522275</v>
      </c>
      <c r="G19" s="95" t="n">
        <f aca="false">SUMPRODUCT(AA19:AC19,AA$4:AC$4)</f>
        <v>2.2</v>
      </c>
      <c r="H19" s="94" t="n">
        <f aca="false">MYRATING(_ESE1,$B19,'ES-Efficacy'!$F$1)</f>
        <v>3</v>
      </c>
      <c r="I19" s="94" t="n">
        <f aca="false">MYRATING(_ESE2,$B19,'ES-Efficacy'!$F$1)</f>
        <v>3</v>
      </c>
      <c r="J19" s="94" t="n">
        <f aca="false">MYRATING(_ESE3,$B19,'ES-Efficacy'!$F$1)</f>
        <v>3</v>
      </c>
      <c r="K19" s="94" t="n">
        <f aca="false">MYRATING(_ESE4,$B19,'ES-Efficacy'!$F$1)</f>
        <v>3</v>
      </c>
      <c r="L19" s="94" t="n">
        <f aca="false">MYRATING(_ESE5,$B19,'ES-Efficacy'!$F$1)</f>
        <v>3</v>
      </c>
      <c r="M19" s="94" t="n">
        <f aca="false">MYRATING(_ESE6,$B19,'ES-Efficacy'!$F$1)</f>
        <v>3</v>
      </c>
      <c r="N19" s="94" t="n">
        <f aca="false">MYRATING(_ESE7,$B19,'ES-Efficacy'!$F$1)</f>
        <v>3</v>
      </c>
      <c r="O19" s="94" t="n">
        <f aca="false">MYRATING(_ESE8,$B19,'ES-Efficacy'!$F$1)</f>
        <v>2</v>
      </c>
      <c r="P19" s="94" t="n">
        <f aca="false">MYRATING(_ESS1,$B19,'ES-Efficacy'!$F$1)</f>
        <v>5</v>
      </c>
      <c r="Q19" s="94" t="n">
        <f aca="false">MYRATING(_ESS2,$B19,'ES-Efficacy'!$F$1)</f>
        <v>3</v>
      </c>
      <c r="R19" s="94" t="n">
        <f aca="false">MYRATING(_ESS3,$B19,'ES-Efficacy'!$F$1)</f>
        <v>4</v>
      </c>
      <c r="S19" s="94" t="n">
        <f aca="false">MYRATING(_ESS4,$B19,'ES-Efficacy'!$F$1)</f>
        <v>2</v>
      </c>
      <c r="T19" s="94" t="n">
        <f aca="false">MYRATING(_ESS5,$B19,'ES-Efficacy'!$F$1)</f>
        <v>4</v>
      </c>
      <c r="U19" s="94" t="n">
        <f aca="false">MYRATING(_ESS6,$B19,'ES-Efficacy'!$F$1)</f>
        <v>3</v>
      </c>
      <c r="V19" s="94" t="n">
        <f aca="false">MYRATING(_ESS7,$B19,'ES-Efficacy'!$F$1)</f>
        <v>3</v>
      </c>
      <c r="W19" s="94" t="n">
        <f aca="false">MYRATING(_ESD1,$B19,'ES-Efficacy'!$F$1)</f>
        <v>3</v>
      </c>
      <c r="X19" s="94" t="n">
        <f aca="false">MYRATING(_ESD2,$B19,'ES-Efficacy'!$F$1)</f>
        <v>1</v>
      </c>
      <c r="Y19" s="94" t="n">
        <f aca="false">MYRATING(_ESD3,$B19,'ES-Efficacy'!$F$1)</f>
        <v>3</v>
      </c>
      <c r="Z19" s="94" t="n">
        <f aca="false">MYRATING(_ESD4,$B19,'ES-Efficacy'!$F$1)</f>
        <v>1</v>
      </c>
      <c r="AA19" s="94" t="n">
        <f aca="false">MYRATING(_ESB1,$B19,'ES-Efficacy'!$F$1)</f>
        <v>3</v>
      </c>
      <c r="AB19" s="94" t="n">
        <f aca="false">MYRATING(_ESB2,$B19,'ES-Efficacy'!$F$1)</f>
        <v>1</v>
      </c>
      <c r="AC19" s="94" t="n">
        <f aca="false">MYRATING(_ESB3,$B19,'ES-Efficacy'!$F$1)</f>
        <v>3</v>
      </c>
    </row>
    <row r="20" customFormat="false" ht="15" hidden="false" customHeight="false" outlineLevel="0" collapsed="false">
      <c r="B20" s="101" t="s">
        <v>77</v>
      </c>
      <c r="C20" s="95" t="n">
        <f aca="false">SUMPRODUCT(H20:O20,H$4:O$4)</f>
        <v>2.2299598</v>
      </c>
      <c r="D20" s="95" t="n">
        <f aca="false">E20+F20</f>
        <v>1.19793903578</v>
      </c>
      <c r="E20" s="95" t="n">
        <f aca="false">SUMPRODUCT(P20:V20,P$4:V$4)</f>
        <v>0.8160512</v>
      </c>
      <c r="F20" s="95" t="n">
        <f aca="false">SUMPRODUCT(X20:Z20,X$4:Z$4)</f>
        <v>0.38188783578</v>
      </c>
      <c r="G20" s="95" t="n">
        <f aca="false">SUMPRODUCT(AA20:AC20,AA$4:AC$4)</f>
        <v>3</v>
      </c>
      <c r="H20" s="94" t="n">
        <f aca="false">MYRATING(_ESE1,$B20,'ES-Efficacy'!$F$1)</f>
        <v>4</v>
      </c>
      <c r="I20" s="94" t="n">
        <f aca="false">MYRATING(_ESE2,$B20,'ES-Efficacy'!$F$1)</f>
        <v>4</v>
      </c>
      <c r="J20" s="94" t="n">
        <f aca="false">MYRATING(_ESE3,$B20,'ES-Efficacy'!$F$1)</f>
        <v>4</v>
      </c>
      <c r="K20" s="94" t="n">
        <f aca="false">MYRATING(_ESE4,$B20,'ES-Efficacy'!$F$1)</f>
        <v>4</v>
      </c>
      <c r="L20" s="94" t="n">
        <f aca="false">MYRATING(_ESE5,$B20,'ES-Efficacy'!$F$1)</f>
        <v>4</v>
      </c>
      <c r="M20" s="94" t="n">
        <f aca="false">MYRATING(_ESE6,$B20,'ES-Efficacy'!$F$1)</f>
        <v>5</v>
      </c>
      <c r="N20" s="94" t="n">
        <f aca="false">MYRATING(_ESE7,$B20,'ES-Efficacy'!$F$1)</f>
        <v>2</v>
      </c>
      <c r="O20" s="94" t="n">
        <f aca="false">MYRATING(_ESE8,$B20,'ES-Efficacy'!$F$1)</f>
        <v>4</v>
      </c>
      <c r="P20" s="94" t="n">
        <f aca="false">MYRATING(_ESS1,$B20,'ES-Efficacy'!$F$1)</f>
        <v>3</v>
      </c>
      <c r="Q20" s="94" t="n">
        <f aca="false">MYRATING(_ESS2,$B20,'ES-Efficacy'!$F$1)</f>
        <v>3</v>
      </c>
      <c r="R20" s="94" t="n">
        <f aca="false">MYRATING(_ESS3,$B20,'ES-Efficacy'!$F$1)</f>
        <v>4</v>
      </c>
      <c r="S20" s="94" t="n">
        <f aca="false">MYRATING(_ESS4,$B20,'ES-Efficacy'!$F$1)</f>
        <v>2</v>
      </c>
      <c r="T20" s="94" t="n">
        <f aca="false">MYRATING(_ESS5,$B20,'ES-Efficacy'!$F$1)</f>
        <v>4</v>
      </c>
      <c r="U20" s="94" t="n">
        <f aca="false">MYRATING(_ESS6,$B20,'ES-Efficacy'!$F$1)</f>
        <v>4</v>
      </c>
      <c r="V20" s="94" t="n">
        <f aca="false">MYRATING(_ESS7,$B20,'ES-Efficacy'!$F$1)</f>
        <v>3</v>
      </c>
      <c r="W20" s="94" t="n">
        <f aca="false">MYRATING(_ESD1,$B20,'ES-Efficacy'!$F$1)</f>
        <v>3</v>
      </c>
      <c r="X20" s="94" t="n">
        <f aca="false">MYRATING(_ESD2,$B20,'ES-Efficacy'!$F$1)</f>
        <v>3</v>
      </c>
      <c r="Y20" s="94" t="n">
        <f aca="false">MYRATING(_ESD3,$B20,'ES-Efficacy'!$F$1)</f>
        <v>3</v>
      </c>
      <c r="Z20" s="94" t="n">
        <f aca="false">MYRATING(_ESD4,$B20,'ES-Efficacy'!$F$1)</f>
        <v>3</v>
      </c>
      <c r="AA20" s="94" t="n">
        <f aca="false">MYRATING(_ESB1,$B20,'ES-Efficacy'!$F$1)</f>
        <v>3</v>
      </c>
      <c r="AB20" s="94" t="n">
        <f aca="false">MYRATING(_ESB2,$B20,'ES-Efficacy'!$F$1)</f>
        <v>3</v>
      </c>
      <c r="AC20" s="94" t="n">
        <f aca="false">MYRATING(_ESB3,$B20,'ES-Efficacy'!$F$1)</f>
        <v>3</v>
      </c>
    </row>
    <row r="21" customFormat="false" ht="15" hidden="false" customHeight="false" outlineLevel="0" collapsed="false">
      <c r="B21" s="101" t="s">
        <v>57</v>
      </c>
      <c r="C21" s="95" t="n">
        <f aca="false">SUMPRODUCT(H21:O21,H$4:O$4)</f>
        <v>2.0640012</v>
      </c>
      <c r="D21" s="95" t="n">
        <f aca="false">E21+F21</f>
        <v>1.03715573164</v>
      </c>
      <c r="E21" s="95" t="n">
        <f aca="false">SUMPRODUCT(P21:V21,P$4:V$4)</f>
        <v>0.6952951</v>
      </c>
      <c r="F21" s="95" t="n">
        <f aca="false">SUMPRODUCT(X21:Z21,X$4:Z$4)</f>
        <v>0.34186063164</v>
      </c>
      <c r="G21" s="95" t="n">
        <f aca="false">SUMPRODUCT(AA21:AC21,AA$4:AC$4)</f>
        <v>3</v>
      </c>
      <c r="H21" s="94" t="n">
        <f aca="false">MYRATING(_ESE1,$B21,'ES-Efficacy'!$F$1)</f>
        <v>4</v>
      </c>
      <c r="I21" s="94" t="n">
        <f aca="false">MYRATING(_ESE2,$B21,'ES-Efficacy'!$F$1)</f>
        <v>4</v>
      </c>
      <c r="J21" s="94" t="n">
        <f aca="false">MYRATING(_ESE3,$B21,'ES-Efficacy'!$F$1)</f>
        <v>4</v>
      </c>
      <c r="K21" s="94" t="n">
        <f aca="false">MYRATING(_ESE4,$B21,'ES-Efficacy'!$F$1)</f>
        <v>4</v>
      </c>
      <c r="L21" s="94" t="n">
        <f aca="false">MYRATING(_ESE5,$B21,'ES-Efficacy'!$F$1)</f>
        <v>2</v>
      </c>
      <c r="M21" s="94" t="n">
        <f aca="false">MYRATING(_ESE6,$B21,'ES-Efficacy'!$F$1)</f>
        <v>4</v>
      </c>
      <c r="N21" s="94" t="n">
        <f aca="false">MYRATING(_ESE7,$B21,'ES-Efficacy'!$F$1)</f>
        <v>4</v>
      </c>
      <c r="O21" s="94" t="n">
        <f aca="false">MYRATING(_ESE8,$B21,'ES-Efficacy'!$F$1)</f>
        <v>3</v>
      </c>
      <c r="P21" s="94" t="n">
        <f aca="false">MYRATING(_ESS1,$B21,'ES-Efficacy'!$F$1)</f>
        <v>3</v>
      </c>
      <c r="Q21" s="94" t="n">
        <f aca="false">MYRATING(_ESS2,$B21,'ES-Efficacy'!$F$1)</f>
        <v>3</v>
      </c>
      <c r="R21" s="94" t="n">
        <f aca="false">MYRATING(_ESS3,$B21,'ES-Efficacy'!$F$1)</f>
        <v>4</v>
      </c>
      <c r="S21" s="94" t="n">
        <f aca="false">MYRATING(_ESS4,$B21,'ES-Efficacy'!$F$1)</f>
        <v>2</v>
      </c>
      <c r="T21" s="94" t="n">
        <f aca="false">MYRATING(_ESS5,$B21,'ES-Efficacy'!$F$1)</f>
        <v>3</v>
      </c>
      <c r="U21" s="94" t="n">
        <f aca="false">MYRATING(_ESS6,$B21,'ES-Efficacy'!$F$1)</f>
        <v>2</v>
      </c>
      <c r="V21" s="94" t="n">
        <f aca="false">MYRATING(_ESS7,$B21,'ES-Efficacy'!$F$1)</f>
        <v>2</v>
      </c>
      <c r="W21" s="94" t="n">
        <f aca="false">MYRATING(_ESD1,$B21,'ES-Efficacy'!$F$1)</f>
        <v>3</v>
      </c>
      <c r="X21" s="94" t="n">
        <f aca="false">MYRATING(_ESD2,$B21,'ES-Efficacy'!$F$1)</f>
        <v>2</v>
      </c>
      <c r="Y21" s="94" t="n">
        <f aca="false">MYRATING(_ESD3,$B21,'ES-Efficacy'!$F$1)</f>
        <v>3</v>
      </c>
      <c r="Z21" s="94" t="n">
        <f aca="false">MYRATING(_ESD4,$B21,'ES-Efficacy'!$F$1)</f>
        <v>3</v>
      </c>
      <c r="AA21" s="94" t="n">
        <f aca="false">MYRATING(_ESB1,$B21,'ES-Efficacy'!$F$1)</f>
        <v>3</v>
      </c>
      <c r="AB21" s="94" t="n">
        <f aca="false">MYRATING(_ESB2,$B21,'ES-Efficacy'!$F$1)</f>
        <v>3</v>
      </c>
      <c r="AC21" s="94" t="n">
        <f aca="false">MYRATING(_ESB3,$B21,'ES-Efficacy'!$F$1)</f>
        <v>3</v>
      </c>
    </row>
    <row r="22" customFormat="false" ht="15" hidden="false" customHeight="false" outlineLevel="0" collapsed="false">
      <c r="B22" s="101" t="s">
        <v>58</v>
      </c>
      <c r="C22" s="95" t="n">
        <f aca="false">SUMPRODUCT(H22:O22,H$4:O$4)</f>
        <v>1.686</v>
      </c>
      <c r="D22" s="95" t="n">
        <f aca="false">E22+F22</f>
        <v>1.13481253578</v>
      </c>
      <c r="E22" s="95" t="n">
        <f aca="false">SUMPRODUCT(P22:V22,P$4:V$4)</f>
        <v>0.7529247</v>
      </c>
      <c r="F22" s="95" t="n">
        <f aca="false">SUMPRODUCT(X22:Z22,X$4:Z$4)</f>
        <v>0.38188783578</v>
      </c>
      <c r="G22" s="95" t="n">
        <f aca="false">SUMPRODUCT(AA22:AC22,AA$4:AC$4)</f>
        <v>3</v>
      </c>
      <c r="H22" s="94" t="n">
        <f aca="false">MYRATING(_ESE1,$B22,'ES-Efficacy'!$F$1)</f>
        <v>3</v>
      </c>
      <c r="I22" s="94" t="n">
        <f aca="false">MYRATING(_ESE2,$B22,'ES-Efficacy'!$F$1)</f>
        <v>3</v>
      </c>
      <c r="J22" s="94" t="n">
        <f aca="false">MYRATING(_ESE3,$B22,'ES-Efficacy'!$F$1)</f>
        <v>3</v>
      </c>
      <c r="K22" s="94" t="n">
        <f aca="false">MYRATING(_ESE4,$B22,'ES-Efficacy'!$F$1)</f>
        <v>3</v>
      </c>
      <c r="L22" s="94" t="n">
        <f aca="false">MYRATING(_ESE5,$B22,'ES-Efficacy'!$F$1)</f>
        <v>3</v>
      </c>
      <c r="M22" s="94" t="n">
        <f aca="false">MYRATING(_ESE6,$B22,'ES-Efficacy'!$F$1)</f>
        <v>3</v>
      </c>
      <c r="N22" s="94" t="n">
        <f aca="false">MYRATING(_ESE7,$B22,'ES-Efficacy'!$F$1)</f>
        <v>3</v>
      </c>
      <c r="O22" s="94" t="n">
        <f aca="false">MYRATING(_ESE8,$B22,'ES-Efficacy'!$F$1)</f>
        <v>3</v>
      </c>
      <c r="P22" s="94" t="n">
        <f aca="false">MYRATING(_ESS1,$B22,'ES-Efficacy'!$F$1)</f>
        <v>3</v>
      </c>
      <c r="Q22" s="94" t="n">
        <f aca="false">MYRATING(_ESS2,$B22,'ES-Efficacy'!$F$1)</f>
        <v>3</v>
      </c>
      <c r="R22" s="94" t="n">
        <f aca="false">MYRATING(_ESS3,$B22,'ES-Efficacy'!$F$1)</f>
        <v>3</v>
      </c>
      <c r="S22" s="94" t="n">
        <f aca="false">MYRATING(_ESS4,$B22,'ES-Efficacy'!$F$1)</f>
        <v>3</v>
      </c>
      <c r="T22" s="94" t="n">
        <f aca="false">MYRATING(_ESS5,$B22,'ES-Efficacy'!$F$1)</f>
        <v>3</v>
      </c>
      <c r="U22" s="94" t="n">
        <f aca="false">MYRATING(_ESS6,$B22,'ES-Efficacy'!$F$1)</f>
        <v>3</v>
      </c>
      <c r="V22" s="94" t="n">
        <f aca="false">MYRATING(_ESS7,$B22,'ES-Efficacy'!$F$1)</f>
        <v>3</v>
      </c>
      <c r="W22" s="94" t="n">
        <f aca="false">MYRATING(_ESD1,$B22,'ES-Efficacy'!$F$1)</f>
        <v>3</v>
      </c>
      <c r="X22" s="94" t="n">
        <f aca="false">MYRATING(_ESD2,$B22,'ES-Efficacy'!$F$1)</f>
        <v>3</v>
      </c>
      <c r="Y22" s="94" t="n">
        <f aca="false">MYRATING(_ESD3,$B22,'ES-Efficacy'!$F$1)</f>
        <v>3</v>
      </c>
      <c r="Z22" s="94" t="n">
        <f aca="false">MYRATING(_ESD4,$B22,'ES-Efficacy'!$F$1)</f>
        <v>3</v>
      </c>
      <c r="AA22" s="94" t="n">
        <f aca="false">MYRATING(_ESB1,$B22,'ES-Efficacy'!$F$1)</f>
        <v>3</v>
      </c>
      <c r="AB22" s="94" t="n">
        <f aca="false">MYRATING(_ESB2,$B22,'ES-Efficacy'!$F$1)</f>
        <v>3</v>
      </c>
      <c r="AC22" s="94" t="n">
        <f aca="false">MYRATING(_ESB3,$B22,'ES-Efficacy'!$F$1)</f>
        <v>3</v>
      </c>
    </row>
    <row r="23" customFormat="false" ht="15.75" hidden="false" customHeight="false" outlineLevel="0" collapsed="false">
      <c r="B23" s="102" t="s">
        <v>59</v>
      </c>
      <c r="C23" s="95" t="n">
        <f aca="false">SUMPRODUCT(H23:O23,H$4:O$4)</f>
        <v>1.4160714</v>
      </c>
      <c r="D23" s="95" t="n">
        <f aca="false">E23+F23</f>
        <v>1.09879403578</v>
      </c>
      <c r="E23" s="95" t="n">
        <f aca="false">SUMPRODUCT(P23:V23,P$4:V$4)</f>
        <v>0.7169062</v>
      </c>
      <c r="F23" s="95" t="n">
        <f aca="false">SUMPRODUCT(X23:Z23,X$4:Z$4)</f>
        <v>0.38188783578</v>
      </c>
      <c r="G23" s="95" t="n">
        <f aca="false">SUMPRODUCT(AA23:AC23,AA$4:AC$4)</f>
        <v>3</v>
      </c>
      <c r="H23" s="94" t="n">
        <f aca="false">MYRATING(_ESE1,$B23,'ES-Efficacy'!$F$1)</f>
        <v>2</v>
      </c>
      <c r="I23" s="94" t="n">
        <f aca="false">MYRATING(_ESE2,$B23,'ES-Efficacy'!$F$1)</f>
        <v>2</v>
      </c>
      <c r="J23" s="94" t="n">
        <f aca="false">MYRATING(_ESE3,$B23,'ES-Efficacy'!$F$1)</f>
        <v>2</v>
      </c>
      <c r="K23" s="94" t="n">
        <f aca="false">MYRATING(_ESE4,$B23,'ES-Efficacy'!$F$1)</f>
        <v>2</v>
      </c>
      <c r="L23" s="94" t="n">
        <f aca="false">MYRATING(_ESE5,$B23,'ES-Efficacy'!$F$1)</f>
        <v>2</v>
      </c>
      <c r="M23" s="94" t="n">
        <f aca="false">MYRATING(_ESE6,$B23,'ES-Efficacy'!$F$1)</f>
        <v>4</v>
      </c>
      <c r="N23" s="94" t="n">
        <f aca="false">MYRATING(_ESE7,$B23,'ES-Efficacy'!$F$1)</f>
        <v>5</v>
      </c>
      <c r="O23" s="94" t="n">
        <f aca="false">MYRATING(_ESE8,$B23,'ES-Efficacy'!$F$1)</f>
        <v>3</v>
      </c>
      <c r="P23" s="94" t="n">
        <f aca="false">MYRATING(_ESS1,$B23,'ES-Efficacy'!$F$1)</f>
        <v>4</v>
      </c>
      <c r="Q23" s="94" t="n">
        <f aca="false">MYRATING(_ESS2,$B23,'ES-Efficacy'!$F$1)</f>
        <v>3</v>
      </c>
      <c r="R23" s="94" t="n">
        <f aca="false">MYRATING(_ESS3,$B23,'ES-Efficacy'!$F$1)</f>
        <v>2</v>
      </c>
      <c r="S23" s="94" t="n">
        <f aca="false">MYRATING(_ESS4,$B23,'ES-Efficacy'!$F$1)</f>
        <v>2</v>
      </c>
      <c r="T23" s="94" t="n">
        <f aca="false">MYRATING(_ESS5,$B23,'ES-Efficacy'!$F$1)</f>
        <v>3</v>
      </c>
      <c r="U23" s="94" t="n">
        <f aca="false">MYRATING(_ESS6,$B23,'ES-Efficacy'!$F$1)</f>
        <v>3</v>
      </c>
      <c r="V23" s="94" t="n">
        <f aca="false">MYRATING(_ESS7,$B23,'ES-Efficacy'!$F$1)</f>
        <v>2</v>
      </c>
      <c r="W23" s="94" t="n">
        <f aca="false">MYRATING(_ESD1,$B23,'ES-Efficacy'!$F$1)</f>
        <v>3</v>
      </c>
      <c r="X23" s="94" t="n">
        <f aca="false">MYRATING(_ESD2,$B23,'ES-Efficacy'!$F$1)</f>
        <v>3</v>
      </c>
      <c r="Y23" s="94" t="n">
        <f aca="false">MYRATING(_ESD3,$B23,'ES-Efficacy'!$F$1)</f>
        <v>3</v>
      </c>
      <c r="Z23" s="94" t="n">
        <f aca="false">MYRATING(_ESD4,$B23,'ES-Efficacy'!$F$1)</f>
        <v>3</v>
      </c>
      <c r="AA23" s="94" t="n">
        <f aca="false">MYRATING(_ESB1,$B23,'ES-Efficacy'!$F$1)</f>
        <v>3</v>
      </c>
      <c r="AB23" s="94" t="n">
        <f aca="false">MYRATING(_ESB2,$B23,'ES-Efficacy'!$F$1)</f>
        <v>3</v>
      </c>
      <c r="AC23" s="94" t="n">
        <f aca="false">MYRATING(_ESB3,$B23,'ES-Efficacy'!$F$1)</f>
        <v>3</v>
      </c>
    </row>
    <row r="24" customFormat="false" ht="15" hidden="false" customHeight="false" outlineLevel="0" collapsed="false">
      <c r="B24" s="39" t="s">
        <v>37</v>
      </c>
      <c r="C24" s="95" t="n">
        <f aca="false">SUMPRODUCT(H24:O24,H$4:O$4)</f>
        <v>2.6693314</v>
      </c>
      <c r="D24" s="95" t="n">
        <f aca="false">E24+F24</f>
        <v>1.4304310263</v>
      </c>
      <c r="E24" s="95" t="n">
        <f aca="false">SUMPRODUCT(P24:V24,P$4:V$4)</f>
        <v>1.0137137</v>
      </c>
      <c r="F24" s="95" t="n">
        <f aca="false">SUMPRODUCT(X24:Z24,X$4:Z$4)</f>
        <v>0.4167173263</v>
      </c>
      <c r="G24" s="95" t="n">
        <f aca="false">SUMPRODUCT(AA24:AC24,AA$4:AC$4)</f>
        <v>1.4</v>
      </c>
      <c r="H24" s="94" t="n">
        <f aca="false">MYRATING(_ESE1,$B24,'ES-Efficacy'!$F$1)</f>
        <v>5</v>
      </c>
      <c r="I24" s="94" t="n">
        <f aca="false">MYRATING(_ESE2,$B24,'ES-Efficacy'!$F$1)</f>
        <v>5</v>
      </c>
      <c r="J24" s="94" t="n">
        <f aca="false">MYRATING(_ESE3,$B24,'ES-Efficacy'!$F$1)</f>
        <v>5</v>
      </c>
      <c r="K24" s="94" t="n">
        <f aca="false">MYRATING(_ESE4,$B24,'ES-Efficacy'!$F$1)</f>
        <v>4</v>
      </c>
      <c r="L24" s="94" t="n">
        <f aca="false">MYRATING(_ESE5,$B24,'ES-Efficacy'!$F$1)</f>
        <v>5</v>
      </c>
      <c r="M24" s="94" t="n">
        <f aca="false">MYRATING(_ESE6,$B24,'ES-Efficacy'!$F$1)</f>
        <v>4</v>
      </c>
      <c r="N24" s="94" t="n">
        <f aca="false">MYRATING(_ESE7,$B24,'ES-Efficacy'!$F$1)</f>
        <v>5</v>
      </c>
      <c r="O24" s="94" t="n">
        <f aca="false">MYRATING(_ESE8,$B24,'ES-Efficacy'!$F$1)</f>
        <v>5</v>
      </c>
      <c r="P24" s="94" t="n">
        <f aca="false">MYRATING(_ESS1,$B24,'ES-Efficacy'!$F$1)</f>
        <v>4</v>
      </c>
      <c r="Q24" s="94" t="n">
        <f aca="false">MYRATING(_ESS2,$B24,'ES-Efficacy'!$F$1)</f>
        <v>4</v>
      </c>
      <c r="R24" s="94" t="n">
        <f aca="false">MYRATING(_ESS3,$B24,'ES-Efficacy'!$F$1)</f>
        <v>5</v>
      </c>
      <c r="S24" s="94" t="n">
        <f aca="false">MYRATING(_ESS4,$B24,'ES-Efficacy'!$F$1)</f>
        <v>3</v>
      </c>
      <c r="T24" s="94" t="n">
        <f aca="false">MYRATING(_ESS5,$B24,'ES-Efficacy'!$F$1)</f>
        <v>5</v>
      </c>
      <c r="U24" s="94" t="n">
        <f aca="false">MYRATING(_ESS6,$B24,'ES-Efficacy'!$F$1)</f>
        <v>4</v>
      </c>
      <c r="V24" s="94" t="n">
        <f aca="false">MYRATING(_ESS7,$B24,'ES-Efficacy'!$F$1)</f>
        <v>3</v>
      </c>
      <c r="W24" s="94" t="n">
        <f aca="false">MYRATING(_ESD1,$B24,'ES-Efficacy'!$F$1)</f>
        <v>5</v>
      </c>
      <c r="X24" s="94" t="n">
        <f aca="false">MYRATING(_ESD2,$B24,'ES-Efficacy'!$F$1)</f>
        <v>5</v>
      </c>
      <c r="Y24" s="94" t="n">
        <f aca="false">MYRATING(_ESD3,$B24,'ES-Efficacy'!$F$1)</f>
        <v>5</v>
      </c>
      <c r="Z24" s="94" t="n">
        <f aca="false">MYRATING(_ESD4,$B24,'ES-Efficacy'!$F$1)</f>
        <v>1</v>
      </c>
      <c r="AA24" s="94" t="n">
        <f aca="false">MYRATING(_ESB1,$B24,'ES-Efficacy'!$F$1)</f>
        <v>3</v>
      </c>
      <c r="AB24" s="94" t="n">
        <f aca="false">MYRATING(_ESB2,$B24,'ES-Efficacy'!$F$1)</f>
        <v>1</v>
      </c>
      <c r="AC24" s="94" t="n">
        <f aca="false">MYRATING(_ESB3,$B24,'ES-Efficacy'!$F$1)</f>
        <v>1</v>
      </c>
    </row>
    <row r="25" customFormat="false" ht="15" hidden="false" customHeight="false" outlineLevel="0" collapsed="false">
      <c r="B25" s="39" t="s">
        <v>14</v>
      </c>
      <c r="C25" s="95" t="n">
        <f aca="false">SUMPRODUCT(H25:O25,H$4:O$4)</f>
        <v>1.8421798</v>
      </c>
      <c r="D25" s="95" t="n">
        <f aca="false">E25+F25</f>
        <v>1.31533635354</v>
      </c>
      <c r="E25" s="95" t="n">
        <f aca="false">SUMPRODUCT(P25:V25,P$4:V$4)</f>
        <v>1.0530454</v>
      </c>
      <c r="F25" s="95" t="n">
        <f aca="false">SUMPRODUCT(X25:Z25,X$4:Z$4)</f>
        <v>0.26229095354</v>
      </c>
      <c r="G25" s="95" t="n">
        <f aca="false">SUMPRODUCT(AA25:AC25,AA$4:AC$4)</f>
        <v>3</v>
      </c>
      <c r="H25" s="94" t="n">
        <f aca="false">MYRATING(_ESE1,$B25,'ES-Efficacy'!$F$1)</f>
        <v>3</v>
      </c>
      <c r="I25" s="94" t="n">
        <f aca="false">MYRATING(_ESE2,$B25,'ES-Efficacy'!$F$1)</f>
        <v>3</v>
      </c>
      <c r="J25" s="94" t="n">
        <f aca="false">MYRATING(_ESE3,$B25,'ES-Efficacy'!$F$1)</f>
        <v>4</v>
      </c>
      <c r="K25" s="94" t="n">
        <f aca="false">MYRATING(_ESE4,$B25,'ES-Efficacy'!$F$1)</f>
        <v>3</v>
      </c>
      <c r="L25" s="94" t="n">
        <f aca="false">MYRATING(_ESE5,$B25,'ES-Efficacy'!$F$1)</f>
        <v>4</v>
      </c>
      <c r="M25" s="94" t="n">
        <f aca="false">MYRATING(_ESE6,$B25,'ES-Efficacy'!$F$1)</f>
        <v>3</v>
      </c>
      <c r="N25" s="94" t="n">
        <f aca="false">MYRATING(_ESE7,$B25,'ES-Efficacy'!$F$1)</f>
        <v>3</v>
      </c>
      <c r="O25" s="94" t="n">
        <f aca="false">MYRATING(_ESE8,$B25,'ES-Efficacy'!$F$1)</f>
        <v>3</v>
      </c>
      <c r="P25" s="94" t="n">
        <f aca="false">MYRATING(_ESS1,$B25,'ES-Efficacy'!$F$1)</f>
        <v>4</v>
      </c>
      <c r="Q25" s="94" t="n">
        <f aca="false">MYRATING(_ESS2,$B25,'ES-Efficacy'!$F$1)</f>
        <v>5</v>
      </c>
      <c r="R25" s="94" t="n">
        <f aca="false">MYRATING(_ESS3,$B25,'ES-Efficacy'!$F$1)</f>
        <v>4</v>
      </c>
      <c r="S25" s="94" t="n">
        <f aca="false">MYRATING(_ESS4,$B25,'ES-Efficacy'!$F$1)</f>
        <v>4</v>
      </c>
      <c r="T25" s="94" t="n">
        <f aca="false">MYRATING(_ESS5,$B25,'ES-Efficacy'!$F$1)</f>
        <v>5</v>
      </c>
      <c r="U25" s="94" t="n">
        <f aca="false">MYRATING(_ESS6,$B25,'ES-Efficacy'!$F$1)</f>
        <v>3</v>
      </c>
      <c r="V25" s="94" t="n">
        <f aca="false">MYRATING(_ESS7,$B25,'ES-Efficacy'!$F$1)</f>
        <v>4</v>
      </c>
      <c r="W25" s="94" t="n">
        <f aca="false">MYRATING(_ESD1,$B25,'ES-Efficacy'!$F$1)</f>
        <v>2</v>
      </c>
      <c r="X25" s="94" t="n">
        <f aca="false">MYRATING(_ESD2,$B25,'ES-Efficacy'!$F$1)</f>
        <v>3</v>
      </c>
      <c r="Y25" s="94" t="n">
        <f aca="false">MYRATING(_ESD3,$B25,'ES-Efficacy'!$F$1)</f>
        <v>1</v>
      </c>
      <c r="Z25" s="94" t="n">
        <f aca="false">MYRATING(_ESD4,$B25,'ES-Efficacy'!$F$1)</f>
        <v>2</v>
      </c>
      <c r="AA25" s="94" t="n">
        <f aca="false">MYRATING(_ESB1,$B25,'ES-Efficacy'!$F$1)</f>
        <v>3</v>
      </c>
      <c r="AB25" s="94" t="n">
        <f aca="false">MYRATING(_ESB2,$B25,'ES-Efficacy'!$F$1)</f>
        <v>3</v>
      </c>
      <c r="AC25" s="94" t="n">
        <f aca="false">MYRATING(_ESB3,$B25,'ES-Efficacy'!$F$1)</f>
        <v>3</v>
      </c>
    </row>
    <row r="26" customFormat="false" ht="15" hidden="false" customHeight="false" outlineLevel="0" collapsed="false">
      <c r="B26" s="39" t="s">
        <v>12</v>
      </c>
      <c r="C26" s="95" t="n">
        <f aca="false">SUMPRODUCT(H26:O26,H$4:O$4)</f>
        <v>2.090078</v>
      </c>
      <c r="D26" s="95" t="n">
        <f aca="false">E26+F26</f>
        <v>1.31600943578</v>
      </c>
      <c r="E26" s="95" t="n">
        <f aca="false">SUMPRODUCT(P26:V26,P$4:V$4)</f>
        <v>0.9341216</v>
      </c>
      <c r="F26" s="95" t="n">
        <f aca="false">SUMPRODUCT(X26:Z26,X$4:Z$4)</f>
        <v>0.38188783578</v>
      </c>
      <c r="G26" s="95" t="n">
        <f aca="false">SUMPRODUCT(AA26:AC26,AA$4:AC$4)</f>
        <v>3</v>
      </c>
      <c r="H26" s="94" t="n">
        <f aca="false">MYRATING(_ESE1,$B26,'ES-Efficacy'!$F$1)</f>
        <v>4</v>
      </c>
      <c r="I26" s="94" t="n">
        <f aca="false">MYRATING(_ESE2,$B26,'ES-Efficacy'!$F$1)</f>
        <v>4</v>
      </c>
      <c r="J26" s="94" t="n">
        <f aca="false">MYRATING(_ESE3,$B26,'ES-Efficacy'!$F$1)</f>
        <v>4</v>
      </c>
      <c r="K26" s="94" t="n">
        <f aca="false">MYRATING(_ESE4,$B26,'ES-Efficacy'!$F$1)</f>
        <v>4</v>
      </c>
      <c r="L26" s="94" t="n">
        <f aca="false">MYRATING(_ESE5,$B26,'ES-Efficacy'!$F$1)</f>
        <v>4</v>
      </c>
      <c r="M26" s="94" t="n">
        <f aca="false">MYRATING(_ESE6,$B26,'ES-Efficacy'!$F$1)</f>
        <v>3</v>
      </c>
      <c r="N26" s="94" t="n">
        <f aca="false">MYRATING(_ESE7,$B26,'ES-Efficacy'!$F$1)</f>
        <v>3</v>
      </c>
      <c r="O26" s="94" t="n">
        <f aca="false">MYRATING(_ESE8,$B26,'ES-Efficacy'!$F$1)</f>
        <v>3</v>
      </c>
      <c r="P26" s="94" t="n">
        <f aca="false">MYRATING(_ESS1,$B26,'ES-Efficacy'!$F$1)</f>
        <v>4</v>
      </c>
      <c r="Q26" s="94" t="n">
        <f aca="false">MYRATING(_ESS2,$B26,'ES-Efficacy'!$F$1)</f>
        <v>5</v>
      </c>
      <c r="R26" s="94" t="n">
        <f aca="false">MYRATING(_ESS3,$B26,'ES-Efficacy'!$F$1)</f>
        <v>3</v>
      </c>
      <c r="S26" s="94" t="n">
        <f aca="false">MYRATING(_ESS4,$B26,'ES-Efficacy'!$F$1)</f>
        <v>3</v>
      </c>
      <c r="T26" s="94" t="n">
        <f aca="false">MYRATING(_ESS5,$B26,'ES-Efficacy'!$F$1)</f>
        <v>5</v>
      </c>
      <c r="U26" s="94" t="n">
        <f aca="false">MYRATING(_ESS6,$B26,'ES-Efficacy'!$F$1)</f>
        <v>2</v>
      </c>
      <c r="V26" s="94" t="n">
        <f aca="false">MYRATING(_ESS7,$B26,'ES-Efficacy'!$F$1)</f>
        <v>3</v>
      </c>
      <c r="W26" s="94" t="n">
        <f aca="false">MYRATING(_ESD1,$B26,'ES-Efficacy'!$F$1)</f>
        <v>3</v>
      </c>
      <c r="X26" s="94" t="n">
        <f aca="false">MYRATING(_ESD2,$B26,'ES-Efficacy'!$F$1)</f>
        <v>3</v>
      </c>
      <c r="Y26" s="94" t="n">
        <f aca="false">MYRATING(_ESD3,$B26,'ES-Efficacy'!$F$1)</f>
        <v>3</v>
      </c>
      <c r="Z26" s="94" t="n">
        <f aca="false">MYRATING(_ESD4,$B26,'ES-Efficacy'!$F$1)</f>
        <v>3</v>
      </c>
      <c r="AA26" s="94" t="n">
        <f aca="false">MYRATING(_ESB1,$B26,'ES-Efficacy'!$F$1)</f>
        <v>3</v>
      </c>
      <c r="AB26" s="94" t="n">
        <f aca="false">MYRATING(_ESB2,$B26,'ES-Efficacy'!$F$1)</f>
        <v>3</v>
      </c>
      <c r="AC26" s="94" t="n">
        <f aca="false">MYRATING(_ESB3,$B26,'ES-Efficacy'!$F$1)</f>
        <v>3</v>
      </c>
    </row>
    <row r="27" customFormat="false" ht="15" hidden="false" customHeight="false" outlineLevel="0" collapsed="false">
      <c r="B27" s="39" t="s">
        <v>38</v>
      </c>
      <c r="C27" s="95" t="n">
        <f aca="false">SUMPRODUCT(H27:O27,H$4:O$4)</f>
        <v>1.9658198</v>
      </c>
      <c r="D27" s="95" t="n">
        <f aca="false">E27+F27</f>
        <v>1.31600943578</v>
      </c>
      <c r="E27" s="95" t="n">
        <f aca="false">SUMPRODUCT(P27:V27,P$4:V$4)</f>
        <v>0.9341216</v>
      </c>
      <c r="F27" s="95" t="n">
        <f aca="false">SUMPRODUCT(X27:Z27,X$4:Z$4)</f>
        <v>0.38188783578</v>
      </c>
      <c r="G27" s="95" t="n">
        <f aca="false">SUMPRODUCT(AA27:AC27,AA$4:AC$4)</f>
        <v>3</v>
      </c>
      <c r="H27" s="94" t="n">
        <f aca="false">MYRATING(_ESE1,$B27,'ES-Efficacy'!$F$1)</f>
        <v>3</v>
      </c>
      <c r="I27" s="94" t="n">
        <f aca="false">MYRATING(_ESE2,$B27,'ES-Efficacy'!$F$1)</f>
        <v>3</v>
      </c>
      <c r="J27" s="94" t="n">
        <f aca="false">MYRATING(_ESE3,$B27,'ES-Efficacy'!$F$1)</f>
        <v>4</v>
      </c>
      <c r="K27" s="94" t="n">
        <f aca="false">MYRATING(_ESE4,$B27,'ES-Efficacy'!$F$1)</f>
        <v>3</v>
      </c>
      <c r="L27" s="94" t="n">
        <f aca="false">MYRATING(_ESE5,$B27,'ES-Efficacy'!$F$1)</f>
        <v>4</v>
      </c>
      <c r="M27" s="94" t="n">
        <f aca="false">MYRATING(_ESE6,$B27,'ES-Efficacy'!$F$1)</f>
        <v>3</v>
      </c>
      <c r="N27" s="94" t="n">
        <f aca="false">MYRATING(_ESE7,$B27,'ES-Efficacy'!$F$1)</f>
        <v>3</v>
      </c>
      <c r="O27" s="94" t="n">
        <f aca="false">MYRATING(_ESE8,$B27,'ES-Efficacy'!$F$1)</f>
        <v>5</v>
      </c>
      <c r="P27" s="94" t="n">
        <f aca="false">MYRATING(_ESS1,$B27,'ES-Efficacy'!$F$1)</f>
        <v>4</v>
      </c>
      <c r="Q27" s="94" t="n">
        <f aca="false">MYRATING(_ESS2,$B27,'ES-Efficacy'!$F$1)</f>
        <v>5</v>
      </c>
      <c r="R27" s="94" t="n">
        <f aca="false">MYRATING(_ESS3,$B27,'ES-Efficacy'!$F$1)</f>
        <v>3</v>
      </c>
      <c r="S27" s="94" t="n">
        <f aca="false">MYRATING(_ESS4,$B27,'ES-Efficacy'!$F$1)</f>
        <v>3</v>
      </c>
      <c r="T27" s="94" t="n">
        <f aca="false">MYRATING(_ESS5,$B27,'ES-Efficacy'!$F$1)</f>
        <v>5</v>
      </c>
      <c r="U27" s="94" t="n">
        <f aca="false">MYRATING(_ESS6,$B27,'ES-Efficacy'!$F$1)</f>
        <v>2</v>
      </c>
      <c r="V27" s="94" t="n">
        <f aca="false">MYRATING(_ESS7,$B27,'ES-Efficacy'!$F$1)</f>
        <v>3</v>
      </c>
      <c r="W27" s="94" t="n">
        <f aca="false">MYRATING(_ESD1,$B27,'ES-Efficacy'!$F$1)</f>
        <v>3</v>
      </c>
      <c r="X27" s="94" t="n">
        <f aca="false">MYRATING(_ESD2,$B27,'ES-Efficacy'!$F$1)</f>
        <v>3</v>
      </c>
      <c r="Y27" s="94" t="n">
        <f aca="false">MYRATING(_ESD3,$B27,'ES-Efficacy'!$F$1)</f>
        <v>3</v>
      </c>
      <c r="Z27" s="94" t="n">
        <f aca="false">MYRATING(_ESD4,$B27,'ES-Efficacy'!$F$1)</f>
        <v>3</v>
      </c>
      <c r="AA27" s="94" t="n">
        <f aca="false">MYRATING(_ESB1,$B27,'ES-Efficacy'!$F$1)</f>
        <v>3</v>
      </c>
      <c r="AB27" s="94" t="n">
        <f aca="false">MYRATING(_ESB2,$B27,'ES-Efficacy'!$F$1)</f>
        <v>3</v>
      </c>
      <c r="AC27" s="94" t="n">
        <f aca="false">MYRATING(_ESB3,$B27,'ES-Efficacy'!$F$1)</f>
        <v>3</v>
      </c>
    </row>
    <row r="28" customFormat="false" ht="15" hidden="false" customHeight="false" outlineLevel="0" collapsed="false">
      <c r="B28" s="39" t="s">
        <v>40</v>
      </c>
      <c r="C28" s="95" t="n">
        <f aca="false">SUMPRODUCT(H28:O28,H$4:O$4)</f>
        <v>2.0931128</v>
      </c>
      <c r="D28" s="95" t="n">
        <f aca="false">E28+F28</f>
        <v>1.39261463578</v>
      </c>
      <c r="E28" s="95" t="n">
        <f aca="false">SUMPRODUCT(P28:V28,P$4:V$4)</f>
        <v>1.0107268</v>
      </c>
      <c r="F28" s="95" t="n">
        <f aca="false">SUMPRODUCT(X28:Z28,X$4:Z$4)</f>
        <v>0.38188783578</v>
      </c>
      <c r="G28" s="95" t="n">
        <f aca="false">SUMPRODUCT(AA28:AC28,AA$4:AC$4)</f>
        <v>3</v>
      </c>
      <c r="H28" s="94" t="n">
        <f aca="false">MYRATING(_ESE1,$B28,'ES-Efficacy'!$F$1)</f>
        <v>4</v>
      </c>
      <c r="I28" s="94" t="n">
        <f aca="false">MYRATING(_ESE2,$B28,'ES-Efficacy'!$F$1)</f>
        <v>4</v>
      </c>
      <c r="J28" s="94" t="n">
        <f aca="false">MYRATING(_ESE3,$B28,'ES-Efficacy'!$F$1)</f>
        <v>4</v>
      </c>
      <c r="K28" s="94" t="n">
        <f aca="false">MYRATING(_ESE4,$B28,'ES-Efficacy'!$F$1)</f>
        <v>4</v>
      </c>
      <c r="L28" s="94" t="n">
        <f aca="false">MYRATING(_ESE5,$B28,'ES-Efficacy'!$F$1)</f>
        <v>5</v>
      </c>
      <c r="M28" s="94" t="n">
        <f aca="false">MYRATING(_ESE6,$B28,'ES-Efficacy'!$F$1)</f>
        <v>2</v>
      </c>
      <c r="N28" s="94" t="n">
        <f aca="false">MYRATING(_ESE7,$B28,'ES-Efficacy'!$F$1)</f>
        <v>3</v>
      </c>
      <c r="O28" s="94" t="n">
        <f aca="false">MYRATING(_ESE8,$B28,'ES-Efficacy'!$F$1)</f>
        <v>3</v>
      </c>
      <c r="P28" s="94" t="n">
        <f aca="false">MYRATING(_ESS1,$B28,'ES-Efficacy'!$F$1)</f>
        <v>4</v>
      </c>
      <c r="Q28" s="94" t="n">
        <f aca="false">MYRATING(_ESS2,$B28,'ES-Efficacy'!$F$1)</f>
        <v>5</v>
      </c>
      <c r="R28" s="94" t="n">
        <f aca="false">MYRATING(_ESS3,$B28,'ES-Efficacy'!$F$1)</f>
        <v>4</v>
      </c>
      <c r="S28" s="94" t="n">
        <f aca="false">MYRATING(_ESS4,$B28,'ES-Efficacy'!$F$1)</f>
        <v>4</v>
      </c>
      <c r="T28" s="94" t="n">
        <f aca="false">MYRATING(_ESS5,$B28,'ES-Efficacy'!$F$1)</f>
        <v>5</v>
      </c>
      <c r="U28" s="94" t="n">
        <f aca="false">MYRATING(_ESS6,$B28,'ES-Efficacy'!$F$1)</f>
        <v>4</v>
      </c>
      <c r="V28" s="94" t="n">
        <f aca="false">MYRATING(_ESS7,$B28,'ES-Efficacy'!$F$1)</f>
        <v>2</v>
      </c>
      <c r="W28" s="94" t="n">
        <f aca="false">MYRATING(_ESD1,$B28,'ES-Efficacy'!$F$1)</f>
        <v>3</v>
      </c>
      <c r="X28" s="94" t="n">
        <f aca="false">MYRATING(_ESD2,$B28,'ES-Efficacy'!$F$1)</f>
        <v>3</v>
      </c>
      <c r="Y28" s="94" t="n">
        <f aca="false">MYRATING(_ESD3,$B28,'ES-Efficacy'!$F$1)</f>
        <v>3</v>
      </c>
      <c r="Z28" s="94" t="n">
        <f aca="false">MYRATING(_ESD4,$B28,'ES-Efficacy'!$F$1)</f>
        <v>3</v>
      </c>
      <c r="AA28" s="94" t="n">
        <f aca="false">MYRATING(_ESB1,$B28,'ES-Efficacy'!$F$1)</f>
        <v>3</v>
      </c>
      <c r="AB28" s="94" t="n">
        <f aca="false">MYRATING(_ESB2,$B28,'ES-Efficacy'!$F$1)</f>
        <v>3</v>
      </c>
      <c r="AC28" s="94" t="n">
        <f aca="false">MYRATING(_ESB3,$B28,'ES-Efficacy'!$F$1)</f>
        <v>3</v>
      </c>
    </row>
    <row r="29" customFormat="false" ht="15" hidden="false" customHeight="false" outlineLevel="0" collapsed="false">
      <c r="B29" s="39" t="s">
        <v>28</v>
      </c>
      <c r="C29" s="95" t="n">
        <f aca="false">SUMPRODUCT(H29:O29,H$4:O$4)</f>
        <v>2.0976088</v>
      </c>
      <c r="D29" s="95" t="n">
        <f aca="false">E29+F29</f>
        <v>1.14465833578</v>
      </c>
      <c r="E29" s="95" t="n">
        <f aca="false">SUMPRODUCT(P29:V29,P$4:V$4)</f>
        <v>0.8726517</v>
      </c>
      <c r="F29" s="95" t="n">
        <f aca="false">SUMPRODUCT(X29:Z29,X$4:Z$4)</f>
        <v>0.27200663578</v>
      </c>
      <c r="G29" s="95" t="n">
        <f aca="false">SUMPRODUCT(AA29:AC29,AA$4:AC$4)</f>
        <v>3</v>
      </c>
      <c r="H29" s="94" t="n">
        <f aca="false">MYRATING(_ESE1,$B29,'ES-Efficacy'!$F$1)</f>
        <v>4</v>
      </c>
      <c r="I29" s="94" t="n">
        <f aca="false">MYRATING(_ESE2,$B29,'ES-Efficacy'!$F$1)</f>
        <v>4</v>
      </c>
      <c r="J29" s="94" t="n">
        <f aca="false">MYRATING(_ESE3,$B29,'ES-Efficacy'!$F$1)</f>
        <v>4</v>
      </c>
      <c r="K29" s="94" t="n">
        <f aca="false">MYRATING(_ESE4,$B29,'ES-Efficacy'!$F$1)</f>
        <v>4</v>
      </c>
      <c r="L29" s="94" t="n">
        <f aca="false">MYRATING(_ESE5,$B29,'ES-Efficacy'!$F$1)</f>
        <v>4</v>
      </c>
      <c r="M29" s="94" t="n">
        <f aca="false">MYRATING(_ESE6,$B29,'ES-Efficacy'!$F$1)</f>
        <v>1</v>
      </c>
      <c r="N29" s="94" t="n">
        <f aca="false">MYRATING(_ESE7,$B29,'ES-Efficacy'!$F$1)</f>
        <v>3</v>
      </c>
      <c r="O29" s="94" t="n">
        <f aca="false">MYRATING(_ESE8,$B29,'ES-Efficacy'!$F$1)</f>
        <v>5</v>
      </c>
      <c r="P29" s="94" t="n">
        <f aca="false">MYRATING(_ESS1,$B29,'ES-Efficacy'!$F$1)</f>
        <v>3</v>
      </c>
      <c r="Q29" s="94" t="n">
        <f aca="false">MYRATING(_ESS2,$B29,'ES-Efficacy'!$F$1)</f>
        <v>5</v>
      </c>
      <c r="R29" s="94" t="n">
        <f aca="false">MYRATING(_ESS3,$B29,'ES-Efficacy'!$F$1)</f>
        <v>3</v>
      </c>
      <c r="S29" s="94" t="n">
        <f aca="false">MYRATING(_ESS4,$B29,'ES-Efficacy'!$F$1)</f>
        <v>3</v>
      </c>
      <c r="T29" s="94" t="n">
        <f aca="false">MYRATING(_ESS5,$B29,'ES-Efficacy'!$F$1)</f>
        <v>5</v>
      </c>
      <c r="U29" s="94" t="n">
        <f aca="false">MYRATING(_ESS6,$B29,'ES-Efficacy'!$F$1)</f>
        <v>2</v>
      </c>
      <c r="V29" s="94" t="n">
        <f aca="false">MYRATING(_ESS7,$B29,'ES-Efficacy'!$F$1)</f>
        <v>3</v>
      </c>
      <c r="W29" s="94" t="n">
        <f aca="false">MYRATING(_ESD1,$B29,'ES-Efficacy'!$F$1)</f>
        <v>3</v>
      </c>
      <c r="X29" s="94" t="n">
        <f aca="false">MYRATING(_ESD2,$B29,'ES-Efficacy'!$F$1)</f>
        <v>3</v>
      </c>
      <c r="Y29" s="94" t="n">
        <f aca="false">MYRATING(_ESD3,$B29,'ES-Efficacy'!$F$1)</f>
        <v>3</v>
      </c>
      <c r="Z29" s="94" t="n">
        <f aca="false">MYRATING(_ESD4,$B29,'ES-Efficacy'!$F$1)</f>
        <v>1</v>
      </c>
      <c r="AA29" s="94" t="n">
        <f aca="false">MYRATING(_ESB1,$B29,'ES-Efficacy'!$F$1)</f>
        <v>3</v>
      </c>
      <c r="AB29" s="94" t="n">
        <f aca="false">MYRATING(_ESB2,$B29,'ES-Efficacy'!$F$1)</f>
        <v>3</v>
      </c>
      <c r="AC29" s="94" t="n">
        <f aca="false">MYRATING(_ESB3,$B29,'ES-Efficacy'!$F$1)</f>
        <v>3</v>
      </c>
    </row>
    <row r="30" customFormat="false" ht="15" hidden="false" customHeight="false" outlineLevel="0" collapsed="false">
      <c r="B30" s="39" t="s">
        <v>39</v>
      </c>
      <c r="C30" s="95" t="n">
        <f aca="false">SUMPRODUCT(H30:O30,H$4:O$4)</f>
        <v>2.4130594</v>
      </c>
      <c r="D30" s="95" t="n">
        <f aca="false">E30+F30</f>
        <v>1.45328133578</v>
      </c>
      <c r="E30" s="95" t="n">
        <f aca="false">SUMPRODUCT(P30:V30,P$4:V$4)</f>
        <v>1.0713935</v>
      </c>
      <c r="F30" s="95" t="n">
        <f aca="false">SUMPRODUCT(X30:Z30,X$4:Z$4)</f>
        <v>0.38188783578</v>
      </c>
      <c r="G30" s="95" t="n">
        <f aca="false">SUMPRODUCT(AA30:AC30,AA$4:AC$4)</f>
        <v>3</v>
      </c>
      <c r="H30" s="94" t="n">
        <f aca="false">MYRATING(_ESE1,$B30,'ES-Efficacy'!$F$1)</f>
        <v>5</v>
      </c>
      <c r="I30" s="94" t="n">
        <f aca="false">MYRATING(_ESE2,$B30,'ES-Efficacy'!$F$1)</f>
        <v>5</v>
      </c>
      <c r="J30" s="94" t="n">
        <f aca="false">MYRATING(_ESE3,$B30,'ES-Efficacy'!$F$1)</f>
        <v>5</v>
      </c>
      <c r="K30" s="94" t="n">
        <f aca="false">MYRATING(_ESE4,$B30,'ES-Efficacy'!$F$1)</f>
        <v>5</v>
      </c>
      <c r="L30" s="94" t="n">
        <f aca="false">MYRATING(_ESE5,$B30,'ES-Efficacy'!$F$1)</f>
        <v>4</v>
      </c>
      <c r="M30" s="94" t="n">
        <f aca="false">MYRATING(_ESE6,$B30,'ES-Efficacy'!$F$1)</f>
        <v>2</v>
      </c>
      <c r="N30" s="94" t="n">
        <f aca="false">MYRATING(_ESE7,$B30,'ES-Efficacy'!$F$1)</f>
        <v>4</v>
      </c>
      <c r="O30" s="94" t="n">
        <f aca="false">MYRATING(_ESE8,$B30,'ES-Efficacy'!$F$1)</f>
        <v>3</v>
      </c>
      <c r="P30" s="94" t="n">
        <f aca="false">MYRATING(_ESS1,$B30,'ES-Efficacy'!$F$1)</f>
        <v>4</v>
      </c>
      <c r="Q30" s="94" t="n">
        <f aca="false">MYRATING(_ESS2,$B30,'ES-Efficacy'!$F$1)</f>
        <v>5</v>
      </c>
      <c r="R30" s="94" t="n">
        <f aca="false">MYRATING(_ESS3,$B30,'ES-Efficacy'!$F$1)</f>
        <v>4</v>
      </c>
      <c r="S30" s="94" t="n">
        <f aca="false">MYRATING(_ESS4,$B30,'ES-Efficacy'!$F$1)</f>
        <v>3</v>
      </c>
      <c r="T30" s="94" t="n">
        <f aca="false">MYRATING(_ESS5,$B30,'ES-Efficacy'!$F$1)</f>
        <v>5</v>
      </c>
      <c r="U30" s="94" t="n">
        <f aca="false">MYRATING(_ESS6,$B30,'ES-Efficacy'!$F$1)</f>
        <v>4</v>
      </c>
      <c r="V30" s="94" t="n">
        <f aca="false">MYRATING(_ESS7,$B30,'ES-Efficacy'!$F$1)</f>
        <v>5</v>
      </c>
      <c r="W30" s="94" t="n">
        <f aca="false">MYRATING(_ESD1,$B30,'ES-Efficacy'!$F$1)</f>
        <v>5</v>
      </c>
      <c r="X30" s="94" t="n">
        <f aca="false">MYRATING(_ESD2,$B30,'ES-Efficacy'!$F$1)</f>
        <v>3</v>
      </c>
      <c r="Y30" s="94" t="n">
        <f aca="false">MYRATING(_ESD3,$B30,'ES-Efficacy'!$F$1)</f>
        <v>3</v>
      </c>
      <c r="Z30" s="94" t="n">
        <f aca="false">MYRATING(_ESD4,$B30,'ES-Efficacy'!$F$1)</f>
        <v>3</v>
      </c>
      <c r="AA30" s="94" t="n">
        <f aca="false">MYRATING(_ESB1,$B30,'ES-Efficacy'!$F$1)</f>
        <v>3</v>
      </c>
      <c r="AB30" s="94" t="n">
        <f aca="false">MYRATING(_ESB2,$B30,'ES-Efficacy'!$F$1)</f>
        <v>3</v>
      </c>
      <c r="AC30" s="94" t="n">
        <f aca="false">MYRATING(_ESB3,$B30,'ES-Efficacy'!$F$1)</f>
        <v>3</v>
      </c>
    </row>
    <row r="31" customFormat="false" ht="15" hidden="false" customHeight="false" outlineLevel="0" collapsed="false">
      <c r="B31" s="39" t="s">
        <v>41</v>
      </c>
      <c r="C31" s="95" t="n">
        <f aca="false">SUMPRODUCT(H31:O31,H$4:O$4)</f>
        <v>1.9739688</v>
      </c>
      <c r="D31" s="95" t="n">
        <f aca="false">E31+F31</f>
        <v>1.44723223578</v>
      </c>
      <c r="E31" s="95" t="n">
        <f aca="false">SUMPRODUCT(P31:V31,P$4:V$4)</f>
        <v>1.0653444</v>
      </c>
      <c r="F31" s="95" t="n">
        <f aca="false">SUMPRODUCT(X31:Z31,X$4:Z$4)</f>
        <v>0.38188783578</v>
      </c>
      <c r="G31" s="95" t="n">
        <f aca="false">SUMPRODUCT(AA31:AC31,AA$4:AC$4)</f>
        <v>3</v>
      </c>
      <c r="H31" s="94" t="n">
        <f aca="false">MYRATING(_ESE1,$B31,'ES-Efficacy'!$F$1)</f>
        <v>4</v>
      </c>
      <c r="I31" s="94" t="n">
        <f aca="false">MYRATING(_ESE2,$B31,'ES-Efficacy'!$F$1)</f>
        <v>4</v>
      </c>
      <c r="J31" s="94" t="n">
        <f aca="false">MYRATING(_ESE3,$B31,'ES-Efficacy'!$F$1)</f>
        <v>4</v>
      </c>
      <c r="K31" s="94" t="n">
        <f aca="false">MYRATING(_ESE4,$B31,'ES-Efficacy'!$F$1)</f>
        <v>4</v>
      </c>
      <c r="L31" s="94" t="n">
        <f aca="false">MYRATING(_ESE5,$B31,'ES-Efficacy'!$F$1)</f>
        <v>4</v>
      </c>
      <c r="M31" s="94" t="n">
        <f aca="false">MYRATING(_ESE6,$B31,'ES-Efficacy'!$F$1)</f>
        <v>1</v>
      </c>
      <c r="N31" s="94" t="n">
        <f aca="false">MYRATING(_ESE7,$B31,'ES-Efficacy'!$F$1)</f>
        <v>3</v>
      </c>
      <c r="O31" s="94" t="n">
        <f aca="false">MYRATING(_ESE8,$B31,'ES-Efficacy'!$F$1)</f>
        <v>3</v>
      </c>
      <c r="P31" s="94" t="n">
        <f aca="false">MYRATING(_ESS1,$B31,'ES-Efficacy'!$F$1)</f>
        <v>4</v>
      </c>
      <c r="Q31" s="94" t="n">
        <f aca="false">MYRATING(_ESS2,$B31,'ES-Efficacy'!$F$1)</f>
        <v>5</v>
      </c>
      <c r="R31" s="94" t="n">
        <f aca="false">MYRATING(_ESS3,$B31,'ES-Efficacy'!$F$1)</f>
        <v>5</v>
      </c>
      <c r="S31" s="94" t="n">
        <f aca="false">MYRATING(_ESS4,$B31,'ES-Efficacy'!$F$1)</f>
        <v>5</v>
      </c>
      <c r="T31" s="94" t="n">
        <f aca="false">MYRATING(_ESS5,$B31,'ES-Efficacy'!$F$1)</f>
        <v>5</v>
      </c>
      <c r="U31" s="94" t="n">
        <f aca="false">MYRATING(_ESS6,$B31,'ES-Efficacy'!$F$1)</f>
        <v>2</v>
      </c>
      <c r="V31" s="94" t="n">
        <f aca="false">MYRATING(_ESS7,$B31,'ES-Efficacy'!$F$1)</f>
        <v>3</v>
      </c>
      <c r="W31" s="94" t="n">
        <f aca="false">MYRATING(_ESD1,$B31,'ES-Efficacy'!$F$1)</f>
        <v>3</v>
      </c>
      <c r="X31" s="94" t="n">
        <f aca="false">MYRATING(_ESD2,$B31,'ES-Efficacy'!$F$1)</f>
        <v>3</v>
      </c>
      <c r="Y31" s="94" t="n">
        <f aca="false">MYRATING(_ESD3,$B31,'ES-Efficacy'!$F$1)</f>
        <v>3</v>
      </c>
      <c r="Z31" s="94" t="n">
        <f aca="false">MYRATING(_ESD4,$B31,'ES-Efficacy'!$F$1)</f>
        <v>3</v>
      </c>
      <c r="AA31" s="94" t="n">
        <f aca="false">MYRATING(_ESB1,$B31,'ES-Efficacy'!$F$1)</f>
        <v>3</v>
      </c>
      <c r="AB31" s="94" t="n">
        <f aca="false">MYRATING(_ESB2,$B31,'ES-Efficacy'!$F$1)</f>
        <v>3</v>
      </c>
      <c r="AC31" s="94" t="n">
        <f aca="false">MYRATING(_ESB3,$B31,'ES-Efficacy'!$F$1)</f>
        <v>3</v>
      </c>
    </row>
    <row r="32" customFormat="false" ht="15" hidden="false" customHeight="false" outlineLevel="0" collapsed="false">
      <c r="B32" s="39" t="s">
        <v>26</v>
      </c>
      <c r="C32" s="95" t="n">
        <f aca="false">SUMPRODUCT(H32:O32,H$4:O$4)</f>
        <v>0</v>
      </c>
      <c r="D32" s="95" t="n">
        <f aca="false">E32+F32</f>
        <v>0.3588547</v>
      </c>
      <c r="E32" s="95" t="n">
        <f aca="false">SUMPRODUCT(P32:V32,P$4:V$4)</f>
        <v>0.3588547</v>
      </c>
      <c r="F32" s="95" t="n">
        <f aca="false">SUMPRODUCT(X32:Z32,X$4:Z$4)</f>
        <v>0</v>
      </c>
      <c r="G32" s="95" t="n">
        <f aca="false">SUMPRODUCT(AA32:AC32,AA$4:AC$4)</f>
        <v>0</v>
      </c>
      <c r="H32" s="94" t="n">
        <f aca="false">MYRATING(_ESE1,$B32,'ES-Efficacy'!$F$1)</f>
        <v>0</v>
      </c>
      <c r="I32" s="94" t="n">
        <f aca="false">MYRATING(_ESE2,$B32,'ES-Efficacy'!$F$1)</f>
        <v>0</v>
      </c>
      <c r="J32" s="94" t="n">
        <f aca="false">MYRATING(_ESE3,$B32,'ES-Efficacy'!$F$1)</f>
        <v>0</v>
      </c>
      <c r="K32" s="94" t="n">
        <f aca="false">MYRATING(_ESE4,$B32,'ES-Efficacy'!$F$1)</f>
        <v>0</v>
      </c>
      <c r="L32" s="94" t="n">
        <f aca="false">MYRATING(_ESE5,$B32,'ES-Efficacy'!$F$1)</f>
        <v>0</v>
      </c>
      <c r="M32" s="94" t="n">
        <f aca="false">MYRATING(_ESE6,$B32,'ES-Efficacy'!$F$1)</f>
        <v>0</v>
      </c>
      <c r="N32" s="94" t="n">
        <f aca="false">MYRATING(_ESE7,$B32,'ES-Efficacy'!$F$1)</f>
        <v>0</v>
      </c>
      <c r="O32" s="94" t="n">
        <f aca="false">MYRATING(_ESE8,$B32,'ES-Efficacy'!$F$1)</f>
        <v>0</v>
      </c>
      <c r="P32" s="94" t="n">
        <f aca="false">MYRATING(_ESS1,$B32,'ES-Efficacy'!$F$1)</f>
        <v>0</v>
      </c>
      <c r="Q32" s="94" t="n">
        <f aca="false">MYRATING(_ESS2,$B32,'ES-Efficacy'!$F$1)</f>
        <v>0</v>
      </c>
      <c r="R32" s="94" t="n">
        <f aca="false">MYRATING(_ESS3,$B32,'ES-Efficacy'!$F$1)</f>
        <v>0</v>
      </c>
      <c r="S32" s="94" t="n">
        <f aca="false">MYRATING(_ESS4,$B32,'ES-Efficacy'!$F$1)</f>
        <v>5</v>
      </c>
      <c r="T32" s="94" t="n">
        <f aca="false">MYRATING(_ESS5,$B32,'ES-Efficacy'!$F$1)</f>
        <v>4</v>
      </c>
      <c r="U32" s="94" t="n">
        <f aca="false">MYRATING(_ESS6,$B32,'ES-Efficacy'!$F$1)</f>
        <v>0</v>
      </c>
      <c r="V32" s="94" t="n">
        <f aca="false">MYRATING(_ESS7,$B32,'ES-Efficacy'!$F$1)</f>
        <v>0</v>
      </c>
      <c r="W32" s="94" t="n">
        <f aca="false">MYRATING(_ESD1,$B32,'ES-Efficacy'!$F$1)</f>
        <v>0</v>
      </c>
      <c r="X32" s="94" t="n">
        <f aca="false">MYRATING(_ESD2,$B32,'ES-Efficacy'!$F$1)</f>
        <v>0</v>
      </c>
      <c r="Y32" s="94" t="n">
        <f aca="false">MYRATING(_ESD3,$B32,'ES-Efficacy'!$F$1)</f>
        <v>0</v>
      </c>
      <c r="Z32" s="94" t="n">
        <f aca="false">MYRATING(_ESD4,$B32,'ES-Efficacy'!$F$1)</f>
        <v>0</v>
      </c>
      <c r="AA32" s="94" t="n">
        <f aca="false">MYRATING(_ESB1,$B32,'ES-Efficacy'!$F$1)</f>
        <v>0</v>
      </c>
      <c r="AB32" s="94" t="n">
        <f aca="false">MYRATING(_ESB2,$B32,'ES-Efficacy'!$F$1)</f>
        <v>0</v>
      </c>
      <c r="AC32" s="94" t="n">
        <f aca="false">MYRATING(_ESB3,$B32,'ES-Efficacy'!$F$1)</f>
        <v>0</v>
      </c>
    </row>
    <row r="33" customFormat="false" ht="15" hidden="false" customHeight="false" outlineLevel="0" collapsed="false">
      <c r="B33" s="39" t="s">
        <v>24</v>
      </c>
      <c r="C33" s="95" t="n">
        <f aca="false">SUMPRODUCT(H33:O33,H$4:O$4)</f>
        <v>2.0320234</v>
      </c>
      <c r="D33" s="95" t="n">
        <f aca="false">E33+F33</f>
        <v>1.40305623578</v>
      </c>
      <c r="E33" s="95" t="n">
        <f aca="false">SUMPRODUCT(P33:V33,P$4:V$4)</f>
        <v>1.0211684</v>
      </c>
      <c r="F33" s="95" t="n">
        <f aca="false">SUMPRODUCT(X33:Z33,X$4:Z$4)</f>
        <v>0.38188783578</v>
      </c>
      <c r="G33" s="95" t="n">
        <f aca="false">SUMPRODUCT(AA33:AC33,AA$4:AC$4)</f>
        <v>3</v>
      </c>
      <c r="H33" s="94" t="n">
        <f aca="false">MYRATING(_ESE1,$B33,'ES-Efficacy'!$F$1)</f>
        <v>4</v>
      </c>
      <c r="I33" s="94" t="n">
        <f aca="false">MYRATING(_ESE2,$B33,'ES-Efficacy'!$F$1)</f>
        <v>4</v>
      </c>
      <c r="J33" s="94" t="n">
        <f aca="false">MYRATING(_ESE3,$B33,'ES-Efficacy'!$F$1)</f>
        <v>4</v>
      </c>
      <c r="K33" s="94" t="n">
        <f aca="false">MYRATING(_ESE4,$B33,'ES-Efficacy'!$F$1)</f>
        <v>4</v>
      </c>
      <c r="L33" s="94" t="n">
        <f aca="false">MYRATING(_ESE5,$B33,'ES-Efficacy'!$F$1)</f>
        <v>4</v>
      </c>
      <c r="M33" s="94" t="n">
        <f aca="false">MYRATING(_ESE6,$B33,'ES-Efficacy'!$F$1)</f>
        <v>2</v>
      </c>
      <c r="N33" s="94" t="n">
        <f aca="false">MYRATING(_ESE7,$B33,'ES-Efficacy'!$F$1)</f>
        <v>3</v>
      </c>
      <c r="O33" s="94" t="n">
        <f aca="false">MYRATING(_ESE8,$B33,'ES-Efficacy'!$F$1)</f>
        <v>3</v>
      </c>
      <c r="P33" s="94" t="n">
        <f aca="false">MYRATING(_ESS1,$B33,'ES-Efficacy'!$F$1)</f>
        <v>4</v>
      </c>
      <c r="Q33" s="94" t="n">
        <f aca="false">MYRATING(_ESS2,$B33,'ES-Efficacy'!$F$1)</f>
        <v>5</v>
      </c>
      <c r="R33" s="94" t="n">
        <f aca="false">MYRATING(_ESS3,$B33,'ES-Efficacy'!$F$1)</f>
        <v>4</v>
      </c>
      <c r="S33" s="94" t="n">
        <f aca="false">MYRATING(_ESS4,$B33,'ES-Efficacy'!$F$1)</f>
        <v>4</v>
      </c>
      <c r="T33" s="94" t="n">
        <f aca="false">MYRATING(_ESS5,$B33,'ES-Efficacy'!$F$1)</f>
        <v>5</v>
      </c>
      <c r="U33" s="94" t="n">
        <f aca="false">MYRATING(_ESS6,$B33,'ES-Efficacy'!$F$1)</f>
        <v>3</v>
      </c>
      <c r="V33" s="94" t="n">
        <f aca="false">MYRATING(_ESS7,$B33,'ES-Efficacy'!$F$1)</f>
        <v>3</v>
      </c>
      <c r="W33" s="94" t="n">
        <f aca="false">MYRATING(_ESD1,$B33,'ES-Efficacy'!$F$1)</f>
        <v>3</v>
      </c>
      <c r="X33" s="94" t="n">
        <f aca="false">MYRATING(_ESD2,$B33,'ES-Efficacy'!$F$1)</f>
        <v>3</v>
      </c>
      <c r="Y33" s="94" t="n">
        <f aca="false">MYRATING(_ESD3,$B33,'ES-Efficacy'!$F$1)</f>
        <v>3</v>
      </c>
      <c r="Z33" s="94" t="n">
        <f aca="false">MYRATING(_ESD4,$B33,'ES-Efficacy'!$F$1)</f>
        <v>3</v>
      </c>
      <c r="AA33" s="94" t="n">
        <f aca="false">MYRATING(_ESB1,$B33,'ES-Efficacy'!$F$1)</f>
        <v>3</v>
      </c>
      <c r="AB33" s="94" t="n">
        <f aca="false">MYRATING(_ESB2,$B33,'ES-Efficacy'!$F$1)</f>
        <v>3</v>
      </c>
      <c r="AC33" s="94" t="n">
        <f aca="false">MYRATING(_ESB3,$B33,'ES-Efficacy'!$F$1)</f>
        <v>3</v>
      </c>
    </row>
    <row r="34" customFormat="false" ht="15" hidden="false" customHeight="false" outlineLevel="0" collapsed="false">
      <c r="B34" s="39" t="s">
        <v>23</v>
      </c>
      <c r="C34" s="95" t="n">
        <f aca="false">SUMPRODUCT(H34:O34,H$4:O$4)</f>
        <v>2.151898</v>
      </c>
      <c r="D34" s="95" t="n">
        <f aca="false">E34+F34</f>
        <v>1.40305623578</v>
      </c>
      <c r="E34" s="95" t="n">
        <f aca="false">SUMPRODUCT(P34:V34,P$4:V$4)</f>
        <v>1.0211684</v>
      </c>
      <c r="F34" s="95" t="n">
        <f aca="false">SUMPRODUCT(X34:Z34,X$4:Z$4)</f>
        <v>0.38188783578</v>
      </c>
      <c r="G34" s="95" t="n">
        <f aca="false">SUMPRODUCT(AA34:AC34,AA$4:AC$4)</f>
        <v>3</v>
      </c>
      <c r="H34" s="94" t="n">
        <f aca="false">MYRATING(_ESE1,$B34,'ES-Efficacy'!$F$1)</f>
        <v>4</v>
      </c>
      <c r="I34" s="94" t="n">
        <f aca="false">MYRATING(_ESE2,$B34,'ES-Efficacy'!$F$1)</f>
        <v>4</v>
      </c>
      <c r="J34" s="94" t="n">
        <f aca="false">MYRATING(_ESE3,$B34,'ES-Efficacy'!$F$1)</f>
        <v>4</v>
      </c>
      <c r="K34" s="94" t="n">
        <f aca="false">MYRATING(_ESE4,$B34,'ES-Efficacy'!$F$1)</f>
        <v>4</v>
      </c>
      <c r="L34" s="94" t="n">
        <f aca="false">MYRATING(_ESE5,$B34,'ES-Efficacy'!$F$1)</f>
        <v>4</v>
      </c>
      <c r="M34" s="94" t="n">
        <f aca="false">MYRATING(_ESE6,$B34,'ES-Efficacy'!$F$1)</f>
        <v>3</v>
      </c>
      <c r="N34" s="94" t="n">
        <f aca="false">MYRATING(_ESE7,$B34,'ES-Efficacy'!$F$1)</f>
        <v>3</v>
      </c>
      <c r="O34" s="94" t="n">
        <f aca="false">MYRATING(_ESE8,$B34,'ES-Efficacy'!$F$1)</f>
        <v>4</v>
      </c>
      <c r="P34" s="94" t="n">
        <f aca="false">MYRATING(_ESS1,$B34,'ES-Efficacy'!$F$1)</f>
        <v>4</v>
      </c>
      <c r="Q34" s="94" t="n">
        <f aca="false">MYRATING(_ESS2,$B34,'ES-Efficacy'!$F$1)</f>
        <v>5</v>
      </c>
      <c r="R34" s="94" t="n">
        <f aca="false">MYRATING(_ESS3,$B34,'ES-Efficacy'!$F$1)</f>
        <v>4</v>
      </c>
      <c r="S34" s="94" t="n">
        <f aca="false">MYRATING(_ESS4,$B34,'ES-Efficacy'!$F$1)</f>
        <v>4</v>
      </c>
      <c r="T34" s="94" t="n">
        <f aca="false">MYRATING(_ESS5,$B34,'ES-Efficacy'!$F$1)</f>
        <v>5</v>
      </c>
      <c r="U34" s="94" t="n">
        <f aca="false">MYRATING(_ESS6,$B34,'ES-Efficacy'!$F$1)</f>
        <v>3</v>
      </c>
      <c r="V34" s="94" t="n">
        <f aca="false">MYRATING(_ESS7,$B34,'ES-Efficacy'!$F$1)</f>
        <v>3</v>
      </c>
      <c r="W34" s="94" t="n">
        <f aca="false">MYRATING(_ESD1,$B34,'ES-Efficacy'!$F$1)</f>
        <v>3</v>
      </c>
      <c r="X34" s="94" t="n">
        <f aca="false">MYRATING(_ESD2,$B34,'ES-Efficacy'!$F$1)</f>
        <v>3</v>
      </c>
      <c r="Y34" s="94" t="n">
        <f aca="false">MYRATING(_ESD3,$B34,'ES-Efficacy'!$F$1)</f>
        <v>3</v>
      </c>
      <c r="Z34" s="94" t="n">
        <f aca="false">MYRATING(_ESD4,$B34,'ES-Efficacy'!$F$1)</f>
        <v>3</v>
      </c>
      <c r="AA34" s="94" t="n">
        <f aca="false">MYRATING(_ESB1,$B34,'ES-Efficacy'!$F$1)</f>
        <v>3</v>
      </c>
      <c r="AB34" s="94" t="n">
        <f aca="false">MYRATING(_ESB2,$B34,'ES-Efficacy'!$F$1)</f>
        <v>3</v>
      </c>
      <c r="AC34" s="94" t="n">
        <f aca="false">MYRATING(_ESB3,$B34,'ES-Efficacy'!$F$1)</f>
        <v>3</v>
      </c>
    </row>
    <row r="35" customFormat="false" ht="15" hidden="false" customHeight="false" outlineLevel="0" collapsed="false">
      <c r="B35" s="39" t="s">
        <v>8</v>
      </c>
      <c r="C35" s="95" t="n">
        <f aca="false">SUMPRODUCT(H35:O35,H$4:O$4)</f>
        <v>1.7841252</v>
      </c>
      <c r="D35" s="95" t="n">
        <f aca="false">E35+F35</f>
        <v>1.38162083578</v>
      </c>
      <c r="E35" s="95" t="n">
        <f aca="false">SUMPRODUCT(P35:V35,P$4:V$4)</f>
        <v>0.999733</v>
      </c>
      <c r="F35" s="95" t="n">
        <f aca="false">SUMPRODUCT(X35:Z35,X$4:Z$4)</f>
        <v>0.38188783578</v>
      </c>
      <c r="G35" s="95" t="n">
        <f aca="false">SUMPRODUCT(AA35:AC35,AA$4:AC$4)</f>
        <v>3</v>
      </c>
      <c r="H35" s="94" t="n">
        <f aca="false">MYRATING(_ESE1,$B35,'ES-Efficacy'!$F$1)</f>
        <v>3</v>
      </c>
      <c r="I35" s="94" t="n">
        <f aca="false">MYRATING(_ESE2,$B35,'ES-Efficacy'!$F$1)</f>
        <v>3</v>
      </c>
      <c r="J35" s="94" t="n">
        <f aca="false">MYRATING(_ESE3,$B35,'ES-Efficacy'!$F$1)</f>
        <v>4</v>
      </c>
      <c r="K35" s="94" t="n">
        <f aca="false">MYRATING(_ESE4,$B35,'ES-Efficacy'!$F$1)</f>
        <v>3</v>
      </c>
      <c r="L35" s="94" t="n">
        <f aca="false">MYRATING(_ESE5,$B35,'ES-Efficacy'!$F$1)</f>
        <v>4</v>
      </c>
      <c r="M35" s="94" t="n">
        <f aca="false">MYRATING(_ESE6,$B35,'ES-Efficacy'!$F$1)</f>
        <v>2</v>
      </c>
      <c r="N35" s="94" t="n">
        <f aca="false">MYRATING(_ESE7,$B35,'ES-Efficacy'!$F$1)</f>
        <v>3</v>
      </c>
      <c r="O35" s="94" t="n">
        <f aca="false">MYRATING(_ESE8,$B35,'ES-Efficacy'!$F$1)</f>
        <v>3</v>
      </c>
      <c r="P35" s="94" t="n">
        <f aca="false">MYRATING(_ESS1,$B35,'ES-Efficacy'!$F$1)</f>
        <v>4</v>
      </c>
      <c r="Q35" s="94" t="n">
        <f aca="false">MYRATING(_ESS2,$B35,'ES-Efficacy'!$F$1)</f>
        <v>5</v>
      </c>
      <c r="R35" s="94" t="n">
        <f aca="false">MYRATING(_ESS3,$B35,'ES-Efficacy'!$F$1)</f>
        <v>4</v>
      </c>
      <c r="S35" s="94" t="n">
        <f aca="false">MYRATING(_ESS4,$B35,'ES-Efficacy'!$F$1)</f>
        <v>4</v>
      </c>
      <c r="T35" s="94" t="n">
        <f aca="false">MYRATING(_ESS5,$B35,'ES-Efficacy'!$F$1)</f>
        <v>5</v>
      </c>
      <c r="U35" s="94" t="n">
        <f aca="false">MYRATING(_ESS6,$B35,'ES-Efficacy'!$F$1)</f>
        <v>2</v>
      </c>
      <c r="V35" s="94" t="n">
        <f aca="false">MYRATING(_ESS7,$B35,'ES-Efficacy'!$F$1)</f>
        <v>3</v>
      </c>
      <c r="W35" s="94" t="n">
        <f aca="false">MYRATING(_ESD1,$B35,'ES-Efficacy'!$F$1)</f>
        <v>2</v>
      </c>
      <c r="X35" s="94" t="n">
        <f aca="false">MYRATING(_ESD2,$B35,'ES-Efficacy'!$F$1)</f>
        <v>3</v>
      </c>
      <c r="Y35" s="94" t="n">
        <f aca="false">MYRATING(_ESD3,$B35,'ES-Efficacy'!$F$1)</f>
        <v>3</v>
      </c>
      <c r="Z35" s="94" t="n">
        <f aca="false">MYRATING(_ESD4,$B35,'ES-Efficacy'!$F$1)</f>
        <v>3</v>
      </c>
      <c r="AA35" s="94" t="n">
        <f aca="false">MYRATING(_ESB1,$B35,'ES-Efficacy'!$F$1)</f>
        <v>3</v>
      </c>
      <c r="AB35" s="94" t="n">
        <f aca="false">MYRATING(_ESB2,$B35,'ES-Efficacy'!$F$1)</f>
        <v>3</v>
      </c>
      <c r="AC35" s="94" t="n">
        <f aca="false">MYRATING(_ESB3,$B35,'ES-Efficacy'!$F$1)</f>
        <v>3</v>
      </c>
    </row>
    <row r="36" customFormat="false" ht="15" hidden="false" customHeight="false" outlineLevel="0" collapsed="false">
      <c r="B36" s="39" t="s">
        <v>9</v>
      </c>
      <c r="C36" s="95" t="n">
        <f aca="false">SUMPRODUCT(H36:O36,H$4:O$4)</f>
        <v>2.0320234</v>
      </c>
      <c r="D36" s="95" t="n">
        <f aca="false">E36+F36</f>
        <v>1.28011643578</v>
      </c>
      <c r="E36" s="95" t="n">
        <f aca="false">SUMPRODUCT(P36:V36,P$4:V$4)</f>
        <v>0.8982286</v>
      </c>
      <c r="F36" s="95" t="n">
        <f aca="false">SUMPRODUCT(X36:Z36,X$4:Z$4)</f>
        <v>0.38188783578</v>
      </c>
      <c r="G36" s="95" t="n">
        <f aca="false">SUMPRODUCT(AA36:AC36,AA$4:AC$4)</f>
        <v>3</v>
      </c>
      <c r="H36" s="94" t="n">
        <f aca="false">MYRATING(_ESE1,$B36,'ES-Efficacy'!$F$1)</f>
        <v>4</v>
      </c>
      <c r="I36" s="94" t="n">
        <f aca="false">MYRATING(_ESE2,$B36,'ES-Efficacy'!$F$1)</f>
        <v>4</v>
      </c>
      <c r="J36" s="94" t="n">
        <f aca="false">MYRATING(_ESE3,$B36,'ES-Efficacy'!$F$1)</f>
        <v>4</v>
      </c>
      <c r="K36" s="94" t="n">
        <f aca="false">MYRATING(_ESE4,$B36,'ES-Efficacy'!$F$1)</f>
        <v>4</v>
      </c>
      <c r="L36" s="94" t="n">
        <f aca="false">MYRATING(_ESE5,$B36,'ES-Efficacy'!$F$1)</f>
        <v>4</v>
      </c>
      <c r="M36" s="94" t="n">
        <f aca="false">MYRATING(_ESE6,$B36,'ES-Efficacy'!$F$1)</f>
        <v>2</v>
      </c>
      <c r="N36" s="94" t="n">
        <f aca="false">MYRATING(_ESE7,$B36,'ES-Efficacy'!$F$1)</f>
        <v>3</v>
      </c>
      <c r="O36" s="94" t="n">
        <f aca="false">MYRATING(_ESE8,$B36,'ES-Efficacy'!$F$1)</f>
        <v>3</v>
      </c>
      <c r="P36" s="94" t="n">
        <f aca="false">MYRATING(_ESS1,$B36,'ES-Efficacy'!$F$1)</f>
        <v>2</v>
      </c>
      <c r="Q36" s="94" t="n">
        <f aca="false">MYRATING(_ESS2,$B36,'ES-Efficacy'!$F$1)</f>
        <v>5</v>
      </c>
      <c r="R36" s="94" t="n">
        <f aca="false">MYRATING(_ESS3,$B36,'ES-Efficacy'!$F$1)</f>
        <v>4</v>
      </c>
      <c r="S36" s="94" t="n">
        <f aca="false">MYRATING(_ESS4,$B36,'ES-Efficacy'!$F$1)</f>
        <v>4</v>
      </c>
      <c r="T36" s="94" t="n">
        <f aca="false">MYRATING(_ESS5,$B36,'ES-Efficacy'!$F$1)</f>
        <v>5</v>
      </c>
      <c r="U36" s="94" t="n">
        <f aca="false">MYRATING(_ESS6,$B36,'ES-Efficacy'!$F$1)</f>
        <v>3</v>
      </c>
      <c r="V36" s="94" t="n">
        <f aca="false">MYRATING(_ESS7,$B36,'ES-Efficacy'!$F$1)</f>
        <v>3</v>
      </c>
      <c r="W36" s="94" t="n">
        <f aca="false">MYRATING(_ESD1,$B36,'ES-Efficacy'!$F$1)</f>
        <v>3</v>
      </c>
      <c r="X36" s="94" t="n">
        <f aca="false">MYRATING(_ESD2,$B36,'ES-Efficacy'!$F$1)</f>
        <v>3</v>
      </c>
      <c r="Y36" s="94" t="n">
        <f aca="false">MYRATING(_ESD3,$B36,'ES-Efficacy'!$F$1)</f>
        <v>3</v>
      </c>
      <c r="Z36" s="94" t="n">
        <f aca="false">MYRATING(_ESD4,$B36,'ES-Efficacy'!$F$1)</f>
        <v>3</v>
      </c>
      <c r="AA36" s="94" t="n">
        <f aca="false">MYRATING(_ESB1,$B36,'ES-Efficacy'!$F$1)</f>
        <v>3</v>
      </c>
      <c r="AB36" s="94" t="n">
        <f aca="false">MYRATING(_ESB2,$B36,'ES-Efficacy'!$F$1)</f>
        <v>3</v>
      </c>
      <c r="AC36" s="94" t="n">
        <f aca="false">MYRATING(_ESB3,$B36,'ES-Efficacy'!$F$1)</f>
        <v>3</v>
      </c>
    </row>
    <row r="37" customFormat="false" ht="15" hidden="false" customHeight="false" outlineLevel="0" collapsed="false">
      <c r="B37" s="39" t="s">
        <v>54</v>
      </c>
      <c r="C37" s="95" t="n">
        <f aca="false">SUMPRODUCT(H37:O37,H$4:O$4)</f>
        <v>2.2591276</v>
      </c>
      <c r="D37" s="95" t="n">
        <f aca="false">E37+F37</f>
        <v>1.34158633578</v>
      </c>
      <c r="E37" s="95" t="n">
        <f aca="false">SUMPRODUCT(P37:V37,P$4:V$4)</f>
        <v>0.9596985</v>
      </c>
      <c r="F37" s="95" t="n">
        <f aca="false">SUMPRODUCT(X37:Z37,X$4:Z$4)</f>
        <v>0.38188783578</v>
      </c>
      <c r="G37" s="95" t="n">
        <f aca="false">SUMPRODUCT(AA37:AC37,AA$4:AC$4)</f>
        <v>3</v>
      </c>
      <c r="H37" s="94" t="n">
        <f aca="false">MYRATING(_ESE1,$B37,'ES-Efficacy'!$F$1)</f>
        <v>5</v>
      </c>
      <c r="I37" s="94" t="n">
        <f aca="false">MYRATING(_ESE2,$B37,'ES-Efficacy'!$F$1)</f>
        <v>5</v>
      </c>
      <c r="J37" s="94" t="n">
        <f aca="false">MYRATING(_ESE3,$B37,'ES-Efficacy'!$F$1)</f>
        <v>4</v>
      </c>
      <c r="K37" s="94" t="n">
        <f aca="false">MYRATING(_ESE4,$B37,'ES-Efficacy'!$F$1)</f>
        <v>4</v>
      </c>
      <c r="L37" s="94" t="n">
        <f aca="false">MYRATING(_ESE5,$B37,'ES-Efficacy'!$F$1)</f>
        <v>4</v>
      </c>
      <c r="M37" s="94" t="n">
        <f aca="false">MYRATING(_ESE6,$B37,'ES-Efficacy'!$F$1)</f>
        <v>2</v>
      </c>
      <c r="N37" s="94" t="n">
        <f aca="false">MYRATING(_ESE7,$B37,'ES-Efficacy'!$F$1)</f>
        <v>3</v>
      </c>
      <c r="O37" s="94" t="n">
        <f aca="false">MYRATING(_ESE8,$B37,'ES-Efficacy'!$F$1)</f>
        <v>4</v>
      </c>
      <c r="P37" s="94" t="n">
        <f aca="false">MYRATING(_ESS1,$B37,'ES-Efficacy'!$F$1)</f>
        <v>3</v>
      </c>
      <c r="Q37" s="94" t="n">
        <f aca="false">MYRATING(_ESS2,$B37,'ES-Efficacy'!$F$1)</f>
        <v>5</v>
      </c>
      <c r="R37" s="94" t="n">
        <f aca="false">MYRATING(_ESS3,$B37,'ES-Efficacy'!$F$1)</f>
        <v>4</v>
      </c>
      <c r="S37" s="94" t="n">
        <f aca="false">MYRATING(_ESS4,$B37,'ES-Efficacy'!$F$1)</f>
        <v>4</v>
      </c>
      <c r="T37" s="94" t="n">
        <f aca="false">MYRATING(_ESS5,$B37,'ES-Efficacy'!$F$1)</f>
        <v>5</v>
      </c>
      <c r="U37" s="94" t="n">
        <f aca="false">MYRATING(_ESS6,$B37,'ES-Efficacy'!$F$1)</f>
        <v>3</v>
      </c>
      <c r="V37" s="94" t="n">
        <f aca="false">MYRATING(_ESS7,$B37,'ES-Efficacy'!$F$1)</f>
        <v>3</v>
      </c>
      <c r="W37" s="94" t="n">
        <f aca="false">MYRATING(_ESD1,$B37,'ES-Efficacy'!$F$1)</f>
        <v>3</v>
      </c>
      <c r="X37" s="94" t="n">
        <f aca="false">MYRATING(_ESD2,$B37,'ES-Efficacy'!$F$1)</f>
        <v>3</v>
      </c>
      <c r="Y37" s="94" t="n">
        <f aca="false">MYRATING(_ESD3,$B37,'ES-Efficacy'!$F$1)</f>
        <v>3</v>
      </c>
      <c r="Z37" s="94" t="n">
        <f aca="false">MYRATING(_ESD4,$B37,'ES-Efficacy'!$F$1)</f>
        <v>3</v>
      </c>
      <c r="AA37" s="94" t="n">
        <f aca="false">MYRATING(_ESB1,$B37,'ES-Efficacy'!$F$1)</f>
        <v>3</v>
      </c>
      <c r="AB37" s="94" t="n">
        <f aca="false">MYRATING(_ESB2,$B37,'ES-Efficacy'!$F$1)</f>
        <v>3</v>
      </c>
      <c r="AC37" s="94" t="n">
        <f aca="false">MYRATING(_ESB3,$B37,'ES-Efficacy'!$F$1)</f>
        <v>3</v>
      </c>
    </row>
    <row r="38" customFormat="false" ht="15" hidden="false" customHeight="false" outlineLevel="0" collapsed="false">
      <c r="B38" s="39" t="s">
        <v>18</v>
      </c>
      <c r="C38" s="95" t="n">
        <f aca="false">SUMPRODUCT(H38:O38,H$4:O$4)</f>
        <v>1.7841252</v>
      </c>
      <c r="D38" s="95" t="n">
        <f aca="false">E38+F38</f>
        <v>1.34158633578</v>
      </c>
      <c r="E38" s="95" t="n">
        <f aca="false">SUMPRODUCT(P38:V38,P$4:V$4)</f>
        <v>0.9596985</v>
      </c>
      <c r="F38" s="95" t="n">
        <f aca="false">SUMPRODUCT(X38:Z38,X$4:Z$4)</f>
        <v>0.38188783578</v>
      </c>
      <c r="G38" s="95" t="n">
        <f aca="false">SUMPRODUCT(AA38:AC38,AA$4:AC$4)</f>
        <v>3</v>
      </c>
      <c r="H38" s="94" t="n">
        <f aca="false">MYRATING(_ESE1,$B38,'ES-Efficacy'!$F$1)</f>
        <v>3</v>
      </c>
      <c r="I38" s="94" t="n">
        <f aca="false">MYRATING(_ESE2,$B38,'ES-Efficacy'!$F$1)</f>
        <v>3</v>
      </c>
      <c r="J38" s="94" t="n">
        <f aca="false">MYRATING(_ESE3,$B38,'ES-Efficacy'!$F$1)</f>
        <v>4</v>
      </c>
      <c r="K38" s="94" t="n">
        <f aca="false">MYRATING(_ESE4,$B38,'ES-Efficacy'!$F$1)</f>
        <v>3</v>
      </c>
      <c r="L38" s="94" t="n">
        <f aca="false">MYRATING(_ESE5,$B38,'ES-Efficacy'!$F$1)</f>
        <v>4</v>
      </c>
      <c r="M38" s="94" t="n">
        <f aca="false">MYRATING(_ESE6,$B38,'ES-Efficacy'!$F$1)</f>
        <v>2</v>
      </c>
      <c r="N38" s="94" t="n">
        <f aca="false">MYRATING(_ESE7,$B38,'ES-Efficacy'!$F$1)</f>
        <v>3</v>
      </c>
      <c r="O38" s="94" t="n">
        <f aca="false">MYRATING(_ESE8,$B38,'ES-Efficacy'!$F$1)</f>
        <v>3</v>
      </c>
      <c r="P38" s="94" t="n">
        <f aca="false">MYRATING(_ESS1,$B38,'ES-Efficacy'!$F$1)</f>
        <v>3</v>
      </c>
      <c r="Q38" s="94" t="n">
        <f aca="false">MYRATING(_ESS2,$B38,'ES-Efficacy'!$F$1)</f>
        <v>5</v>
      </c>
      <c r="R38" s="94" t="n">
        <f aca="false">MYRATING(_ESS3,$B38,'ES-Efficacy'!$F$1)</f>
        <v>4</v>
      </c>
      <c r="S38" s="94" t="n">
        <f aca="false">MYRATING(_ESS4,$B38,'ES-Efficacy'!$F$1)</f>
        <v>4</v>
      </c>
      <c r="T38" s="94" t="n">
        <f aca="false">MYRATING(_ESS5,$B38,'ES-Efficacy'!$F$1)</f>
        <v>5</v>
      </c>
      <c r="U38" s="94" t="n">
        <f aca="false">MYRATING(_ESS6,$B38,'ES-Efficacy'!$F$1)</f>
        <v>3</v>
      </c>
      <c r="V38" s="94" t="n">
        <f aca="false">MYRATING(_ESS7,$B38,'ES-Efficacy'!$F$1)</f>
        <v>3</v>
      </c>
      <c r="W38" s="94" t="n">
        <f aca="false">MYRATING(_ESD1,$B38,'ES-Efficacy'!$F$1)</f>
        <v>3</v>
      </c>
      <c r="X38" s="94" t="n">
        <f aca="false">MYRATING(_ESD2,$B38,'ES-Efficacy'!$F$1)</f>
        <v>3</v>
      </c>
      <c r="Y38" s="94" t="n">
        <f aca="false">MYRATING(_ESD3,$B38,'ES-Efficacy'!$F$1)</f>
        <v>3</v>
      </c>
      <c r="Z38" s="94" t="n">
        <f aca="false">MYRATING(_ESD4,$B38,'ES-Efficacy'!$F$1)</f>
        <v>3</v>
      </c>
      <c r="AA38" s="94" t="n">
        <f aca="false">MYRATING(_ESB1,$B38,'ES-Efficacy'!$F$1)</f>
        <v>3</v>
      </c>
      <c r="AB38" s="94" t="n">
        <f aca="false">MYRATING(_ESB2,$B38,'ES-Efficacy'!$F$1)</f>
        <v>3</v>
      </c>
      <c r="AC38" s="94" t="n">
        <f aca="false">MYRATING(_ESB3,$B38,'ES-Efficacy'!$F$1)</f>
        <v>3</v>
      </c>
    </row>
    <row r="39" customFormat="false" ht="15" hidden="false" customHeight="false" outlineLevel="0" collapsed="false">
      <c r="B39" s="39" t="s">
        <v>27</v>
      </c>
      <c r="C39" s="95" t="n">
        <f aca="false">SUMPRODUCT(H39:O39,H$4:O$4)</f>
        <v>1.9904354</v>
      </c>
      <c r="D39" s="95" t="n">
        <f aca="false">E39+F39</f>
        <v>1.31287193578</v>
      </c>
      <c r="E39" s="95" t="n">
        <f aca="false">SUMPRODUCT(P39:V39,P$4:V$4)</f>
        <v>0.9309841</v>
      </c>
      <c r="F39" s="95" t="n">
        <f aca="false">SUMPRODUCT(X39:Z39,X$4:Z$4)</f>
        <v>0.38188783578</v>
      </c>
      <c r="G39" s="95" t="n">
        <f aca="false">SUMPRODUCT(AA39:AC39,AA$4:AC$4)</f>
        <v>3</v>
      </c>
      <c r="H39" s="94" t="n">
        <f aca="false">MYRATING(_ESE1,$B39,'ES-Efficacy'!$F$1)</f>
        <v>4</v>
      </c>
      <c r="I39" s="94" t="n">
        <f aca="false">MYRATING(_ESE2,$B39,'ES-Efficacy'!$F$1)</f>
        <v>4</v>
      </c>
      <c r="J39" s="94" t="n">
        <f aca="false">MYRATING(_ESE3,$B39,'ES-Efficacy'!$F$1)</f>
        <v>4</v>
      </c>
      <c r="K39" s="94" t="n">
        <f aca="false">MYRATING(_ESE4,$B39,'ES-Efficacy'!$F$1)</f>
        <v>2</v>
      </c>
      <c r="L39" s="94" t="n">
        <f aca="false">MYRATING(_ESE5,$B39,'ES-Efficacy'!$F$1)</f>
        <v>4</v>
      </c>
      <c r="M39" s="94" t="n">
        <f aca="false">MYRATING(_ESE6,$B39,'ES-Efficacy'!$F$1)</f>
        <v>2</v>
      </c>
      <c r="N39" s="94" t="n">
        <f aca="false">MYRATING(_ESE7,$B39,'ES-Efficacy'!$F$1)</f>
        <v>3</v>
      </c>
      <c r="O39" s="94" t="n">
        <f aca="false">MYRATING(_ESE8,$B39,'ES-Efficacy'!$F$1)</f>
        <v>5</v>
      </c>
      <c r="P39" s="94" t="n">
        <f aca="false">MYRATING(_ESS1,$B39,'ES-Efficacy'!$F$1)</f>
        <v>4</v>
      </c>
      <c r="Q39" s="94" t="n">
        <f aca="false">MYRATING(_ESS2,$B39,'ES-Efficacy'!$F$1)</f>
        <v>5</v>
      </c>
      <c r="R39" s="94" t="n">
        <f aca="false">MYRATING(_ESS3,$B39,'ES-Efficacy'!$F$1)</f>
        <v>3</v>
      </c>
      <c r="S39" s="94" t="n">
        <f aca="false">MYRATING(_ESS4,$B39,'ES-Efficacy'!$F$1)</f>
        <v>3</v>
      </c>
      <c r="T39" s="94" t="n">
        <f aca="false">MYRATING(_ESS5,$B39,'ES-Efficacy'!$F$1)</f>
        <v>4</v>
      </c>
      <c r="U39" s="94" t="n">
        <f aca="false">MYRATING(_ESS6,$B39,'ES-Efficacy'!$F$1)</f>
        <v>4</v>
      </c>
      <c r="V39" s="94" t="n">
        <f aca="false">MYRATING(_ESS7,$B39,'ES-Efficacy'!$F$1)</f>
        <v>3</v>
      </c>
      <c r="W39" s="94" t="n">
        <f aca="false">MYRATING(_ESD1,$B39,'ES-Efficacy'!$F$1)</f>
        <v>3</v>
      </c>
      <c r="X39" s="94" t="n">
        <f aca="false">MYRATING(_ESD2,$B39,'ES-Efficacy'!$F$1)</f>
        <v>3</v>
      </c>
      <c r="Y39" s="94" t="n">
        <f aca="false">MYRATING(_ESD3,$B39,'ES-Efficacy'!$F$1)</f>
        <v>3</v>
      </c>
      <c r="Z39" s="94" t="n">
        <f aca="false">MYRATING(_ESD4,$B39,'ES-Efficacy'!$F$1)</f>
        <v>3</v>
      </c>
      <c r="AA39" s="94" t="n">
        <f aca="false">MYRATING(_ESB1,$B39,'ES-Efficacy'!$F$1)</f>
        <v>3</v>
      </c>
      <c r="AB39" s="94" t="n">
        <f aca="false">MYRATING(_ESB2,$B39,'ES-Efficacy'!$F$1)</f>
        <v>3</v>
      </c>
      <c r="AC39" s="94" t="n">
        <f aca="false">MYRATING(_ESB3,$B39,'ES-Efficacy'!$F$1)</f>
        <v>3</v>
      </c>
    </row>
    <row r="40" customFormat="false" ht="15" hidden="false" customHeight="false" outlineLevel="0" collapsed="false">
      <c r="B40" s="39"/>
      <c r="C40" s="95" t="n">
        <f aca="false">SUMPRODUCT(H40:O40,H$4:O$4)</f>
        <v>0</v>
      </c>
      <c r="D40" s="95" t="n">
        <f aca="false">E40+F40</f>
        <v>0</v>
      </c>
      <c r="E40" s="95" t="n">
        <f aca="false">SUMPRODUCT(P40:V40,P$4:V$4)</f>
        <v>0</v>
      </c>
      <c r="F40" s="95" t="n">
        <f aca="false">SUMPRODUCT(X40:Z40,X$4:Z$4)</f>
        <v>0</v>
      </c>
      <c r="G40" s="95" t="n">
        <f aca="false">SUMPRODUCT(AA40:AC40,AA$4:AC$4)</f>
        <v>0</v>
      </c>
      <c r="H40" s="94" t="n">
        <f aca="false">MYRATING(_ESE1,$B40,'ES-Efficacy'!$F$1)</f>
        <v>0</v>
      </c>
      <c r="I40" s="94" t="n">
        <f aca="false">MYRATING(_ESE2,$B40,'ES-Efficacy'!$F$1)</f>
        <v>0</v>
      </c>
      <c r="J40" s="94" t="n">
        <f aca="false">MYRATING(_ESE3,$B40,'ES-Efficacy'!$F$1)</f>
        <v>0</v>
      </c>
      <c r="K40" s="94" t="n">
        <f aca="false">MYRATING(_ESE4,$B40,'ES-Efficacy'!$F$1)</f>
        <v>0</v>
      </c>
      <c r="L40" s="94" t="n">
        <f aca="false">MYRATING(_ESE5,$B40,'ES-Efficacy'!$F$1)</f>
        <v>0</v>
      </c>
      <c r="M40" s="94" t="n">
        <f aca="false">MYRATING(_ESE6,$B40,'ES-Efficacy'!$F$1)</f>
        <v>0</v>
      </c>
      <c r="N40" s="94" t="n">
        <f aca="false">MYRATING(_ESE7,$B40,'ES-Efficacy'!$F$1)</f>
        <v>0</v>
      </c>
      <c r="O40" s="94" t="n">
        <f aca="false">MYRATING(_ESE8,$B40,'ES-Efficacy'!$F$1)</f>
        <v>0</v>
      </c>
      <c r="P40" s="94" t="n">
        <f aca="false">MYRATING(_ESS1,$B40,'ES-Efficacy'!$F$1)</f>
        <v>0</v>
      </c>
      <c r="Q40" s="94" t="n">
        <f aca="false">MYRATING(_ESS2,$B40,'ES-Efficacy'!$F$1)</f>
        <v>0</v>
      </c>
      <c r="R40" s="94" t="n">
        <f aca="false">MYRATING(_ESS3,$B40,'ES-Efficacy'!$F$1)</f>
        <v>0</v>
      </c>
      <c r="S40" s="94" t="n">
        <f aca="false">MYRATING(_ESS4,$B40,'ES-Efficacy'!$F$1)</f>
        <v>0</v>
      </c>
      <c r="T40" s="94" t="n">
        <f aca="false">MYRATING(_ESS5,$B40,'ES-Efficacy'!$F$1)</f>
        <v>0</v>
      </c>
      <c r="U40" s="94" t="n">
        <f aca="false">MYRATING(_ESS6,$B40,'ES-Efficacy'!$F$1)</f>
        <v>0</v>
      </c>
      <c r="V40" s="94" t="n">
        <f aca="false">MYRATING(_ESS7,$B40,'ES-Efficacy'!$F$1)</f>
        <v>0</v>
      </c>
      <c r="W40" s="94" t="n">
        <f aca="false">MYRATING(_ESD1,$B40,'ES-Efficacy'!$F$1)</f>
        <v>0</v>
      </c>
      <c r="X40" s="94" t="n">
        <f aca="false">MYRATING(_ESD2,$B40,'ES-Efficacy'!$F$1)</f>
        <v>0</v>
      </c>
      <c r="Y40" s="94" t="n">
        <f aca="false">MYRATING(_ESD3,$B40,'ES-Efficacy'!$F$1)</f>
        <v>0</v>
      </c>
      <c r="Z40" s="94" t="n">
        <f aca="false">MYRATING(_ESD4,$B40,'ES-Efficacy'!$F$1)</f>
        <v>0</v>
      </c>
      <c r="AA40" s="94" t="n">
        <f aca="false">MYRATING(_ESB1,$B40,'ES-Efficacy'!$F$1)</f>
        <v>0</v>
      </c>
      <c r="AB40" s="94" t="n">
        <f aca="false">MYRATING(_ESB2,$B40,'ES-Efficacy'!$F$1)</f>
        <v>0</v>
      </c>
      <c r="AC40" s="94" t="n">
        <f aca="false">MYRATING(_ESB3,$B40,'ES-Efficacy'!$F$1)</f>
        <v>0</v>
      </c>
    </row>
    <row r="41" customFormat="false" ht="15" hidden="false" customHeight="false" outlineLevel="0" collapsed="false">
      <c r="B41" s="39"/>
      <c r="C41" s="95" t="n">
        <f aca="false">SUMPRODUCT(H41:O41,H$4:O$4)</f>
        <v>0</v>
      </c>
      <c r="D41" s="95" t="n">
        <f aca="false">E41+F41</f>
        <v>0</v>
      </c>
      <c r="E41" s="95" t="n">
        <f aca="false">SUMPRODUCT(P41:V41,P$4:V$4)</f>
        <v>0</v>
      </c>
      <c r="F41" s="95" t="n">
        <f aca="false">SUMPRODUCT(X41:Z41,X$4:Z$4)</f>
        <v>0</v>
      </c>
      <c r="G41" s="95" t="n">
        <f aca="false">SUMPRODUCT(AA41:AC41,AA$4:AC$4)</f>
        <v>0</v>
      </c>
      <c r="H41" s="94" t="n">
        <f aca="false">MYRATING(_ESE1,$B41,'ES-Efficacy'!$F$1)</f>
        <v>0</v>
      </c>
      <c r="I41" s="94" t="n">
        <f aca="false">MYRATING(_ESE2,$B41,'ES-Efficacy'!$F$1)</f>
        <v>0</v>
      </c>
      <c r="J41" s="94" t="n">
        <f aca="false">MYRATING(_ESE3,$B41,'ES-Efficacy'!$F$1)</f>
        <v>0</v>
      </c>
      <c r="K41" s="94" t="n">
        <f aca="false">MYRATING(_ESE4,$B41,'ES-Efficacy'!$F$1)</f>
        <v>0</v>
      </c>
      <c r="L41" s="94" t="n">
        <f aca="false">MYRATING(_ESE5,$B41,'ES-Efficacy'!$F$1)</f>
        <v>0</v>
      </c>
      <c r="M41" s="94" t="n">
        <f aca="false">MYRATING(_ESE6,$B41,'ES-Efficacy'!$F$1)</f>
        <v>0</v>
      </c>
      <c r="N41" s="94" t="n">
        <f aca="false">MYRATING(_ESE7,$B41,'ES-Efficacy'!$F$1)</f>
        <v>0</v>
      </c>
      <c r="O41" s="94" t="n">
        <f aca="false">MYRATING(_ESE8,$B41,'ES-Efficacy'!$F$1)</f>
        <v>0</v>
      </c>
      <c r="P41" s="94" t="n">
        <f aca="false">MYRATING(_ESS1,$B41,'ES-Efficacy'!$F$1)</f>
        <v>0</v>
      </c>
      <c r="Q41" s="94" t="n">
        <f aca="false">MYRATING(_ESS2,$B41,'ES-Efficacy'!$F$1)</f>
        <v>0</v>
      </c>
      <c r="R41" s="94" t="n">
        <f aca="false">MYRATING(_ESS3,$B41,'ES-Efficacy'!$F$1)</f>
        <v>0</v>
      </c>
      <c r="S41" s="94" t="n">
        <f aca="false">MYRATING(_ESS4,$B41,'ES-Efficacy'!$F$1)</f>
        <v>0</v>
      </c>
      <c r="T41" s="94" t="n">
        <f aca="false">MYRATING(_ESS5,$B41,'ES-Efficacy'!$F$1)</f>
        <v>0</v>
      </c>
      <c r="U41" s="94" t="n">
        <f aca="false">MYRATING(_ESS6,$B41,'ES-Efficacy'!$F$1)</f>
        <v>0</v>
      </c>
      <c r="V41" s="94" t="n">
        <f aca="false">MYRATING(_ESS7,$B41,'ES-Efficacy'!$F$1)</f>
        <v>0</v>
      </c>
      <c r="W41" s="94" t="n">
        <f aca="false">MYRATING(_ESD1,$B41,'ES-Efficacy'!$F$1)</f>
        <v>0</v>
      </c>
      <c r="X41" s="94" t="n">
        <f aca="false">MYRATING(_ESD2,$B41,'ES-Efficacy'!$F$1)</f>
        <v>0</v>
      </c>
      <c r="Y41" s="94" t="n">
        <f aca="false">MYRATING(_ESD3,$B41,'ES-Efficacy'!$F$1)</f>
        <v>0</v>
      </c>
      <c r="Z41" s="94" t="n">
        <f aca="false">MYRATING(_ESD4,$B41,'ES-Efficacy'!$F$1)</f>
        <v>0</v>
      </c>
      <c r="AA41" s="94" t="n">
        <f aca="false">MYRATING(_ESB1,$B41,'ES-Efficacy'!$F$1)</f>
        <v>0</v>
      </c>
      <c r="AB41" s="94" t="n">
        <f aca="false">MYRATING(_ESB2,$B41,'ES-Efficacy'!$F$1)</f>
        <v>0</v>
      </c>
      <c r="AC41" s="94" t="n">
        <f aca="false">MYRATING(_ESB3,$B41,'ES-Efficacy'!$F$1)</f>
        <v>0</v>
      </c>
    </row>
    <row r="42" customFormat="false" ht="15" hidden="false" customHeight="false" outlineLevel="0" collapsed="false">
      <c r="B42" s="39"/>
      <c r="C42" s="95" t="n">
        <f aca="false">SUMPRODUCT(H42:O42,H$4:O$4)</f>
        <v>0</v>
      </c>
      <c r="D42" s="95" t="n">
        <f aca="false">E42+F42</f>
        <v>0</v>
      </c>
      <c r="E42" s="95" t="n">
        <f aca="false">SUMPRODUCT(P42:V42,P$4:V$4)</f>
        <v>0</v>
      </c>
      <c r="F42" s="95" t="n">
        <f aca="false">SUMPRODUCT(X42:Z42,X$4:Z$4)</f>
        <v>0</v>
      </c>
      <c r="G42" s="95" t="n">
        <f aca="false">SUMPRODUCT(AA42:AC42,AA$4:AC$4)</f>
        <v>0</v>
      </c>
      <c r="H42" s="94" t="n">
        <f aca="false">MYRATING(_ESE1,$B42,'ES-Efficacy'!$F$1)</f>
        <v>0</v>
      </c>
      <c r="I42" s="94" t="n">
        <f aca="false">MYRATING(_ESE2,$B42,'ES-Efficacy'!$F$1)</f>
        <v>0</v>
      </c>
      <c r="J42" s="94" t="n">
        <f aca="false">MYRATING(_ESE3,$B42,'ES-Efficacy'!$F$1)</f>
        <v>0</v>
      </c>
      <c r="K42" s="94" t="n">
        <f aca="false">MYRATING(_ESE4,$B42,'ES-Efficacy'!$F$1)</f>
        <v>0</v>
      </c>
      <c r="L42" s="94" t="n">
        <f aca="false">MYRATING(_ESE5,$B42,'ES-Efficacy'!$F$1)</f>
        <v>0</v>
      </c>
      <c r="M42" s="94" t="n">
        <f aca="false">MYRATING(_ESE6,$B42,'ES-Efficacy'!$F$1)</f>
        <v>0</v>
      </c>
      <c r="N42" s="94" t="n">
        <f aca="false">MYRATING(_ESE7,$B42,'ES-Efficacy'!$F$1)</f>
        <v>0</v>
      </c>
      <c r="O42" s="94" t="n">
        <f aca="false">MYRATING(_ESE8,$B42,'ES-Efficacy'!$F$1)</f>
        <v>0</v>
      </c>
      <c r="P42" s="94" t="n">
        <f aca="false">MYRATING(_ESS1,$B42,'ES-Efficacy'!$F$1)</f>
        <v>0</v>
      </c>
      <c r="Q42" s="94" t="n">
        <f aca="false">MYRATING(_ESS2,$B42,'ES-Efficacy'!$F$1)</f>
        <v>0</v>
      </c>
      <c r="R42" s="94" t="n">
        <f aca="false">MYRATING(_ESS3,$B42,'ES-Efficacy'!$F$1)</f>
        <v>0</v>
      </c>
      <c r="S42" s="94" t="n">
        <f aca="false">MYRATING(_ESS4,$B42,'ES-Efficacy'!$F$1)</f>
        <v>0</v>
      </c>
      <c r="T42" s="94" t="n">
        <f aca="false">MYRATING(_ESS5,$B42,'ES-Efficacy'!$F$1)</f>
        <v>0</v>
      </c>
      <c r="U42" s="94" t="n">
        <f aca="false">MYRATING(_ESS6,$B42,'ES-Efficacy'!$F$1)</f>
        <v>0</v>
      </c>
      <c r="V42" s="94" t="n">
        <f aca="false">MYRATING(_ESS7,$B42,'ES-Efficacy'!$F$1)</f>
        <v>0</v>
      </c>
      <c r="W42" s="94" t="n">
        <f aca="false">MYRATING(_ESD1,$B42,'ES-Efficacy'!$F$1)</f>
        <v>0</v>
      </c>
      <c r="X42" s="94" t="n">
        <f aca="false">MYRATING(_ESD2,$B42,'ES-Efficacy'!$F$1)</f>
        <v>0</v>
      </c>
      <c r="Y42" s="94" t="n">
        <f aca="false">MYRATING(_ESD3,$B42,'ES-Efficacy'!$F$1)</f>
        <v>0</v>
      </c>
      <c r="Z42" s="94" t="n">
        <f aca="false">MYRATING(_ESD4,$B42,'ES-Efficacy'!$F$1)</f>
        <v>0</v>
      </c>
      <c r="AA42" s="94" t="n">
        <f aca="false">MYRATING(_ESB1,$B42,'ES-Efficacy'!$F$1)</f>
        <v>0</v>
      </c>
      <c r="AB42" s="94" t="n">
        <f aca="false">MYRATING(_ESB2,$B42,'ES-Efficacy'!$F$1)</f>
        <v>0</v>
      </c>
      <c r="AC42" s="94" t="n">
        <f aca="false">MYRATING(_ESB3,$B42,'ES-Efficacy'!$F$1)</f>
        <v>0</v>
      </c>
    </row>
    <row r="43" customFormat="false" ht="15" hidden="false" customHeight="false" outlineLevel="0" collapsed="false">
      <c r="B43" s="39"/>
      <c r="C43" s="95" t="n">
        <f aca="false">SUMPRODUCT(H43:O43,H$4:O$4)</f>
        <v>0</v>
      </c>
      <c r="D43" s="95" t="n">
        <f aca="false">E43+F43</f>
        <v>0</v>
      </c>
      <c r="E43" s="95" t="n">
        <f aca="false">SUMPRODUCT(P43:V43,P$4:V$4)</f>
        <v>0</v>
      </c>
      <c r="F43" s="95" t="n">
        <f aca="false">SUMPRODUCT(X43:Z43,X$4:Z$4)</f>
        <v>0</v>
      </c>
      <c r="G43" s="95" t="n">
        <f aca="false">SUMPRODUCT(AA43:AC43,AA$4:AC$4)</f>
        <v>0</v>
      </c>
      <c r="H43" s="94" t="n">
        <f aca="false">MYRATING(_ESE1,$B43,'ES-Efficacy'!$F$1)</f>
        <v>0</v>
      </c>
      <c r="I43" s="94" t="n">
        <f aca="false">MYRATING(_ESE2,$B43,'ES-Efficacy'!$F$1)</f>
        <v>0</v>
      </c>
      <c r="J43" s="94" t="n">
        <f aca="false">MYRATING(_ESE3,$B43,'ES-Efficacy'!$F$1)</f>
        <v>0</v>
      </c>
      <c r="K43" s="94" t="n">
        <f aca="false">MYRATING(_ESE4,$B43,'ES-Efficacy'!$F$1)</f>
        <v>0</v>
      </c>
      <c r="L43" s="94" t="n">
        <f aca="false">MYRATING(_ESE5,$B43,'ES-Efficacy'!$F$1)</f>
        <v>0</v>
      </c>
      <c r="M43" s="94" t="n">
        <f aca="false">MYRATING(_ESE6,$B43,'ES-Efficacy'!$F$1)</f>
        <v>0</v>
      </c>
      <c r="N43" s="94" t="n">
        <f aca="false">MYRATING(_ESE7,$B43,'ES-Efficacy'!$F$1)</f>
        <v>0</v>
      </c>
      <c r="O43" s="94" t="n">
        <f aca="false">MYRATING(_ESE8,$B43,'ES-Efficacy'!$F$1)</f>
        <v>0</v>
      </c>
      <c r="P43" s="94" t="n">
        <f aca="false">MYRATING(_ESS1,$B43,'ES-Efficacy'!$F$1)</f>
        <v>0</v>
      </c>
      <c r="Q43" s="94" t="n">
        <f aca="false">MYRATING(_ESS2,$B43,'ES-Efficacy'!$F$1)</f>
        <v>0</v>
      </c>
      <c r="R43" s="94" t="n">
        <f aca="false">MYRATING(_ESS3,$B43,'ES-Efficacy'!$F$1)</f>
        <v>0</v>
      </c>
      <c r="S43" s="94" t="n">
        <f aca="false">MYRATING(_ESS4,$B43,'ES-Efficacy'!$F$1)</f>
        <v>0</v>
      </c>
      <c r="T43" s="94" t="n">
        <f aca="false">MYRATING(_ESS5,$B43,'ES-Efficacy'!$F$1)</f>
        <v>0</v>
      </c>
      <c r="U43" s="94" t="n">
        <f aca="false">MYRATING(_ESS6,$B43,'ES-Efficacy'!$F$1)</f>
        <v>0</v>
      </c>
      <c r="V43" s="94" t="n">
        <f aca="false">MYRATING(_ESS7,$B43,'ES-Efficacy'!$F$1)</f>
        <v>0</v>
      </c>
      <c r="W43" s="94" t="n">
        <f aca="false">MYRATING(_ESD1,$B43,'ES-Efficacy'!$F$1)</f>
        <v>0</v>
      </c>
      <c r="X43" s="94" t="n">
        <f aca="false">MYRATING(_ESD2,$B43,'ES-Efficacy'!$F$1)</f>
        <v>0</v>
      </c>
      <c r="Y43" s="94" t="n">
        <f aca="false">MYRATING(_ESD3,$B43,'ES-Efficacy'!$F$1)</f>
        <v>0</v>
      </c>
      <c r="Z43" s="94" t="n">
        <f aca="false">MYRATING(_ESD4,$B43,'ES-Efficacy'!$F$1)</f>
        <v>0</v>
      </c>
      <c r="AA43" s="94" t="n">
        <f aca="false">MYRATING(_ESB1,$B43,'ES-Efficacy'!$F$1)</f>
        <v>0</v>
      </c>
      <c r="AB43" s="94" t="n">
        <f aca="false">MYRATING(_ESB2,$B43,'ES-Efficacy'!$F$1)</f>
        <v>0</v>
      </c>
      <c r="AC43" s="94" t="n">
        <f aca="false">MYRATING(_ESB3,$B43,'ES-Efficacy'!$F$1)</f>
        <v>0</v>
      </c>
    </row>
    <row r="44" customFormat="false" ht="15" hidden="false" customHeight="false" outlineLevel="0" collapsed="false">
      <c r="B44" s="39"/>
      <c r="C44" s="95" t="n">
        <f aca="false">SUMPRODUCT(H44:O44,H$4:O$4)</f>
        <v>0</v>
      </c>
      <c r="D44" s="95" t="n">
        <f aca="false">E44+F44</f>
        <v>0</v>
      </c>
      <c r="E44" s="95" t="n">
        <f aca="false">SUMPRODUCT(P44:V44,P$4:V$4)</f>
        <v>0</v>
      </c>
      <c r="F44" s="95" t="n">
        <f aca="false">SUMPRODUCT(X44:Z44,X$4:Z$4)</f>
        <v>0</v>
      </c>
      <c r="G44" s="95" t="n">
        <f aca="false">SUMPRODUCT(AA44:AC44,AA$4:AC$4)</f>
        <v>0</v>
      </c>
      <c r="H44" s="94" t="n">
        <f aca="false">MYRATING(_ESE1,$B44,'ES-Efficacy'!$F$1)</f>
        <v>0</v>
      </c>
      <c r="I44" s="94" t="n">
        <f aca="false">MYRATING(_ESE2,$B44,'ES-Efficacy'!$F$1)</f>
        <v>0</v>
      </c>
      <c r="J44" s="94" t="n">
        <f aca="false">MYRATING(_ESE3,$B44,'ES-Efficacy'!$F$1)</f>
        <v>0</v>
      </c>
      <c r="K44" s="94" t="n">
        <f aca="false">MYRATING(_ESE4,$B44,'ES-Efficacy'!$F$1)</f>
        <v>0</v>
      </c>
      <c r="L44" s="94" t="n">
        <f aca="false">MYRATING(_ESE5,$B44,'ES-Efficacy'!$F$1)</f>
        <v>0</v>
      </c>
      <c r="M44" s="94" t="n">
        <f aca="false">MYRATING(_ESE6,$B44,'ES-Efficacy'!$F$1)</f>
        <v>0</v>
      </c>
      <c r="N44" s="94" t="n">
        <f aca="false">MYRATING(_ESE7,$B44,'ES-Efficacy'!$F$1)</f>
        <v>0</v>
      </c>
      <c r="O44" s="94" t="n">
        <f aca="false">MYRATING(_ESE8,$B44,'ES-Efficacy'!$F$1)</f>
        <v>0</v>
      </c>
      <c r="P44" s="94" t="n">
        <f aca="false">MYRATING(_ESS1,$B44,'ES-Efficacy'!$F$1)</f>
        <v>0</v>
      </c>
      <c r="Q44" s="94" t="n">
        <f aca="false">MYRATING(_ESS2,$B44,'ES-Efficacy'!$F$1)</f>
        <v>0</v>
      </c>
      <c r="R44" s="94" t="n">
        <f aca="false">MYRATING(_ESS3,$B44,'ES-Efficacy'!$F$1)</f>
        <v>0</v>
      </c>
      <c r="S44" s="94" t="n">
        <f aca="false">MYRATING(_ESS4,$B44,'ES-Efficacy'!$F$1)</f>
        <v>0</v>
      </c>
      <c r="T44" s="94" t="n">
        <f aca="false">MYRATING(_ESS5,$B44,'ES-Efficacy'!$F$1)</f>
        <v>0</v>
      </c>
      <c r="U44" s="94" t="n">
        <f aca="false">MYRATING(_ESS6,$B44,'ES-Efficacy'!$F$1)</f>
        <v>0</v>
      </c>
      <c r="V44" s="94" t="n">
        <f aca="false">MYRATING(_ESS7,$B44,'ES-Efficacy'!$F$1)</f>
        <v>0</v>
      </c>
      <c r="W44" s="94" t="n">
        <f aca="false">MYRATING(_ESD1,$B44,'ES-Efficacy'!$F$1)</f>
        <v>0</v>
      </c>
      <c r="X44" s="94" t="n">
        <f aca="false">MYRATING(_ESD2,$B44,'ES-Efficacy'!$F$1)</f>
        <v>0</v>
      </c>
      <c r="Y44" s="94" t="n">
        <f aca="false">MYRATING(_ESD3,$B44,'ES-Efficacy'!$F$1)</f>
        <v>0</v>
      </c>
      <c r="Z44" s="94" t="n">
        <f aca="false">MYRATING(_ESD4,$B44,'ES-Efficacy'!$F$1)</f>
        <v>0</v>
      </c>
      <c r="AA44" s="94" t="n">
        <f aca="false">MYRATING(_ESB1,$B44,'ES-Efficacy'!$F$1)</f>
        <v>0</v>
      </c>
      <c r="AB44" s="94" t="n">
        <f aca="false">MYRATING(_ESB2,$B44,'ES-Efficacy'!$F$1)</f>
        <v>0</v>
      </c>
      <c r="AC44" s="94" t="n">
        <f aca="false">MYRATING(_ESB3,$B44,'ES-Efficacy'!$F$1)</f>
        <v>0</v>
      </c>
    </row>
    <row r="45" customFormat="false" ht="15" hidden="false" customHeight="false" outlineLevel="0" collapsed="false">
      <c r="B45" s="39"/>
      <c r="C45" s="95" t="n">
        <f aca="false">SUMPRODUCT(H45:O45,H$4:O$4)</f>
        <v>0</v>
      </c>
      <c r="D45" s="95" t="n">
        <f aca="false">E45+F45</f>
        <v>0</v>
      </c>
      <c r="E45" s="95" t="n">
        <f aca="false">SUMPRODUCT(P45:V45,P$4:V$4)</f>
        <v>0</v>
      </c>
      <c r="F45" s="95" t="n">
        <f aca="false">SUMPRODUCT(X45:Z45,X$4:Z$4)</f>
        <v>0</v>
      </c>
      <c r="G45" s="95" t="n">
        <f aca="false">SUMPRODUCT(AA45:AC45,AA$4:AC$4)</f>
        <v>0</v>
      </c>
      <c r="H45" s="94" t="n">
        <f aca="false">MYRATING(_ESE1,$B45,'ES-Efficacy'!$F$1)</f>
        <v>0</v>
      </c>
      <c r="I45" s="94" t="n">
        <f aca="false">MYRATING(_ESE2,$B45,'ES-Efficacy'!$F$1)</f>
        <v>0</v>
      </c>
      <c r="J45" s="94" t="n">
        <f aca="false">MYRATING(_ESE3,$B45,'ES-Efficacy'!$F$1)</f>
        <v>0</v>
      </c>
      <c r="K45" s="94" t="n">
        <f aca="false">MYRATING(_ESE4,$B45,'ES-Efficacy'!$F$1)</f>
        <v>0</v>
      </c>
      <c r="L45" s="94" t="n">
        <f aca="false">MYRATING(_ESE5,$B45,'ES-Efficacy'!$F$1)</f>
        <v>0</v>
      </c>
      <c r="M45" s="94" t="n">
        <f aca="false">MYRATING(_ESE6,$B45,'ES-Efficacy'!$F$1)</f>
        <v>0</v>
      </c>
      <c r="N45" s="94" t="n">
        <f aca="false">MYRATING(_ESE7,$B45,'ES-Efficacy'!$F$1)</f>
        <v>0</v>
      </c>
      <c r="O45" s="94" t="n">
        <f aca="false">MYRATING(_ESE8,$B45,'ES-Efficacy'!$F$1)</f>
        <v>0</v>
      </c>
      <c r="P45" s="94" t="n">
        <f aca="false">MYRATING(_ESS1,$B45,'ES-Efficacy'!$F$1)</f>
        <v>0</v>
      </c>
      <c r="Q45" s="94" t="n">
        <f aca="false">MYRATING(_ESS2,$B45,'ES-Efficacy'!$F$1)</f>
        <v>0</v>
      </c>
      <c r="R45" s="94" t="n">
        <f aca="false">MYRATING(_ESS3,$B45,'ES-Efficacy'!$F$1)</f>
        <v>0</v>
      </c>
      <c r="S45" s="94" t="n">
        <f aca="false">MYRATING(_ESS4,$B45,'ES-Efficacy'!$F$1)</f>
        <v>0</v>
      </c>
      <c r="T45" s="94" t="n">
        <f aca="false">MYRATING(_ESS5,$B45,'ES-Efficacy'!$F$1)</f>
        <v>0</v>
      </c>
      <c r="U45" s="94" t="n">
        <f aca="false">MYRATING(_ESS6,$B45,'ES-Efficacy'!$F$1)</f>
        <v>0</v>
      </c>
      <c r="V45" s="94" t="n">
        <f aca="false">MYRATING(_ESS7,$B45,'ES-Efficacy'!$F$1)</f>
        <v>0</v>
      </c>
      <c r="W45" s="94" t="n">
        <f aca="false">MYRATING(_ESD1,$B45,'ES-Efficacy'!$F$1)</f>
        <v>0</v>
      </c>
      <c r="X45" s="94" t="n">
        <f aca="false">MYRATING(_ESD2,$B45,'ES-Efficacy'!$F$1)</f>
        <v>0</v>
      </c>
      <c r="Y45" s="94" t="n">
        <f aca="false">MYRATING(_ESD3,$B45,'ES-Efficacy'!$F$1)</f>
        <v>0</v>
      </c>
      <c r="Z45" s="94" t="n">
        <f aca="false">MYRATING(_ESD4,$B45,'ES-Efficacy'!$F$1)</f>
        <v>0</v>
      </c>
      <c r="AA45" s="94" t="n">
        <f aca="false">MYRATING(_ESB1,$B45,'ES-Efficacy'!$F$1)</f>
        <v>0</v>
      </c>
      <c r="AB45" s="94" t="n">
        <f aca="false">MYRATING(_ESB2,$B45,'ES-Efficacy'!$F$1)</f>
        <v>0</v>
      </c>
      <c r="AC45" s="94" t="n">
        <f aca="false">MYRATING(_ESB3,$B45,'ES-Efficacy'!$F$1)</f>
        <v>0</v>
      </c>
    </row>
    <row r="46" customFormat="false" ht="15" hidden="false" customHeight="false" outlineLevel="0" collapsed="false">
      <c r="B46" s="39"/>
      <c r="C46" s="95" t="n">
        <f aca="false">SUMPRODUCT(H46:O46,H$4:O$4)</f>
        <v>0</v>
      </c>
      <c r="D46" s="95" t="n">
        <f aca="false">E46+F46</f>
        <v>0</v>
      </c>
      <c r="E46" s="95" t="n">
        <f aca="false">SUMPRODUCT(P46:V46,P$4:V$4)</f>
        <v>0</v>
      </c>
      <c r="F46" s="95" t="n">
        <f aca="false">SUMPRODUCT(X46:Z46,X$4:Z$4)</f>
        <v>0</v>
      </c>
      <c r="G46" s="95" t="n">
        <f aca="false">SUMPRODUCT(AA46:AC46,AA$4:AC$4)</f>
        <v>0</v>
      </c>
      <c r="H46" s="94" t="n">
        <f aca="false">MYRATING(_ESE1,$B46,'ES-Efficacy'!$F$1)</f>
        <v>0</v>
      </c>
      <c r="I46" s="94" t="n">
        <f aca="false">MYRATING(_ESE2,$B46,'ES-Efficacy'!$F$1)</f>
        <v>0</v>
      </c>
      <c r="J46" s="94" t="n">
        <f aca="false">MYRATING(_ESE3,$B46,'ES-Efficacy'!$F$1)</f>
        <v>0</v>
      </c>
      <c r="K46" s="94" t="n">
        <f aca="false">MYRATING(_ESE4,$B46,'ES-Efficacy'!$F$1)</f>
        <v>0</v>
      </c>
      <c r="L46" s="94" t="n">
        <f aca="false">MYRATING(_ESE5,$B46,'ES-Efficacy'!$F$1)</f>
        <v>0</v>
      </c>
      <c r="M46" s="94" t="n">
        <f aca="false">MYRATING(_ESE6,$B46,'ES-Efficacy'!$F$1)</f>
        <v>0</v>
      </c>
      <c r="N46" s="94" t="n">
        <f aca="false">MYRATING(_ESE7,$B46,'ES-Efficacy'!$F$1)</f>
        <v>0</v>
      </c>
      <c r="O46" s="94" t="n">
        <f aca="false">MYRATING(_ESE8,$B46,'ES-Efficacy'!$F$1)</f>
        <v>0</v>
      </c>
      <c r="P46" s="94" t="n">
        <f aca="false">MYRATING(_ESS1,$B46,'ES-Efficacy'!$F$1)</f>
        <v>0</v>
      </c>
      <c r="Q46" s="94" t="n">
        <f aca="false">MYRATING(_ESS2,$B46,'ES-Efficacy'!$F$1)</f>
        <v>0</v>
      </c>
      <c r="R46" s="94" t="n">
        <f aca="false">MYRATING(_ESS3,$B46,'ES-Efficacy'!$F$1)</f>
        <v>0</v>
      </c>
      <c r="S46" s="94" t="n">
        <f aca="false">MYRATING(_ESS4,$B46,'ES-Efficacy'!$F$1)</f>
        <v>0</v>
      </c>
      <c r="T46" s="94" t="n">
        <f aca="false">MYRATING(_ESS5,$B46,'ES-Efficacy'!$F$1)</f>
        <v>0</v>
      </c>
      <c r="U46" s="94" t="n">
        <f aca="false">MYRATING(_ESS6,$B46,'ES-Efficacy'!$F$1)</f>
        <v>0</v>
      </c>
      <c r="V46" s="94" t="n">
        <f aca="false">MYRATING(_ESS7,$B46,'ES-Efficacy'!$F$1)</f>
        <v>0</v>
      </c>
      <c r="W46" s="94" t="n">
        <f aca="false">MYRATING(_ESD1,$B46,'ES-Efficacy'!$F$1)</f>
        <v>0</v>
      </c>
      <c r="X46" s="94" t="n">
        <f aca="false">MYRATING(_ESD2,$B46,'ES-Efficacy'!$F$1)</f>
        <v>0</v>
      </c>
      <c r="Y46" s="94" t="n">
        <f aca="false">MYRATING(_ESD3,$B46,'ES-Efficacy'!$F$1)</f>
        <v>0</v>
      </c>
      <c r="Z46" s="94" t="n">
        <f aca="false">MYRATING(_ESD4,$B46,'ES-Efficacy'!$F$1)</f>
        <v>0</v>
      </c>
      <c r="AA46" s="94" t="n">
        <f aca="false">MYRATING(_ESB1,$B46,'ES-Efficacy'!$F$1)</f>
        <v>0</v>
      </c>
      <c r="AB46" s="94" t="n">
        <f aca="false">MYRATING(_ESB2,$B46,'ES-Efficacy'!$F$1)</f>
        <v>0</v>
      </c>
      <c r="AC46" s="94" t="n">
        <f aca="false">MYRATING(_ESB3,$B46,'ES-Efficacy'!$F$1)</f>
        <v>0</v>
      </c>
    </row>
    <row r="47" customFormat="false" ht="15" hidden="false" customHeight="false" outlineLevel="0" collapsed="false">
      <c r="B47" s="39"/>
      <c r="C47" s="95" t="n">
        <f aca="false">SUMPRODUCT(H47:O47,H$4:O$4)</f>
        <v>0</v>
      </c>
      <c r="D47" s="95" t="n">
        <f aca="false">E47+F47</f>
        <v>0</v>
      </c>
      <c r="E47" s="95" t="n">
        <f aca="false">SUMPRODUCT(P47:V47,P$4:V$4)</f>
        <v>0</v>
      </c>
      <c r="F47" s="95" t="n">
        <f aca="false">SUMPRODUCT(X47:Z47,X$4:Z$4)</f>
        <v>0</v>
      </c>
      <c r="G47" s="95" t="n">
        <f aca="false">SUMPRODUCT(AA47:AC47,AA$4:AC$4)</f>
        <v>0</v>
      </c>
      <c r="H47" s="94" t="n">
        <f aca="false">MYRATING(_ESE1,$B47,'ES-Efficacy'!$F$1)</f>
        <v>0</v>
      </c>
      <c r="I47" s="94" t="n">
        <f aca="false">MYRATING(_ESE2,$B47,'ES-Efficacy'!$F$1)</f>
        <v>0</v>
      </c>
      <c r="J47" s="94" t="n">
        <f aca="false">MYRATING(_ESE3,$B47,'ES-Efficacy'!$F$1)</f>
        <v>0</v>
      </c>
      <c r="K47" s="94" t="n">
        <f aca="false">MYRATING(_ESE4,$B47,'ES-Efficacy'!$F$1)</f>
        <v>0</v>
      </c>
      <c r="L47" s="94" t="n">
        <f aca="false">MYRATING(_ESE5,$B47,'ES-Efficacy'!$F$1)</f>
        <v>0</v>
      </c>
      <c r="M47" s="94" t="n">
        <f aca="false">MYRATING(_ESE6,$B47,'ES-Efficacy'!$F$1)</f>
        <v>0</v>
      </c>
      <c r="N47" s="94" t="n">
        <f aca="false">MYRATING(_ESE7,$B47,'ES-Efficacy'!$F$1)</f>
        <v>0</v>
      </c>
      <c r="O47" s="94" t="n">
        <f aca="false">MYRATING(_ESE8,$B47,'ES-Efficacy'!$F$1)</f>
        <v>0</v>
      </c>
      <c r="P47" s="94" t="n">
        <f aca="false">MYRATING(_ESS1,$B47,'ES-Efficacy'!$F$1)</f>
        <v>0</v>
      </c>
      <c r="Q47" s="94" t="n">
        <f aca="false">MYRATING(_ESS2,$B47,'ES-Efficacy'!$F$1)</f>
        <v>0</v>
      </c>
      <c r="R47" s="94" t="n">
        <f aca="false">MYRATING(_ESS3,$B47,'ES-Efficacy'!$F$1)</f>
        <v>0</v>
      </c>
      <c r="S47" s="94" t="n">
        <f aca="false">MYRATING(_ESS4,$B47,'ES-Efficacy'!$F$1)</f>
        <v>0</v>
      </c>
      <c r="T47" s="94" t="n">
        <f aca="false">MYRATING(_ESS5,$B47,'ES-Efficacy'!$F$1)</f>
        <v>0</v>
      </c>
      <c r="U47" s="94" t="n">
        <f aca="false">MYRATING(_ESS6,$B47,'ES-Efficacy'!$F$1)</f>
        <v>0</v>
      </c>
      <c r="V47" s="94" t="n">
        <f aca="false">MYRATING(_ESS7,$B47,'ES-Efficacy'!$F$1)</f>
        <v>0</v>
      </c>
      <c r="W47" s="94" t="n">
        <f aca="false">MYRATING(_ESD1,$B47,'ES-Efficacy'!$F$1)</f>
        <v>0</v>
      </c>
      <c r="X47" s="94" t="n">
        <f aca="false">MYRATING(_ESD2,$B47,'ES-Efficacy'!$F$1)</f>
        <v>0</v>
      </c>
      <c r="Y47" s="94" t="n">
        <f aca="false">MYRATING(_ESD3,$B47,'ES-Efficacy'!$F$1)</f>
        <v>0</v>
      </c>
      <c r="Z47" s="94" t="n">
        <f aca="false">MYRATING(_ESD4,$B47,'ES-Efficacy'!$F$1)</f>
        <v>0</v>
      </c>
      <c r="AA47" s="94" t="n">
        <f aca="false">MYRATING(_ESB1,$B47,'ES-Efficacy'!$F$1)</f>
        <v>0</v>
      </c>
      <c r="AB47" s="94" t="n">
        <f aca="false">MYRATING(_ESB2,$B47,'ES-Efficacy'!$F$1)</f>
        <v>0</v>
      </c>
      <c r="AC47" s="94" t="n">
        <f aca="false">MYRATING(_ESB3,$B47,'ES-Efficacy'!$F$1)</f>
        <v>0</v>
      </c>
    </row>
    <row r="48" customFormat="false" ht="15" hidden="false" customHeight="false" outlineLevel="0" collapsed="false">
      <c r="B48" s="39"/>
      <c r="C48" s="95" t="n">
        <f aca="false">SUMPRODUCT(H48:O48,H$4:O$4)</f>
        <v>0</v>
      </c>
      <c r="D48" s="95" t="n">
        <f aca="false">E48+F48</f>
        <v>0</v>
      </c>
      <c r="E48" s="95" t="n">
        <f aca="false">SUMPRODUCT(P48:V48,P$4:V$4)</f>
        <v>0</v>
      </c>
      <c r="F48" s="95" t="n">
        <f aca="false">SUMPRODUCT(X48:Z48,X$4:Z$4)</f>
        <v>0</v>
      </c>
      <c r="G48" s="95" t="n">
        <f aca="false">SUMPRODUCT(AA48:AC48,AA$4:AC$4)</f>
        <v>0</v>
      </c>
      <c r="H48" s="94" t="n">
        <f aca="false">MYRATING(_ESE1,$B48,'ES-Efficacy'!$F$1)</f>
        <v>0</v>
      </c>
      <c r="I48" s="94" t="n">
        <f aca="false">MYRATING(_ESE2,$B48,'ES-Efficacy'!$F$1)</f>
        <v>0</v>
      </c>
      <c r="J48" s="94" t="n">
        <f aca="false">MYRATING(_ESE3,$B48,'ES-Efficacy'!$F$1)</f>
        <v>0</v>
      </c>
      <c r="K48" s="94" t="n">
        <f aca="false">MYRATING(_ESE4,$B48,'ES-Efficacy'!$F$1)</f>
        <v>0</v>
      </c>
      <c r="L48" s="94" t="n">
        <f aca="false">MYRATING(_ESE5,$B48,'ES-Efficacy'!$F$1)</f>
        <v>0</v>
      </c>
      <c r="M48" s="94" t="n">
        <f aca="false">MYRATING(_ESE6,$B48,'ES-Efficacy'!$F$1)</f>
        <v>0</v>
      </c>
      <c r="N48" s="94" t="n">
        <f aca="false">MYRATING(_ESE7,$B48,'ES-Efficacy'!$F$1)</f>
        <v>0</v>
      </c>
      <c r="O48" s="94" t="n">
        <f aca="false">MYRATING(_ESE8,$B48,'ES-Efficacy'!$F$1)</f>
        <v>0</v>
      </c>
      <c r="P48" s="94" t="n">
        <f aca="false">MYRATING(_ESS1,$B48,'ES-Efficacy'!$F$1)</f>
        <v>0</v>
      </c>
      <c r="Q48" s="94" t="n">
        <f aca="false">MYRATING(_ESS2,$B48,'ES-Efficacy'!$F$1)</f>
        <v>0</v>
      </c>
      <c r="R48" s="94" t="n">
        <f aca="false">MYRATING(_ESS3,$B48,'ES-Efficacy'!$F$1)</f>
        <v>0</v>
      </c>
      <c r="S48" s="94" t="n">
        <f aca="false">MYRATING(_ESS4,$B48,'ES-Efficacy'!$F$1)</f>
        <v>0</v>
      </c>
      <c r="T48" s="94" t="n">
        <f aca="false">MYRATING(_ESS5,$B48,'ES-Efficacy'!$F$1)</f>
        <v>0</v>
      </c>
      <c r="U48" s="94" t="n">
        <f aca="false">MYRATING(_ESS6,$B48,'ES-Efficacy'!$F$1)</f>
        <v>0</v>
      </c>
      <c r="V48" s="94" t="n">
        <f aca="false">MYRATING(_ESS7,$B48,'ES-Efficacy'!$F$1)</f>
        <v>0</v>
      </c>
      <c r="W48" s="94" t="n">
        <f aca="false">MYRATING(_ESD1,$B48,'ES-Efficacy'!$F$1)</f>
        <v>0</v>
      </c>
      <c r="X48" s="94" t="n">
        <f aca="false">MYRATING(_ESD2,$B48,'ES-Efficacy'!$F$1)</f>
        <v>0</v>
      </c>
      <c r="Y48" s="94" t="n">
        <f aca="false">MYRATING(_ESD3,$B48,'ES-Efficacy'!$F$1)</f>
        <v>0</v>
      </c>
      <c r="Z48" s="94" t="n">
        <f aca="false">MYRATING(_ESD4,$B48,'ES-Efficacy'!$F$1)</f>
        <v>0</v>
      </c>
      <c r="AA48" s="94" t="n">
        <f aca="false">MYRATING(_ESB1,$B48,'ES-Efficacy'!$F$1)</f>
        <v>0</v>
      </c>
      <c r="AB48" s="94" t="n">
        <f aca="false">MYRATING(_ESB2,$B48,'ES-Efficacy'!$F$1)</f>
        <v>0</v>
      </c>
      <c r="AC48" s="94" t="n">
        <f aca="false">MYRATING(_ESB3,$B48,'ES-Efficacy'!$F$1)</f>
        <v>0</v>
      </c>
    </row>
    <row r="49" customFormat="false" ht="15" hidden="false" customHeight="false" outlineLevel="0" collapsed="false">
      <c r="B49" s="39"/>
      <c r="C49" s="95" t="n">
        <f aca="false">SUMPRODUCT(H49:O49,H$4:O$4)</f>
        <v>0</v>
      </c>
      <c r="D49" s="95" t="n">
        <f aca="false">E49+F49</f>
        <v>0</v>
      </c>
      <c r="E49" s="95" t="n">
        <f aca="false">SUMPRODUCT(P49:V49,P$4:V$4)</f>
        <v>0</v>
      </c>
      <c r="F49" s="95" t="n">
        <f aca="false">SUMPRODUCT(X49:Z49,X$4:Z$4)</f>
        <v>0</v>
      </c>
      <c r="G49" s="95" t="n">
        <f aca="false">SUMPRODUCT(AA49:AC49,AA$4:AC$4)</f>
        <v>0</v>
      </c>
      <c r="H49" s="94" t="n">
        <f aca="false">MYRATING(_ESE1,$B49,'ES-Efficacy'!$F$1)</f>
        <v>0</v>
      </c>
      <c r="I49" s="94" t="n">
        <f aca="false">MYRATING(_ESE2,$B49,'ES-Efficacy'!$F$1)</f>
        <v>0</v>
      </c>
      <c r="J49" s="94" t="n">
        <f aca="false">MYRATING(_ESE3,$B49,'ES-Efficacy'!$F$1)</f>
        <v>0</v>
      </c>
      <c r="K49" s="94" t="n">
        <f aca="false">MYRATING(_ESE4,$B49,'ES-Efficacy'!$F$1)</f>
        <v>0</v>
      </c>
      <c r="L49" s="94" t="n">
        <f aca="false">MYRATING(_ESE5,$B49,'ES-Efficacy'!$F$1)</f>
        <v>0</v>
      </c>
      <c r="M49" s="94" t="n">
        <f aca="false">MYRATING(_ESE6,$B49,'ES-Efficacy'!$F$1)</f>
        <v>0</v>
      </c>
      <c r="N49" s="94" t="n">
        <f aca="false">MYRATING(_ESE7,$B49,'ES-Efficacy'!$F$1)</f>
        <v>0</v>
      </c>
      <c r="O49" s="94" t="n">
        <f aca="false">MYRATING(_ESE8,$B49,'ES-Efficacy'!$F$1)</f>
        <v>0</v>
      </c>
      <c r="P49" s="94" t="n">
        <f aca="false">MYRATING(_ESS1,$B49,'ES-Efficacy'!$F$1)</f>
        <v>0</v>
      </c>
      <c r="Q49" s="94" t="n">
        <f aca="false">MYRATING(_ESS2,$B49,'ES-Efficacy'!$F$1)</f>
        <v>0</v>
      </c>
      <c r="R49" s="94" t="n">
        <f aca="false">MYRATING(_ESS3,$B49,'ES-Efficacy'!$F$1)</f>
        <v>0</v>
      </c>
      <c r="S49" s="94" t="n">
        <f aca="false">MYRATING(_ESS4,$B49,'ES-Efficacy'!$F$1)</f>
        <v>0</v>
      </c>
      <c r="T49" s="94" t="n">
        <f aca="false">MYRATING(_ESS5,$B49,'ES-Efficacy'!$F$1)</f>
        <v>0</v>
      </c>
      <c r="U49" s="94" t="n">
        <f aca="false">MYRATING(_ESS6,$B49,'ES-Efficacy'!$F$1)</f>
        <v>0</v>
      </c>
      <c r="V49" s="94" t="n">
        <f aca="false">MYRATING(_ESS7,$B49,'ES-Efficacy'!$F$1)</f>
        <v>0</v>
      </c>
      <c r="W49" s="94" t="n">
        <f aca="false">MYRATING(_ESD1,$B49,'ES-Efficacy'!$F$1)</f>
        <v>0</v>
      </c>
      <c r="X49" s="94" t="n">
        <f aca="false">MYRATING(_ESD2,$B49,'ES-Efficacy'!$F$1)</f>
        <v>0</v>
      </c>
      <c r="Y49" s="94" t="n">
        <f aca="false">MYRATING(_ESD3,$B49,'ES-Efficacy'!$F$1)</f>
        <v>0</v>
      </c>
      <c r="Z49" s="94" t="n">
        <f aca="false">MYRATING(_ESD4,$B49,'ES-Efficacy'!$F$1)</f>
        <v>0</v>
      </c>
      <c r="AA49" s="94" t="n">
        <f aca="false">MYRATING(_ESB1,$B49,'ES-Efficacy'!$F$1)</f>
        <v>0</v>
      </c>
      <c r="AB49" s="94" t="n">
        <f aca="false">MYRATING(_ESB2,$B49,'ES-Efficacy'!$F$1)</f>
        <v>0</v>
      </c>
      <c r="AC49" s="94" t="n">
        <f aca="false">MYRATING(_ESB3,$B49,'ES-Efficacy'!$F$1)</f>
        <v>0</v>
      </c>
    </row>
    <row r="50" customFormat="false" ht="15" hidden="false" customHeight="false" outlineLevel="0" collapsed="false">
      <c r="B50" s="39"/>
      <c r="C50" s="95" t="n">
        <f aca="false">SUMPRODUCT(H50:O50,H$4:O$4)</f>
        <v>0</v>
      </c>
      <c r="D50" s="95" t="n">
        <f aca="false">E50+F50</f>
        <v>0</v>
      </c>
      <c r="E50" s="95" t="n">
        <f aca="false">SUMPRODUCT(P50:V50,P$4:V$4)</f>
        <v>0</v>
      </c>
      <c r="F50" s="95" t="n">
        <f aca="false">SUMPRODUCT(X50:Z50,X$4:Z$4)</f>
        <v>0</v>
      </c>
      <c r="G50" s="95" t="n">
        <f aca="false">SUMPRODUCT(AA50:AC50,AA$4:AC$4)</f>
        <v>0</v>
      </c>
      <c r="H50" s="94" t="n">
        <f aca="false">MYRATING(_ESE1,$B50,'ES-Efficacy'!$F$1)</f>
        <v>0</v>
      </c>
      <c r="I50" s="94" t="n">
        <f aca="false">MYRATING(_ESE2,$B50,'ES-Efficacy'!$F$1)</f>
        <v>0</v>
      </c>
      <c r="J50" s="94" t="n">
        <f aca="false">MYRATING(_ESE3,$B50,'ES-Efficacy'!$F$1)</f>
        <v>0</v>
      </c>
      <c r="K50" s="94" t="n">
        <f aca="false">MYRATING(_ESE4,$B50,'ES-Efficacy'!$F$1)</f>
        <v>0</v>
      </c>
      <c r="L50" s="94" t="n">
        <f aca="false">MYRATING(_ESE5,$B50,'ES-Efficacy'!$F$1)</f>
        <v>0</v>
      </c>
      <c r="M50" s="94" t="n">
        <f aca="false">MYRATING(_ESE6,$B50,'ES-Efficacy'!$F$1)</f>
        <v>0</v>
      </c>
      <c r="N50" s="94" t="n">
        <f aca="false">MYRATING(_ESE7,$B50,'ES-Efficacy'!$F$1)</f>
        <v>0</v>
      </c>
      <c r="O50" s="94" t="n">
        <f aca="false">MYRATING(_ESE8,$B50,'ES-Efficacy'!$F$1)</f>
        <v>0</v>
      </c>
      <c r="P50" s="94" t="n">
        <f aca="false">MYRATING(_ESS1,$B50,'ES-Efficacy'!$F$1)</f>
        <v>0</v>
      </c>
      <c r="Q50" s="94" t="n">
        <f aca="false">MYRATING(_ESS2,$B50,'ES-Efficacy'!$F$1)</f>
        <v>0</v>
      </c>
      <c r="R50" s="94" t="n">
        <f aca="false">MYRATING(_ESS3,$B50,'ES-Efficacy'!$F$1)</f>
        <v>0</v>
      </c>
      <c r="S50" s="94" t="n">
        <f aca="false">MYRATING(_ESS4,$B50,'ES-Efficacy'!$F$1)</f>
        <v>0</v>
      </c>
      <c r="T50" s="94" t="n">
        <f aca="false">MYRATING(_ESS5,$B50,'ES-Efficacy'!$F$1)</f>
        <v>0</v>
      </c>
      <c r="U50" s="94" t="n">
        <f aca="false">MYRATING(_ESS6,$B50,'ES-Efficacy'!$F$1)</f>
        <v>0</v>
      </c>
      <c r="V50" s="94" t="n">
        <f aca="false">MYRATING(_ESS7,$B50,'ES-Efficacy'!$F$1)</f>
        <v>0</v>
      </c>
      <c r="W50" s="94" t="n">
        <f aca="false">MYRATING(_ESD1,$B50,'ES-Efficacy'!$F$1)</f>
        <v>0</v>
      </c>
      <c r="X50" s="94" t="n">
        <f aca="false">MYRATING(_ESD2,$B50,'ES-Efficacy'!$F$1)</f>
        <v>0</v>
      </c>
      <c r="Y50" s="94" t="n">
        <f aca="false">MYRATING(_ESD3,$B50,'ES-Efficacy'!$F$1)</f>
        <v>0</v>
      </c>
      <c r="Z50" s="94" t="n">
        <f aca="false">MYRATING(_ESD4,$B50,'ES-Efficacy'!$F$1)</f>
        <v>0</v>
      </c>
      <c r="AA50" s="94" t="n">
        <f aca="false">MYRATING(_ESB1,$B50,'ES-Efficacy'!$F$1)</f>
        <v>0</v>
      </c>
      <c r="AB50" s="94" t="n">
        <f aca="false">MYRATING(_ESB2,$B50,'ES-Efficacy'!$F$1)</f>
        <v>0</v>
      </c>
      <c r="AC50" s="94" t="n">
        <f aca="false">MYRATING(_ESB3,$B50,'ES-Efficacy'!$F$1)</f>
        <v>0</v>
      </c>
    </row>
    <row r="51" customFormat="false" ht="15" hidden="false" customHeight="false" outlineLevel="0" collapsed="false">
      <c r="B51" s="39"/>
      <c r="C51" s="95" t="n">
        <f aca="false">SUMPRODUCT(H51:O51,H$4:O$4)</f>
        <v>0</v>
      </c>
      <c r="D51" s="95" t="n">
        <f aca="false">E51+F51</f>
        <v>0</v>
      </c>
      <c r="E51" s="95" t="n">
        <f aca="false">SUMPRODUCT(P51:V51,P$4:V$4)</f>
        <v>0</v>
      </c>
      <c r="F51" s="95" t="n">
        <f aca="false">SUMPRODUCT(X51:Z51,X$4:Z$4)</f>
        <v>0</v>
      </c>
      <c r="G51" s="95" t="n">
        <f aca="false">SUMPRODUCT(AA51:AC51,AA$4:AC$4)</f>
        <v>0</v>
      </c>
      <c r="H51" s="94" t="n">
        <f aca="false">MYRATING(_ESE1,$B51,'ES-Efficacy'!$F$1)</f>
        <v>0</v>
      </c>
      <c r="I51" s="94" t="n">
        <f aca="false">MYRATING(_ESE2,$B51,'ES-Efficacy'!$F$1)</f>
        <v>0</v>
      </c>
      <c r="J51" s="94" t="n">
        <f aca="false">MYRATING(_ESE3,$B51,'ES-Efficacy'!$F$1)</f>
        <v>0</v>
      </c>
      <c r="K51" s="94" t="n">
        <f aca="false">MYRATING(_ESE4,$B51,'ES-Efficacy'!$F$1)</f>
        <v>0</v>
      </c>
      <c r="L51" s="94" t="n">
        <f aca="false">MYRATING(_ESE5,$B51,'ES-Efficacy'!$F$1)</f>
        <v>0</v>
      </c>
      <c r="M51" s="94" t="n">
        <f aca="false">MYRATING(_ESE6,$B51,'ES-Efficacy'!$F$1)</f>
        <v>0</v>
      </c>
      <c r="N51" s="94" t="n">
        <f aca="false">MYRATING(_ESE7,$B51,'ES-Efficacy'!$F$1)</f>
        <v>0</v>
      </c>
      <c r="O51" s="94" t="n">
        <f aca="false">MYRATING(_ESE8,$B51,'ES-Efficacy'!$F$1)</f>
        <v>0</v>
      </c>
      <c r="P51" s="94" t="n">
        <f aca="false">MYRATING(_ESS1,$B51,'ES-Efficacy'!$F$1)</f>
        <v>0</v>
      </c>
      <c r="Q51" s="94" t="n">
        <f aca="false">MYRATING(_ESS2,$B51,'ES-Efficacy'!$F$1)</f>
        <v>0</v>
      </c>
      <c r="R51" s="94" t="n">
        <f aca="false">MYRATING(_ESS3,$B51,'ES-Efficacy'!$F$1)</f>
        <v>0</v>
      </c>
      <c r="S51" s="94" t="n">
        <f aca="false">MYRATING(_ESS4,$B51,'ES-Efficacy'!$F$1)</f>
        <v>0</v>
      </c>
      <c r="T51" s="94" t="n">
        <f aca="false">MYRATING(_ESS5,$B51,'ES-Efficacy'!$F$1)</f>
        <v>0</v>
      </c>
      <c r="U51" s="94" t="n">
        <f aca="false">MYRATING(_ESS6,$B51,'ES-Efficacy'!$F$1)</f>
        <v>0</v>
      </c>
      <c r="V51" s="94" t="n">
        <f aca="false">MYRATING(_ESS7,$B51,'ES-Efficacy'!$F$1)</f>
        <v>0</v>
      </c>
      <c r="W51" s="94" t="n">
        <f aca="false">MYRATING(_ESD1,$B51,'ES-Efficacy'!$F$1)</f>
        <v>0</v>
      </c>
      <c r="X51" s="94" t="n">
        <f aca="false">MYRATING(_ESD2,$B51,'ES-Efficacy'!$F$1)</f>
        <v>0</v>
      </c>
      <c r="Y51" s="94" t="n">
        <f aca="false">MYRATING(_ESD3,$B51,'ES-Efficacy'!$F$1)</f>
        <v>0</v>
      </c>
      <c r="Z51" s="94" t="n">
        <f aca="false">MYRATING(_ESD4,$B51,'ES-Efficacy'!$F$1)</f>
        <v>0</v>
      </c>
      <c r="AA51" s="94" t="n">
        <f aca="false">MYRATING(_ESB1,$B51,'ES-Efficacy'!$F$1)</f>
        <v>0</v>
      </c>
      <c r="AB51" s="94" t="n">
        <f aca="false">MYRATING(_ESB2,$B51,'ES-Efficacy'!$F$1)</f>
        <v>0</v>
      </c>
      <c r="AC51" s="94" t="n">
        <f aca="false">MYRATING(_ESB3,$B51,'ES-Efficacy'!$F$1)</f>
        <v>0</v>
      </c>
    </row>
    <row r="52" customFormat="false" ht="15" hidden="false" customHeight="false" outlineLevel="0" collapsed="false">
      <c r="B52" s="39"/>
      <c r="C52" s="95" t="n">
        <f aca="false">SUMPRODUCT(H52:O52,H$4:O$4)</f>
        <v>0</v>
      </c>
      <c r="D52" s="95" t="n">
        <f aca="false">E52+F52</f>
        <v>0</v>
      </c>
      <c r="E52" s="95" t="n">
        <f aca="false">SUMPRODUCT(P52:V52,P$4:V$4)</f>
        <v>0</v>
      </c>
      <c r="F52" s="95" t="n">
        <f aca="false">SUMPRODUCT(X52:Z52,X$4:Z$4)</f>
        <v>0</v>
      </c>
      <c r="G52" s="95" t="n">
        <f aca="false">SUMPRODUCT(AA52:AC52,AA$4:AC$4)</f>
        <v>0</v>
      </c>
      <c r="H52" s="94" t="n">
        <f aca="false">MYRATING(_ESE1,$B52,'ES-Efficacy'!$F$1)</f>
        <v>0</v>
      </c>
      <c r="I52" s="94" t="n">
        <f aca="false">MYRATING(_ESE2,$B52,'ES-Efficacy'!$F$1)</f>
        <v>0</v>
      </c>
      <c r="J52" s="94" t="n">
        <f aca="false">MYRATING(_ESE3,$B52,'ES-Efficacy'!$F$1)</f>
        <v>0</v>
      </c>
      <c r="K52" s="94" t="n">
        <f aca="false">MYRATING(_ESE4,$B52,'ES-Efficacy'!$F$1)</f>
        <v>0</v>
      </c>
      <c r="L52" s="94" t="n">
        <f aca="false">MYRATING(_ESE5,$B52,'ES-Efficacy'!$F$1)</f>
        <v>0</v>
      </c>
      <c r="M52" s="94" t="n">
        <f aca="false">MYRATING(_ESE6,$B52,'ES-Efficacy'!$F$1)</f>
        <v>0</v>
      </c>
      <c r="N52" s="94" t="n">
        <f aca="false">MYRATING(_ESE7,$B52,'ES-Efficacy'!$F$1)</f>
        <v>0</v>
      </c>
      <c r="O52" s="94" t="n">
        <f aca="false">MYRATING(_ESE8,$B52,'ES-Efficacy'!$F$1)</f>
        <v>0</v>
      </c>
      <c r="P52" s="94" t="n">
        <f aca="false">MYRATING(_ESS1,$B52,'ES-Efficacy'!$F$1)</f>
        <v>0</v>
      </c>
      <c r="Q52" s="94" t="n">
        <f aca="false">MYRATING(_ESS2,$B52,'ES-Efficacy'!$F$1)</f>
        <v>0</v>
      </c>
      <c r="R52" s="94" t="n">
        <f aca="false">MYRATING(_ESS3,$B52,'ES-Efficacy'!$F$1)</f>
        <v>0</v>
      </c>
      <c r="S52" s="94" t="n">
        <f aca="false">MYRATING(_ESS4,$B52,'ES-Efficacy'!$F$1)</f>
        <v>0</v>
      </c>
      <c r="T52" s="94" t="n">
        <f aca="false">MYRATING(_ESS5,$B52,'ES-Efficacy'!$F$1)</f>
        <v>0</v>
      </c>
      <c r="U52" s="94" t="n">
        <f aca="false">MYRATING(_ESS6,$B52,'ES-Efficacy'!$F$1)</f>
        <v>0</v>
      </c>
      <c r="V52" s="94" t="n">
        <f aca="false">MYRATING(_ESS7,$B52,'ES-Efficacy'!$F$1)</f>
        <v>0</v>
      </c>
      <c r="W52" s="94" t="n">
        <f aca="false">MYRATING(_ESD1,$B52,'ES-Efficacy'!$F$1)</f>
        <v>0</v>
      </c>
      <c r="X52" s="94" t="n">
        <f aca="false">MYRATING(_ESD2,$B52,'ES-Efficacy'!$F$1)</f>
        <v>0</v>
      </c>
      <c r="Y52" s="94" t="n">
        <f aca="false">MYRATING(_ESD3,$B52,'ES-Efficacy'!$F$1)</f>
        <v>0</v>
      </c>
      <c r="Z52" s="94" t="n">
        <f aca="false">MYRATING(_ESD4,$B52,'ES-Efficacy'!$F$1)</f>
        <v>0</v>
      </c>
      <c r="AA52" s="94" t="n">
        <f aca="false">MYRATING(_ESB1,$B52,'ES-Efficacy'!$F$1)</f>
        <v>0</v>
      </c>
      <c r="AB52" s="94" t="n">
        <f aca="false">MYRATING(_ESB2,$B52,'ES-Efficacy'!$F$1)</f>
        <v>0</v>
      </c>
      <c r="AC52" s="94" t="n">
        <f aca="false">MYRATING(_ESB3,$B52,'ES-Efficacy'!$F$1)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C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20.71"/>
    <col collapsed="false" customWidth="true" hidden="false" outlineLevel="0" max="1025" min="3" style="0" width="8.67"/>
  </cols>
  <sheetData>
    <row r="1" customFormat="false" ht="15" hidden="false" customHeight="false" outlineLevel="0" collapsed="false">
      <c r="C1" s="94" t="s">
        <v>111</v>
      </c>
      <c r="D1" s="94" t="s">
        <v>112</v>
      </c>
    </row>
    <row r="2" customFormat="false" ht="15" hidden="false" customHeight="false" outlineLevel="0" collapsed="false">
      <c r="B2" s="0" t="s">
        <v>113</v>
      </c>
      <c r="C2" s="95" t="n">
        <f aca="false">C7-C9-0.05</f>
        <v>0.512</v>
      </c>
      <c r="D2" s="95" t="n">
        <f aca="false">D7-D9-0.05</f>
        <v>0.67237798638</v>
      </c>
    </row>
    <row r="3" customFormat="false" ht="15" hidden="false" customHeight="false" outlineLevel="0" collapsed="false">
      <c r="B3" s="0" t="s">
        <v>114</v>
      </c>
      <c r="C3" s="95" t="n">
        <f aca="false">MIN(C12:C37)</f>
        <v>0</v>
      </c>
      <c r="D3" s="95" t="n">
        <f aca="false">MIN(D12:D37)</f>
        <v>0.3588547</v>
      </c>
      <c r="E3" s="95" t="n">
        <f aca="false">MIN(E12:E39)</f>
        <v>0.3588547</v>
      </c>
      <c r="F3" s="95" t="n">
        <f aca="false">MIN(F12:F39)</f>
        <v>0</v>
      </c>
      <c r="G3" s="95"/>
    </row>
    <row r="4" customFormat="false" ht="15" hidden="false" customHeight="false" outlineLevel="0" collapsed="false">
      <c r="B4" s="0" t="s">
        <v>115</v>
      </c>
      <c r="C4" s="95" t="n">
        <f aca="false">MAX(C12:C52)</f>
        <v>2.81</v>
      </c>
      <c r="D4" s="95" t="n">
        <f aca="false">MAX(D12:D52)</f>
        <v>1.63926368518</v>
      </c>
      <c r="E4" s="95" t="n">
        <f aca="false">MAX(E12:E52)</f>
        <v>1.2548745</v>
      </c>
      <c r="F4" s="95" t="n">
        <f aca="false">MAX(F12:F52)</f>
        <v>0.38438918518</v>
      </c>
      <c r="G4" s="95"/>
      <c r="H4" s="96" t="n">
        <v>0.084581</v>
      </c>
      <c r="I4" s="96" t="n">
        <v>0.0807032</v>
      </c>
      <c r="J4" s="96" t="n">
        <v>0.0950904</v>
      </c>
      <c r="K4" s="96" t="n">
        <v>0.082614</v>
      </c>
      <c r="L4" s="96" t="n">
        <v>0.0610894</v>
      </c>
      <c r="M4" s="96" t="n">
        <v>0.0580546</v>
      </c>
      <c r="N4" s="96" t="n">
        <v>0.0380474</v>
      </c>
      <c r="O4" s="96" t="n">
        <v>0.06182</v>
      </c>
      <c r="P4" s="96" t="n">
        <v>0.0614699</v>
      </c>
      <c r="Q4" s="96" t="n">
        <v>0.0245729</v>
      </c>
      <c r="R4" s="96" t="n">
        <v>0.0306471</v>
      </c>
      <c r="S4" s="96" t="n">
        <v>0.0349643</v>
      </c>
      <c r="T4" s="96" t="n">
        <v>0.0460083</v>
      </c>
      <c r="U4" s="96" t="n">
        <v>0.0214354</v>
      </c>
      <c r="V4" s="96" t="n">
        <v>0.031877</v>
      </c>
      <c r="W4" s="96" t="n">
        <v>0.05970405474</v>
      </c>
      <c r="X4" s="96" t="n">
        <v>0.04002720414</v>
      </c>
      <c r="Y4" s="96" t="n">
        <v>0.03232814112</v>
      </c>
      <c r="Z4" s="96" t="n">
        <v>0.0549406</v>
      </c>
      <c r="AA4" s="96" t="n">
        <v>0.2</v>
      </c>
      <c r="AB4" s="96" t="n">
        <v>0.4</v>
      </c>
      <c r="AC4" s="96" t="n">
        <v>0.4</v>
      </c>
    </row>
    <row r="5" customFormat="false" ht="15" hidden="false" customHeight="false" outlineLevel="0" collapsed="false">
      <c r="B5" s="0" t="s">
        <v>116</v>
      </c>
      <c r="C5" s="95" t="n">
        <f aca="false">C7+C10+0.05</f>
        <v>3.422</v>
      </c>
      <c r="D5" s="95" t="n">
        <f aca="false">D7+D10+0.05</f>
        <v>2.05278697156</v>
      </c>
      <c r="E5" s="95"/>
      <c r="F5" s="95"/>
      <c r="G5" s="95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</row>
    <row r="6" customFormat="false" ht="15" hidden="false" customHeight="false" outlineLevel="0" collapsed="false">
      <c r="B6" s="0" t="s">
        <v>117</v>
      </c>
      <c r="C6" s="95" t="n">
        <f aca="false">(C5-C2)/3</f>
        <v>0.97</v>
      </c>
      <c r="D6" s="95" t="n">
        <f aca="false">(D5-D2)/3</f>
        <v>0.460136328393333</v>
      </c>
      <c r="E6" s="95"/>
      <c r="F6" s="95"/>
      <c r="G6" s="95" t="n">
        <f aca="false">SUM(G12:G52)</f>
        <v>77.2</v>
      </c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</row>
    <row r="7" customFormat="false" ht="15" hidden="false" customHeight="false" outlineLevel="0" collapsed="false">
      <c r="B7" s="0" t="s">
        <v>34</v>
      </c>
      <c r="C7" s="95" t="n">
        <f aca="false">INDEX(C$12:C$52,MATCH($B7,$B$12:$B$39,0))</f>
        <v>1.686</v>
      </c>
      <c r="D7" s="95" t="n">
        <f aca="false">INDEX(D$12:D$52,MATCH($B7,$B$12:$B$39,0))</f>
        <v>1.18082083578</v>
      </c>
      <c r="E7" s="95" t="n">
        <f aca="false">INDEX(E$12:E$52,MATCH($B7,$B$12:$B$39,0))</f>
        <v>0.798933</v>
      </c>
      <c r="F7" s="95" t="n">
        <f aca="false">INDEX(F$12:F$52,MATCH($B7,$B$12:$B$39,0))</f>
        <v>0.38188783578</v>
      </c>
      <c r="G7" s="95" t="n">
        <f aca="false">INDEX(G$12:G$52,MATCH($B7,$B$12:$B$39,0))</f>
        <v>3</v>
      </c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</row>
    <row r="8" customFormat="false" ht="15" hidden="false" customHeight="false" outlineLevel="0" collapsed="false">
      <c r="C8" s="95" t="n">
        <f aca="false">C7-C3</f>
        <v>1.686</v>
      </c>
      <c r="D8" s="95" t="n">
        <f aca="false">D7-D3</f>
        <v>0.82196613578</v>
      </c>
      <c r="E8" s="95"/>
      <c r="F8" s="95"/>
      <c r="G8" s="95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</row>
    <row r="9" customFormat="false" ht="15" hidden="false" customHeight="false" outlineLevel="0" collapsed="false">
      <c r="C9" s="95" t="n">
        <f aca="false">C4-C7</f>
        <v>1.124</v>
      </c>
      <c r="D9" s="95" t="n">
        <f aca="false">D4-D7</f>
        <v>0.4584428494</v>
      </c>
      <c r="E9" s="95"/>
      <c r="F9" s="95"/>
      <c r="G9" s="95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</row>
    <row r="10" customFormat="false" ht="15" hidden="false" customHeight="false" outlineLevel="0" collapsed="false">
      <c r="C10" s="95" t="n">
        <f aca="false">MAX(C9,C8)</f>
        <v>1.686</v>
      </c>
      <c r="D10" s="95" t="n">
        <f aca="false">MAX(D9,D8)</f>
        <v>0.82196613578</v>
      </c>
      <c r="E10" s="95"/>
      <c r="F10" s="95"/>
      <c r="G10" s="95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</row>
    <row r="11" customFormat="false" ht="15.75" hidden="false" customHeight="false" outlineLevel="0" collapsed="false">
      <c r="C11" s="97" t="s">
        <v>118</v>
      </c>
      <c r="D11" s="97" t="s">
        <v>119</v>
      </c>
      <c r="E11" s="97" t="s">
        <v>120</v>
      </c>
      <c r="F11" s="97" t="s">
        <v>121</v>
      </c>
      <c r="G11" s="97" t="s">
        <v>122</v>
      </c>
      <c r="H11" s="97" t="n">
        <v>1</v>
      </c>
      <c r="I11" s="97" t="n">
        <v>2</v>
      </c>
      <c r="J11" s="97" t="n">
        <v>3</v>
      </c>
      <c r="K11" s="97" t="n">
        <v>4</v>
      </c>
      <c r="L11" s="97" t="n">
        <v>5</v>
      </c>
      <c r="M11" s="97" t="n">
        <v>6</v>
      </c>
      <c r="N11" s="97" t="n">
        <v>7</v>
      </c>
      <c r="O11" s="97" t="n">
        <v>8</v>
      </c>
      <c r="P11" s="98" t="n">
        <v>1</v>
      </c>
      <c r="Q11" s="98" t="n">
        <v>2</v>
      </c>
      <c r="R11" s="98" t="n">
        <v>3</v>
      </c>
      <c r="S11" s="98" t="n">
        <v>4</v>
      </c>
      <c r="T11" s="98" t="n">
        <v>5</v>
      </c>
      <c r="U11" s="98" t="n">
        <v>6</v>
      </c>
      <c r="V11" s="98" t="n">
        <v>7</v>
      </c>
      <c r="W11" s="99" t="n">
        <v>1</v>
      </c>
      <c r="X11" s="99" t="n">
        <v>2</v>
      </c>
      <c r="Y11" s="99" t="n">
        <v>3</v>
      </c>
      <c r="Z11" s="99" t="n">
        <v>4</v>
      </c>
      <c r="AA11" s="100" t="n">
        <v>1</v>
      </c>
      <c r="AB11" s="100" t="n">
        <v>2</v>
      </c>
      <c r="AC11" s="100" t="n">
        <v>3</v>
      </c>
    </row>
    <row r="12" customFormat="false" ht="15" hidden="false" customHeight="false" outlineLevel="0" collapsed="false">
      <c r="B12" s="101" t="s">
        <v>72</v>
      </c>
      <c r="C12" s="95" t="n">
        <f aca="false">SUMPRODUCT(H12:O12,H$4:O$4)</f>
        <v>1.104892</v>
      </c>
      <c r="D12" s="95" t="n">
        <f aca="false">E12+F12</f>
        <v>1.21269783578</v>
      </c>
      <c r="E12" s="95" t="n">
        <f aca="false">SUMPRODUCT(P12:V12,P$4:V$4)</f>
        <v>0.83081</v>
      </c>
      <c r="F12" s="95" t="n">
        <f aca="false">SUMPRODUCT(X12:Z12,X$4:Z$4)</f>
        <v>0.38188783578</v>
      </c>
      <c r="G12" s="95" t="n">
        <f aca="false">SUMPRODUCT(AA12:AC12,AA$4:AC$4)</f>
        <v>2.6</v>
      </c>
      <c r="H12" s="94" t="n">
        <f aca="false">MYRATING(_ITE1,$B12,'IT-Efficacy'!$F$1)</f>
        <v>1</v>
      </c>
      <c r="I12" s="94" t="n">
        <f aca="false">MYRATING(_ITE2,$B12,'IT-Efficacy'!$F$1)</f>
        <v>1</v>
      </c>
      <c r="J12" s="94" t="n">
        <f aca="false">MYRATING(_ITE3,$B12,'IT-Efficacy'!$F$1)</f>
        <v>1</v>
      </c>
      <c r="K12" s="94" t="n">
        <f aca="false">MYRATING(_ITE4,$B12,'IT-Efficacy'!$F$1)</f>
        <v>1</v>
      </c>
      <c r="L12" s="94" t="n">
        <f aca="false">MYRATING(_ITE5,$B12,'IT-Efficacy'!$F$1)</f>
        <v>4</v>
      </c>
      <c r="M12" s="94" t="n">
        <f aca="false">MYRATING(_ITE6,$B12,'IT-Efficacy'!$F$1)</f>
        <v>4</v>
      </c>
      <c r="N12" s="94" t="n">
        <f aca="false">MYRATING(_ITE7,$B12,'IT-Efficacy'!$F$1)</f>
        <v>1</v>
      </c>
      <c r="O12" s="94" t="n">
        <f aca="false">MYRATING(_ITE8,$B12,'IT-Efficacy'!$F$1)</f>
        <v>4</v>
      </c>
      <c r="P12" s="94" t="n">
        <f aca="false">MYRATING(_ITS1,$B12,'IT-Efficacy'!$F$1)</f>
        <v>3</v>
      </c>
      <c r="Q12" s="94" t="n">
        <f aca="false">MYRATING(_ITS2,$B12,'IT-Efficacy'!$F$1)</f>
        <v>3</v>
      </c>
      <c r="R12" s="94" t="n">
        <f aca="false">MYRATING(_ITS3,$B12,'IT-Efficacy'!$F$1)</f>
        <v>3</v>
      </c>
      <c r="S12" s="94" t="n">
        <f aca="false">MYRATING(_ITS4,$B12,'IT-Efficacy'!$F$1)</f>
        <v>3</v>
      </c>
      <c r="T12" s="94" t="n">
        <f aca="false">MYRATING(_ITS5,$B12,'IT-Efficacy'!$F$1)</f>
        <v>4</v>
      </c>
      <c r="U12" s="94" t="n">
        <f aca="false">MYRATING(_ITS6,$B12,'IT-Efficacy'!$F$1)</f>
        <v>3</v>
      </c>
      <c r="V12" s="94" t="n">
        <f aca="false">MYRATING(_ITS7,$B12,'IT-Efficacy'!$F$1)</f>
        <v>4</v>
      </c>
      <c r="W12" s="94" t="n">
        <f aca="false">MYRATING(_ITD1,$B12,'IT-Efficacy'!$F$1)</f>
        <v>1</v>
      </c>
      <c r="X12" s="94" t="n">
        <f aca="false">MYRATING(_ITD2,$B12,'IT-Efficacy'!$F$1)</f>
        <v>3</v>
      </c>
      <c r="Y12" s="94" t="n">
        <f aca="false">MYRATING(_ITD3,$B12,'IT-Efficacy'!$F$1)</f>
        <v>3</v>
      </c>
      <c r="Z12" s="94" t="n">
        <f aca="false">MYRATING(_ITD4,$B12,'IT-Efficacy'!$F$1)</f>
        <v>3</v>
      </c>
      <c r="AA12" s="94" t="n">
        <f aca="false">MYRATING(_ITB1,$B12,'IT-Efficacy'!$F$1)</f>
        <v>1</v>
      </c>
      <c r="AB12" s="94" t="n">
        <f aca="false">MYRATING(_ITB2,$B12,'IT-Efficacy'!$F$1)</f>
        <v>3</v>
      </c>
      <c r="AC12" s="94" t="n">
        <f aca="false">MYRATING(_ITB3,$B12,'IT-Efficacy'!$F$1)</f>
        <v>3</v>
      </c>
    </row>
    <row r="13" customFormat="false" ht="15" hidden="false" customHeight="false" outlineLevel="0" collapsed="false">
      <c r="B13" s="101" t="s">
        <v>55</v>
      </c>
      <c r="C13" s="95" t="n">
        <f aca="false">SUMPRODUCT(H13:O13,H$4:O$4)</f>
        <v>1.9669438</v>
      </c>
      <c r="D13" s="95" t="n">
        <f aca="false">E13+F13</f>
        <v>0.89162593164</v>
      </c>
      <c r="E13" s="95" t="n">
        <f aca="false">SUMPRODUCT(P13:V13,P$4:V$4)</f>
        <v>0.5497653</v>
      </c>
      <c r="F13" s="95" t="n">
        <f aca="false">SUMPRODUCT(X13:Z13,X$4:Z$4)</f>
        <v>0.34186063164</v>
      </c>
      <c r="G13" s="95" t="n">
        <f aca="false">SUMPRODUCT(AA13:AC13,AA$4:AC$4)</f>
        <v>3</v>
      </c>
      <c r="H13" s="94" t="n">
        <f aca="false">MYRATING(_ITE1,$B13,'IT-Efficacy'!$F$1)</f>
        <v>5</v>
      </c>
      <c r="I13" s="94" t="n">
        <f aca="false">MYRATING(_ITE2,$B13,'IT-Efficacy'!$F$1)</f>
        <v>5</v>
      </c>
      <c r="J13" s="94" t="n">
        <f aca="false">MYRATING(_ITE3,$B13,'IT-Efficacy'!$F$1)</f>
        <v>5</v>
      </c>
      <c r="K13" s="94" t="n">
        <f aca="false">MYRATING(_ITE4,$B13,'IT-Efficacy'!$F$1)</f>
        <v>2</v>
      </c>
      <c r="L13" s="94" t="n">
        <f aca="false">MYRATING(_ITE5,$B13,'IT-Efficacy'!$F$1)</f>
        <v>2</v>
      </c>
      <c r="M13" s="94" t="n">
        <f aca="false">MYRATING(_ITE6,$B13,'IT-Efficacy'!$F$1)</f>
        <v>2</v>
      </c>
      <c r="N13" s="94" t="n">
        <f aca="false">MYRATING(_ITE7,$B13,'IT-Efficacy'!$F$1)</f>
        <v>2</v>
      </c>
      <c r="O13" s="94" t="n">
        <f aca="false">MYRATING(_ITE8,$B13,'IT-Efficacy'!$F$1)</f>
        <v>3</v>
      </c>
      <c r="P13" s="94" t="n">
        <f aca="false">MYRATING(_ITS1,$B13,'IT-Efficacy'!$F$1)</f>
        <v>1</v>
      </c>
      <c r="Q13" s="94" t="n">
        <f aca="false">MYRATING(_ITS2,$B13,'IT-Efficacy'!$F$1)</f>
        <v>4</v>
      </c>
      <c r="R13" s="94" t="n">
        <f aca="false">MYRATING(_ITS3,$B13,'IT-Efficacy'!$F$1)</f>
        <v>2</v>
      </c>
      <c r="S13" s="94" t="n">
        <f aca="false">MYRATING(_ITS4,$B13,'IT-Efficacy'!$F$1)</f>
        <v>2</v>
      </c>
      <c r="T13" s="94" t="n">
        <f aca="false">MYRATING(_ITS5,$B13,'IT-Efficacy'!$F$1)</f>
        <v>4</v>
      </c>
      <c r="U13" s="94" t="n">
        <f aca="false">MYRATING(_ITS6,$B13,'IT-Efficacy'!$F$1)</f>
        <v>2</v>
      </c>
      <c r="V13" s="94" t="n">
        <f aca="false">MYRATING(_ITS7,$B13,'IT-Efficacy'!$F$1)</f>
        <v>1</v>
      </c>
      <c r="W13" s="94" t="n">
        <f aca="false">MYRATING(_ITD1,$B13,'IT-Efficacy'!$F$1)</f>
        <v>2</v>
      </c>
      <c r="X13" s="94" t="n">
        <f aca="false">MYRATING(_ITD2,$B13,'IT-Efficacy'!$F$1)</f>
        <v>2</v>
      </c>
      <c r="Y13" s="94" t="n">
        <f aca="false">MYRATING(_ITD3,$B13,'IT-Efficacy'!$F$1)</f>
        <v>3</v>
      </c>
      <c r="Z13" s="94" t="n">
        <f aca="false">MYRATING(_ITD4,$B13,'IT-Efficacy'!$F$1)</f>
        <v>3</v>
      </c>
      <c r="AA13" s="94" t="n">
        <f aca="false">MYRATING(_ITB1,$B13,'IT-Efficacy'!$F$1)</f>
        <v>3</v>
      </c>
      <c r="AB13" s="94" t="n">
        <f aca="false">MYRATING(_ITB2,$B13,'IT-Efficacy'!$F$1)</f>
        <v>3</v>
      </c>
      <c r="AC13" s="94" t="n">
        <f aca="false">MYRATING(_ITB3,$B13,'IT-Efficacy'!$F$1)</f>
        <v>3</v>
      </c>
    </row>
    <row r="14" customFormat="false" ht="15" hidden="false" customHeight="false" outlineLevel="0" collapsed="false">
      <c r="B14" s="101" t="s">
        <v>56</v>
      </c>
      <c r="C14" s="95" t="n">
        <f aca="false">SUMPRODUCT(H14:O14,H$4:O$4)</f>
        <v>1.5318434</v>
      </c>
      <c r="D14" s="95" t="n">
        <f aca="false">E14+F14</f>
        <v>1.14585653578</v>
      </c>
      <c r="E14" s="95" t="n">
        <f aca="false">SUMPRODUCT(P14:V14,P$4:V$4)</f>
        <v>0.7639687</v>
      </c>
      <c r="F14" s="95" t="n">
        <f aca="false">SUMPRODUCT(X14:Z14,X$4:Z$4)</f>
        <v>0.38188783578</v>
      </c>
      <c r="G14" s="95" t="n">
        <f aca="false">SUMPRODUCT(AA14:AC14,AA$4:AC$4)</f>
        <v>2.8</v>
      </c>
      <c r="H14" s="94" t="n">
        <f aca="false">MYRATING(_ITE1,$B14,'IT-Efficacy'!$F$1)</f>
        <v>3</v>
      </c>
      <c r="I14" s="94" t="n">
        <f aca="false">MYRATING(_ITE2,$B14,'IT-Efficacy'!$F$1)</f>
        <v>3</v>
      </c>
      <c r="J14" s="94" t="n">
        <f aca="false">MYRATING(_ITE3,$B14,'IT-Efficacy'!$F$1)</f>
        <v>3</v>
      </c>
      <c r="K14" s="94" t="n">
        <f aca="false">MYRATING(_ITE4,$B14,'IT-Efficacy'!$F$1)</f>
        <v>3</v>
      </c>
      <c r="L14" s="94" t="n">
        <f aca="false">MYRATING(_ITE5,$B14,'IT-Efficacy'!$F$1)</f>
        <v>3</v>
      </c>
      <c r="M14" s="94" t="n">
        <f aca="false">MYRATING(_ITE6,$B14,'IT-Efficacy'!$F$1)</f>
        <v>1</v>
      </c>
      <c r="N14" s="94" t="n">
        <f aca="false">MYRATING(_ITE7,$B14,'IT-Efficacy'!$F$1)</f>
        <v>2</v>
      </c>
      <c r="O14" s="94" t="n">
        <f aca="false">MYRATING(_ITE8,$B14,'IT-Efficacy'!$F$1)</f>
        <v>3</v>
      </c>
      <c r="P14" s="94" t="n">
        <f aca="false">MYRATING(_ITS1,$B14,'IT-Efficacy'!$F$1)</f>
        <v>3</v>
      </c>
      <c r="Q14" s="94" t="n">
        <f aca="false">MYRATING(_ITS2,$B14,'IT-Efficacy'!$F$1)</f>
        <v>3</v>
      </c>
      <c r="R14" s="94" t="n">
        <f aca="false">MYRATING(_ITS3,$B14,'IT-Efficacy'!$F$1)</f>
        <v>3</v>
      </c>
      <c r="S14" s="94" t="n">
        <f aca="false">MYRATING(_ITS4,$B14,'IT-Efficacy'!$F$1)</f>
        <v>2</v>
      </c>
      <c r="T14" s="94" t="n">
        <f aca="false">MYRATING(_ITS5,$B14,'IT-Efficacy'!$F$1)</f>
        <v>4</v>
      </c>
      <c r="U14" s="94" t="n">
        <f aca="false">MYRATING(_ITS6,$B14,'IT-Efficacy'!$F$1)</f>
        <v>3</v>
      </c>
      <c r="V14" s="94" t="n">
        <f aca="false">MYRATING(_ITS7,$B14,'IT-Efficacy'!$F$1)</f>
        <v>3</v>
      </c>
      <c r="W14" s="94" t="n">
        <f aca="false">MYRATING(_ITD1,$B14,'IT-Efficacy'!$F$1)</f>
        <v>3</v>
      </c>
      <c r="X14" s="94" t="n">
        <f aca="false">MYRATING(_ITD2,$B14,'IT-Efficacy'!$F$1)</f>
        <v>3</v>
      </c>
      <c r="Y14" s="94" t="n">
        <f aca="false">MYRATING(_ITD3,$B14,'IT-Efficacy'!$F$1)</f>
        <v>3</v>
      </c>
      <c r="Z14" s="94" t="n">
        <f aca="false">MYRATING(_ITD4,$B14,'IT-Efficacy'!$F$1)</f>
        <v>3</v>
      </c>
      <c r="AA14" s="94" t="n">
        <f aca="false">MYRATING(_ITB1,$B14,'IT-Efficacy'!$F$1)</f>
        <v>2</v>
      </c>
      <c r="AB14" s="94" t="n">
        <f aca="false">MYRATING(_ITB2,$B14,'IT-Efficacy'!$F$1)</f>
        <v>3</v>
      </c>
      <c r="AC14" s="94" t="n">
        <f aca="false">MYRATING(_ITB3,$B14,'IT-Efficacy'!$F$1)</f>
        <v>3</v>
      </c>
    </row>
    <row r="15" customFormat="false" ht="15" hidden="false" customHeight="false" outlineLevel="0" collapsed="false">
      <c r="B15" s="101" t="s">
        <v>73</v>
      </c>
      <c r="C15" s="95" t="n">
        <f aca="false">SUMPRODUCT(H15:O15,H$4:O$4)</f>
        <v>1.709604</v>
      </c>
      <c r="D15" s="95" t="n">
        <f aca="false">E15+F15</f>
        <v>1.18097143578</v>
      </c>
      <c r="E15" s="95" t="n">
        <f aca="false">SUMPRODUCT(P15:V15,P$4:V$4)</f>
        <v>0.7990836</v>
      </c>
      <c r="F15" s="95" t="n">
        <f aca="false">SUMPRODUCT(X15:Z15,X$4:Z$4)</f>
        <v>0.38188783578</v>
      </c>
      <c r="G15" s="95" t="n">
        <f aca="false">SUMPRODUCT(AA15:AC15,AA$4:AC$4)</f>
        <v>3</v>
      </c>
      <c r="H15" s="94" t="n">
        <f aca="false">MYRATING(_ITE1,$B15,'IT-Efficacy'!$F$1)</f>
        <v>4</v>
      </c>
      <c r="I15" s="94" t="n">
        <f aca="false">MYRATING(_ITE2,$B15,'IT-Efficacy'!$F$1)</f>
        <v>4</v>
      </c>
      <c r="J15" s="94" t="n">
        <f aca="false">MYRATING(_ITE3,$B15,'IT-Efficacy'!$F$1)</f>
        <v>4</v>
      </c>
      <c r="K15" s="94" t="n">
        <f aca="false">MYRATING(_ITE4,$B15,'IT-Efficacy'!$F$1)</f>
        <v>2</v>
      </c>
      <c r="L15" s="94" t="n">
        <f aca="false">MYRATING(_ITE5,$B15,'IT-Efficacy'!$F$1)</f>
        <v>3</v>
      </c>
      <c r="M15" s="94" t="n">
        <f aca="false">MYRATING(_ITE6,$B15,'IT-Efficacy'!$F$1)</f>
        <v>1</v>
      </c>
      <c r="N15" s="94" t="n">
        <f aca="false">MYRATING(_ITE7,$B15,'IT-Efficacy'!$F$1)</f>
        <v>2</v>
      </c>
      <c r="O15" s="94" t="n">
        <f aca="false">MYRATING(_ITE8,$B15,'IT-Efficacy'!$F$1)</f>
        <v>3</v>
      </c>
      <c r="P15" s="94" t="n">
        <f aca="false">MYRATING(_ITS1,$B15,'IT-Efficacy'!$F$1)</f>
        <v>3</v>
      </c>
      <c r="Q15" s="94" t="n">
        <f aca="false">MYRATING(_ITS2,$B15,'IT-Efficacy'!$F$1)</f>
        <v>5</v>
      </c>
      <c r="R15" s="94" t="n">
        <f aca="false">MYRATING(_ITS3,$B15,'IT-Efficacy'!$F$1)</f>
        <v>2</v>
      </c>
      <c r="S15" s="94" t="n">
        <f aca="false">MYRATING(_ITS4,$B15,'IT-Efficacy'!$F$1)</f>
        <v>4</v>
      </c>
      <c r="T15" s="94" t="n">
        <f aca="false">MYRATING(_ITS5,$B15,'IT-Efficacy'!$F$1)</f>
        <v>4</v>
      </c>
      <c r="U15" s="94" t="n">
        <f aca="false">MYRATING(_ITS6,$B15,'IT-Efficacy'!$F$1)</f>
        <v>2</v>
      </c>
      <c r="V15" s="94" t="n">
        <f aca="false">MYRATING(_ITS7,$B15,'IT-Efficacy'!$F$1)</f>
        <v>2</v>
      </c>
      <c r="W15" s="94" t="n">
        <f aca="false">MYRATING(_ITD1,$B15,'IT-Efficacy'!$F$1)</f>
        <v>2</v>
      </c>
      <c r="X15" s="94" t="n">
        <f aca="false">MYRATING(_ITD2,$B15,'IT-Efficacy'!$F$1)</f>
        <v>3</v>
      </c>
      <c r="Y15" s="94" t="n">
        <f aca="false">MYRATING(_ITD3,$B15,'IT-Efficacy'!$F$1)</f>
        <v>3</v>
      </c>
      <c r="Z15" s="94" t="n">
        <f aca="false">MYRATING(_ITD4,$B15,'IT-Efficacy'!$F$1)</f>
        <v>3</v>
      </c>
      <c r="AA15" s="94" t="n">
        <f aca="false">MYRATING(_ITB1,$B15,'IT-Efficacy'!$F$1)</f>
        <v>3</v>
      </c>
      <c r="AB15" s="94" t="n">
        <f aca="false">MYRATING(_ITB2,$B15,'IT-Efficacy'!$F$1)</f>
        <v>3</v>
      </c>
      <c r="AC15" s="94" t="n">
        <f aca="false">MYRATING(_ITB3,$B15,'IT-Efficacy'!$F$1)</f>
        <v>3</v>
      </c>
    </row>
    <row r="16" customFormat="false" ht="15" hidden="false" customHeight="false" outlineLevel="0" collapsed="false">
      <c r="B16" s="101" t="s">
        <v>74</v>
      </c>
      <c r="C16" s="95" t="n">
        <f aca="false">SUMPRODUCT(H16:O16,H$4:O$4)</f>
        <v>1.9669438</v>
      </c>
      <c r="D16" s="95" t="n">
        <f aca="false">E16+F16</f>
        <v>0.89162593164</v>
      </c>
      <c r="E16" s="95" t="n">
        <f aca="false">SUMPRODUCT(P16:V16,P$4:V$4)</f>
        <v>0.5497653</v>
      </c>
      <c r="F16" s="95" t="n">
        <f aca="false">SUMPRODUCT(X16:Z16,X$4:Z$4)</f>
        <v>0.34186063164</v>
      </c>
      <c r="G16" s="95" t="n">
        <f aca="false">SUMPRODUCT(AA16:AC16,AA$4:AC$4)</f>
        <v>3</v>
      </c>
      <c r="H16" s="94" t="n">
        <f aca="false">MYRATING(_ITE1,$B16,'IT-Efficacy'!$F$1)</f>
        <v>5</v>
      </c>
      <c r="I16" s="94" t="n">
        <f aca="false">MYRATING(_ITE2,$B16,'IT-Efficacy'!$F$1)</f>
        <v>5</v>
      </c>
      <c r="J16" s="94" t="n">
        <f aca="false">MYRATING(_ITE3,$B16,'IT-Efficacy'!$F$1)</f>
        <v>5</v>
      </c>
      <c r="K16" s="94" t="n">
        <f aca="false">MYRATING(_ITE4,$B16,'IT-Efficacy'!$F$1)</f>
        <v>2</v>
      </c>
      <c r="L16" s="94" t="n">
        <f aca="false">MYRATING(_ITE5,$B16,'IT-Efficacy'!$F$1)</f>
        <v>2</v>
      </c>
      <c r="M16" s="94" t="n">
        <f aca="false">MYRATING(_ITE6,$B16,'IT-Efficacy'!$F$1)</f>
        <v>2</v>
      </c>
      <c r="N16" s="94" t="n">
        <f aca="false">MYRATING(_ITE7,$B16,'IT-Efficacy'!$F$1)</f>
        <v>2</v>
      </c>
      <c r="O16" s="94" t="n">
        <f aca="false">MYRATING(_ITE8,$B16,'IT-Efficacy'!$F$1)</f>
        <v>3</v>
      </c>
      <c r="P16" s="94" t="n">
        <f aca="false">MYRATING(_ITS1,$B16,'IT-Efficacy'!$F$1)</f>
        <v>1</v>
      </c>
      <c r="Q16" s="94" t="n">
        <f aca="false">MYRATING(_ITS2,$B16,'IT-Efficacy'!$F$1)</f>
        <v>4</v>
      </c>
      <c r="R16" s="94" t="n">
        <f aca="false">MYRATING(_ITS3,$B16,'IT-Efficacy'!$F$1)</f>
        <v>2</v>
      </c>
      <c r="S16" s="94" t="n">
        <f aca="false">MYRATING(_ITS4,$B16,'IT-Efficacy'!$F$1)</f>
        <v>2</v>
      </c>
      <c r="T16" s="94" t="n">
        <f aca="false">MYRATING(_ITS5,$B16,'IT-Efficacy'!$F$1)</f>
        <v>4</v>
      </c>
      <c r="U16" s="94" t="n">
        <f aca="false">MYRATING(_ITS6,$B16,'IT-Efficacy'!$F$1)</f>
        <v>2</v>
      </c>
      <c r="V16" s="94" t="n">
        <f aca="false">MYRATING(_ITS7,$B16,'IT-Efficacy'!$F$1)</f>
        <v>1</v>
      </c>
      <c r="W16" s="94" t="n">
        <f aca="false">MYRATING(_ITD1,$B16,'IT-Efficacy'!$F$1)</f>
        <v>2</v>
      </c>
      <c r="X16" s="94" t="n">
        <f aca="false">MYRATING(_ITD2,$B16,'IT-Efficacy'!$F$1)</f>
        <v>2</v>
      </c>
      <c r="Y16" s="94" t="n">
        <f aca="false">MYRATING(_ITD3,$B16,'IT-Efficacy'!$F$1)</f>
        <v>3</v>
      </c>
      <c r="Z16" s="94" t="n">
        <f aca="false">MYRATING(_ITD4,$B16,'IT-Efficacy'!$F$1)</f>
        <v>3</v>
      </c>
      <c r="AA16" s="94" t="n">
        <f aca="false">MYRATING(_ITB1,$B16,'IT-Efficacy'!$F$1)</f>
        <v>3</v>
      </c>
      <c r="AB16" s="94" t="n">
        <f aca="false">MYRATING(_ITB2,$B16,'IT-Efficacy'!$F$1)</f>
        <v>3</v>
      </c>
      <c r="AC16" s="94" t="n">
        <f aca="false">MYRATING(_ITB3,$B16,'IT-Efficacy'!$F$1)</f>
        <v>3</v>
      </c>
    </row>
    <row r="17" customFormat="false" ht="15" hidden="false" customHeight="false" outlineLevel="0" collapsed="false">
      <c r="B17" s="101" t="s">
        <v>76</v>
      </c>
      <c r="C17" s="95" t="n">
        <f aca="false">SUMPRODUCT(H17:O17,H$4:O$4)</f>
        <v>2.251372</v>
      </c>
      <c r="D17" s="95" t="n">
        <f aca="false">E17+F17</f>
        <v>0.8625740275</v>
      </c>
      <c r="E17" s="95" t="n">
        <f aca="false">SUMPRODUCT(P17:V17,P$4:V$4)</f>
        <v>0.6706218</v>
      </c>
      <c r="F17" s="95" t="n">
        <f aca="false">SUMPRODUCT(X17:Z17,X$4:Z$4)</f>
        <v>0.1919522275</v>
      </c>
      <c r="G17" s="95" t="n">
        <f aca="false">SUMPRODUCT(AA17:AC17,AA$4:AC$4)</f>
        <v>2.4</v>
      </c>
      <c r="H17" s="94" t="n">
        <f aca="false">MYRATING(_ITE1,$B17,'IT-Efficacy'!$F$1)</f>
        <v>5</v>
      </c>
      <c r="I17" s="94" t="n">
        <f aca="false">MYRATING(_ITE2,$B17,'IT-Efficacy'!$F$1)</f>
        <v>5</v>
      </c>
      <c r="J17" s="94" t="n">
        <f aca="false">MYRATING(_ITE3,$B17,'IT-Efficacy'!$F$1)</f>
        <v>5</v>
      </c>
      <c r="K17" s="94" t="n">
        <f aca="false">MYRATING(_ITE4,$B17,'IT-Efficacy'!$F$1)</f>
        <v>5</v>
      </c>
      <c r="L17" s="94" t="n">
        <f aca="false">MYRATING(_ITE5,$B17,'IT-Efficacy'!$F$1)</f>
        <v>4</v>
      </c>
      <c r="M17" s="94" t="n">
        <f aca="false">MYRATING(_ITE6,$B17,'IT-Efficacy'!$F$1)</f>
        <v>2</v>
      </c>
      <c r="N17" s="94" t="n">
        <f aca="false">MYRATING(_ITE7,$B17,'IT-Efficacy'!$F$1)</f>
        <v>3</v>
      </c>
      <c r="O17" s="94" t="n">
        <f aca="false">MYRATING(_ITE8,$B17,'IT-Efficacy'!$F$1)</f>
        <v>1</v>
      </c>
      <c r="P17" s="94" t="n">
        <f aca="false">MYRATING(_ITS1,$B17,'IT-Efficacy'!$F$1)</f>
        <v>2</v>
      </c>
      <c r="Q17" s="94" t="n">
        <f aca="false">MYRATING(_ITS2,$B17,'IT-Efficacy'!$F$1)</f>
        <v>3</v>
      </c>
      <c r="R17" s="94" t="n">
        <f aca="false">MYRATING(_ITS3,$B17,'IT-Efficacy'!$F$1)</f>
        <v>3</v>
      </c>
      <c r="S17" s="94" t="n">
        <f aca="false">MYRATING(_ITS4,$B17,'IT-Efficacy'!$F$1)</f>
        <v>2</v>
      </c>
      <c r="T17" s="94" t="n">
        <f aca="false">MYRATING(_ITS5,$B17,'IT-Efficacy'!$F$1)</f>
        <v>4</v>
      </c>
      <c r="U17" s="94" t="n">
        <f aca="false">MYRATING(_ITS6,$B17,'IT-Efficacy'!$F$1)</f>
        <v>3</v>
      </c>
      <c r="V17" s="94" t="n">
        <f aca="false">MYRATING(_ITS7,$B17,'IT-Efficacy'!$F$1)</f>
        <v>2</v>
      </c>
      <c r="W17" s="94" t="n">
        <f aca="false">MYRATING(_ITD1,$B17,'IT-Efficacy'!$F$1)</f>
        <v>3</v>
      </c>
      <c r="X17" s="94" t="n">
        <f aca="false">MYRATING(_ITD2,$B17,'IT-Efficacy'!$F$1)</f>
        <v>1</v>
      </c>
      <c r="Y17" s="94" t="n">
        <f aca="false">MYRATING(_ITD3,$B17,'IT-Efficacy'!$F$1)</f>
        <v>3</v>
      </c>
      <c r="Z17" s="94" t="n">
        <f aca="false">MYRATING(_ITD4,$B17,'IT-Efficacy'!$F$1)</f>
        <v>1</v>
      </c>
      <c r="AA17" s="94" t="n">
        <f aca="false">MYRATING(_ITB1,$B17,'IT-Efficacy'!$F$1)</f>
        <v>2</v>
      </c>
      <c r="AB17" s="94" t="n">
        <f aca="false">MYRATING(_ITB2,$B17,'IT-Efficacy'!$F$1)</f>
        <v>2</v>
      </c>
      <c r="AC17" s="94" t="n">
        <f aca="false">MYRATING(_ITB3,$B17,'IT-Efficacy'!$F$1)</f>
        <v>3</v>
      </c>
    </row>
    <row r="18" customFormat="false" ht="15" hidden="false" customHeight="false" outlineLevel="0" collapsed="false">
      <c r="B18" s="101" t="s">
        <v>80</v>
      </c>
      <c r="C18" s="95" t="n">
        <f aca="false">SUMPRODUCT(H18:O18,H$4:O$4)</f>
        <v>1.104892</v>
      </c>
      <c r="D18" s="95" t="n">
        <f aca="false">E18+F18</f>
        <v>1.21269783578</v>
      </c>
      <c r="E18" s="95" t="n">
        <f aca="false">SUMPRODUCT(P18:V18,P$4:V$4)</f>
        <v>0.83081</v>
      </c>
      <c r="F18" s="95" t="n">
        <f aca="false">SUMPRODUCT(X18:Z18,X$4:Z$4)</f>
        <v>0.38188783578</v>
      </c>
      <c r="G18" s="95" t="n">
        <f aca="false">SUMPRODUCT(AA18:AC18,AA$4:AC$4)</f>
        <v>2.6</v>
      </c>
      <c r="H18" s="94" t="n">
        <f aca="false">MYRATING(_ITE1,$B18,'IT-Efficacy'!$F$1)</f>
        <v>1</v>
      </c>
      <c r="I18" s="94" t="n">
        <f aca="false">MYRATING(_ITE2,$B18,'IT-Efficacy'!$F$1)</f>
        <v>1</v>
      </c>
      <c r="J18" s="94" t="n">
        <f aca="false">MYRATING(_ITE3,$B18,'IT-Efficacy'!$F$1)</f>
        <v>1</v>
      </c>
      <c r="K18" s="94" t="n">
        <f aca="false">MYRATING(_ITE4,$B18,'IT-Efficacy'!$F$1)</f>
        <v>1</v>
      </c>
      <c r="L18" s="94" t="n">
        <f aca="false">MYRATING(_ITE5,$B18,'IT-Efficacy'!$F$1)</f>
        <v>4</v>
      </c>
      <c r="M18" s="94" t="n">
        <f aca="false">MYRATING(_ITE6,$B18,'IT-Efficacy'!$F$1)</f>
        <v>4</v>
      </c>
      <c r="N18" s="94" t="n">
        <f aca="false">MYRATING(_ITE7,$B18,'IT-Efficacy'!$F$1)</f>
        <v>1</v>
      </c>
      <c r="O18" s="94" t="n">
        <f aca="false">MYRATING(_ITE8,$B18,'IT-Efficacy'!$F$1)</f>
        <v>4</v>
      </c>
      <c r="P18" s="94" t="n">
        <f aca="false">MYRATING(_ITS1,$B18,'IT-Efficacy'!$F$1)</f>
        <v>3</v>
      </c>
      <c r="Q18" s="94" t="n">
        <f aca="false">MYRATING(_ITS2,$B18,'IT-Efficacy'!$F$1)</f>
        <v>3</v>
      </c>
      <c r="R18" s="94" t="n">
        <f aca="false">MYRATING(_ITS3,$B18,'IT-Efficacy'!$F$1)</f>
        <v>3</v>
      </c>
      <c r="S18" s="94" t="n">
        <f aca="false">MYRATING(_ITS4,$B18,'IT-Efficacy'!$F$1)</f>
        <v>3</v>
      </c>
      <c r="T18" s="94" t="n">
        <f aca="false">MYRATING(_ITS5,$B18,'IT-Efficacy'!$F$1)</f>
        <v>4</v>
      </c>
      <c r="U18" s="94" t="n">
        <f aca="false">MYRATING(_ITS6,$B18,'IT-Efficacy'!$F$1)</f>
        <v>3</v>
      </c>
      <c r="V18" s="94" t="n">
        <f aca="false">MYRATING(_ITS7,$B18,'IT-Efficacy'!$F$1)</f>
        <v>4</v>
      </c>
      <c r="W18" s="94" t="n">
        <f aca="false">MYRATING(_ITD1,$B18,'IT-Efficacy'!$F$1)</f>
        <v>2</v>
      </c>
      <c r="X18" s="94" t="n">
        <f aca="false">MYRATING(_ITD2,$B18,'IT-Efficacy'!$F$1)</f>
        <v>3</v>
      </c>
      <c r="Y18" s="94" t="n">
        <f aca="false">MYRATING(_ITD3,$B18,'IT-Efficacy'!$F$1)</f>
        <v>3</v>
      </c>
      <c r="Z18" s="94" t="n">
        <f aca="false">MYRATING(_ITD4,$B18,'IT-Efficacy'!$F$1)</f>
        <v>3</v>
      </c>
      <c r="AA18" s="94" t="n">
        <f aca="false">MYRATING(_ITB1,$B18,'IT-Efficacy'!$F$1)</f>
        <v>1</v>
      </c>
      <c r="AB18" s="94" t="n">
        <f aca="false">MYRATING(_ITB2,$B18,'IT-Efficacy'!$F$1)</f>
        <v>3</v>
      </c>
      <c r="AC18" s="94" t="n">
        <f aca="false">MYRATING(_ITB3,$B18,'IT-Efficacy'!$F$1)</f>
        <v>3</v>
      </c>
    </row>
    <row r="19" customFormat="false" ht="15" hidden="false" customHeight="false" outlineLevel="0" collapsed="false">
      <c r="B19" s="101" t="s">
        <v>57</v>
      </c>
      <c r="C19" s="95" t="n">
        <f aca="false">SUMPRODUCT(H19:O19,H$4:O$4)</f>
        <v>1.782664</v>
      </c>
      <c r="D19" s="95" t="n">
        <f aca="false">E19+F19</f>
        <v>1.05683413164</v>
      </c>
      <c r="E19" s="95" t="n">
        <f aca="false">SUMPRODUCT(P19:V19,P$4:V$4)</f>
        <v>0.7149735</v>
      </c>
      <c r="F19" s="95" t="n">
        <f aca="false">SUMPRODUCT(X19:Z19,X$4:Z$4)</f>
        <v>0.34186063164</v>
      </c>
      <c r="G19" s="95" t="n">
        <f aca="false">SUMPRODUCT(AA19:AC19,AA$4:AC$4)</f>
        <v>3</v>
      </c>
      <c r="H19" s="94" t="n">
        <f aca="false">MYRATING(_ITE1,$B19,'IT-Efficacy'!$F$1)</f>
        <v>4</v>
      </c>
      <c r="I19" s="94" t="n">
        <f aca="false">MYRATING(_ITE2,$B19,'IT-Efficacy'!$F$1)</f>
        <v>4</v>
      </c>
      <c r="J19" s="94" t="n">
        <f aca="false">MYRATING(_ITE3,$B19,'IT-Efficacy'!$F$1)</f>
        <v>4</v>
      </c>
      <c r="K19" s="94" t="n">
        <f aca="false">MYRATING(_ITE4,$B19,'IT-Efficacy'!$F$1)</f>
        <v>2</v>
      </c>
      <c r="L19" s="94" t="n">
        <f aca="false">MYRATING(_ITE5,$B19,'IT-Efficacy'!$F$1)</f>
        <v>2</v>
      </c>
      <c r="M19" s="94" t="n">
        <f aca="false">MYRATING(_ITE6,$B19,'IT-Efficacy'!$F$1)</f>
        <v>2</v>
      </c>
      <c r="N19" s="94" t="n">
        <f aca="false">MYRATING(_ITE7,$B19,'IT-Efficacy'!$F$1)</f>
        <v>4</v>
      </c>
      <c r="O19" s="94" t="n">
        <f aca="false">MYRATING(_ITE8,$B19,'IT-Efficacy'!$F$1)</f>
        <v>3</v>
      </c>
      <c r="P19" s="94" t="n">
        <f aca="false">MYRATING(_ITS1,$B19,'IT-Efficacy'!$F$1)</f>
        <v>3</v>
      </c>
      <c r="Q19" s="94" t="n">
        <f aca="false">MYRATING(_ITS2,$B19,'IT-Efficacy'!$F$1)</f>
        <v>3</v>
      </c>
      <c r="R19" s="94" t="n">
        <f aca="false">MYRATING(_ITS3,$B19,'IT-Efficacy'!$F$1)</f>
        <v>2</v>
      </c>
      <c r="S19" s="94" t="n">
        <f aca="false">MYRATING(_ITS4,$B19,'IT-Efficacy'!$F$1)</f>
        <v>3</v>
      </c>
      <c r="T19" s="94" t="n">
        <f aca="false">MYRATING(_ITS5,$B19,'IT-Efficacy'!$F$1)</f>
        <v>4</v>
      </c>
      <c r="U19" s="94" t="n">
        <f aca="false">MYRATING(_ITS6,$B19,'IT-Efficacy'!$F$1)</f>
        <v>2</v>
      </c>
      <c r="V19" s="94" t="n">
        <f aca="false">MYRATING(_ITS7,$B19,'IT-Efficacy'!$F$1)</f>
        <v>2</v>
      </c>
      <c r="W19" s="94" t="n">
        <f aca="false">MYRATING(_ITD1,$B19,'IT-Efficacy'!$F$1)</f>
        <v>2</v>
      </c>
      <c r="X19" s="94" t="n">
        <f aca="false">MYRATING(_ITD2,$B19,'IT-Efficacy'!$F$1)</f>
        <v>2</v>
      </c>
      <c r="Y19" s="94" t="n">
        <f aca="false">MYRATING(_ITD3,$B19,'IT-Efficacy'!$F$1)</f>
        <v>3</v>
      </c>
      <c r="Z19" s="94" t="n">
        <f aca="false">MYRATING(_ITD4,$B19,'IT-Efficacy'!$F$1)</f>
        <v>3</v>
      </c>
      <c r="AA19" s="94" t="n">
        <f aca="false">MYRATING(_ITB1,$B19,'IT-Efficacy'!$F$1)</f>
        <v>3</v>
      </c>
      <c r="AB19" s="94" t="n">
        <f aca="false">MYRATING(_ITB2,$B19,'IT-Efficacy'!$F$1)</f>
        <v>3</v>
      </c>
      <c r="AC19" s="94" t="n">
        <f aca="false">MYRATING(_ITB3,$B19,'IT-Efficacy'!$F$1)</f>
        <v>3</v>
      </c>
    </row>
    <row r="20" customFormat="false" ht="15" hidden="false" customHeight="false" outlineLevel="0" collapsed="false">
      <c r="B20" s="101" t="s">
        <v>58</v>
      </c>
      <c r="C20" s="95" t="n">
        <f aca="false">SUMPRODUCT(H20:O20,H$4:O$4)</f>
        <v>1.686</v>
      </c>
      <c r="D20" s="95" t="n">
        <f aca="false">E20+F20</f>
        <v>1.18082083578</v>
      </c>
      <c r="E20" s="95" t="n">
        <f aca="false">SUMPRODUCT(P20:V20,P$4:V$4)</f>
        <v>0.798933</v>
      </c>
      <c r="F20" s="95" t="n">
        <f aca="false">SUMPRODUCT(X20:Z20,X$4:Z$4)</f>
        <v>0.38188783578</v>
      </c>
      <c r="G20" s="95" t="n">
        <f aca="false">SUMPRODUCT(AA20:AC20,AA$4:AC$4)</f>
        <v>3</v>
      </c>
      <c r="H20" s="94" t="n">
        <f aca="false">MYRATING(_ITE1,$B20,'IT-Efficacy'!$F$1)</f>
        <v>3</v>
      </c>
      <c r="I20" s="94" t="n">
        <f aca="false">MYRATING(_ITE2,$B20,'IT-Efficacy'!$F$1)</f>
        <v>3</v>
      </c>
      <c r="J20" s="94" t="n">
        <f aca="false">MYRATING(_ITE3,$B20,'IT-Efficacy'!$F$1)</f>
        <v>3</v>
      </c>
      <c r="K20" s="94" t="n">
        <f aca="false">MYRATING(_ITE4,$B20,'IT-Efficacy'!$F$1)</f>
        <v>3</v>
      </c>
      <c r="L20" s="94" t="n">
        <f aca="false">MYRATING(_ITE5,$B20,'IT-Efficacy'!$F$1)</f>
        <v>3</v>
      </c>
      <c r="M20" s="94" t="n">
        <f aca="false">MYRATING(_ITE6,$B20,'IT-Efficacy'!$F$1)</f>
        <v>3</v>
      </c>
      <c r="N20" s="94" t="n">
        <f aca="false">MYRATING(_ITE7,$B20,'IT-Efficacy'!$F$1)</f>
        <v>3</v>
      </c>
      <c r="O20" s="94" t="n">
        <f aca="false">MYRATING(_ITE8,$B20,'IT-Efficacy'!$F$1)</f>
        <v>3</v>
      </c>
      <c r="P20" s="94" t="n">
        <f aca="false">MYRATING(_ITS1,$B20,'IT-Efficacy'!$F$1)</f>
        <v>3</v>
      </c>
      <c r="Q20" s="94" t="n">
        <f aca="false">MYRATING(_ITS2,$B20,'IT-Efficacy'!$F$1)</f>
        <v>3</v>
      </c>
      <c r="R20" s="94" t="n">
        <f aca="false">MYRATING(_ITS3,$B20,'IT-Efficacy'!$F$1)</f>
        <v>3</v>
      </c>
      <c r="S20" s="94" t="n">
        <f aca="false">MYRATING(_ITS4,$B20,'IT-Efficacy'!$F$1)</f>
        <v>3</v>
      </c>
      <c r="T20" s="94" t="n">
        <f aca="false">MYRATING(_ITS5,$B20,'IT-Efficacy'!$F$1)</f>
        <v>4</v>
      </c>
      <c r="U20" s="94" t="n">
        <f aca="false">MYRATING(_ITS6,$B20,'IT-Efficacy'!$F$1)</f>
        <v>3</v>
      </c>
      <c r="V20" s="94" t="n">
        <f aca="false">MYRATING(_ITS7,$B20,'IT-Efficacy'!$F$1)</f>
        <v>3</v>
      </c>
      <c r="W20" s="94" t="n">
        <f aca="false">MYRATING(_ITD1,$B20,'IT-Efficacy'!$F$1)</f>
        <v>3</v>
      </c>
      <c r="X20" s="94" t="n">
        <f aca="false">MYRATING(_ITD2,$B20,'IT-Efficacy'!$F$1)</f>
        <v>3</v>
      </c>
      <c r="Y20" s="94" t="n">
        <f aca="false">MYRATING(_ITD3,$B20,'IT-Efficacy'!$F$1)</f>
        <v>3</v>
      </c>
      <c r="Z20" s="94" t="n">
        <f aca="false">MYRATING(_ITD4,$B20,'IT-Efficacy'!$F$1)</f>
        <v>3</v>
      </c>
      <c r="AA20" s="94" t="n">
        <f aca="false">MYRATING(_ITB1,$B20,'IT-Efficacy'!$F$1)</f>
        <v>3</v>
      </c>
      <c r="AB20" s="94" t="n">
        <f aca="false">MYRATING(_ITB2,$B20,'IT-Efficacy'!$F$1)</f>
        <v>3</v>
      </c>
      <c r="AC20" s="94" t="n">
        <f aca="false">MYRATING(_ITB3,$B20,'IT-Efficacy'!$F$1)</f>
        <v>3</v>
      </c>
    </row>
    <row r="21" customFormat="false" ht="15" hidden="false" customHeight="false" outlineLevel="0" collapsed="false">
      <c r="B21" s="101" t="s">
        <v>59</v>
      </c>
      <c r="C21" s="95" t="n">
        <f aca="false">SUMPRODUCT(H21:O21,H$4:O$4)</f>
        <v>1.782664</v>
      </c>
      <c r="D21" s="95" t="n">
        <f aca="false">E21+F21</f>
        <v>1.12750843578</v>
      </c>
      <c r="E21" s="95" t="n">
        <f aca="false">SUMPRODUCT(P21:V21,P$4:V$4)</f>
        <v>0.7456206</v>
      </c>
      <c r="F21" s="95" t="n">
        <f aca="false">SUMPRODUCT(X21:Z21,X$4:Z$4)</f>
        <v>0.38188783578</v>
      </c>
      <c r="G21" s="95" t="n">
        <f aca="false">SUMPRODUCT(AA21:AC21,AA$4:AC$4)</f>
        <v>3</v>
      </c>
      <c r="H21" s="94" t="n">
        <f aca="false">MYRATING(_ITE1,$B21,'IT-Efficacy'!$F$1)</f>
        <v>4</v>
      </c>
      <c r="I21" s="94" t="n">
        <f aca="false">MYRATING(_ITE2,$B21,'IT-Efficacy'!$F$1)</f>
        <v>4</v>
      </c>
      <c r="J21" s="94" t="n">
        <f aca="false">MYRATING(_ITE3,$B21,'IT-Efficacy'!$F$1)</f>
        <v>4</v>
      </c>
      <c r="K21" s="94" t="n">
        <f aca="false">MYRATING(_ITE4,$B21,'IT-Efficacy'!$F$1)</f>
        <v>2</v>
      </c>
      <c r="L21" s="94" t="n">
        <f aca="false">MYRATING(_ITE5,$B21,'IT-Efficacy'!$F$1)</f>
        <v>2</v>
      </c>
      <c r="M21" s="94" t="n">
        <f aca="false">MYRATING(_ITE6,$B21,'IT-Efficacy'!$F$1)</f>
        <v>2</v>
      </c>
      <c r="N21" s="94" t="n">
        <f aca="false">MYRATING(_ITE7,$B21,'IT-Efficacy'!$F$1)</f>
        <v>4</v>
      </c>
      <c r="O21" s="94" t="n">
        <f aca="false">MYRATING(_ITE8,$B21,'IT-Efficacy'!$F$1)</f>
        <v>3</v>
      </c>
      <c r="P21" s="94" t="n">
        <f aca="false">MYRATING(_ITS1,$B21,'IT-Efficacy'!$F$1)</f>
        <v>3</v>
      </c>
      <c r="Q21" s="94" t="n">
        <f aca="false">MYRATING(_ITS2,$B21,'IT-Efficacy'!$F$1)</f>
        <v>3</v>
      </c>
      <c r="R21" s="94" t="n">
        <f aca="false">MYRATING(_ITS3,$B21,'IT-Efficacy'!$F$1)</f>
        <v>3</v>
      </c>
      <c r="S21" s="94" t="n">
        <f aca="false">MYRATING(_ITS4,$B21,'IT-Efficacy'!$F$1)</f>
        <v>3</v>
      </c>
      <c r="T21" s="94" t="n">
        <f aca="false">MYRATING(_ITS5,$B21,'IT-Efficacy'!$F$1)</f>
        <v>4</v>
      </c>
      <c r="U21" s="94" t="n">
        <f aca="false">MYRATING(_ITS6,$B21,'IT-Efficacy'!$F$1)</f>
        <v>2</v>
      </c>
      <c r="V21" s="94" t="n">
        <f aca="false">MYRATING(_ITS7,$B21,'IT-Efficacy'!$F$1)</f>
        <v>2</v>
      </c>
      <c r="W21" s="94" t="n">
        <f aca="false">MYRATING(_ITD1,$B21,'IT-Efficacy'!$F$1)</f>
        <v>3</v>
      </c>
      <c r="X21" s="94" t="n">
        <f aca="false">MYRATING(_ITD2,$B21,'IT-Efficacy'!$F$1)</f>
        <v>3</v>
      </c>
      <c r="Y21" s="94" t="n">
        <f aca="false">MYRATING(_ITD3,$B21,'IT-Efficacy'!$F$1)</f>
        <v>3</v>
      </c>
      <c r="Z21" s="94" t="n">
        <f aca="false">MYRATING(_ITD4,$B21,'IT-Efficacy'!$F$1)</f>
        <v>3</v>
      </c>
      <c r="AA21" s="94" t="n">
        <f aca="false">MYRATING(_ITB1,$B21,'IT-Efficacy'!$F$1)</f>
        <v>3</v>
      </c>
      <c r="AB21" s="94" t="n">
        <f aca="false">MYRATING(_ITB2,$B21,'IT-Efficacy'!$F$1)</f>
        <v>3</v>
      </c>
      <c r="AC21" s="94" t="n">
        <f aca="false">MYRATING(_ITB3,$B21,'IT-Efficacy'!$F$1)</f>
        <v>3</v>
      </c>
    </row>
    <row r="22" customFormat="false" ht="15" hidden="false" customHeight="false" outlineLevel="0" collapsed="false">
      <c r="B22" s="101" t="s">
        <v>82</v>
      </c>
      <c r="C22" s="95" t="n">
        <f aca="false">SUMPRODUCT(H22:O22,H$4:O$4)</f>
        <v>1.56236</v>
      </c>
      <c r="D22" s="95" t="n">
        <f aca="false">E22+F22</f>
        <v>1.13348953164</v>
      </c>
      <c r="E22" s="95" t="n">
        <f aca="false">SUMPRODUCT(P22:V22,P$4:V$4)</f>
        <v>0.7916289</v>
      </c>
      <c r="F22" s="95" t="n">
        <f aca="false">SUMPRODUCT(X22:Z22,X$4:Z$4)</f>
        <v>0.34186063164</v>
      </c>
      <c r="G22" s="95" t="n">
        <f aca="false">SUMPRODUCT(AA22:AC22,AA$4:AC$4)</f>
        <v>2.8</v>
      </c>
      <c r="H22" s="94" t="n">
        <f aca="false">MYRATING(_ITE1,$B22,'IT-Efficacy'!$F$1)</f>
        <v>3</v>
      </c>
      <c r="I22" s="94" t="n">
        <f aca="false">MYRATING(_ITE2,$B22,'IT-Efficacy'!$F$1)</f>
        <v>3</v>
      </c>
      <c r="J22" s="94" t="n">
        <f aca="false">MYRATING(_ITE3,$B22,'IT-Efficacy'!$F$1)</f>
        <v>3</v>
      </c>
      <c r="K22" s="94" t="n">
        <f aca="false">MYRATING(_ITE4,$B22,'IT-Efficacy'!$F$1)</f>
        <v>3</v>
      </c>
      <c r="L22" s="94" t="n">
        <f aca="false">MYRATING(_ITE5,$B22,'IT-Efficacy'!$F$1)</f>
        <v>3</v>
      </c>
      <c r="M22" s="94" t="n">
        <f aca="false">MYRATING(_ITE6,$B22,'IT-Efficacy'!$F$1)</f>
        <v>3</v>
      </c>
      <c r="N22" s="94" t="n">
        <f aca="false">MYRATING(_ITE7,$B22,'IT-Efficacy'!$F$1)</f>
        <v>3</v>
      </c>
      <c r="O22" s="94" t="n">
        <f aca="false">MYRATING(_ITE8,$B22,'IT-Efficacy'!$F$1)</f>
        <v>1</v>
      </c>
      <c r="P22" s="94" t="n">
        <f aca="false">MYRATING(_ITS1,$B22,'IT-Efficacy'!$F$1)</f>
        <v>3</v>
      </c>
      <c r="Q22" s="94" t="n">
        <f aca="false">MYRATING(_ITS2,$B22,'IT-Efficacy'!$F$1)</f>
        <v>4</v>
      </c>
      <c r="R22" s="94" t="n">
        <f aca="false">MYRATING(_ITS3,$B22,'IT-Efficacy'!$F$1)</f>
        <v>3</v>
      </c>
      <c r="S22" s="94" t="n">
        <f aca="false">MYRATING(_ITS4,$B22,'IT-Efficacy'!$F$1)</f>
        <v>3</v>
      </c>
      <c r="T22" s="94" t="n">
        <f aca="false">MYRATING(_ITS5,$B22,'IT-Efficacy'!$F$1)</f>
        <v>4</v>
      </c>
      <c r="U22" s="94" t="n">
        <f aca="false">MYRATING(_ITS6,$B22,'IT-Efficacy'!$F$1)</f>
        <v>3</v>
      </c>
      <c r="V22" s="94" t="n">
        <f aca="false">MYRATING(_ITS7,$B22,'IT-Efficacy'!$F$1)</f>
        <v>2</v>
      </c>
      <c r="W22" s="94" t="n">
        <f aca="false">MYRATING(_ITD1,$B22,'IT-Efficacy'!$F$1)</f>
        <v>3</v>
      </c>
      <c r="X22" s="94" t="n">
        <f aca="false">MYRATING(_ITD2,$B22,'IT-Efficacy'!$F$1)</f>
        <v>2</v>
      </c>
      <c r="Y22" s="94" t="n">
        <f aca="false">MYRATING(_ITD3,$B22,'IT-Efficacy'!$F$1)</f>
        <v>3</v>
      </c>
      <c r="Z22" s="94" t="n">
        <f aca="false">MYRATING(_ITD4,$B22,'IT-Efficacy'!$F$1)</f>
        <v>3</v>
      </c>
      <c r="AA22" s="94" t="n">
        <f aca="false">MYRATING(_ITB1,$B22,'IT-Efficacy'!$F$1)</f>
        <v>2</v>
      </c>
      <c r="AB22" s="94" t="n">
        <f aca="false">MYRATING(_ITB2,$B22,'IT-Efficacy'!$F$1)</f>
        <v>3</v>
      </c>
      <c r="AC22" s="94" t="n">
        <f aca="false">MYRATING(_ITB3,$B22,'IT-Efficacy'!$F$1)</f>
        <v>3</v>
      </c>
    </row>
    <row r="23" customFormat="false" ht="15" hidden="false" customHeight="false" outlineLevel="0" collapsed="false">
      <c r="B23" s="101" t="s">
        <v>83</v>
      </c>
      <c r="C23" s="95" t="n">
        <f aca="false">SUMPRODUCT(H23:O23,H$4:O$4)</f>
        <v>1.263938</v>
      </c>
      <c r="D23" s="95" t="n">
        <f aca="false">E23+F23</f>
        <v>1.21260473164</v>
      </c>
      <c r="E23" s="95" t="n">
        <f aca="false">SUMPRODUCT(P23:V23,P$4:V$4)</f>
        <v>0.8707441</v>
      </c>
      <c r="F23" s="95" t="n">
        <f aca="false">SUMPRODUCT(X23:Z23,X$4:Z$4)</f>
        <v>0.34186063164</v>
      </c>
      <c r="G23" s="95" t="n">
        <f aca="false">SUMPRODUCT(AA23:AC23,AA$4:AC$4)</f>
        <v>2.8</v>
      </c>
      <c r="H23" s="94" t="n">
        <f aca="false">MYRATING(_ITE1,$B23,'IT-Efficacy'!$F$1)</f>
        <v>2</v>
      </c>
      <c r="I23" s="94" t="n">
        <f aca="false">MYRATING(_ITE2,$B23,'IT-Efficacy'!$F$1)</f>
        <v>2</v>
      </c>
      <c r="J23" s="94" t="n">
        <f aca="false">MYRATING(_ITE3,$B23,'IT-Efficacy'!$F$1)</f>
        <v>2</v>
      </c>
      <c r="K23" s="94" t="n">
        <f aca="false">MYRATING(_ITE4,$B23,'IT-Efficacy'!$F$1)</f>
        <v>3</v>
      </c>
      <c r="L23" s="94" t="n">
        <f aca="false">MYRATING(_ITE5,$B23,'IT-Efficacy'!$F$1)</f>
        <v>3</v>
      </c>
      <c r="M23" s="94" t="n">
        <f aca="false">MYRATING(_ITE6,$B23,'IT-Efficacy'!$F$1)</f>
        <v>3</v>
      </c>
      <c r="N23" s="94" t="n">
        <f aca="false">MYRATING(_ITE7,$B23,'IT-Efficacy'!$F$1)</f>
        <v>2</v>
      </c>
      <c r="O23" s="94" t="n">
        <f aca="false">MYRATING(_ITE8,$B23,'IT-Efficacy'!$F$1)</f>
        <v>1</v>
      </c>
      <c r="P23" s="94" t="n">
        <f aca="false">MYRATING(_ITS1,$B23,'IT-Efficacy'!$F$1)</f>
        <v>3</v>
      </c>
      <c r="Q23" s="94" t="n">
        <f aca="false">MYRATING(_ITS2,$B23,'IT-Efficacy'!$F$1)</f>
        <v>4</v>
      </c>
      <c r="R23" s="94" t="n">
        <f aca="false">MYRATING(_ITS3,$B23,'IT-Efficacy'!$F$1)</f>
        <v>2</v>
      </c>
      <c r="S23" s="94" t="n">
        <f aca="false">MYRATING(_ITS4,$B23,'IT-Efficacy'!$F$1)</f>
        <v>3</v>
      </c>
      <c r="T23" s="94" t="n">
        <f aca="false">MYRATING(_ITS5,$B23,'IT-Efficacy'!$F$1)</f>
        <v>5</v>
      </c>
      <c r="U23" s="94" t="n">
        <f aca="false">MYRATING(_ITS6,$B23,'IT-Efficacy'!$F$1)</f>
        <v>3</v>
      </c>
      <c r="V23" s="94" t="n">
        <f aca="false">MYRATING(_ITS7,$B23,'IT-Efficacy'!$F$1)</f>
        <v>4</v>
      </c>
      <c r="W23" s="94" t="n">
        <f aca="false">MYRATING(_ITD1,$B23,'IT-Efficacy'!$F$1)</f>
        <v>3</v>
      </c>
      <c r="X23" s="94" t="n">
        <f aca="false">MYRATING(_ITD2,$B23,'IT-Efficacy'!$F$1)</f>
        <v>2</v>
      </c>
      <c r="Y23" s="94" t="n">
        <f aca="false">MYRATING(_ITD3,$B23,'IT-Efficacy'!$F$1)</f>
        <v>3</v>
      </c>
      <c r="Z23" s="94" t="n">
        <f aca="false">MYRATING(_ITD4,$B23,'IT-Efficacy'!$F$1)</f>
        <v>3</v>
      </c>
      <c r="AA23" s="94" t="n">
        <f aca="false">MYRATING(_ITB1,$B23,'IT-Efficacy'!$F$1)</f>
        <v>2</v>
      </c>
      <c r="AB23" s="94" t="n">
        <f aca="false">MYRATING(_ITB2,$B23,'IT-Efficacy'!$F$1)</f>
        <v>3</v>
      </c>
      <c r="AC23" s="94" t="n">
        <f aca="false">MYRATING(_ITB3,$B23,'IT-Efficacy'!$F$1)</f>
        <v>3</v>
      </c>
    </row>
    <row r="24" customFormat="false" ht="15" hidden="false" customHeight="false" outlineLevel="0" collapsed="false">
      <c r="B24" s="78" t="s">
        <v>37</v>
      </c>
      <c r="C24" s="95" t="n">
        <f aca="false">SUMPRODUCT(H24:O24,H$4:O$4)</f>
        <v>2.81</v>
      </c>
      <c r="D24" s="95" t="n">
        <f aca="false">E24+F24</f>
        <v>1.63926368518</v>
      </c>
      <c r="E24" s="95" t="n">
        <f aca="false">SUMPRODUCT(P24:V24,P$4:V$4)</f>
        <v>1.2548745</v>
      </c>
      <c r="F24" s="95" t="n">
        <f aca="false">SUMPRODUCT(X24:Z24,X$4:Z$4)</f>
        <v>0.38438918518</v>
      </c>
      <c r="G24" s="95" t="n">
        <f aca="false">SUMPRODUCT(AA24:AC24,AA$4:AC$4)</f>
        <v>1.2</v>
      </c>
      <c r="H24" s="94" t="n">
        <f aca="false">MYRATING(_ITE1,$B24,'IT-Efficacy'!$F$1)</f>
        <v>5</v>
      </c>
      <c r="I24" s="94" t="n">
        <f aca="false">MYRATING(_ITE2,$B24,'IT-Efficacy'!$F$1)</f>
        <v>5</v>
      </c>
      <c r="J24" s="94" t="n">
        <f aca="false">MYRATING(_ITE3,$B24,'IT-Efficacy'!$F$1)</f>
        <v>5</v>
      </c>
      <c r="K24" s="94" t="n">
        <f aca="false">MYRATING(_ITE4,$B24,'IT-Efficacy'!$F$1)</f>
        <v>5</v>
      </c>
      <c r="L24" s="94" t="n">
        <f aca="false">MYRATING(_ITE5,$B24,'IT-Efficacy'!$F$1)</f>
        <v>5</v>
      </c>
      <c r="M24" s="94" t="n">
        <f aca="false">MYRATING(_ITE6,$B24,'IT-Efficacy'!$F$1)</f>
        <v>5</v>
      </c>
      <c r="N24" s="94" t="n">
        <f aca="false">MYRATING(_ITE7,$B24,'IT-Efficacy'!$F$1)</f>
        <v>5</v>
      </c>
      <c r="O24" s="94" t="n">
        <f aca="false">MYRATING(_ITE8,$B24,'IT-Efficacy'!$F$1)</f>
        <v>5</v>
      </c>
      <c r="P24" s="94" t="n">
        <f aca="false">MYRATING(_ITS1,$B24,'IT-Efficacy'!$F$1)</f>
        <v>5</v>
      </c>
      <c r="Q24" s="94" t="n">
        <f aca="false">MYRATING(_ITS2,$B24,'IT-Efficacy'!$F$1)</f>
        <v>5</v>
      </c>
      <c r="R24" s="94" t="n">
        <f aca="false">MYRATING(_ITS3,$B24,'IT-Efficacy'!$F$1)</f>
        <v>5</v>
      </c>
      <c r="S24" s="94" t="n">
        <f aca="false">MYRATING(_ITS4,$B24,'IT-Efficacy'!$F$1)</f>
        <v>5</v>
      </c>
      <c r="T24" s="94" t="n">
        <f aca="false">MYRATING(_ITS5,$B24,'IT-Efficacy'!$F$1)</f>
        <v>5</v>
      </c>
      <c r="U24" s="94" t="n">
        <f aca="false">MYRATING(_ITS6,$B24,'IT-Efficacy'!$F$1)</f>
        <v>5</v>
      </c>
      <c r="V24" s="94" t="n">
        <f aca="false">MYRATING(_ITS7,$B24,'IT-Efficacy'!$F$1)</f>
        <v>5</v>
      </c>
      <c r="W24" s="94" t="n">
        <f aca="false">MYRATING(_ITD1,$B24,'IT-Efficacy'!$F$1)</f>
        <v>5</v>
      </c>
      <c r="X24" s="94" t="n">
        <f aca="false">MYRATING(_ITD2,$B24,'IT-Efficacy'!$F$1)</f>
        <v>5</v>
      </c>
      <c r="Y24" s="94" t="n">
        <f aca="false">MYRATING(_ITD3,$B24,'IT-Efficacy'!$F$1)</f>
        <v>4</v>
      </c>
      <c r="Z24" s="94" t="n">
        <f aca="false">MYRATING(_ITD4,$B24,'IT-Efficacy'!$F$1)</f>
        <v>1</v>
      </c>
      <c r="AA24" s="94" t="n">
        <f aca="false">MYRATING(_ITB1,$B24,'IT-Efficacy'!$F$1)</f>
        <v>2</v>
      </c>
      <c r="AB24" s="94" t="n">
        <f aca="false">MYRATING(_ITB2,$B24,'IT-Efficacy'!$F$1)</f>
        <v>1</v>
      </c>
      <c r="AC24" s="94" t="n">
        <f aca="false">MYRATING(_ITB3,$B24,'IT-Efficacy'!$F$1)</f>
        <v>1</v>
      </c>
    </row>
    <row r="25" customFormat="false" ht="15" hidden="false" customHeight="false" outlineLevel="0" collapsed="false">
      <c r="B25" s="78" t="s">
        <v>14</v>
      </c>
      <c r="C25" s="95" t="n">
        <f aca="false">SUMPRODUCT(H25:O25,H$4:O$4)</f>
        <v>1.8421798</v>
      </c>
      <c r="D25" s="95" t="n">
        <f aca="false">E25+F25</f>
        <v>1.31533635354</v>
      </c>
      <c r="E25" s="95" t="n">
        <f aca="false">SUMPRODUCT(P25:V25,P$4:V$4)</f>
        <v>1.0530454</v>
      </c>
      <c r="F25" s="95" t="n">
        <f aca="false">SUMPRODUCT(X25:Z25,X$4:Z$4)</f>
        <v>0.26229095354</v>
      </c>
      <c r="G25" s="95" t="n">
        <f aca="false">SUMPRODUCT(AA25:AC25,AA$4:AC$4)</f>
        <v>3</v>
      </c>
      <c r="H25" s="94" t="n">
        <f aca="false">MYRATING(_ITE1,$B25,'IT-Efficacy'!$F$1)</f>
        <v>3</v>
      </c>
      <c r="I25" s="94" t="n">
        <f aca="false">MYRATING(_ITE2,$B25,'IT-Efficacy'!$F$1)</f>
        <v>3</v>
      </c>
      <c r="J25" s="94" t="n">
        <f aca="false">MYRATING(_ITE3,$B25,'IT-Efficacy'!$F$1)</f>
        <v>4</v>
      </c>
      <c r="K25" s="94" t="n">
        <f aca="false">MYRATING(_ITE4,$B25,'IT-Efficacy'!$F$1)</f>
        <v>3</v>
      </c>
      <c r="L25" s="94" t="n">
        <f aca="false">MYRATING(_ITE5,$B25,'IT-Efficacy'!$F$1)</f>
        <v>4</v>
      </c>
      <c r="M25" s="94" t="n">
        <f aca="false">MYRATING(_ITE6,$B25,'IT-Efficacy'!$F$1)</f>
        <v>3</v>
      </c>
      <c r="N25" s="94" t="n">
        <f aca="false">MYRATING(_ITE7,$B25,'IT-Efficacy'!$F$1)</f>
        <v>3</v>
      </c>
      <c r="O25" s="94" t="n">
        <f aca="false">MYRATING(_ITE8,$B25,'IT-Efficacy'!$F$1)</f>
        <v>3</v>
      </c>
      <c r="P25" s="94" t="n">
        <f aca="false">MYRATING(_ITS1,$B25,'IT-Efficacy'!$F$1)</f>
        <v>4</v>
      </c>
      <c r="Q25" s="94" t="n">
        <f aca="false">MYRATING(_ITS2,$B25,'IT-Efficacy'!$F$1)</f>
        <v>5</v>
      </c>
      <c r="R25" s="94" t="n">
        <f aca="false">MYRATING(_ITS3,$B25,'IT-Efficacy'!$F$1)</f>
        <v>4</v>
      </c>
      <c r="S25" s="94" t="n">
        <f aca="false">MYRATING(_ITS4,$B25,'IT-Efficacy'!$F$1)</f>
        <v>4</v>
      </c>
      <c r="T25" s="94" t="n">
        <f aca="false">MYRATING(_ITS5,$B25,'IT-Efficacy'!$F$1)</f>
        <v>5</v>
      </c>
      <c r="U25" s="94" t="n">
        <f aca="false">MYRATING(_ITS6,$B25,'IT-Efficacy'!$F$1)</f>
        <v>3</v>
      </c>
      <c r="V25" s="94" t="n">
        <f aca="false">MYRATING(_ITS7,$B25,'IT-Efficacy'!$F$1)</f>
        <v>4</v>
      </c>
      <c r="W25" s="94" t="n">
        <f aca="false">MYRATING(_ITD1,$B25,'IT-Efficacy'!$F$1)</f>
        <v>2</v>
      </c>
      <c r="X25" s="94" t="n">
        <f aca="false">MYRATING(_ITD2,$B25,'IT-Efficacy'!$F$1)</f>
        <v>3</v>
      </c>
      <c r="Y25" s="94" t="n">
        <f aca="false">MYRATING(_ITD3,$B25,'IT-Efficacy'!$F$1)</f>
        <v>1</v>
      </c>
      <c r="Z25" s="94" t="n">
        <f aca="false">MYRATING(_ITD4,$B25,'IT-Efficacy'!$F$1)</f>
        <v>2</v>
      </c>
      <c r="AA25" s="94" t="n">
        <f aca="false">MYRATING(_ITB1,$B25,'IT-Efficacy'!$F$1)</f>
        <v>3</v>
      </c>
      <c r="AB25" s="94" t="n">
        <f aca="false">MYRATING(_ITB2,$B25,'IT-Efficacy'!$F$1)</f>
        <v>3</v>
      </c>
      <c r="AC25" s="94" t="n">
        <f aca="false">MYRATING(_ITB3,$B25,'IT-Efficacy'!$F$1)</f>
        <v>3</v>
      </c>
    </row>
    <row r="26" customFormat="false" ht="15" hidden="false" customHeight="false" outlineLevel="0" collapsed="false">
      <c r="B26" s="78" t="s">
        <v>12</v>
      </c>
      <c r="C26" s="95" t="n">
        <f aca="false">SUMPRODUCT(H26:O26,H$4:O$4)</f>
        <v>2.090078</v>
      </c>
      <c r="D26" s="95" t="n">
        <f aca="false">E26+F26</f>
        <v>1.31600943578</v>
      </c>
      <c r="E26" s="95" t="n">
        <f aca="false">SUMPRODUCT(P26:V26,P$4:V$4)</f>
        <v>0.9341216</v>
      </c>
      <c r="F26" s="95" t="n">
        <f aca="false">SUMPRODUCT(X26:Z26,X$4:Z$4)</f>
        <v>0.38188783578</v>
      </c>
      <c r="G26" s="95" t="n">
        <f aca="false">SUMPRODUCT(AA26:AC26,AA$4:AC$4)</f>
        <v>3</v>
      </c>
      <c r="H26" s="94" t="n">
        <f aca="false">MYRATING(_ITE1,$B26,'IT-Efficacy'!$F$1)</f>
        <v>4</v>
      </c>
      <c r="I26" s="94" t="n">
        <f aca="false">MYRATING(_ITE2,$B26,'IT-Efficacy'!$F$1)</f>
        <v>4</v>
      </c>
      <c r="J26" s="94" t="n">
        <f aca="false">MYRATING(_ITE3,$B26,'IT-Efficacy'!$F$1)</f>
        <v>4</v>
      </c>
      <c r="K26" s="94" t="n">
        <f aca="false">MYRATING(_ITE4,$B26,'IT-Efficacy'!$F$1)</f>
        <v>4</v>
      </c>
      <c r="L26" s="94" t="n">
        <f aca="false">MYRATING(_ITE5,$B26,'IT-Efficacy'!$F$1)</f>
        <v>4</v>
      </c>
      <c r="M26" s="94" t="n">
        <f aca="false">MYRATING(_ITE6,$B26,'IT-Efficacy'!$F$1)</f>
        <v>3</v>
      </c>
      <c r="N26" s="94" t="n">
        <f aca="false">MYRATING(_ITE7,$B26,'IT-Efficacy'!$F$1)</f>
        <v>3</v>
      </c>
      <c r="O26" s="94" t="n">
        <f aca="false">MYRATING(_ITE8,$B26,'IT-Efficacy'!$F$1)</f>
        <v>3</v>
      </c>
      <c r="P26" s="94" t="n">
        <f aca="false">MYRATING(_ITS1,$B26,'IT-Efficacy'!$F$1)</f>
        <v>4</v>
      </c>
      <c r="Q26" s="94" t="n">
        <f aca="false">MYRATING(_ITS2,$B26,'IT-Efficacy'!$F$1)</f>
        <v>5</v>
      </c>
      <c r="R26" s="94" t="n">
        <f aca="false">MYRATING(_ITS3,$B26,'IT-Efficacy'!$F$1)</f>
        <v>3</v>
      </c>
      <c r="S26" s="94" t="n">
        <f aca="false">MYRATING(_ITS4,$B26,'IT-Efficacy'!$F$1)</f>
        <v>3</v>
      </c>
      <c r="T26" s="94" t="n">
        <f aca="false">MYRATING(_ITS5,$B26,'IT-Efficacy'!$F$1)</f>
        <v>5</v>
      </c>
      <c r="U26" s="94" t="n">
        <f aca="false">MYRATING(_ITS6,$B26,'IT-Efficacy'!$F$1)</f>
        <v>2</v>
      </c>
      <c r="V26" s="94" t="n">
        <f aca="false">MYRATING(_ITS7,$B26,'IT-Efficacy'!$F$1)</f>
        <v>3</v>
      </c>
      <c r="W26" s="94" t="n">
        <f aca="false">MYRATING(_ITD1,$B26,'IT-Efficacy'!$F$1)</f>
        <v>3</v>
      </c>
      <c r="X26" s="94" t="n">
        <f aca="false">MYRATING(_ITD2,$B26,'IT-Efficacy'!$F$1)</f>
        <v>3</v>
      </c>
      <c r="Y26" s="94" t="n">
        <f aca="false">MYRATING(_ITD3,$B26,'IT-Efficacy'!$F$1)</f>
        <v>3</v>
      </c>
      <c r="Z26" s="94" t="n">
        <f aca="false">MYRATING(_ITD4,$B26,'IT-Efficacy'!$F$1)</f>
        <v>3</v>
      </c>
      <c r="AA26" s="94" t="n">
        <f aca="false">MYRATING(_ITB1,$B26,'IT-Efficacy'!$F$1)</f>
        <v>3</v>
      </c>
      <c r="AB26" s="94" t="n">
        <f aca="false">MYRATING(_ITB2,$B26,'IT-Efficacy'!$F$1)</f>
        <v>3</v>
      </c>
      <c r="AC26" s="94" t="n">
        <f aca="false">MYRATING(_ITB3,$B26,'IT-Efficacy'!$F$1)</f>
        <v>3</v>
      </c>
    </row>
    <row r="27" customFormat="false" ht="15" hidden="false" customHeight="false" outlineLevel="0" collapsed="false">
      <c r="B27" s="78" t="s">
        <v>38</v>
      </c>
      <c r="C27" s="95" t="n">
        <f aca="false">SUMPRODUCT(H27:O27,H$4:O$4)</f>
        <v>1.9658198</v>
      </c>
      <c r="D27" s="95" t="n">
        <f aca="false">E27+F27</f>
        <v>1.31600943578</v>
      </c>
      <c r="E27" s="95" t="n">
        <f aca="false">SUMPRODUCT(P27:V27,P$4:V$4)</f>
        <v>0.9341216</v>
      </c>
      <c r="F27" s="95" t="n">
        <f aca="false">SUMPRODUCT(X27:Z27,X$4:Z$4)</f>
        <v>0.38188783578</v>
      </c>
      <c r="G27" s="95" t="n">
        <f aca="false">SUMPRODUCT(AA27:AC27,AA$4:AC$4)</f>
        <v>3</v>
      </c>
      <c r="H27" s="94" t="n">
        <f aca="false">MYRATING(_ITE1,$B27,'IT-Efficacy'!$F$1)</f>
        <v>3</v>
      </c>
      <c r="I27" s="94" t="n">
        <f aca="false">MYRATING(_ITE2,$B27,'IT-Efficacy'!$F$1)</f>
        <v>3</v>
      </c>
      <c r="J27" s="94" t="n">
        <f aca="false">MYRATING(_ITE3,$B27,'IT-Efficacy'!$F$1)</f>
        <v>4</v>
      </c>
      <c r="K27" s="94" t="n">
        <f aca="false">MYRATING(_ITE4,$B27,'IT-Efficacy'!$F$1)</f>
        <v>3</v>
      </c>
      <c r="L27" s="94" t="n">
        <f aca="false">MYRATING(_ITE5,$B27,'IT-Efficacy'!$F$1)</f>
        <v>4</v>
      </c>
      <c r="M27" s="94" t="n">
        <f aca="false">MYRATING(_ITE6,$B27,'IT-Efficacy'!$F$1)</f>
        <v>3</v>
      </c>
      <c r="N27" s="94" t="n">
        <f aca="false">MYRATING(_ITE7,$B27,'IT-Efficacy'!$F$1)</f>
        <v>3</v>
      </c>
      <c r="O27" s="94" t="n">
        <f aca="false">MYRATING(_ITE8,$B27,'IT-Efficacy'!$F$1)</f>
        <v>5</v>
      </c>
      <c r="P27" s="94" t="n">
        <f aca="false">MYRATING(_ITS1,$B27,'IT-Efficacy'!$F$1)</f>
        <v>4</v>
      </c>
      <c r="Q27" s="94" t="n">
        <f aca="false">MYRATING(_ITS2,$B27,'IT-Efficacy'!$F$1)</f>
        <v>5</v>
      </c>
      <c r="R27" s="94" t="n">
        <f aca="false">MYRATING(_ITS3,$B27,'IT-Efficacy'!$F$1)</f>
        <v>3</v>
      </c>
      <c r="S27" s="94" t="n">
        <f aca="false">MYRATING(_ITS4,$B27,'IT-Efficacy'!$F$1)</f>
        <v>3</v>
      </c>
      <c r="T27" s="94" t="n">
        <f aca="false">MYRATING(_ITS5,$B27,'IT-Efficacy'!$F$1)</f>
        <v>5</v>
      </c>
      <c r="U27" s="94" t="n">
        <f aca="false">MYRATING(_ITS6,$B27,'IT-Efficacy'!$F$1)</f>
        <v>2</v>
      </c>
      <c r="V27" s="94" t="n">
        <f aca="false">MYRATING(_ITS7,$B27,'IT-Efficacy'!$F$1)</f>
        <v>3</v>
      </c>
      <c r="W27" s="94" t="n">
        <f aca="false">MYRATING(_ITD1,$B27,'IT-Efficacy'!$F$1)</f>
        <v>3</v>
      </c>
      <c r="X27" s="94" t="n">
        <f aca="false">MYRATING(_ITD2,$B27,'IT-Efficacy'!$F$1)</f>
        <v>3</v>
      </c>
      <c r="Y27" s="94" t="n">
        <f aca="false">MYRATING(_ITD3,$B27,'IT-Efficacy'!$F$1)</f>
        <v>3</v>
      </c>
      <c r="Z27" s="94" t="n">
        <f aca="false">MYRATING(_ITD4,$B27,'IT-Efficacy'!$F$1)</f>
        <v>3</v>
      </c>
      <c r="AA27" s="94" t="n">
        <f aca="false">MYRATING(_ITB1,$B27,'IT-Efficacy'!$F$1)</f>
        <v>3</v>
      </c>
      <c r="AB27" s="94" t="n">
        <f aca="false">MYRATING(_ITB2,$B27,'IT-Efficacy'!$F$1)</f>
        <v>3</v>
      </c>
      <c r="AC27" s="94" t="n">
        <f aca="false">MYRATING(_ITB3,$B27,'IT-Efficacy'!$F$1)</f>
        <v>3</v>
      </c>
    </row>
    <row r="28" customFormat="false" ht="15" hidden="false" customHeight="false" outlineLevel="0" collapsed="false">
      <c r="B28" s="78" t="s">
        <v>40</v>
      </c>
      <c r="C28" s="95" t="n">
        <f aca="false">SUMPRODUCT(H28:O28,H$4:O$4)</f>
        <v>2.0931128</v>
      </c>
      <c r="D28" s="95" t="n">
        <f aca="false">E28+F28</f>
        <v>1.39261463578</v>
      </c>
      <c r="E28" s="95" t="n">
        <f aca="false">SUMPRODUCT(P28:V28,P$4:V$4)</f>
        <v>1.0107268</v>
      </c>
      <c r="F28" s="95" t="n">
        <f aca="false">SUMPRODUCT(X28:Z28,X$4:Z$4)</f>
        <v>0.38188783578</v>
      </c>
      <c r="G28" s="95" t="n">
        <f aca="false">SUMPRODUCT(AA28:AC28,AA$4:AC$4)</f>
        <v>3</v>
      </c>
      <c r="H28" s="94" t="n">
        <f aca="false">MYRATING(_ITE1,$B28,'IT-Efficacy'!$F$1)</f>
        <v>4</v>
      </c>
      <c r="I28" s="94" t="n">
        <f aca="false">MYRATING(_ITE2,$B28,'IT-Efficacy'!$F$1)</f>
        <v>4</v>
      </c>
      <c r="J28" s="94" t="n">
        <f aca="false">MYRATING(_ITE3,$B28,'IT-Efficacy'!$F$1)</f>
        <v>4</v>
      </c>
      <c r="K28" s="94" t="n">
        <f aca="false">MYRATING(_ITE4,$B28,'IT-Efficacy'!$F$1)</f>
        <v>4</v>
      </c>
      <c r="L28" s="94" t="n">
        <f aca="false">MYRATING(_ITE5,$B28,'IT-Efficacy'!$F$1)</f>
        <v>5</v>
      </c>
      <c r="M28" s="94" t="n">
        <f aca="false">MYRATING(_ITE6,$B28,'IT-Efficacy'!$F$1)</f>
        <v>2</v>
      </c>
      <c r="N28" s="94" t="n">
        <f aca="false">MYRATING(_ITE7,$B28,'IT-Efficacy'!$F$1)</f>
        <v>3</v>
      </c>
      <c r="O28" s="94" t="n">
        <f aca="false">MYRATING(_ITE8,$B28,'IT-Efficacy'!$F$1)</f>
        <v>3</v>
      </c>
      <c r="P28" s="94" t="n">
        <f aca="false">MYRATING(_ITS1,$B28,'IT-Efficacy'!$F$1)</f>
        <v>4</v>
      </c>
      <c r="Q28" s="94" t="n">
        <f aca="false">MYRATING(_ITS2,$B28,'IT-Efficacy'!$F$1)</f>
        <v>5</v>
      </c>
      <c r="R28" s="94" t="n">
        <f aca="false">MYRATING(_ITS3,$B28,'IT-Efficacy'!$F$1)</f>
        <v>4</v>
      </c>
      <c r="S28" s="94" t="n">
        <f aca="false">MYRATING(_ITS4,$B28,'IT-Efficacy'!$F$1)</f>
        <v>4</v>
      </c>
      <c r="T28" s="94" t="n">
        <f aca="false">MYRATING(_ITS5,$B28,'IT-Efficacy'!$F$1)</f>
        <v>5</v>
      </c>
      <c r="U28" s="94" t="n">
        <f aca="false">MYRATING(_ITS6,$B28,'IT-Efficacy'!$F$1)</f>
        <v>4</v>
      </c>
      <c r="V28" s="94" t="n">
        <f aca="false">MYRATING(_ITS7,$B28,'IT-Efficacy'!$F$1)</f>
        <v>2</v>
      </c>
      <c r="W28" s="94" t="n">
        <f aca="false">MYRATING(_ITD1,$B28,'IT-Efficacy'!$F$1)</f>
        <v>3</v>
      </c>
      <c r="X28" s="94" t="n">
        <f aca="false">MYRATING(_ITD2,$B28,'IT-Efficacy'!$F$1)</f>
        <v>3</v>
      </c>
      <c r="Y28" s="94" t="n">
        <f aca="false">MYRATING(_ITD3,$B28,'IT-Efficacy'!$F$1)</f>
        <v>3</v>
      </c>
      <c r="Z28" s="94" t="n">
        <f aca="false">MYRATING(_ITD4,$B28,'IT-Efficacy'!$F$1)</f>
        <v>3</v>
      </c>
      <c r="AA28" s="94" t="n">
        <f aca="false">MYRATING(_ITB1,$B28,'IT-Efficacy'!$F$1)</f>
        <v>3</v>
      </c>
      <c r="AB28" s="94" t="n">
        <f aca="false">MYRATING(_ITB2,$B28,'IT-Efficacy'!$F$1)</f>
        <v>3</v>
      </c>
      <c r="AC28" s="94" t="n">
        <f aca="false">MYRATING(_ITB3,$B28,'IT-Efficacy'!$F$1)</f>
        <v>3</v>
      </c>
    </row>
    <row r="29" customFormat="false" ht="15" hidden="false" customHeight="false" outlineLevel="0" collapsed="false">
      <c r="B29" s="78" t="s">
        <v>28</v>
      </c>
      <c r="C29" s="95" t="n">
        <f aca="false">SUMPRODUCT(H29:O29,H$4:O$4)</f>
        <v>2.0976088</v>
      </c>
      <c r="D29" s="95" t="n">
        <f aca="false">E29+F29</f>
        <v>1.14465833578</v>
      </c>
      <c r="E29" s="95" t="n">
        <f aca="false">SUMPRODUCT(P29:V29,P$4:V$4)</f>
        <v>0.8726517</v>
      </c>
      <c r="F29" s="95" t="n">
        <f aca="false">SUMPRODUCT(X29:Z29,X$4:Z$4)</f>
        <v>0.27200663578</v>
      </c>
      <c r="G29" s="95" t="n">
        <f aca="false">SUMPRODUCT(AA29:AC29,AA$4:AC$4)</f>
        <v>3</v>
      </c>
      <c r="H29" s="94" t="n">
        <f aca="false">MYRATING(_ITE1,$B29,'IT-Efficacy'!$F$1)</f>
        <v>4</v>
      </c>
      <c r="I29" s="94" t="n">
        <f aca="false">MYRATING(_ITE2,$B29,'IT-Efficacy'!$F$1)</f>
        <v>4</v>
      </c>
      <c r="J29" s="94" t="n">
        <f aca="false">MYRATING(_ITE3,$B29,'IT-Efficacy'!$F$1)</f>
        <v>4</v>
      </c>
      <c r="K29" s="94" t="n">
        <f aca="false">MYRATING(_ITE4,$B29,'IT-Efficacy'!$F$1)</f>
        <v>4</v>
      </c>
      <c r="L29" s="94" t="n">
        <f aca="false">MYRATING(_ITE5,$B29,'IT-Efficacy'!$F$1)</f>
        <v>4</v>
      </c>
      <c r="M29" s="94" t="n">
        <f aca="false">MYRATING(_ITE6,$B29,'IT-Efficacy'!$F$1)</f>
        <v>1</v>
      </c>
      <c r="N29" s="94" t="n">
        <f aca="false">MYRATING(_ITE7,$B29,'IT-Efficacy'!$F$1)</f>
        <v>3</v>
      </c>
      <c r="O29" s="94" t="n">
        <f aca="false">MYRATING(_ITE8,$B29,'IT-Efficacy'!$F$1)</f>
        <v>5</v>
      </c>
      <c r="P29" s="94" t="n">
        <f aca="false">MYRATING(_ITS1,$B29,'IT-Efficacy'!$F$1)</f>
        <v>3</v>
      </c>
      <c r="Q29" s="94" t="n">
        <f aca="false">MYRATING(_ITS2,$B29,'IT-Efficacy'!$F$1)</f>
        <v>5</v>
      </c>
      <c r="R29" s="94" t="n">
        <f aca="false">MYRATING(_ITS3,$B29,'IT-Efficacy'!$F$1)</f>
        <v>3</v>
      </c>
      <c r="S29" s="94" t="n">
        <f aca="false">MYRATING(_ITS4,$B29,'IT-Efficacy'!$F$1)</f>
        <v>3</v>
      </c>
      <c r="T29" s="94" t="n">
        <f aca="false">MYRATING(_ITS5,$B29,'IT-Efficacy'!$F$1)</f>
        <v>5</v>
      </c>
      <c r="U29" s="94" t="n">
        <f aca="false">MYRATING(_ITS6,$B29,'IT-Efficacy'!$F$1)</f>
        <v>2</v>
      </c>
      <c r="V29" s="94" t="n">
        <f aca="false">MYRATING(_ITS7,$B29,'IT-Efficacy'!$F$1)</f>
        <v>3</v>
      </c>
      <c r="W29" s="94" t="n">
        <f aca="false">MYRATING(_ITD1,$B29,'IT-Efficacy'!$F$1)</f>
        <v>3</v>
      </c>
      <c r="X29" s="94" t="n">
        <f aca="false">MYRATING(_ITD2,$B29,'IT-Efficacy'!$F$1)</f>
        <v>3</v>
      </c>
      <c r="Y29" s="94" t="n">
        <f aca="false">MYRATING(_ITD3,$B29,'IT-Efficacy'!$F$1)</f>
        <v>3</v>
      </c>
      <c r="Z29" s="94" t="n">
        <f aca="false">MYRATING(_ITD4,$B29,'IT-Efficacy'!$F$1)</f>
        <v>1</v>
      </c>
      <c r="AA29" s="94" t="n">
        <f aca="false">MYRATING(_ITB1,$B29,'IT-Efficacy'!$F$1)</f>
        <v>3</v>
      </c>
      <c r="AB29" s="94" t="n">
        <f aca="false">MYRATING(_ITB2,$B29,'IT-Efficacy'!$F$1)</f>
        <v>3</v>
      </c>
      <c r="AC29" s="94" t="n">
        <f aca="false">MYRATING(_ITB3,$B29,'IT-Efficacy'!$F$1)</f>
        <v>3</v>
      </c>
    </row>
    <row r="30" customFormat="false" ht="15" hidden="false" customHeight="false" outlineLevel="0" collapsed="false">
      <c r="B30" s="78" t="s">
        <v>39</v>
      </c>
      <c r="C30" s="95" t="n">
        <f aca="false">SUMPRODUCT(H30:O30,H$4:O$4)</f>
        <v>2.4130594</v>
      </c>
      <c r="D30" s="95" t="n">
        <f aca="false">E30+F30</f>
        <v>1.45328133578</v>
      </c>
      <c r="E30" s="95" t="n">
        <f aca="false">SUMPRODUCT(P30:V30,P$4:V$4)</f>
        <v>1.0713935</v>
      </c>
      <c r="F30" s="95" t="n">
        <f aca="false">SUMPRODUCT(X30:Z30,X$4:Z$4)</f>
        <v>0.38188783578</v>
      </c>
      <c r="G30" s="95" t="n">
        <f aca="false">SUMPRODUCT(AA30:AC30,AA$4:AC$4)</f>
        <v>3</v>
      </c>
      <c r="H30" s="94" t="n">
        <f aca="false">MYRATING(_ITE1,$B30,'IT-Efficacy'!$F$1)</f>
        <v>5</v>
      </c>
      <c r="I30" s="94" t="n">
        <f aca="false">MYRATING(_ITE2,$B30,'IT-Efficacy'!$F$1)</f>
        <v>5</v>
      </c>
      <c r="J30" s="94" t="n">
        <f aca="false">MYRATING(_ITE3,$B30,'IT-Efficacy'!$F$1)</f>
        <v>5</v>
      </c>
      <c r="K30" s="94" t="n">
        <f aca="false">MYRATING(_ITE4,$B30,'IT-Efficacy'!$F$1)</f>
        <v>5</v>
      </c>
      <c r="L30" s="94" t="n">
        <f aca="false">MYRATING(_ITE5,$B30,'IT-Efficacy'!$F$1)</f>
        <v>4</v>
      </c>
      <c r="M30" s="94" t="n">
        <f aca="false">MYRATING(_ITE6,$B30,'IT-Efficacy'!$F$1)</f>
        <v>2</v>
      </c>
      <c r="N30" s="94" t="n">
        <f aca="false">MYRATING(_ITE7,$B30,'IT-Efficacy'!$F$1)</f>
        <v>4</v>
      </c>
      <c r="O30" s="94" t="n">
        <f aca="false">MYRATING(_ITE8,$B30,'IT-Efficacy'!$F$1)</f>
        <v>3</v>
      </c>
      <c r="P30" s="94" t="n">
        <f aca="false">MYRATING(_ITS1,$B30,'IT-Efficacy'!$F$1)</f>
        <v>4</v>
      </c>
      <c r="Q30" s="94" t="n">
        <f aca="false">MYRATING(_ITS2,$B30,'IT-Efficacy'!$F$1)</f>
        <v>5</v>
      </c>
      <c r="R30" s="94" t="n">
        <f aca="false">MYRATING(_ITS3,$B30,'IT-Efficacy'!$F$1)</f>
        <v>4</v>
      </c>
      <c r="S30" s="94" t="n">
        <f aca="false">MYRATING(_ITS4,$B30,'IT-Efficacy'!$F$1)</f>
        <v>3</v>
      </c>
      <c r="T30" s="94" t="n">
        <f aca="false">MYRATING(_ITS5,$B30,'IT-Efficacy'!$F$1)</f>
        <v>5</v>
      </c>
      <c r="U30" s="94" t="n">
        <f aca="false">MYRATING(_ITS6,$B30,'IT-Efficacy'!$F$1)</f>
        <v>4</v>
      </c>
      <c r="V30" s="94" t="n">
        <f aca="false">MYRATING(_ITS7,$B30,'IT-Efficacy'!$F$1)</f>
        <v>5</v>
      </c>
      <c r="W30" s="94" t="n">
        <f aca="false">MYRATING(_ITD1,$B30,'IT-Efficacy'!$F$1)</f>
        <v>5</v>
      </c>
      <c r="X30" s="94" t="n">
        <f aca="false">MYRATING(_ITD2,$B30,'IT-Efficacy'!$F$1)</f>
        <v>3</v>
      </c>
      <c r="Y30" s="94" t="n">
        <f aca="false">MYRATING(_ITD3,$B30,'IT-Efficacy'!$F$1)</f>
        <v>3</v>
      </c>
      <c r="Z30" s="94" t="n">
        <f aca="false">MYRATING(_ITD4,$B30,'IT-Efficacy'!$F$1)</f>
        <v>3</v>
      </c>
      <c r="AA30" s="94" t="n">
        <f aca="false">MYRATING(_ITB1,$B30,'IT-Efficacy'!$F$1)</f>
        <v>3</v>
      </c>
      <c r="AB30" s="94" t="n">
        <f aca="false">MYRATING(_ITB2,$B30,'IT-Efficacy'!$F$1)</f>
        <v>3</v>
      </c>
      <c r="AC30" s="94" t="n">
        <f aca="false">MYRATING(_ITB3,$B30,'IT-Efficacy'!$F$1)</f>
        <v>3</v>
      </c>
    </row>
    <row r="31" customFormat="false" ht="15" hidden="false" customHeight="false" outlineLevel="0" collapsed="false">
      <c r="B31" s="78" t="s">
        <v>41</v>
      </c>
      <c r="C31" s="95" t="n">
        <f aca="false">SUMPRODUCT(H31:O31,H$4:O$4)</f>
        <v>1.9739688</v>
      </c>
      <c r="D31" s="95" t="n">
        <f aca="false">E31+F31</f>
        <v>1.44723223578</v>
      </c>
      <c r="E31" s="95" t="n">
        <f aca="false">SUMPRODUCT(P31:V31,P$4:V$4)</f>
        <v>1.0653444</v>
      </c>
      <c r="F31" s="95" t="n">
        <f aca="false">SUMPRODUCT(X31:Z31,X$4:Z$4)</f>
        <v>0.38188783578</v>
      </c>
      <c r="G31" s="95" t="n">
        <f aca="false">SUMPRODUCT(AA31:AC31,AA$4:AC$4)</f>
        <v>3</v>
      </c>
      <c r="H31" s="94" t="n">
        <f aca="false">MYRATING(_ITE1,$B31,'IT-Efficacy'!$F$1)</f>
        <v>4</v>
      </c>
      <c r="I31" s="94" t="n">
        <f aca="false">MYRATING(_ITE2,$B31,'IT-Efficacy'!$F$1)</f>
        <v>4</v>
      </c>
      <c r="J31" s="94" t="n">
        <f aca="false">MYRATING(_ITE3,$B31,'IT-Efficacy'!$F$1)</f>
        <v>4</v>
      </c>
      <c r="K31" s="94" t="n">
        <f aca="false">MYRATING(_ITE4,$B31,'IT-Efficacy'!$F$1)</f>
        <v>4</v>
      </c>
      <c r="L31" s="94" t="n">
        <f aca="false">MYRATING(_ITE5,$B31,'IT-Efficacy'!$F$1)</f>
        <v>4</v>
      </c>
      <c r="M31" s="94" t="n">
        <f aca="false">MYRATING(_ITE6,$B31,'IT-Efficacy'!$F$1)</f>
        <v>1</v>
      </c>
      <c r="N31" s="94" t="n">
        <f aca="false">MYRATING(_ITE7,$B31,'IT-Efficacy'!$F$1)</f>
        <v>3</v>
      </c>
      <c r="O31" s="94" t="n">
        <f aca="false">MYRATING(_ITE8,$B31,'IT-Efficacy'!$F$1)</f>
        <v>3</v>
      </c>
      <c r="P31" s="94" t="n">
        <f aca="false">MYRATING(_ITS1,$B31,'IT-Efficacy'!$F$1)</f>
        <v>4</v>
      </c>
      <c r="Q31" s="94" t="n">
        <f aca="false">MYRATING(_ITS2,$B31,'IT-Efficacy'!$F$1)</f>
        <v>5</v>
      </c>
      <c r="R31" s="94" t="n">
        <f aca="false">MYRATING(_ITS3,$B31,'IT-Efficacy'!$F$1)</f>
        <v>5</v>
      </c>
      <c r="S31" s="94" t="n">
        <f aca="false">MYRATING(_ITS4,$B31,'IT-Efficacy'!$F$1)</f>
        <v>5</v>
      </c>
      <c r="T31" s="94" t="n">
        <f aca="false">MYRATING(_ITS5,$B31,'IT-Efficacy'!$F$1)</f>
        <v>5</v>
      </c>
      <c r="U31" s="94" t="n">
        <f aca="false">MYRATING(_ITS6,$B31,'IT-Efficacy'!$F$1)</f>
        <v>2</v>
      </c>
      <c r="V31" s="94" t="n">
        <f aca="false">MYRATING(_ITS7,$B31,'IT-Efficacy'!$F$1)</f>
        <v>3</v>
      </c>
      <c r="W31" s="94" t="n">
        <f aca="false">MYRATING(_ITD1,$B31,'IT-Efficacy'!$F$1)</f>
        <v>3</v>
      </c>
      <c r="X31" s="94" t="n">
        <f aca="false">MYRATING(_ITD2,$B31,'IT-Efficacy'!$F$1)</f>
        <v>3</v>
      </c>
      <c r="Y31" s="94" t="n">
        <f aca="false">MYRATING(_ITD3,$B31,'IT-Efficacy'!$F$1)</f>
        <v>3</v>
      </c>
      <c r="Z31" s="94" t="n">
        <f aca="false">MYRATING(_ITD4,$B31,'IT-Efficacy'!$F$1)</f>
        <v>3</v>
      </c>
      <c r="AA31" s="94" t="n">
        <f aca="false">MYRATING(_ITB1,$B31,'IT-Efficacy'!$F$1)</f>
        <v>3</v>
      </c>
      <c r="AB31" s="94" t="n">
        <f aca="false">MYRATING(_ITB2,$B31,'IT-Efficacy'!$F$1)</f>
        <v>3</v>
      </c>
      <c r="AC31" s="94" t="n">
        <f aca="false">MYRATING(_ITB3,$B31,'IT-Efficacy'!$F$1)</f>
        <v>3</v>
      </c>
    </row>
    <row r="32" customFormat="false" ht="15" hidden="false" customHeight="false" outlineLevel="0" collapsed="false">
      <c r="B32" s="78" t="s">
        <v>26</v>
      </c>
      <c r="C32" s="95" t="n">
        <f aca="false">SUMPRODUCT(H32:O32,H$4:O$4)</f>
        <v>0</v>
      </c>
      <c r="D32" s="95" t="n">
        <f aca="false">E32+F32</f>
        <v>0.3588547</v>
      </c>
      <c r="E32" s="95" t="n">
        <f aca="false">SUMPRODUCT(P32:V32,P$4:V$4)</f>
        <v>0.3588547</v>
      </c>
      <c r="F32" s="95" t="n">
        <f aca="false">SUMPRODUCT(X32:Z32,X$4:Z$4)</f>
        <v>0</v>
      </c>
      <c r="G32" s="95" t="n">
        <f aca="false">SUMPRODUCT(AA32:AC32,AA$4:AC$4)</f>
        <v>0</v>
      </c>
      <c r="H32" s="94" t="n">
        <f aca="false">MYRATING(_ITE1,$B32,'IT-Efficacy'!$F$1)</f>
        <v>0</v>
      </c>
      <c r="I32" s="94" t="n">
        <f aca="false">MYRATING(_ITE2,$B32,'IT-Efficacy'!$F$1)</f>
        <v>0</v>
      </c>
      <c r="J32" s="94" t="n">
        <f aca="false">MYRATING(_ITE3,$B32,'IT-Efficacy'!$F$1)</f>
        <v>0</v>
      </c>
      <c r="K32" s="94" t="n">
        <f aca="false">MYRATING(_ITE4,$B32,'IT-Efficacy'!$F$1)</f>
        <v>0</v>
      </c>
      <c r="L32" s="94" t="n">
        <f aca="false">MYRATING(_ITE5,$B32,'IT-Efficacy'!$F$1)</f>
        <v>0</v>
      </c>
      <c r="M32" s="94" t="n">
        <f aca="false">MYRATING(_ITE6,$B32,'IT-Efficacy'!$F$1)</f>
        <v>0</v>
      </c>
      <c r="N32" s="94" t="n">
        <f aca="false">MYRATING(_ITE7,$B32,'IT-Efficacy'!$F$1)</f>
        <v>0</v>
      </c>
      <c r="O32" s="94" t="n">
        <f aca="false">MYRATING(_ITE8,$B32,'IT-Efficacy'!$F$1)</f>
        <v>0</v>
      </c>
      <c r="P32" s="94" t="n">
        <f aca="false">MYRATING(_ITS1,$B32,'IT-Efficacy'!$F$1)</f>
        <v>0</v>
      </c>
      <c r="Q32" s="94" t="n">
        <f aca="false">MYRATING(_ITS2,$B32,'IT-Efficacy'!$F$1)</f>
        <v>0</v>
      </c>
      <c r="R32" s="94" t="n">
        <f aca="false">MYRATING(_ITS3,$B32,'IT-Efficacy'!$F$1)</f>
        <v>0</v>
      </c>
      <c r="S32" s="94" t="n">
        <f aca="false">MYRATING(_ITS4,$B32,'IT-Efficacy'!$F$1)</f>
        <v>5</v>
      </c>
      <c r="T32" s="94" t="n">
        <f aca="false">MYRATING(_ITS5,$B32,'IT-Efficacy'!$F$1)</f>
        <v>4</v>
      </c>
      <c r="U32" s="94" t="n">
        <f aca="false">MYRATING(_ITS6,$B32,'IT-Efficacy'!$F$1)</f>
        <v>0</v>
      </c>
      <c r="V32" s="94" t="n">
        <f aca="false">MYRATING(_ITS7,$B32,'IT-Efficacy'!$F$1)</f>
        <v>0</v>
      </c>
      <c r="W32" s="94" t="n">
        <f aca="false">MYRATING(_ITD1,$B32,'IT-Efficacy'!$F$1)</f>
        <v>0</v>
      </c>
      <c r="X32" s="94" t="n">
        <f aca="false">MYRATING(_ITD2,$B32,'IT-Efficacy'!$F$1)</f>
        <v>0</v>
      </c>
      <c r="Y32" s="94" t="n">
        <f aca="false">MYRATING(_ITD3,$B32,'IT-Efficacy'!$F$1)</f>
        <v>0</v>
      </c>
      <c r="Z32" s="94" t="n">
        <f aca="false">MYRATING(_ITD4,$B32,'IT-Efficacy'!$F$1)</f>
        <v>0</v>
      </c>
      <c r="AA32" s="94" t="n">
        <f aca="false">MYRATING(_ITB1,$B32,'IT-Efficacy'!$F$1)</f>
        <v>0</v>
      </c>
      <c r="AB32" s="94" t="n">
        <f aca="false">MYRATING(_ITB2,$B32,'IT-Efficacy'!$F$1)</f>
        <v>0</v>
      </c>
      <c r="AC32" s="94" t="n">
        <f aca="false">MYRATING(_ITB3,$B32,'IT-Efficacy'!$F$1)</f>
        <v>0</v>
      </c>
    </row>
    <row r="33" customFormat="false" ht="15" hidden="false" customHeight="false" outlineLevel="0" collapsed="false">
      <c r="B33" s="78" t="s">
        <v>24</v>
      </c>
      <c r="C33" s="95" t="n">
        <f aca="false">SUMPRODUCT(H33:O33,H$4:O$4)</f>
        <v>2.0320234</v>
      </c>
      <c r="D33" s="95" t="n">
        <f aca="false">E33+F33</f>
        <v>1.40305623578</v>
      </c>
      <c r="E33" s="95" t="n">
        <f aca="false">SUMPRODUCT(P33:V33,P$4:V$4)</f>
        <v>1.0211684</v>
      </c>
      <c r="F33" s="95" t="n">
        <f aca="false">SUMPRODUCT(X33:Z33,X$4:Z$4)</f>
        <v>0.38188783578</v>
      </c>
      <c r="G33" s="95" t="n">
        <f aca="false">SUMPRODUCT(AA33:AC33,AA$4:AC$4)</f>
        <v>3</v>
      </c>
      <c r="H33" s="94" t="n">
        <f aca="false">MYRATING(_ITE1,$B33,'IT-Efficacy'!$F$1)</f>
        <v>4</v>
      </c>
      <c r="I33" s="94" t="n">
        <f aca="false">MYRATING(_ITE2,$B33,'IT-Efficacy'!$F$1)</f>
        <v>4</v>
      </c>
      <c r="J33" s="94" t="n">
        <f aca="false">MYRATING(_ITE3,$B33,'IT-Efficacy'!$F$1)</f>
        <v>4</v>
      </c>
      <c r="K33" s="94" t="n">
        <f aca="false">MYRATING(_ITE4,$B33,'IT-Efficacy'!$F$1)</f>
        <v>4</v>
      </c>
      <c r="L33" s="94" t="n">
        <f aca="false">MYRATING(_ITE5,$B33,'IT-Efficacy'!$F$1)</f>
        <v>4</v>
      </c>
      <c r="M33" s="94" t="n">
        <f aca="false">MYRATING(_ITE6,$B33,'IT-Efficacy'!$F$1)</f>
        <v>2</v>
      </c>
      <c r="N33" s="94" t="n">
        <f aca="false">MYRATING(_ITE7,$B33,'IT-Efficacy'!$F$1)</f>
        <v>3</v>
      </c>
      <c r="O33" s="94" t="n">
        <f aca="false">MYRATING(_ITE8,$B33,'IT-Efficacy'!$F$1)</f>
        <v>3</v>
      </c>
      <c r="P33" s="94" t="n">
        <f aca="false">MYRATING(_ITS1,$B33,'IT-Efficacy'!$F$1)</f>
        <v>4</v>
      </c>
      <c r="Q33" s="94" t="n">
        <f aca="false">MYRATING(_ITS2,$B33,'IT-Efficacy'!$F$1)</f>
        <v>5</v>
      </c>
      <c r="R33" s="94" t="n">
        <f aca="false">MYRATING(_ITS3,$B33,'IT-Efficacy'!$F$1)</f>
        <v>4</v>
      </c>
      <c r="S33" s="94" t="n">
        <f aca="false">MYRATING(_ITS4,$B33,'IT-Efficacy'!$F$1)</f>
        <v>4</v>
      </c>
      <c r="T33" s="94" t="n">
        <f aca="false">MYRATING(_ITS5,$B33,'IT-Efficacy'!$F$1)</f>
        <v>5</v>
      </c>
      <c r="U33" s="94" t="n">
        <f aca="false">MYRATING(_ITS6,$B33,'IT-Efficacy'!$F$1)</f>
        <v>3</v>
      </c>
      <c r="V33" s="94" t="n">
        <f aca="false">MYRATING(_ITS7,$B33,'IT-Efficacy'!$F$1)</f>
        <v>3</v>
      </c>
      <c r="W33" s="94" t="n">
        <f aca="false">MYRATING(_ITD1,$B33,'IT-Efficacy'!$F$1)</f>
        <v>3</v>
      </c>
      <c r="X33" s="94" t="n">
        <f aca="false">MYRATING(_ITD2,$B33,'IT-Efficacy'!$F$1)</f>
        <v>3</v>
      </c>
      <c r="Y33" s="94" t="n">
        <f aca="false">MYRATING(_ITD3,$B33,'IT-Efficacy'!$F$1)</f>
        <v>3</v>
      </c>
      <c r="Z33" s="94" t="n">
        <f aca="false">MYRATING(_ITD4,$B33,'IT-Efficacy'!$F$1)</f>
        <v>3</v>
      </c>
      <c r="AA33" s="94" t="n">
        <f aca="false">MYRATING(_ITB1,$B33,'IT-Efficacy'!$F$1)</f>
        <v>3</v>
      </c>
      <c r="AB33" s="94" t="n">
        <f aca="false">MYRATING(_ITB2,$B33,'IT-Efficacy'!$F$1)</f>
        <v>3</v>
      </c>
      <c r="AC33" s="94" t="n">
        <f aca="false">MYRATING(_ITB3,$B33,'IT-Efficacy'!$F$1)</f>
        <v>3</v>
      </c>
    </row>
    <row r="34" customFormat="false" ht="15" hidden="false" customHeight="false" outlineLevel="0" collapsed="false">
      <c r="B34" s="78" t="s">
        <v>23</v>
      </c>
      <c r="C34" s="95" t="n">
        <f aca="false">SUMPRODUCT(H34:O34,H$4:O$4)</f>
        <v>2.151898</v>
      </c>
      <c r="D34" s="95" t="n">
        <f aca="false">E34+F34</f>
        <v>1.40305623578</v>
      </c>
      <c r="E34" s="95" t="n">
        <f aca="false">SUMPRODUCT(P34:V34,P$4:V$4)</f>
        <v>1.0211684</v>
      </c>
      <c r="F34" s="95" t="n">
        <f aca="false">SUMPRODUCT(X34:Z34,X$4:Z$4)</f>
        <v>0.38188783578</v>
      </c>
      <c r="G34" s="95" t="n">
        <f aca="false">SUMPRODUCT(AA34:AC34,AA$4:AC$4)</f>
        <v>3</v>
      </c>
      <c r="H34" s="94" t="n">
        <f aca="false">MYRATING(_ITE1,$B34,'IT-Efficacy'!$F$1)</f>
        <v>4</v>
      </c>
      <c r="I34" s="94" t="n">
        <f aca="false">MYRATING(_ITE2,$B34,'IT-Efficacy'!$F$1)</f>
        <v>4</v>
      </c>
      <c r="J34" s="94" t="n">
        <f aca="false">MYRATING(_ITE3,$B34,'IT-Efficacy'!$F$1)</f>
        <v>4</v>
      </c>
      <c r="K34" s="94" t="n">
        <f aca="false">MYRATING(_ITE4,$B34,'IT-Efficacy'!$F$1)</f>
        <v>4</v>
      </c>
      <c r="L34" s="94" t="n">
        <f aca="false">MYRATING(_ITE5,$B34,'IT-Efficacy'!$F$1)</f>
        <v>4</v>
      </c>
      <c r="M34" s="94" t="n">
        <f aca="false">MYRATING(_ITE6,$B34,'IT-Efficacy'!$F$1)</f>
        <v>3</v>
      </c>
      <c r="N34" s="94" t="n">
        <f aca="false">MYRATING(_ITE7,$B34,'IT-Efficacy'!$F$1)</f>
        <v>3</v>
      </c>
      <c r="O34" s="94" t="n">
        <f aca="false">MYRATING(_ITE8,$B34,'IT-Efficacy'!$F$1)</f>
        <v>4</v>
      </c>
      <c r="P34" s="94" t="n">
        <f aca="false">MYRATING(_ITS1,$B34,'IT-Efficacy'!$F$1)</f>
        <v>4</v>
      </c>
      <c r="Q34" s="94" t="n">
        <f aca="false">MYRATING(_ITS2,$B34,'IT-Efficacy'!$F$1)</f>
        <v>5</v>
      </c>
      <c r="R34" s="94" t="n">
        <f aca="false">MYRATING(_ITS3,$B34,'IT-Efficacy'!$F$1)</f>
        <v>4</v>
      </c>
      <c r="S34" s="94" t="n">
        <f aca="false">MYRATING(_ITS4,$B34,'IT-Efficacy'!$F$1)</f>
        <v>4</v>
      </c>
      <c r="T34" s="94" t="n">
        <f aca="false">MYRATING(_ITS5,$B34,'IT-Efficacy'!$F$1)</f>
        <v>5</v>
      </c>
      <c r="U34" s="94" t="n">
        <f aca="false">MYRATING(_ITS6,$B34,'IT-Efficacy'!$F$1)</f>
        <v>3</v>
      </c>
      <c r="V34" s="94" t="n">
        <f aca="false">MYRATING(_ITS7,$B34,'IT-Efficacy'!$F$1)</f>
        <v>3</v>
      </c>
      <c r="W34" s="94" t="n">
        <f aca="false">MYRATING(_ITD1,$B34,'IT-Efficacy'!$F$1)</f>
        <v>3</v>
      </c>
      <c r="X34" s="94" t="n">
        <f aca="false">MYRATING(_ITD2,$B34,'IT-Efficacy'!$F$1)</f>
        <v>3</v>
      </c>
      <c r="Y34" s="94" t="n">
        <f aca="false">MYRATING(_ITD3,$B34,'IT-Efficacy'!$F$1)</f>
        <v>3</v>
      </c>
      <c r="Z34" s="94" t="n">
        <f aca="false">MYRATING(_ITD4,$B34,'IT-Efficacy'!$F$1)</f>
        <v>3</v>
      </c>
      <c r="AA34" s="94" t="n">
        <f aca="false">MYRATING(_ITB1,$B34,'IT-Efficacy'!$F$1)</f>
        <v>3</v>
      </c>
      <c r="AB34" s="94" t="n">
        <f aca="false">MYRATING(_ITB2,$B34,'IT-Efficacy'!$F$1)</f>
        <v>3</v>
      </c>
      <c r="AC34" s="94" t="n">
        <f aca="false">MYRATING(_ITB3,$B34,'IT-Efficacy'!$F$1)</f>
        <v>3</v>
      </c>
    </row>
    <row r="35" customFormat="false" ht="15" hidden="false" customHeight="false" outlineLevel="0" collapsed="false">
      <c r="B35" s="78" t="s">
        <v>8</v>
      </c>
      <c r="C35" s="95" t="n">
        <f aca="false">SUMPRODUCT(H35:O35,H$4:O$4)</f>
        <v>1.7841252</v>
      </c>
      <c r="D35" s="95" t="n">
        <f aca="false">E35+F35</f>
        <v>1.38162083578</v>
      </c>
      <c r="E35" s="95" t="n">
        <f aca="false">SUMPRODUCT(P35:V35,P$4:V$4)</f>
        <v>0.999733</v>
      </c>
      <c r="F35" s="95" t="n">
        <f aca="false">SUMPRODUCT(X35:Z35,X$4:Z$4)</f>
        <v>0.38188783578</v>
      </c>
      <c r="G35" s="95" t="n">
        <f aca="false">SUMPRODUCT(AA35:AC35,AA$4:AC$4)</f>
        <v>3</v>
      </c>
      <c r="H35" s="94" t="n">
        <f aca="false">MYRATING(_ITE1,$B35,'IT-Efficacy'!$F$1)</f>
        <v>3</v>
      </c>
      <c r="I35" s="94" t="n">
        <f aca="false">MYRATING(_ITE2,$B35,'IT-Efficacy'!$F$1)</f>
        <v>3</v>
      </c>
      <c r="J35" s="94" t="n">
        <f aca="false">MYRATING(_ITE3,$B35,'IT-Efficacy'!$F$1)</f>
        <v>4</v>
      </c>
      <c r="K35" s="94" t="n">
        <f aca="false">MYRATING(_ITE4,$B35,'IT-Efficacy'!$F$1)</f>
        <v>3</v>
      </c>
      <c r="L35" s="94" t="n">
        <f aca="false">MYRATING(_ITE5,$B35,'IT-Efficacy'!$F$1)</f>
        <v>4</v>
      </c>
      <c r="M35" s="94" t="n">
        <f aca="false">MYRATING(_ITE6,$B35,'IT-Efficacy'!$F$1)</f>
        <v>2</v>
      </c>
      <c r="N35" s="94" t="n">
        <f aca="false">MYRATING(_ITE7,$B35,'IT-Efficacy'!$F$1)</f>
        <v>3</v>
      </c>
      <c r="O35" s="94" t="n">
        <f aca="false">MYRATING(_ITE8,$B35,'IT-Efficacy'!$F$1)</f>
        <v>3</v>
      </c>
      <c r="P35" s="94" t="n">
        <f aca="false">MYRATING(_ITS1,$B35,'IT-Efficacy'!$F$1)</f>
        <v>4</v>
      </c>
      <c r="Q35" s="94" t="n">
        <f aca="false">MYRATING(_ITS2,$B35,'IT-Efficacy'!$F$1)</f>
        <v>5</v>
      </c>
      <c r="R35" s="94" t="n">
        <f aca="false">MYRATING(_ITS3,$B35,'IT-Efficacy'!$F$1)</f>
        <v>4</v>
      </c>
      <c r="S35" s="94" t="n">
        <f aca="false">MYRATING(_ITS4,$B35,'IT-Efficacy'!$F$1)</f>
        <v>4</v>
      </c>
      <c r="T35" s="94" t="n">
        <f aca="false">MYRATING(_ITS5,$B35,'IT-Efficacy'!$F$1)</f>
        <v>5</v>
      </c>
      <c r="U35" s="94" t="n">
        <f aca="false">MYRATING(_ITS6,$B35,'IT-Efficacy'!$F$1)</f>
        <v>2</v>
      </c>
      <c r="V35" s="94" t="n">
        <f aca="false">MYRATING(_ITS7,$B35,'IT-Efficacy'!$F$1)</f>
        <v>3</v>
      </c>
      <c r="W35" s="94" t="n">
        <f aca="false">MYRATING(_ITD1,$B35,'IT-Efficacy'!$F$1)</f>
        <v>2</v>
      </c>
      <c r="X35" s="94" t="n">
        <f aca="false">MYRATING(_ITD2,$B35,'IT-Efficacy'!$F$1)</f>
        <v>3</v>
      </c>
      <c r="Y35" s="94" t="n">
        <f aca="false">MYRATING(_ITD3,$B35,'IT-Efficacy'!$F$1)</f>
        <v>3</v>
      </c>
      <c r="Z35" s="94" t="n">
        <f aca="false">MYRATING(_ITD4,$B35,'IT-Efficacy'!$F$1)</f>
        <v>3</v>
      </c>
      <c r="AA35" s="94" t="n">
        <f aca="false">MYRATING(_ITB1,$B35,'IT-Efficacy'!$F$1)</f>
        <v>3</v>
      </c>
      <c r="AB35" s="94" t="n">
        <f aca="false">MYRATING(_ITB2,$B35,'IT-Efficacy'!$F$1)</f>
        <v>3</v>
      </c>
      <c r="AC35" s="94" t="n">
        <f aca="false">MYRATING(_ITB3,$B35,'IT-Efficacy'!$F$1)</f>
        <v>3</v>
      </c>
    </row>
    <row r="36" customFormat="false" ht="15" hidden="false" customHeight="false" outlineLevel="0" collapsed="false">
      <c r="B36" s="78" t="s">
        <v>9</v>
      </c>
      <c r="C36" s="95" t="n">
        <f aca="false">SUMPRODUCT(H36:O36,H$4:O$4)</f>
        <v>2.0320234</v>
      </c>
      <c r="D36" s="95" t="n">
        <f aca="false">E36+F36</f>
        <v>1.28011643578</v>
      </c>
      <c r="E36" s="95" t="n">
        <f aca="false">SUMPRODUCT(P36:V36,P$4:V$4)</f>
        <v>0.8982286</v>
      </c>
      <c r="F36" s="95" t="n">
        <f aca="false">SUMPRODUCT(X36:Z36,X$4:Z$4)</f>
        <v>0.38188783578</v>
      </c>
      <c r="G36" s="95" t="n">
        <f aca="false">SUMPRODUCT(AA36:AC36,AA$4:AC$4)</f>
        <v>3</v>
      </c>
      <c r="H36" s="94" t="n">
        <f aca="false">MYRATING(_ITE1,$B36,'IT-Efficacy'!$F$1)</f>
        <v>4</v>
      </c>
      <c r="I36" s="94" t="n">
        <f aca="false">MYRATING(_ITE2,$B36,'IT-Efficacy'!$F$1)</f>
        <v>4</v>
      </c>
      <c r="J36" s="94" t="n">
        <f aca="false">MYRATING(_ITE3,$B36,'IT-Efficacy'!$F$1)</f>
        <v>4</v>
      </c>
      <c r="K36" s="94" t="n">
        <f aca="false">MYRATING(_ITE4,$B36,'IT-Efficacy'!$F$1)</f>
        <v>4</v>
      </c>
      <c r="L36" s="94" t="n">
        <f aca="false">MYRATING(_ITE5,$B36,'IT-Efficacy'!$F$1)</f>
        <v>4</v>
      </c>
      <c r="M36" s="94" t="n">
        <f aca="false">MYRATING(_ITE6,$B36,'IT-Efficacy'!$F$1)</f>
        <v>2</v>
      </c>
      <c r="N36" s="94" t="n">
        <f aca="false">MYRATING(_ITE7,$B36,'IT-Efficacy'!$F$1)</f>
        <v>3</v>
      </c>
      <c r="O36" s="94" t="n">
        <f aca="false">MYRATING(_ITE8,$B36,'IT-Efficacy'!$F$1)</f>
        <v>3</v>
      </c>
      <c r="P36" s="94" t="n">
        <f aca="false">MYRATING(_ITS1,$B36,'IT-Efficacy'!$F$1)</f>
        <v>2</v>
      </c>
      <c r="Q36" s="94" t="n">
        <f aca="false">MYRATING(_ITS2,$B36,'IT-Efficacy'!$F$1)</f>
        <v>5</v>
      </c>
      <c r="R36" s="94" t="n">
        <f aca="false">MYRATING(_ITS3,$B36,'IT-Efficacy'!$F$1)</f>
        <v>4</v>
      </c>
      <c r="S36" s="94" t="n">
        <f aca="false">MYRATING(_ITS4,$B36,'IT-Efficacy'!$F$1)</f>
        <v>4</v>
      </c>
      <c r="T36" s="94" t="n">
        <f aca="false">MYRATING(_ITS5,$B36,'IT-Efficacy'!$F$1)</f>
        <v>5</v>
      </c>
      <c r="U36" s="94" t="n">
        <f aca="false">MYRATING(_ITS6,$B36,'IT-Efficacy'!$F$1)</f>
        <v>3</v>
      </c>
      <c r="V36" s="94" t="n">
        <f aca="false">MYRATING(_ITS7,$B36,'IT-Efficacy'!$F$1)</f>
        <v>3</v>
      </c>
      <c r="W36" s="94" t="n">
        <f aca="false">MYRATING(_ITD1,$B36,'IT-Efficacy'!$F$1)</f>
        <v>3</v>
      </c>
      <c r="X36" s="94" t="n">
        <f aca="false">MYRATING(_ITD2,$B36,'IT-Efficacy'!$F$1)</f>
        <v>3</v>
      </c>
      <c r="Y36" s="94" t="n">
        <f aca="false">MYRATING(_ITD3,$B36,'IT-Efficacy'!$F$1)</f>
        <v>3</v>
      </c>
      <c r="Z36" s="94" t="n">
        <f aca="false">MYRATING(_ITD4,$B36,'IT-Efficacy'!$F$1)</f>
        <v>3</v>
      </c>
      <c r="AA36" s="94" t="n">
        <f aca="false">MYRATING(_ITB1,$B36,'IT-Efficacy'!$F$1)</f>
        <v>3</v>
      </c>
      <c r="AB36" s="94" t="n">
        <f aca="false">MYRATING(_ITB2,$B36,'IT-Efficacy'!$F$1)</f>
        <v>3</v>
      </c>
      <c r="AC36" s="94" t="n">
        <f aca="false">MYRATING(_ITB3,$B36,'IT-Efficacy'!$F$1)</f>
        <v>3</v>
      </c>
    </row>
    <row r="37" customFormat="false" ht="15" hidden="false" customHeight="false" outlineLevel="0" collapsed="false">
      <c r="B37" s="78" t="s">
        <v>54</v>
      </c>
      <c r="C37" s="95" t="n">
        <f aca="false">SUMPRODUCT(H37:O37,H$4:O$4)</f>
        <v>2.2591276</v>
      </c>
      <c r="D37" s="95" t="n">
        <f aca="false">E37+F37</f>
        <v>1.34158633578</v>
      </c>
      <c r="E37" s="95" t="n">
        <f aca="false">SUMPRODUCT(P37:V37,P$4:V$4)</f>
        <v>0.9596985</v>
      </c>
      <c r="F37" s="95" t="n">
        <f aca="false">SUMPRODUCT(X37:Z37,X$4:Z$4)</f>
        <v>0.38188783578</v>
      </c>
      <c r="G37" s="95" t="n">
        <f aca="false">SUMPRODUCT(AA37:AC37,AA$4:AC$4)</f>
        <v>3</v>
      </c>
      <c r="H37" s="94" t="n">
        <f aca="false">MYRATING(_ITE1,$B37,'IT-Efficacy'!$F$1)</f>
        <v>5</v>
      </c>
      <c r="I37" s="94" t="n">
        <f aca="false">MYRATING(_ITE2,$B37,'IT-Efficacy'!$F$1)</f>
        <v>5</v>
      </c>
      <c r="J37" s="94" t="n">
        <f aca="false">MYRATING(_ITE3,$B37,'IT-Efficacy'!$F$1)</f>
        <v>4</v>
      </c>
      <c r="K37" s="94" t="n">
        <f aca="false">MYRATING(_ITE4,$B37,'IT-Efficacy'!$F$1)</f>
        <v>4</v>
      </c>
      <c r="L37" s="94" t="n">
        <f aca="false">MYRATING(_ITE5,$B37,'IT-Efficacy'!$F$1)</f>
        <v>4</v>
      </c>
      <c r="M37" s="94" t="n">
        <f aca="false">MYRATING(_ITE6,$B37,'IT-Efficacy'!$F$1)</f>
        <v>2</v>
      </c>
      <c r="N37" s="94" t="n">
        <f aca="false">MYRATING(_ITE7,$B37,'IT-Efficacy'!$F$1)</f>
        <v>3</v>
      </c>
      <c r="O37" s="94" t="n">
        <f aca="false">MYRATING(_ITE8,$B37,'IT-Efficacy'!$F$1)</f>
        <v>4</v>
      </c>
      <c r="P37" s="94" t="n">
        <f aca="false">MYRATING(_ITS1,$B37,'IT-Efficacy'!$F$1)</f>
        <v>3</v>
      </c>
      <c r="Q37" s="94" t="n">
        <f aca="false">MYRATING(_ITS2,$B37,'IT-Efficacy'!$F$1)</f>
        <v>5</v>
      </c>
      <c r="R37" s="94" t="n">
        <f aca="false">MYRATING(_ITS3,$B37,'IT-Efficacy'!$F$1)</f>
        <v>4</v>
      </c>
      <c r="S37" s="94" t="n">
        <f aca="false">MYRATING(_ITS4,$B37,'IT-Efficacy'!$F$1)</f>
        <v>4</v>
      </c>
      <c r="T37" s="94" t="n">
        <f aca="false">MYRATING(_ITS5,$B37,'IT-Efficacy'!$F$1)</f>
        <v>5</v>
      </c>
      <c r="U37" s="94" t="n">
        <f aca="false">MYRATING(_ITS6,$B37,'IT-Efficacy'!$F$1)</f>
        <v>3</v>
      </c>
      <c r="V37" s="94" t="n">
        <f aca="false">MYRATING(_ITS7,$B37,'IT-Efficacy'!$F$1)</f>
        <v>3</v>
      </c>
      <c r="W37" s="94" t="n">
        <f aca="false">MYRATING(_ITD1,$B37,'IT-Efficacy'!$F$1)</f>
        <v>3</v>
      </c>
      <c r="X37" s="94" t="n">
        <f aca="false">MYRATING(_ITD2,$B37,'IT-Efficacy'!$F$1)</f>
        <v>3</v>
      </c>
      <c r="Y37" s="94" t="n">
        <f aca="false">MYRATING(_ITD3,$B37,'IT-Efficacy'!$F$1)</f>
        <v>3</v>
      </c>
      <c r="Z37" s="94" t="n">
        <f aca="false">MYRATING(_ITD4,$B37,'IT-Efficacy'!$F$1)</f>
        <v>3</v>
      </c>
      <c r="AA37" s="94" t="n">
        <f aca="false">MYRATING(_ITB1,$B37,'IT-Efficacy'!$F$1)</f>
        <v>3</v>
      </c>
      <c r="AB37" s="94" t="n">
        <f aca="false">MYRATING(_ITB2,$B37,'IT-Efficacy'!$F$1)</f>
        <v>3</v>
      </c>
      <c r="AC37" s="94" t="n">
        <f aca="false">MYRATING(_ITB3,$B37,'IT-Efficacy'!$F$1)</f>
        <v>3</v>
      </c>
    </row>
    <row r="38" customFormat="false" ht="15" hidden="false" customHeight="false" outlineLevel="0" collapsed="false">
      <c r="B38" s="78" t="s">
        <v>18</v>
      </c>
      <c r="C38" s="95" t="n">
        <f aca="false">SUMPRODUCT(H38:O38,H$4:O$4)</f>
        <v>1.7841252</v>
      </c>
      <c r="D38" s="95" t="n">
        <f aca="false">E38+F38</f>
        <v>1.34158633578</v>
      </c>
      <c r="E38" s="95" t="n">
        <f aca="false">SUMPRODUCT(P38:V38,P$4:V$4)</f>
        <v>0.9596985</v>
      </c>
      <c r="F38" s="95" t="n">
        <f aca="false">SUMPRODUCT(X38:Z38,X$4:Z$4)</f>
        <v>0.38188783578</v>
      </c>
      <c r="G38" s="95" t="n">
        <f aca="false">SUMPRODUCT(AA38:AC38,AA$4:AC$4)</f>
        <v>3</v>
      </c>
      <c r="H38" s="94" t="n">
        <f aca="false">MYRATING(_ITE1,$B38,'IT-Efficacy'!$F$1)</f>
        <v>3</v>
      </c>
      <c r="I38" s="94" t="n">
        <f aca="false">MYRATING(_ITE2,$B38,'IT-Efficacy'!$F$1)</f>
        <v>3</v>
      </c>
      <c r="J38" s="94" t="n">
        <f aca="false">MYRATING(_ITE3,$B38,'IT-Efficacy'!$F$1)</f>
        <v>4</v>
      </c>
      <c r="K38" s="94" t="n">
        <f aca="false">MYRATING(_ITE4,$B38,'IT-Efficacy'!$F$1)</f>
        <v>3</v>
      </c>
      <c r="L38" s="94" t="n">
        <f aca="false">MYRATING(_ITE5,$B38,'IT-Efficacy'!$F$1)</f>
        <v>4</v>
      </c>
      <c r="M38" s="94" t="n">
        <f aca="false">MYRATING(_ITE6,$B38,'IT-Efficacy'!$F$1)</f>
        <v>2</v>
      </c>
      <c r="N38" s="94" t="n">
        <f aca="false">MYRATING(_ITE7,$B38,'IT-Efficacy'!$F$1)</f>
        <v>3</v>
      </c>
      <c r="O38" s="94" t="n">
        <f aca="false">MYRATING(_ITE8,$B38,'IT-Efficacy'!$F$1)</f>
        <v>3</v>
      </c>
      <c r="P38" s="94" t="n">
        <f aca="false">MYRATING(_ITS1,$B38,'IT-Efficacy'!$F$1)</f>
        <v>3</v>
      </c>
      <c r="Q38" s="94" t="n">
        <f aca="false">MYRATING(_ITS2,$B38,'IT-Efficacy'!$F$1)</f>
        <v>5</v>
      </c>
      <c r="R38" s="94" t="n">
        <f aca="false">MYRATING(_ITS3,$B38,'IT-Efficacy'!$F$1)</f>
        <v>4</v>
      </c>
      <c r="S38" s="94" t="n">
        <f aca="false">MYRATING(_ITS4,$B38,'IT-Efficacy'!$F$1)</f>
        <v>4</v>
      </c>
      <c r="T38" s="94" t="n">
        <f aca="false">MYRATING(_ITS5,$B38,'IT-Efficacy'!$F$1)</f>
        <v>5</v>
      </c>
      <c r="U38" s="94" t="n">
        <f aca="false">MYRATING(_ITS6,$B38,'IT-Efficacy'!$F$1)</f>
        <v>3</v>
      </c>
      <c r="V38" s="94" t="n">
        <f aca="false">MYRATING(_ITS7,$B38,'IT-Efficacy'!$F$1)</f>
        <v>3</v>
      </c>
      <c r="W38" s="94" t="n">
        <f aca="false">MYRATING(_ITD1,$B38,'IT-Efficacy'!$F$1)</f>
        <v>3</v>
      </c>
      <c r="X38" s="94" t="n">
        <f aca="false">MYRATING(_ITD2,$B38,'IT-Efficacy'!$F$1)</f>
        <v>3</v>
      </c>
      <c r="Y38" s="94" t="n">
        <f aca="false">MYRATING(_ITD3,$B38,'IT-Efficacy'!$F$1)</f>
        <v>3</v>
      </c>
      <c r="Z38" s="94" t="n">
        <f aca="false">MYRATING(_ITD4,$B38,'IT-Efficacy'!$F$1)</f>
        <v>3</v>
      </c>
      <c r="AA38" s="94" t="n">
        <f aca="false">MYRATING(_ITB1,$B38,'IT-Efficacy'!$F$1)</f>
        <v>3</v>
      </c>
      <c r="AB38" s="94" t="n">
        <f aca="false">MYRATING(_ITB2,$B38,'IT-Efficacy'!$F$1)</f>
        <v>3</v>
      </c>
      <c r="AC38" s="94" t="n">
        <f aca="false">MYRATING(_ITB3,$B38,'IT-Efficacy'!$F$1)</f>
        <v>3</v>
      </c>
    </row>
    <row r="39" customFormat="false" ht="15" hidden="false" customHeight="false" outlineLevel="0" collapsed="false">
      <c r="B39" s="78" t="s">
        <v>27</v>
      </c>
      <c r="C39" s="95" t="n">
        <f aca="false">SUMPRODUCT(H39:O39,H$4:O$4)</f>
        <v>1.9904354</v>
      </c>
      <c r="D39" s="95" t="n">
        <f aca="false">E39+F39</f>
        <v>1.31287193578</v>
      </c>
      <c r="E39" s="95" t="n">
        <f aca="false">SUMPRODUCT(P39:V39,P$4:V$4)</f>
        <v>0.9309841</v>
      </c>
      <c r="F39" s="95" t="n">
        <f aca="false">SUMPRODUCT(X39:Z39,X$4:Z$4)</f>
        <v>0.38188783578</v>
      </c>
      <c r="G39" s="95" t="n">
        <f aca="false">SUMPRODUCT(AA39:AC39,AA$4:AC$4)</f>
        <v>3</v>
      </c>
      <c r="H39" s="94" t="n">
        <f aca="false">MYRATING(_ITE1,$B39,'IT-Efficacy'!$F$1)</f>
        <v>4</v>
      </c>
      <c r="I39" s="94" t="n">
        <f aca="false">MYRATING(_ITE2,$B39,'IT-Efficacy'!$F$1)</f>
        <v>4</v>
      </c>
      <c r="J39" s="94" t="n">
        <f aca="false">MYRATING(_ITE3,$B39,'IT-Efficacy'!$F$1)</f>
        <v>4</v>
      </c>
      <c r="K39" s="94" t="n">
        <f aca="false">MYRATING(_ITE4,$B39,'IT-Efficacy'!$F$1)</f>
        <v>2</v>
      </c>
      <c r="L39" s="94" t="n">
        <f aca="false">MYRATING(_ITE5,$B39,'IT-Efficacy'!$F$1)</f>
        <v>4</v>
      </c>
      <c r="M39" s="94" t="n">
        <f aca="false">MYRATING(_ITE6,$B39,'IT-Efficacy'!$F$1)</f>
        <v>2</v>
      </c>
      <c r="N39" s="94" t="n">
        <f aca="false">MYRATING(_ITE7,$B39,'IT-Efficacy'!$F$1)</f>
        <v>3</v>
      </c>
      <c r="O39" s="94" t="n">
        <f aca="false">MYRATING(_ITE8,$B39,'IT-Efficacy'!$F$1)</f>
        <v>5</v>
      </c>
      <c r="P39" s="94" t="n">
        <f aca="false">MYRATING(_ITS1,$B39,'IT-Efficacy'!$F$1)</f>
        <v>4</v>
      </c>
      <c r="Q39" s="94" t="n">
        <f aca="false">MYRATING(_ITS2,$B39,'IT-Efficacy'!$F$1)</f>
        <v>5</v>
      </c>
      <c r="R39" s="94" t="n">
        <f aca="false">MYRATING(_ITS3,$B39,'IT-Efficacy'!$F$1)</f>
        <v>3</v>
      </c>
      <c r="S39" s="94" t="n">
        <f aca="false">MYRATING(_ITS4,$B39,'IT-Efficacy'!$F$1)</f>
        <v>3</v>
      </c>
      <c r="T39" s="94" t="n">
        <f aca="false">MYRATING(_ITS5,$B39,'IT-Efficacy'!$F$1)</f>
        <v>4</v>
      </c>
      <c r="U39" s="94" t="n">
        <f aca="false">MYRATING(_ITS6,$B39,'IT-Efficacy'!$F$1)</f>
        <v>4</v>
      </c>
      <c r="V39" s="94" t="n">
        <f aca="false">MYRATING(_ITS7,$B39,'IT-Efficacy'!$F$1)</f>
        <v>3</v>
      </c>
      <c r="W39" s="94" t="n">
        <f aca="false">MYRATING(_ITD1,$B39,'IT-Efficacy'!$F$1)</f>
        <v>3</v>
      </c>
      <c r="X39" s="94" t="n">
        <f aca="false">MYRATING(_ITD2,$B39,'IT-Efficacy'!$F$1)</f>
        <v>3</v>
      </c>
      <c r="Y39" s="94" t="n">
        <f aca="false">MYRATING(_ITD3,$B39,'IT-Efficacy'!$F$1)</f>
        <v>3</v>
      </c>
      <c r="Z39" s="94" t="n">
        <f aca="false">MYRATING(_ITD4,$B39,'IT-Efficacy'!$F$1)</f>
        <v>3</v>
      </c>
      <c r="AA39" s="94" t="n">
        <f aca="false">MYRATING(_ITB1,$B39,'IT-Efficacy'!$F$1)</f>
        <v>3</v>
      </c>
      <c r="AB39" s="94" t="n">
        <f aca="false">MYRATING(_ITB2,$B39,'IT-Efficacy'!$F$1)</f>
        <v>3</v>
      </c>
      <c r="AC39" s="94" t="n">
        <f aca="false">MYRATING(_ITB3,$B39,'IT-Efficacy'!$F$1)</f>
        <v>3</v>
      </c>
    </row>
    <row r="40" customFormat="false" ht="15" hidden="false" customHeight="false" outlineLevel="0" collapsed="false">
      <c r="B40" s="78"/>
      <c r="C40" s="95" t="n">
        <f aca="false">SUMPRODUCT(H40:O40,H$4:O$4)</f>
        <v>0</v>
      </c>
      <c r="D40" s="95" t="n">
        <f aca="false">E40+F40</f>
        <v>0</v>
      </c>
      <c r="E40" s="95" t="n">
        <f aca="false">SUMPRODUCT(P40:V40,P$4:V$4)</f>
        <v>0</v>
      </c>
      <c r="F40" s="95" t="n">
        <f aca="false">SUMPRODUCT(X40:Z40,X$4:Z$4)</f>
        <v>0</v>
      </c>
      <c r="G40" s="95" t="n">
        <f aca="false">SUMPRODUCT(AA40:AC40,AA$4:AC$4)</f>
        <v>0</v>
      </c>
      <c r="H40" s="94" t="n">
        <f aca="false">MYRATING(_ITE1,$B40,'IT-Efficacy'!$F$1)</f>
        <v>0</v>
      </c>
      <c r="I40" s="94" t="n">
        <f aca="false">MYRATING(_ITE2,$B40,'IT-Efficacy'!$F$1)</f>
        <v>0</v>
      </c>
      <c r="J40" s="94" t="n">
        <f aca="false">MYRATING(_ITE3,$B40,'IT-Efficacy'!$F$1)</f>
        <v>0</v>
      </c>
      <c r="K40" s="94" t="n">
        <f aca="false">MYRATING(_ITE4,$B40,'IT-Efficacy'!$F$1)</f>
        <v>0</v>
      </c>
      <c r="L40" s="94" t="n">
        <f aca="false">MYRATING(_ITE5,$B40,'IT-Efficacy'!$F$1)</f>
        <v>0</v>
      </c>
      <c r="M40" s="94" t="n">
        <f aca="false">MYRATING(_ITE6,$B40,'IT-Efficacy'!$F$1)</f>
        <v>0</v>
      </c>
      <c r="N40" s="94" t="n">
        <f aca="false">MYRATING(_ITE7,$B40,'IT-Efficacy'!$F$1)</f>
        <v>0</v>
      </c>
      <c r="O40" s="94" t="n">
        <f aca="false">MYRATING(_ITE8,$B40,'IT-Efficacy'!$F$1)</f>
        <v>0</v>
      </c>
      <c r="P40" s="94" t="n">
        <f aca="false">MYRATING(_ITS1,$B40,'IT-Efficacy'!$F$1)</f>
        <v>0</v>
      </c>
      <c r="Q40" s="94" t="n">
        <f aca="false">MYRATING(_ITS2,$B40,'IT-Efficacy'!$F$1)</f>
        <v>0</v>
      </c>
      <c r="R40" s="94" t="n">
        <f aca="false">MYRATING(_ITS3,$B40,'IT-Efficacy'!$F$1)</f>
        <v>0</v>
      </c>
      <c r="S40" s="94" t="n">
        <f aca="false">MYRATING(_ITS4,$B40,'IT-Efficacy'!$F$1)</f>
        <v>0</v>
      </c>
      <c r="T40" s="94" t="n">
        <f aca="false">MYRATING(_ITS5,$B40,'IT-Efficacy'!$F$1)</f>
        <v>0</v>
      </c>
      <c r="U40" s="94" t="n">
        <f aca="false">MYRATING(_ITS6,$B40,'IT-Efficacy'!$F$1)</f>
        <v>0</v>
      </c>
      <c r="V40" s="94" t="n">
        <f aca="false">MYRATING(_ITS7,$B40,'IT-Efficacy'!$F$1)</f>
        <v>0</v>
      </c>
      <c r="W40" s="94" t="n">
        <f aca="false">MYRATING(_ITD1,$B40,'IT-Efficacy'!$F$1)</f>
        <v>0</v>
      </c>
      <c r="X40" s="94" t="n">
        <f aca="false">MYRATING(_ITD2,$B40,'IT-Efficacy'!$F$1)</f>
        <v>0</v>
      </c>
      <c r="Y40" s="94" t="n">
        <f aca="false">MYRATING(_ITD3,$B40,'IT-Efficacy'!$F$1)</f>
        <v>0</v>
      </c>
      <c r="Z40" s="94" t="n">
        <f aca="false">MYRATING(_ITD4,$B40,'IT-Efficacy'!$F$1)</f>
        <v>0</v>
      </c>
      <c r="AA40" s="94" t="n">
        <f aca="false">MYRATING(_ITB1,$B40,'IT-Efficacy'!$F$1)</f>
        <v>0</v>
      </c>
      <c r="AB40" s="94" t="n">
        <f aca="false">MYRATING(_ITB2,$B40,'IT-Efficacy'!$F$1)</f>
        <v>0</v>
      </c>
      <c r="AC40" s="94" t="n">
        <f aca="false">MYRATING(_ITB3,$B40,'IT-Efficacy'!$F$1)</f>
        <v>0</v>
      </c>
    </row>
    <row r="41" customFormat="false" ht="15" hidden="false" customHeight="false" outlineLevel="0" collapsed="false">
      <c r="B41" s="78"/>
      <c r="C41" s="95" t="n">
        <f aca="false">SUMPRODUCT(H41:O41,H$4:O$4)</f>
        <v>0</v>
      </c>
      <c r="D41" s="95" t="n">
        <f aca="false">E41+F41</f>
        <v>0</v>
      </c>
      <c r="E41" s="95" t="n">
        <f aca="false">SUMPRODUCT(P41:V41,P$4:V$4)</f>
        <v>0</v>
      </c>
      <c r="F41" s="95" t="n">
        <f aca="false">SUMPRODUCT(X41:Z41,X$4:Z$4)</f>
        <v>0</v>
      </c>
      <c r="G41" s="95" t="n">
        <f aca="false">SUMPRODUCT(AA41:AC41,AA$4:AC$4)</f>
        <v>0</v>
      </c>
      <c r="H41" s="94" t="n">
        <f aca="false">MYRATING(_ITE1,$B41,'IT-Efficacy'!$F$1)</f>
        <v>0</v>
      </c>
      <c r="I41" s="94" t="n">
        <f aca="false">MYRATING(_ITE2,$B41,'IT-Efficacy'!$F$1)</f>
        <v>0</v>
      </c>
      <c r="J41" s="94" t="n">
        <f aca="false">MYRATING(_ITE3,$B41,'IT-Efficacy'!$F$1)</f>
        <v>0</v>
      </c>
      <c r="K41" s="94" t="n">
        <f aca="false">MYRATING(_ITE4,$B41,'IT-Efficacy'!$F$1)</f>
        <v>0</v>
      </c>
      <c r="L41" s="94" t="n">
        <f aca="false">MYRATING(_ITE5,$B41,'IT-Efficacy'!$F$1)</f>
        <v>0</v>
      </c>
      <c r="M41" s="94" t="n">
        <f aca="false">MYRATING(_ITE6,$B41,'IT-Efficacy'!$F$1)</f>
        <v>0</v>
      </c>
      <c r="N41" s="94" t="n">
        <f aca="false">MYRATING(_ITE7,$B41,'IT-Efficacy'!$F$1)</f>
        <v>0</v>
      </c>
      <c r="O41" s="94" t="n">
        <f aca="false">MYRATING(_ITE8,$B41,'IT-Efficacy'!$F$1)</f>
        <v>0</v>
      </c>
      <c r="P41" s="94" t="n">
        <f aca="false">MYRATING(_ITS1,$B41,'IT-Efficacy'!$F$1)</f>
        <v>0</v>
      </c>
      <c r="Q41" s="94" t="n">
        <f aca="false">MYRATING(_ITS2,$B41,'IT-Efficacy'!$F$1)</f>
        <v>0</v>
      </c>
      <c r="R41" s="94" t="n">
        <f aca="false">MYRATING(_ITS3,$B41,'IT-Efficacy'!$F$1)</f>
        <v>0</v>
      </c>
      <c r="S41" s="94" t="n">
        <f aca="false">MYRATING(_ITS4,$B41,'IT-Efficacy'!$F$1)</f>
        <v>0</v>
      </c>
      <c r="T41" s="94" t="n">
        <f aca="false">MYRATING(_ITS5,$B41,'IT-Efficacy'!$F$1)</f>
        <v>0</v>
      </c>
      <c r="U41" s="94" t="n">
        <f aca="false">MYRATING(_ITS6,$B41,'IT-Efficacy'!$F$1)</f>
        <v>0</v>
      </c>
      <c r="V41" s="94" t="n">
        <f aca="false">MYRATING(_ITS7,$B41,'IT-Efficacy'!$F$1)</f>
        <v>0</v>
      </c>
      <c r="W41" s="94" t="n">
        <f aca="false">MYRATING(_ITD1,$B41,'IT-Efficacy'!$F$1)</f>
        <v>0</v>
      </c>
      <c r="X41" s="94" t="n">
        <f aca="false">MYRATING(_ITD2,$B41,'IT-Efficacy'!$F$1)</f>
        <v>0</v>
      </c>
      <c r="Y41" s="94" t="n">
        <f aca="false">MYRATING(_ITD3,$B41,'IT-Efficacy'!$F$1)</f>
        <v>0</v>
      </c>
      <c r="Z41" s="94" t="n">
        <f aca="false">MYRATING(_ITD4,$B41,'IT-Efficacy'!$F$1)</f>
        <v>0</v>
      </c>
      <c r="AA41" s="94" t="n">
        <f aca="false">MYRATING(_ITB1,$B41,'IT-Efficacy'!$F$1)</f>
        <v>0</v>
      </c>
      <c r="AB41" s="94" t="n">
        <f aca="false">MYRATING(_ITB2,$B41,'IT-Efficacy'!$F$1)</f>
        <v>0</v>
      </c>
      <c r="AC41" s="94" t="n">
        <f aca="false">MYRATING(_ITB3,$B41,'IT-Efficacy'!$F$1)</f>
        <v>0</v>
      </c>
    </row>
    <row r="42" customFormat="false" ht="15" hidden="false" customHeight="false" outlineLevel="0" collapsed="false">
      <c r="B42" s="78"/>
      <c r="C42" s="95" t="n">
        <f aca="false">SUMPRODUCT(H42:O42,H$4:O$4)</f>
        <v>0</v>
      </c>
      <c r="D42" s="95" t="n">
        <f aca="false">E42+F42</f>
        <v>0</v>
      </c>
      <c r="E42" s="95" t="n">
        <f aca="false">SUMPRODUCT(P42:V42,P$4:V$4)</f>
        <v>0</v>
      </c>
      <c r="F42" s="95" t="n">
        <f aca="false">SUMPRODUCT(X42:Z42,X$4:Z$4)</f>
        <v>0</v>
      </c>
      <c r="G42" s="95" t="n">
        <f aca="false">SUMPRODUCT(AA42:AC42,AA$4:AC$4)</f>
        <v>0</v>
      </c>
      <c r="H42" s="94" t="n">
        <f aca="false">MYRATING(_ITE1,$B42,'IT-Efficacy'!$F$1)</f>
        <v>0</v>
      </c>
      <c r="I42" s="94" t="n">
        <f aca="false">MYRATING(_ITE2,$B42,'IT-Efficacy'!$F$1)</f>
        <v>0</v>
      </c>
      <c r="J42" s="94" t="n">
        <f aca="false">MYRATING(_ITE3,$B42,'IT-Efficacy'!$F$1)</f>
        <v>0</v>
      </c>
      <c r="K42" s="94" t="n">
        <f aca="false">MYRATING(_ITE4,$B42,'IT-Efficacy'!$F$1)</f>
        <v>0</v>
      </c>
      <c r="L42" s="94" t="n">
        <f aca="false">MYRATING(_ITE5,$B42,'IT-Efficacy'!$F$1)</f>
        <v>0</v>
      </c>
      <c r="M42" s="94" t="n">
        <f aca="false">MYRATING(_ITE6,$B42,'IT-Efficacy'!$F$1)</f>
        <v>0</v>
      </c>
      <c r="N42" s="94" t="n">
        <f aca="false">MYRATING(_ITE7,$B42,'IT-Efficacy'!$F$1)</f>
        <v>0</v>
      </c>
      <c r="O42" s="94" t="n">
        <f aca="false">MYRATING(_ITE8,$B42,'IT-Efficacy'!$F$1)</f>
        <v>0</v>
      </c>
      <c r="P42" s="94" t="n">
        <f aca="false">MYRATING(_ITS1,$B42,'IT-Efficacy'!$F$1)</f>
        <v>0</v>
      </c>
      <c r="Q42" s="94" t="n">
        <f aca="false">MYRATING(_ITS2,$B42,'IT-Efficacy'!$F$1)</f>
        <v>0</v>
      </c>
      <c r="R42" s="94" t="n">
        <f aca="false">MYRATING(_ITS3,$B42,'IT-Efficacy'!$F$1)</f>
        <v>0</v>
      </c>
      <c r="S42" s="94" t="n">
        <f aca="false">MYRATING(_ITS4,$B42,'IT-Efficacy'!$F$1)</f>
        <v>0</v>
      </c>
      <c r="T42" s="94" t="n">
        <f aca="false">MYRATING(_ITS5,$B42,'IT-Efficacy'!$F$1)</f>
        <v>0</v>
      </c>
      <c r="U42" s="94" t="n">
        <f aca="false">MYRATING(_ITS6,$B42,'IT-Efficacy'!$F$1)</f>
        <v>0</v>
      </c>
      <c r="V42" s="94" t="n">
        <f aca="false">MYRATING(_ITS7,$B42,'IT-Efficacy'!$F$1)</f>
        <v>0</v>
      </c>
      <c r="W42" s="94" t="n">
        <f aca="false">MYRATING(_ITD1,$B42,'IT-Efficacy'!$F$1)</f>
        <v>0</v>
      </c>
      <c r="X42" s="94" t="n">
        <f aca="false">MYRATING(_ITD2,$B42,'IT-Efficacy'!$F$1)</f>
        <v>0</v>
      </c>
      <c r="Y42" s="94" t="n">
        <f aca="false">MYRATING(_ITD3,$B42,'IT-Efficacy'!$F$1)</f>
        <v>0</v>
      </c>
      <c r="Z42" s="94" t="n">
        <f aca="false">MYRATING(_ITD4,$B42,'IT-Efficacy'!$F$1)</f>
        <v>0</v>
      </c>
      <c r="AA42" s="94" t="n">
        <f aca="false">MYRATING(_ITB1,$B42,'IT-Efficacy'!$F$1)</f>
        <v>0</v>
      </c>
      <c r="AB42" s="94" t="n">
        <f aca="false">MYRATING(_ITB2,$B42,'IT-Efficacy'!$F$1)</f>
        <v>0</v>
      </c>
      <c r="AC42" s="94" t="n">
        <f aca="false">MYRATING(_ITB3,$B42,'IT-Efficacy'!$F$1)</f>
        <v>0</v>
      </c>
    </row>
    <row r="43" customFormat="false" ht="15" hidden="false" customHeight="false" outlineLevel="0" collapsed="false">
      <c r="B43" s="78"/>
      <c r="C43" s="95" t="n">
        <f aca="false">SUMPRODUCT(H43:O43,H$4:O$4)</f>
        <v>0</v>
      </c>
      <c r="D43" s="95" t="n">
        <f aca="false">E43+F43</f>
        <v>0</v>
      </c>
      <c r="E43" s="95" t="n">
        <f aca="false">SUMPRODUCT(P43:V43,P$4:V$4)</f>
        <v>0</v>
      </c>
      <c r="F43" s="95" t="n">
        <f aca="false">SUMPRODUCT(X43:Z43,X$4:Z$4)</f>
        <v>0</v>
      </c>
      <c r="G43" s="95" t="n">
        <f aca="false">SUMPRODUCT(AA43:AC43,AA$4:AC$4)</f>
        <v>0</v>
      </c>
      <c r="H43" s="94" t="n">
        <f aca="false">MYRATING(_ITE1,$B43,'IT-Efficacy'!$F$1)</f>
        <v>0</v>
      </c>
      <c r="I43" s="94" t="n">
        <f aca="false">MYRATING(_ITE2,$B43,'IT-Efficacy'!$F$1)</f>
        <v>0</v>
      </c>
      <c r="J43" s="94" t="n">
        <f aca="false">MYRATING(_ITE3,$B43,'IT-Efficacy'!$F$1)</f>
        <v>0</v>
      </c>
      <c r="K43" s="94" t="n">
        <f aca="false">MYRATING(_ITE4,$B43,'IT-Efficacy'!$F$1)</f>
        <v>0</v>
      </c>
      <c r="L43" s="94" t="n">
        <f aca="false">MYRATING(_ITE5,$B43,'IT-Efficacy'!$F$1)</f>
        <v>0</v>
      </c>
      <c r="M43" s="94" t="n">
        <f aca="false">MYRATING(_ITE6,$B43,'IT-Efficacy'!$F$1)</f>
        <v>0</v>
      </c>
      <c r="N43" s="94" t="n">
        <f aca="false">MYRATING(_ITE7,$B43,'IT-Efficacy'!$F$1)</f>
        <v>0</v>
      </c>
      <c r="O43" s="94" t="n">
        <f aca="false">MYRATING(_ITE8,$B43,'IT-Efficacy'!$F$1)</f>
        <v>0</v>
      </c>
      <c r="P43" s="94" t="n">
        <f aca="false">MYRATING(_ITS1,$B43,'IT-Efficacy'!$F$1)</f>
        <v>0</v>
      </c>
      <c r="Q43" s="94" t="n">
        <f aca="false">MYRATING(_ITS2,$B43,'IT-Efficacy'!$F$1)</f>
        <v>0</v>
      </c>
      <c r="R43" s="94" t="n">
        <f aca="false">MYRATING(_ITS3,$B43,'IT-Efficacy'!$F$1)</f>
        <v>0</v>
      </c>
      <c r="S43" s="94" t="n">
        <f aca="false">MYRATING(_ITS4,$B43,'IT-Efficacy'!$F$1)</f>
        <v>0</v>
      </c>
      <c r="T43" s="94" t="n">
        <f aca="false">MYRATING(_ITS5,$B43,'IT-Efficacy'!$F$1)</f>
        <v>0</v>
      </c>
      <c r="U43" s="94" t="n">
        <f aca="false">MYRATING(_ITS6,$B43,'IT-Efficacy'!$F$1)</f>
        <v>0</v>
      </c>
      <c r="V43" s="94" t="n">
        <f aca="false">MYRATING(_ITS7,$B43,'IT-Efficacy'!$F$1)</f>
        <v>0</v>
      </c>
      <c r="W43" s="94" t="n">
        <f aca="false">MYRATING(_ITD1,$B43,'IT-Efficacy'!$F$1)</f>
        <v>0</v>
      </c>
      <c r="X43" s="94" t="n">
        <f aca="false">MYRATING(_ITD2,$B43,'IT-Efficacy'!$F$1)</f>
        <v>0</v>
      </c>
      <c r="Y43" s="94" t="n">
        <f aca="false">MYRATING(_ITD3,$B43,'IT-Efficacy'!$F$1)</f>
        <v>0</v>
      </c>
      <c r="Z43" s="94" t="n">
        <f aca="false">MYRATING(_ITD4,$B43,'IT-Efficacy'!$F$1)</f>
        <v>0</v>
      </c>
      <c r="AA43" s="94" t="n">
        <f aca="false">MYRATING(_ITB1,$B43,'IT-Efficacy'!$F$1)</f>
        <v>0</v>
      </c>
      <c r="AB43" s="94" t="n">
        <f aca="false">MYRATING(_ITB2,$B43,'IT-Efficacy'!$F$1)</f>
        <v>0</v>
      </c>
      <c r="AC43" s="94" t="n">
        <f aca="false">MYRATING(_ITB3,$B43,'IT-Efficacy'!$F$1)</f>
        <v>0</v>
      </c>
    </row>
    <row r="44" customFormat="false" ht="15" hidden="false" customHeight="false" outlineLevel="0" collapsed="false">
      <c r="B44" s="78"/>
      <c r="C44" s="95" t="n">
        <f aca="false">SUMPRODUCT(H44:O44,H$4:O$4)</f>
        <v>0</v>
      </c>
      <c r="D44" s="95" t="n">
        <f aca="false">E44+F44</f>
        <v>0</v>
      </c>
      <c r="E44" s="95" t="n">
        <f aca="false">SUMPRODUCT(P44:V44,P$4:V$4)</f>
        <v>0</v>
      </c>
      <c r="F44" s="95" t="n">
        <f aca="false">SUMPRODUCT(X44:Z44,X$4:Z$4)</f>
        <v>0</v>
      </c>
      <c r="G44" s="95" t="n">
        <f aca="false">SUMPRODUCT(AA44:AC44,AA$4:AC$4)</f>
        <v>0</v>
      </c>
      <c r="H44" s="94" t="n">
        <f aca="false">MYRATING(_ITE1,$B44,'IT-Efficacy'!$F$1)</f>
        <v>0</v>
      </c>
      <c r="I44" s="94" t="n">
        <f aca="false">MYRATING(_ITE2,$B44,'IT-Efficacy'!$F$1)</f>
        <v>0</v>
      </c>
      <c r="J44" s="94" t="n">
        <f aca="false">MYRATING(_ITE3,$B44,'IT-Efficacy'!$F$1)</f>
        <v>0</v>
      </c>
      <c r="K44" s="94" t="n">
        <f aca="false">MYRATING(_ITE4,$B44,'IT-Efficacy'!$F$1)</f>
        <v>0</v>
      </c>
      <c r="L44" s="94" t="n">
        <f aca="false">MYRATING(_ITE5,$B44,'IT-Efficacy'!$F$1)</f>
        <v>0</v>
      </c>
      <c r="M44" s="94" t="n">
        <f aca="false">MYRATING(_ITE6,$B44,'IT-Efficacy'!$F$1)</f>
        <v>0</v>
      </c>
      <c r="N44" s="94" t="n">
        <f aca="false">MYRATING(_ITE7,$B44,'IT-Efficacy'!$F$1)</f>
        <v>0</v>
      </c>
      <c r="O44" s="94" t="n">
        <f aca="false">MYRATING(_ITE8,$B44,'IT-Efficacy'!$F$1)</f>
        <v>0</v>
      </c>
      <c r="P44" s="94" t="n">
        <f aca="false">MYRATING(_ITS1,$B44,'IT-Efficacy'!$F$1)</f>
        <v>0</v>
      </c>
      <c r="Q44" s="94" t="n">
        <f aca="false">MYRATING(_ITS2,$B44,'IT-Efficacy'!$F$1)</f>
        <v>0</v>
      </c>
      <c r="R44" s="94" t="n">
        <f aca="false">MYRATING(_ITS3,$B44,'IT-Efficacy'!$F$1)</f>
        <v>0</v>
      </c>
      <c r="S44" s="94" t="n">
        <f aca="false">MYRATING(_ITS4,$B44,'IT-Efficacy'!$F$1)</f>
        <v>0</v>
      </c>
      <c r="T44" s="94" t="n">
        <f aca="false">MYRATING(_ITS5,$B44,'IT-Efficacy'!$F$1)</f>
        <v>0</v>
      </c>
      <c r="U44" s="94" t="n">
        <f aca="false">MYRATING(_ITS6,$B44,'IT-Efficacy'!$F$1)</f>
        <v>0</v>
      </c>
      <c r="V44" s="94" t="n">
        <f aca="false">MYRATING(_ITS7,$B44,'IT-Efficacy'!$F$1)</f>
        <v>0</v>
      </c>
      <c r="W44" s="94" t="n">
        <f aca="false">MYRATING(_ITD1,$B44,'IT-Efficacy'!$F$1)</f>
        <v>0</v>
      </c>
      <c r="X44" s="94" t="n">
        <f aca="false">MYRATING(_ITD2,$B44,'IT-Efficacy'!$F$1)</f>
        <v>0</v>
      </c>
      <c r="Y44" s="94" t="n">
        <f aca="false">MYRATING(_ITD3,$B44,'IT-Efficacy'!$F$1)</f>
        <v>0</v>
      </c>
      <c r="Z44" s="94" t="n">
        <f aca="false">MYRATING(_ITD4,$B44,'IT-Efficacy'!$F$1)</f>
        <v>0</v>
      </c>
      <c r="AA44" s="94" t="n">
        <f aca="false">MYRATING(_ITB1,$B44,'IT-Efficacy'!$F$1)</f>
        <v>0</v>
      </c>
      <c r="AB44" s="94" t="n">
        <f aca="false">MYRATING(_ITB2,$B44,'IT-Efficacy'!$F$1)</f>
        <v>0</v>
      </c>
      <c r="AC44" s="94" t="n">
        <f aca="false">MYRATING(_ITB3,$B44,'IT-Efficacy'!$F$1)</f>
        <v>0</v>
      </c>
    </row>
    <row r="45" customFormat="false" ht="15" hidden="false" customHeight="false" outlineLevel="0" collapsed="false">
      <c r="B45" s="78"/>
      <c r="C45" s="95" t="n">
        <f aca="false">SUMPRODUCT(H45:O45,H$4:O$4)</f>
        <v>0</v>
      </c>
      <c r="D45" s="95" t="n">
        <f aca="false">E45+F45</f>
        <v>0</v>
      </c>
      <c r="E45" s="95" t="n">
        <f aca="false">SUMPRODUCT(P45:V45,P$4:V$4)</f>
        <v>0</v>
      </c>
      <c r="F45" s="95" t="n">
        <f aca="false">SUMPRODUCT(X45:Z45,X$4:Z$4)</f>
        <v>0</v>
      </c>
      <c r="G45" s="95" t="n">
        <f aca="false">SUMPRODUCT(AA45:AC45,AA$4:AC$4)</f>
        <v>0</v>
      </c>
      <c r="H45" s="94" t="n">
        <f aca="false">MYRATING(_ITE1,$B45,'IT-Efficacy'!$F$1)</f>
        <v>0</v>
      </c>
      <c r="I45" s="94" t="n">
        <f aca="false">MYRATING(_ITE2,$B45,'IT-Efficacy'!$F$1)</f>
        <v>0</v>
      </c>
      <c r="J45" s="94" t="n">
        <f aca="false">MYRATING(_ITE3,$B45,'IT-Efficacy'!$F$1)</f>
        <v>0</v>
      </c>
      <c r="K45" s="94" t="n">
        <f aca="false">MYRATING(_ITE4,$B45,'IT-Efficacy'!$F$1)</f>
        <v>0</v>
      </c>
      <c r="L45" s="94" t="n">
        <f aca="false">MYRATING(_ITE5,$B45,'IT-Efficacy'!$F$1)</f>
        <v>0</v>
      </c>
      <c r="M45" s="94" t="n">
        <f aca="false">MYRATING(_ITE6,$B45,'IT-Efficacy'!$F$1)</f>
        <v>0</v>
      </c>
      <c r="N45" s="94" t="n">
        <f aca="false">MYRATING(_ITE7,$B45,'IT-Efficacy'!$F$1)</f>
        <v>0</v>
      </c>
      <c r="O45" s="94" t="n">
        <f aca="false">MYRATING(_ITE8,$B45,'IT-Efficacy'!$F$1)</f>
        <v>0</v>
      </c>
      <c r="P45" s="94" t="n">
        <f aca="false">MYRATING(_ITS1,$B45,'IT-Efficacy'!$F$1)</f>
        <v>0</v>
      </c>
      <c r="Q45" s="94" t="n">
        <f aca="false">MYRATING(_ITS2,$B45,'IT-Efficacy'!$F$1)</f>
        <v>0</v>
      </c>
      <c r="R45" s="94" t="n">
        <f aca="false">MYRATING(_ITS3,$B45,'IT-Efficacy'!$F$1)</f>
        <v>0</v>
      </c>
      <c r="S45" s="94" t="n">
        <f aca="false">MYRATING(_ITS4,$B45,'IT-Efficacy'!$F$1)</f>
        <v>0</v>
      </c>
      <c r="T45" s="94" t="n">
        <f aca="false">MYRATING(_ITS5,$B45,'IT-Efficacy'!$F$1)</f>
        <v>0</v>
      </c>
      <c r="U45" s="94" t="n">
        <f aca="false">MYRATING(_ITS6,$B45,'IT-Efficacy'!$F$1)</f>
        <v>0</v>
      </c>
      <c r="V45" s="94" t="n">
        <f aca="false">MYRATING(_ITS7,$B45,'IT-Efficacy'!$F$1)</f>
        <v>0</v>
      </c>
      <c r="W45" s="94" t="n">
        <f aca="false">MYRATING(_ITD1,$B45,'IT-Efficacy'!$F$1)</f>
        <v>0</v>
      </c>
      <c r="X45" s="94" t="n">
        <f aca="false">MYRATING(_ITD2,$B45,'IT-Efficacy'!$F$1)</f>
        <v>0</v>
      </c>
      <c r="Y45" s="94" t="n">
        <f aca="false">MYRATING(_ITD3,$B45,'IT-Efficacy'!$F$1)</f>
        <v>0</v>
      </c>
      <c r="Z45" s="94" t="n">
        <f aca="false">MYRATING(_ITD4,$B45,'IT-Efficacy'!$F$1)</f>
        <v>0</v>
      </c>
      <c r="AA45" s="94" t="n">
        <f aca="false">MYRATING(_ITB1,$B45,'IT-Efficacy'!$F$1)</f>
        <v>0</v>
      </c>
      <c r="AB45" s="94" t="n">
        <f aca="false">MYRATING(_ITB2,$B45,'IT-Efficacy'!$F$1)</f>
        <v>0</v>
      </c>
      <c r="AC45" s="94" t="n">
        <f aca="false">MYRATING(_ITB3,$B45,'IT-Efficacy'!$F$1)</f>
        <v>0</v>
      </c>
    </row>
    <row r="46" customFormat="false" ht="15" hidden="false" customHeight="false" outlineLevel="0" collapsed="false">
      <c r="B46" s="78"/>
      <c r="C46" s="95" t="n">
        <f aca="false">SUMPRODUCT(H46:O46,H$4:O$4)</f>
        <v>0</v>
      </c>
      <c r="D46" s="95" t="n">
        <f aca="false">E46+F46</f>
        <v>0</v>
      </c>
      <c r="E46" s="95" t="n">
        <f aca="false">SUMPRODUCT(P46:V46,P$4:V$4)</f>
        <v>0</v>
      </c>
      <c r="F46" s="95" t="n">
        <f aca="false">SUMPRODUCT(X46:Z46,X$4:Z$4)</f>
        <v>0</v>
      </c>
      <c r="G46" s="95" t="n">
        <f aca="false">SUMPRODUCT(AA46:AC46,AA$4:AC$4)</f>
        <v>0</v>
      </c>
      <c r="H46" s="94" t="n">
        <f aca="false">MYRATING(_ITE1,$B46,'IT-Efficacy'!$F$1)</f>
        <v>0</v>
      </c>
      <c r="I46" s="94" t="n">
        <f aca="false">MYRATING(_ITE2,$B46,'IT-Efficacy'!$F$1)</f>
        <v>0</v>
      </c>
      <c r="J46" s="94" t="n">
        <f aca="false">MYRATING(_ITE3,$B46,'IT-Efficacy'!$F$1)</f>
        <v>0</v>
      </c>
      <c r="K46" s="94" t="n">
        <f aca="false">MYRATING(_ITE4,$B46,'IT-Efficacy'!$F$1)</f>
        <v>0</v>
      </c>
      <c r="L46" s="94" t="n">
        <f aca="false">MYRATING(_ITE5,$B46,'IT-Efficacy'!$F$1)</f>
        <v>0</v>
      </c>
      <c r="M46" s="94" t="n">
        <f aca="false">MYRATING(_ITE6,$B46,'IT-Efficacy'!$F$1)</f>
        <v>0</v>
      </c>
      <c r="N46" s="94" t="n">
        <f aca="false">MYRATING(_ITE7,$B46,'IT-Efficacy'!$F$1)</f>
        <v>0</v>
      </c>
      <c r="O46" s="94" t="n">
        <f aca="false">MYRATING(_ITE8,$B46,'IT-Efficacy'!$F$1)</f>
        <v>0</v>
      </c>
      <c r="P46" s="94" t="n">
        <f aca="false">MYRATING(_ITS1,$B46,'IT-Efficacy'!$F$1)</f>
        <v>0</v>
      </c>
      <c r="Q46" s="94" t="n">
        <f aca="false">MYRATING(_ITS2,$B46,'IT-Efficacy'!$F$1)</f>
        <v>0</v>
      </c>
      <c r="R46" s="94" t="n">
        <f aca="false">MYRATING(_ITS3,$B46,'IT-Efficacy'!$F$1)</f>
        <v>0</v>
      </c>
      <c r="S46" s="94" t="n">
        <f aca="false">MYRATING(_ITS4,$B46,'IT-Efficacy'!$F$1)</f>
        <v>0</v>
      </c>
      <c r="T46" s="94" t="n">
        <f aca="false">MYRATING(_ITS5,$B46,'IT-Efficacy'!$F$1)</f>
        <v>0</v>
      </c>
      <c r="U46" s="94" t="n">
        <f aca="false">MYRATING(_ITS6,$B46,'IT-Efficacy'!$F$1)</f>
        <v>0</v>
      </c>
      <c r="V46" s="94" t="n">
        <f aca="false">MYRATING(_ITS7,$B46,'IT-Efficacy'!$F$1)</f>
        <v>0</v>
      </c>
      <c r="W46" s="94" t="n">
        <f aca="false">MYRATING(_ITD1,$B46,'IT-Efficacy'!$F$1)</f>
        <v>0</v>
      </c>
      <c r="X46" s="94" t="n">
        <f aca="false">MYRATING(_ITD2,$B46,'IT-Efficacy'!$F$1)</f>
        <v>0</v>
      </c>
      <c r="Y46" s="94" t="n">
        <f aca="false">MYRATING(_ITD3,$B46,'IT-Efficacy'!$F$1)</f>
        <v>0</v>
      </c>
      <c r="Z46" s="94" t="n">
        <f aca="false">MYRATING(_ITD4,$B46,'IT-Efficacy'!$F$1)</f>
        <v>0</v>
      </c>
      <c r="AA46" s="94" t="n">
        <f aca="false">MYRATING(_ITB1,$B46,'IT-Efficacy'!$F$1)</f>
        <v>0</v>
      </c>
      <c r="AB46" s="94" t="n">
        <f aca="false">MYRATING(_ITB2,$B46,'IT-Efficacy'!$F$1)</f>
        <v>0</v>
      </c>
      <c r="AC46" s="94" t="n">
        <f aca="false">MYRATING(_ITB3,$B46,'IT-Efficacy'!$F$1)</f>
        <v>0</v>
      </c>
    </row>
    <row r="47" customFormat="false" ht="15" hidden="false" customHeight="false" outlineLevel="0" collapsed="false">
      <c r="B47" s="78"/>
      <c r="C47" s="95" t="n">
        <f aca="false">SUMPRODUCT(H47:O47,H$4:O$4)</f>
        <v>0</v>
      </c>
      <c r="D47" s="95" t="n">
        <f aca="false">E47+F47</f>
        <v>0</v>
      </c>
      <c r="E47" s="95" t="n">
        <f aca="false">SUMPRODUCT(P47:V47,P$4:V$4)</f>
        <v>0</v>
      </c>
      <c r="F47" s="95" t="n">
        <f aca="false">SUMPRODUCT(X47:Z47,X$4:Z$4)</f>
        <v>0</v>
      </c>
      <c r="G47" s="95" t="n">
        <f aca="false">SUMPRODUCT(AA47:AC47,AA$4:AC$4)</f>
        <v>0</v>
      </c>
      <c r="H47" s="94" t="n">
        <f aca="false">MYRATING(_ITE1,$B47,'IT-Efficacy'!$F$1)</f>
        <v>0</v>
      </c>
      <c r="I47" s="94" t="n">
        <f aca="false">MYRATING(_ITE2,$B47,'IT-Efficacy'!$F$1)</f>
        <v>0</v>
      </c>
      <c r="J47" s="94" t="n">
        <f aca="false">MYRATING(_ITE3,$B47,'IT-Efficacy'!$F$1)</f>
        <v>0</v>
      </c>
      <c r="K47" s="94" t="n">
        <f aca="false">MYRATING(_ITE4,$B47,'IT-Efficacy'!$F$1)</f>
        <v>0</v>
      </c>
      <c r="L47" s="94" t="n">
        <f aca="false">MYRATING(_ITE5,$B47,'IT-Efficacy'!$F$1)</f>
        <v>0</v>
      </c>
      <c r="M47" s="94" t="n">
        <f aca="false">MYRATING(_ITE6,$B47,'IT-Efficacy'!$F$1)</f>
        <v>0</v>
      </c>
      <c r="N47" s="94" t="n">
        <f aca="false">MYRATING(_ITE7,$B47,'IT-Efficacy'!$F$1)</f>
        <v>0</v>
      </c>
      <c r="O47" s="94" t="n">
        <f aca="false">MYRATING(_ITE8,$B47,'IT-Efficacy'!$F$1)</f>
        <v>0</v>
      </c>
      <c r="P47" s="94" t="n">
        <f aca="false">MYRATING(_ITS1,$B47,'IT-Efficacy'!$F$1)</f>
        <v>0</v>
      </c>
      <c r="Q47" s="94" t="n">
        <f aca="false">MYRATING(_ITS2,$B47,'IT-Efficacy'!$F$1)</f>
        <v>0</v>
      </c>
      <c r="R47" s="94" t="n">
        <f aca="false">MYRATING(_ITS3,$B47,'IT-Efficacy'!$F$1)</f>
        <v>0</v>
      </c>
      <c r="S47" s="94" t="n">
        <f aca="false">MYRATING(_ITS4,$B47,'IT-Efficacy'!$F$1)</f>
        <v>0</v>
      </c>
      <c r="T47" s="94" t="n">
        <f aca="false">MYRATING(_ITS5,$B47,'IT-Efficacy'!$F$1)</f>
        <v>0</v>
      </c>
      <c r="U47" s="94" t="n">
        <f aca="false">MYRATING(_ITS6,$B47,'IT-Efficacy'!$F$1)</f>
        <v>0</v>
      </c>
      <c r="V47" s="94" t="n">
        <f aca="false">MYRATING(_ITS7,$B47,'IT-Efficacy'!$F$1)</f>
        <v>0</v>
      </c>
      <c r="W47" s="94" t="n">
        <f aca="false">MYRATING(_ITD1,$B47,'IT-Efficacy'!$F$1)</f>
        <v>0</v>
      </c>
      <c r="X47" s="94" t="n">
        <f aca="false">MYRATING(_ITD2,$B47,'IT-Efficacy'!$F$1)</f>
        <v>0</v>
      </c>
      <c r="Y47" s="94" t="n">
        <f aca="false">MYRATING(_ITD3,$B47,'IT-Efficacy'!$F$1)</f>
        <v>0</v>
      </c>
      <c r="Z47" s="94" t="n">
        <f aca="false">MYRATING(_ITD4,$B47,'IT-Efficacy'!$F$1)</f>
        <v>0</v>
      </c>
      <c r="AA47" s="94" t="n">
        <f aca="false">MYRATING(_ITB1,$B47,'IT-Efficacy'!$F$1)</f>
        <v>0</v>
      </c>
      <c r="AB47" s="94" t="n">
        <f aca="false">MYRATING(_ITB2,$B47,'IT-Efficacy'!$F$1)</f>
        <v>0</v>
      </c>
      <c r="AC47" s="94" t="n">
        <f aca="false">MYRATING(_ITB3,$B47,'IT-Efficacy'!$F$1)</f>
        <v>0</v>
      </c>
    </row>
    <row r="48" customFormat="false" ht="15" hidden="false" customHeight="false" outlineLevel="0" collapsed="false">
      <c r="B48" s="78"/>
      <c r="C48" s="95" t="n">
        <f aca="false">SUMPRODUCT(H48:O48,H$4:O$4)</f>
        <v>0</v>
      </c>
      <c r="D48" s="95" t="n">
        <f aca="false">E48+F48</f>
        <v>0</v>
      </c>
      <c r="E48" s="95" t="n">
        <f aca="false">SUMPRODUCT(P48:V48,P$4:V$4)</f>
        <v>0</v>
      </c>
      <c r="F48" s="95" t="n">
        <f aca="false">SUMPRODUCT(X48:Z48,X$4:Z$4)</f>
        <v>0</v>
      </c>
      <c r="G48" s="95" t="n">
        <f aca="false">SUMPRODUCT(AA48:AC48,AA$4:AC$4)</f>
        <v>0</v>
      </c>
      <c r="H48" s="94" t="n">
        <f aca="false">MYRATING(_ITE1,$B48,'IT-Efficacy'!$F$1)</f>
        <v>0</v>
      </c>
      <c r="I48" s="94" t="n">
        <f aca="false">MYRATING(_ITE2,$B48,'IT-Efficacy'!$F$1)</f>
        <v>0</v>
      </c>
      <c r="J48" s="94" t="n">
        <f aca="false">MYRATING(_ITE3,$B48,'IT-Efficacy'!$F$1)</f>
        <v>0</v>
      </c>
      <c r="K48" s="94" t="n">
        <f aca="false">MYRATING(_ITE4,$B48,'IT-Efficacy'!$F$1)</f>
        <v>0</v>
      </c>
      <c r="L48" s="94" t="n">
        <f aca="false">MYRATING(_ITE5,$B48,'IT-Efficacy'!$F$1)</f>
        <v>0</v>
      </c>
      <c r="M48" s="94" t="n">
        <f aca="false">MYRATING(_ITE6,$B48,'IT-Efficacy'!$F$1)</f>
        <v>0</v>
      </c>
      <c r="N48" s="94" t="n">
        <f aca="false">MYRATING(_ITE7,$B48,'IT-Efficacy'!$F$1)</f>
        <v>0</v>
      </c>
      <c r="O48" s="94" t="n">
        <f aca="false">MYRATING(_ITE8,$B48,'IT-Efficacy'!$F$1)</f>
        <v>0</v>
      </c>
      <c r="P48" s="94" t="n">
        <f aca="false">MYRATING(_ITS1,$B48,'IT-Efficacy'!$F$1)</f>
        <v>0</v>
      </c>
      <c r="Q48" s="94" t="n">
        <f aca="false">MYRATING(_ITS2,$B48,'IT-Efficacy'!$F$1)</f>
        <v>0</v>
      </c>
      <c r="R48" s="94" t="n">
        <f aca="false">MYRATING(_ITS3,$B48,'IT-Efficacy'!$F$1)</f>
        <v>0</v>
      </c>
      <c r="S48" s="94" t="n">
        <f aca="false">MYRATING(_ITS4,$B48,'IT-Efficacy'!$F$1)</f>
        <v>0</v>
      </c>
      <c r="T48" s="94" t="n">
        <f aca="false">MYRATING(_ITS5,$B48,'IT-Efficacy'!$F$1)</f>
        <v>0</v>
      </c>
      <c r="U48" s="94" t="n">
        <f aca="false">MYRATING(_ITS6,$B48,'IT-Efficacy'!$F$1)</f>
        <v>0</v>
      </c>
      <c r="V48" s="94" t="n">
        <f aca="false">MYRATING(_ITS7,$B48,'IT-Efficacy'!$F$1)</f>
        <v>0</v>
      </c>
      <c r="W48" s="94" t="n">
        <f aca="false">MYRATING(_ITD1,$B48,'IT-Efficacy'!$F$1)</f>
        <v>0</v>
      </c>
      <c r="X48" s="94" t="n">
        <f aca="false">MYRATING(_ITD2,$B48,'IT-Efficacy'!$F$1)</f>
        <v>0</v>
      </c>
      <c r="Y48" s="94" t="n">
        <f aca="false">MYRATING(_ITD3,$B48,'IT-Efficacy'!$F$1)</f>
        <v>0</v>
      </c>
      <c r="Z48" s="94" t="n">
        <f aca="false">MYRATING(_ITD4,$B48,'IT-Efficacy'!$F$1)</f>
        <v>0</v>
      </c>
      <c r="AA48" s="94" t="n">
        <f aca="false">MYRATING(_ITB1,$B48,'IT-Efficacy'!$F$1)</f>
        <v>0</v>
      </c>
      <c r="AB48" s="94" t="n">
        <f aca="false">MYRATING(_ITB2,$B48,'IT-Efficacy'!$F$1)</f>
        <v>0</v>
      </c>
      <c r="AC48" s="94" t="n">
        <f aca="false">MYRATING(_ITB3,$B48,'IT-Efficacy'!$F$1)</f>
        <v>0</v>
      </c>
    </row>
    <row r="49" customFormat="false" ht="15" hidden="false" customHeight="false" outlineLevel="0" collapsed="false">
      <c r="B49" s="78"/>
      <c r="C49" s="95" t="n">
        <f aca="false">SUMPRODUCT(H49:O49,H$4:O$4)</f>
        <v>0</v>
      </c>
      <c r="D49" s="95" t="n">
        <f aca="false">E49+F49</f>
        <v>0</v>
      </c>
      <c r="E49" s="95" t="n">
        <f aca="false">SUMPRODUCT(P49:V49,P$4:V$4)</f>
        <v>0</v>
      </c>
      <c r="F49" s="95" t="n">
        <f aca="false">SUMPRODUCT(X49:Z49,X$4:Z$4)</f>
        <v>0</v>
      </c>
      <c r="G49" s="95" t="n">
        <f aca="false">SUMPRODUCT(AA49:AC49,AA$4:AC$4)</f>
        <v>0</v>
      </c>
      <c r="H49" s="94" t="n">
        <f aca="false">MYRATING(_ITE1,$B49,'IT-Efficacy'!$F$1)</f>
        <v>0</v>
      </c>
      <c r="I49" s="94" t="n">
        <f aca="false">MYRATING(_ITE2,$B49,'IT-Efficacy'!$F$1)</f>
        <v>0</v>
      </c>
      <c r="J49" s="94" t="n">
        <f aca="false">MYRATING(_ITE3,$B49,'IT-Efficacy'!$F$1)</f>
        <v>0</v>
      </c>
      <c r="K49" s="94" t="n">
        <f aca="false">MYRATING(_ITE4,$B49,'IT-Efficacy'!$F$1)</f>
        <v>0</v>
      </c>
      <c r="L49" s="94" t="n">
        <f aca="false">MYRATING(_ITE5,$B49,'IT-Efficacy'!$F$1)</f>
        <v>0</v>
      </c>
      <c r="M49" s="94" t="n">
        <f aca="false">MYRATING(_ITE6,$B49,'IT-Efficacy'!$F$1)</f>
        <v>0</v>
      </c>
      <c r="N49" s="94" t="n">
        <f aca="false">MYRATING(_ITE7,$B49,'IT-Efficacy'!$F$1)</f>
        <v>0</v>
      </c>
      <c r="O49" s="94" t="n">
        <f aca="false">MYRATING(_ITE8,$B49,'IT-Efficacy'!$F$1)</f>
        <v>0</v>
      </c>
      <c r="P49" s="94" t="n">
        <f aca="false">MYRATING(_ITS1,$B49,'IT-Efficacy'!$F$1)</f>
        <v>0</v>
      </c>
      <c r="Q49" s="94" t="n">
        <f aca="false">MYRATING(_ITS2,$B49,'IT-Efficacy'!$F$1)</f>
        <v>0</v>
      </c>
      <c r="R49" s="94" t="n">
        <f aca="false">MYRATING(_ITS3,$B49,'IT-Efficacy'!$F$1)</f>
        <v>0</v>
      </c>
      <c r="S49" s="94" t="n">
        <f aca="false">MYRATING(_ITS4,$B49,'IT-Efficacy'!$F$1)</f>
        <v>0</v>
      </c>
      <c r="T49" s="94" t="n">
        <f aca="false">MYRATING(_ITS5,$B49,'IT-Efficacy'!$F$1)</f>
        <v>0</v>
      </c>
      <c r="U49" s="94" t="n">
        <f aca="false">MYRATING(_ITS6,$B49,'IT-Efficacy'!$F$1)</f>
        <v>0</v>
      </c>
      <c r="V49" s="94" t="n">
        <f aca="false">MYRATING(_ITS7,$B49,'IT-Efficacy'!$F$1)</f>
        <v>0</v>
      </c>
      <c r="W49" s="94" t="n">
        <f aca="false">MYRATING(_ITD1,$B49,'IT-Efficacy'!$F$1)</f>
        <v>0</v>
      </c>
      <c r="X49" s="94" t="n">
        <f aca="false">MYRATING(_ITD2,$B49,'IT-Efficacy'!$F$1)</f>
        <v>0</v>
      </c>
      <c r="Y49" s="94" t="n">
        <f aca="false">MYRATING(_ITD3,$B49,'IT-Efficacy'!$F$1)</f>
        <v>0</v>
      </c>
      <c r="Z49" s="94" t="n">
        <f aca="false">MYRATING(_ITD4,$B49,'IT-Efficacy'!$F$1)</f>
        <v>0</v>
      </c>
      <c r="AA49" s="94" t="n">
        <f aca="false">MYRATING(_ITB1,$B49,'IT-Efficacy'!$F$1)</f>
        <v>0</v>
      </c>
      <c r="AB49" s="94" t="n">
        <f aca="false">MYRATING(_ITB2,$B49,'IT-Efficacy'!$F$1)</f>
        <v>0</v>
      </c>
      <c r="AC49" s="94" t="n">
        <f aca="false">MYRATING(_ITB3,$B49,'IT-Efficacy'!$F$1)</f>
        <v>0</v>
      </c>
    </row>
    <row r="50" customFormat="false" ht="15" hidden="false" customHeight="false" outlineLevel="0" collapsed="false">
      <c r="B50" s="78"/>
      <c r="C50" s="95" t="n">
        <f aca="false">SUMPRODUCT(H50:O50,H$4:O$4)</f>
        <v>0</v>
      </c>
      <c r="D50" s="95" t="n">
        <f aca="false">E50+F50</f>
        <v>0</v>
      </c>
      <c r="E50" s="95" t="n">
        <f aca="false">SUMPRODUCT(P50:V50,P$4:V$4)</f>
        <v>0</v>
      </c>
      <c r="F50" s="95" t="n">
        <f aca="false">SUMPRODUCT(X50:Z50,X$4:Z$4)</f>
        <v>0</v>
      </c>
      <c r="G50" s="95" t="n">
        <f aca="false">SUMPRODUCT(AA50:AC50,AA$4:AC$4)</f>
        <v>0</v>
      </c>
      <c r="H50" s="94" t="n">
        <f aca="false">MYRATING(_ITE1,$B50,'IT-Efficacy'!$F$1)</f>
        <v>0</v>
      </c>
      <c r="I50" s="94" t="n">
        <f aca="false">MYRATING(_ITE2,$B50,'IT-Efficacy'!$F$1)</f>
        <v>0</v>
      </c>
      <c r="J50" s="94" t="n">
        <f aca="false">MYRATING(_ITE3,$B50,'IT-Efficacy'!$F$1)</f>
        <v>0</v>
      </c>
      <c r="K50" s="94" t="n">
        <f aca="false">MYRATING(_ITE4,$B50,'IT-Efficacy'!$F$1)</f>
        <v>0</v>
      </c>
      <c r="L50" s="94" t="n">
        <f aca="false">MYRATING(_ITE5,$B50,'IT-Efficacy'!$F$1)</f>
        <v>0</v>
      </c>
      <c r="M50" s="94" t="n">
        <f aca="false">MYRATING(_ITE6,$B50,'IT-Efficacy'!$F$1)</f>
        <v>0</v>
      </c>
      <c r="N50" s="94" t="n">
        <f aca="false">MYRATING(_ITE7,$B50,'IT-Efficacy'!$F$1)</f>
        <v>0</v>
      </c>
      <c r="O50" s="94" t="n">
        <f aca="false">MYRATING(_ITE8,$B50,'IT-Efficacy'!$F$1)</f>
        <v>0</v>
      </c>
      <c r="P50" s="94" t="n">
        <f aca="false">MYRATING(_ITS1,$B50,'IT-Efficacy'!$F$1)</f>
        <v>0</v>
      </c>
      <c r="Q50" s="94" t="n">
        <f aca="false">MYRATING(_ITS2,$B50,'IT-Efficacy'!$F$1)</f>
        <v>0</v>
      </c>
      <c r="R50" s="94" t="n">
        <f aca="false">MYRATING(_ITS3,$B50,'IT-Efficacy'!$F$1)</f>
        <v>0</v>
      </c>
      <c r="S50" s="94" t="n">
        <f aca="false">MYRATING(_ITS4,$B50,'IT-Efficacy'!$F$1)</f>
        <v>0</v>
      </c>
      <c r="T50" s="94" t="n">
        <f aca="false">MYRATING(_ITS5,$B50,'IT-Efficacy'!$F$1)</f>
        <v>0</v>
      </c>
      <c r="U50" s="94" t="n">
        <f aca="false">MYRATING(_ITS6,$B50,'IT-Efficacy'!$F$1)</f>
        <v>0</v>
      </c>
      <c r="V50" s="94" t="n">
        <f aca="false">MYRATING(_ITS7,$B50,'IT-Efficacy'!$F$1)</f>
        <v>0</v>
      </c>
      <c r="W50" s="94" t="n">
        <f aca="false">MYRATING(_ITD1,$B50,'IT-Efficacy'!$F$1)</f>
        <v>0</v>
      </c>
      <c r="X50" s="94" t="n">
        <f aca="false">MYRATING(_ITD2,$B50,'IT-Efficacy'!$F$1)</f>
        <v>0</v>
      </c>
      <c r="Y50" s="94" t="n">
        <f aca="false">MYRATING(_ITD3,$B50,'IT-Efficacy'!$F$1)</f>
        <v>0</v>
      </c>
      <c r="Z50" s="94" t="n">
        <f aca="false">MYRATING(_ITD4,$B50,'IT-Efficacy'!$F$1)</f>
        <v>0</v>
      </c>
      <c r="AA50" s="94" t="n">
        <f aca="false">MYRATING(_ITB1,$B50,'IT-Efficacy'!$F$1)</f>
        <v>0</v>
      </c>
      <c r="AB50" s="94" t="n">
        <f aca="false">MYRATING(_ITB2,$B50,'IT-Efficacy'!$F$1)</f>
        <v>0</v>
      </c>
      <c r="AC50" s="94" t="n">
        <f aca="false">MYRATING(_ITB3,$B50,'IT-Efficacy'!$F$1)</f>
        <v>0</v>
      </c>
    </row>
    <row r="51" customFormat="false" ht="15" hidden="false" customHeight="false" outlineLevel="0" collapsed="false">
      <c r="B51" s="78"/>
      <c r="C51" s="95" t="n">
        <f aca="false">SUMPRODUCT(H51:O51,H$4:O$4)</f>
        <v>0</v>
      </c>
      <c r="D51" s="95" t="n">
        <f aca="false">E51+F51</f>
        <v>0</v>
      </c>
      <c r="E51" s="95" t="n">
        <f aca="false">SUMPRODUCT(P51:V51,P$4:V$4)</f>
        <v>0</v>
      </c>
      <c r="F51" s="95" t="n">
        <f aca="false">SUMPRODUCT(X51:Z51,X$4:Z$4)</f>
        <v>0</v>
      </c>
      <c r="G51" s="95" t="n">
        <f aca="false">SUMPRODUCT(AA51:AC51,AA$4:AC$4)</f>
        <v>0</v>
      </c>
      <c r="H51" s="94" t="n">
        <f aca="false">MYRATING(_ITE1,$B51,'IT-Efficacy'!$F$1)</f>
        <v>0</v>
      </c>
      <c r="I51" s="94" t="n">
        <f aca="false">MYRATING(_ITE2,$B51,'IT-Efficacy'!$F$1)</f>
        <v>0</v>
      </c>
      <c r="J51" s="94" t="n">
        <f aca="false">MYRATING(_ITE3,$B51,'IT-Efficacy'!$F$1)</f>
        <v>0</v>
      </c>
      <c r="K51" s="94" t="n">
        <f aca="false">MYRATING(_ITE4,$B51,'IT-Efficacy'!$F$1)</f>
        <v>0</v>
      </c>
      <c r="L51" s="94" t="n">
        <f aca="false">MYRATING(_ITE5,$B51,'IT-Efficacy'!$F$1)</f>
        <v>0</v>
      </c>
      <c r="M51" s="94" t="n">
        <f aca="false">MYRATING(_ITE6,$B51,'IT-Efficacy'!$F$1)</f>
        <v>0</v>
      </c>
      <c r="N51" s="94" t="n">
        <f aca="false">MYRATING(_ITE7,$B51,'IT-Efficacy'!$F$1)</f>
        <v>0</v>
      </c>
      <c r="O51" s="94" t="n">
        <f aca="false">MYRATING(_ITE8,$B51,'IT-Efficacy'!$F$1)</f>
        <v>0</v>
      </c>
      <c r="P51" s="94" t="n">
        <f aca="false">MYRATING(_ITS1,$B51,'IT-Efficacy'!$F$1)</f>
        <v>0</v>
      </c>
      <c r="Q51" s="94" t="n">
        <f aca="false">MYRATING(_ITS2,$B51,'IT-Efficacy'!$F$1)</f>
        <v>0</v>
      </c>
      <c r="R51" s="94" t="n">
        <f aca="false">MYRATING(_ITS3,$B51,'IT-Efficacy'!$F$1)</f>
        <v>0</v>
      </c>
      <c r="S51" s="94" t="n">
        <f aca="false">MYRATING(_ITS4,$B51,'IT-Efficacy'!$F$1)</f>
        <v>0</v>
      </c>
      <c r="T51" s="94" t="n">
        <f aca="false">MYRATING(_ITS5,$B51,'IT-Efficacy'!$F$1)</f>
        <v>0</v>
      </c>
      <c r="U51" s="94" t="n">
        <f aca="false">MYRATING(_ITS6,$B51,'IT-Efficacy'!$F$1)</f>
        <v>0</v>
      </c>
      <c r="V51" s="94" t="n">
        <f aca="false">MYRATING(_ITS7,$B51,'IT-Efficacy'!$F$1)</f>
        <v>0</v>
      </c>
      <c r="W51" s="94" t="n">
        <f aca="false">MYRATING(_ITD1,$B51,'IT-Efficacy'!$F$1)</f>
        <v>0</v>
      </c>
      <c r="X51" s="94" t="n">
        <f aca="false">MYRATING(_ITD2,$B51,'IT-Efficacy'!$F$1)</f>
        <v>0</v>
      </c>
      <c r="Y51" s="94" t="n">
        <f aca="false">MYRATING(_ITD3,$B51,'IT-Efficacy'!$F$1)</f>
        <v>0</v>
      </c>
      <c r="Z51" s="94" t="n">
        <f aca="false">MYRATING(_ITD4,$B51,'IT-Efficacy'!$F$1)</f>
        <v>0</v>
      </c>
      <c r="AA51" s="94" t="n">
        <f aca="false">MYRATING(_ITB1,$B51,'IT-Efficacy'!$F$1)</f>
        <v>0</v>
      </c>
      <c r="AB51" s="94" t="n">
        <f aca="false">MYRATING(_ITB2,$B51,'IT-Efficacy'!$F$1)</f>
        <v>0</v>
      </c>
      <c r="AC51" s="94" t="n">
        <f aca="false">MYRATING(_ITB3,$B51,'IT-Efficacy'!$F$1)</f>
        <v>0</v>
      </c>
    </row>
    <row r="52" customFormat="false" ht="15" hidden="false" customHeight="false" outlineLevel="0" collapsed="false">
      <c r="B52" s="78"/>
      <c r="C52" s="95" t="n">
        <f aca="false">SUMPRODUCT(H52:O52,H$4:O$4)</f>
        <v>0</v>
      </c>
      <c r="D52" s="95" t="n">
        <f aca="false">E52+F52</f>
        <v>0</v>
      </c>
      <c r="E52" s="95" t="n">
        <f aca="false">SUMPRODUCT(P52:V52,P$4:V$4)</f>
        <v>0</v>
      </c>
      <c r="F52" s="95" t="n">
        <f aca="false">SUMPRODUCT(X52:Z52,X$4:Z$4)</f>
        <v>0</v>
      </c>
      <c r="G52" s="95" t="n">
        <f aca="false">SUMPRODUCT(AA52:AC52,AA$4:AC$4)</f>
        <v>0</v>
      </c>
      <c r="H52" s="94" t="n">
        <f aca="false">MYRATING(_ITE1,$B52,'IT-Efficacy'!$F$1)</f>
        <v>0</v>
      </c>
      <c r="I52" s="94" t="n">
        <f aca="false">MYRATING(_ITE2,$B52,'IT-Efficacy'!$F$1)</f>
        <v>0</v>
      </c>
      <c r="J52" s="94" t="n">
        <f aca="false">MYRATING(_ITE3,$B52,'IT-Efficacy'!$F$1)</f>
        <v>0</v>
      </c>
      <c r="K52" s="94" t="n">
        <f aca="false">MYRATING(_ITE4,$B52,'IT-Efficacy'!$F$1)</f>
        <v>0</v>
      </c>
      <c r="L52" s="94" t="n">
        <f aca="false">MYRATING(_ITE5,$B52,'IT-Efficacy'!$F$1)</f>
        <v>0</v>
      </c>
      <c r="M52" s="94" t="n">
        <f aca="false">MYRATING(_ITE6,$B52,'IT-Efficacy'!$F$1)</f>
        <v>0</v>
      </c>
      <c r="N52" s="94" t="n">
        <f aca="false">MYRATING(_ITE7,$B52,'IT-Efficacy'!$F$1)</f>
        <v>0</v>
      </c>
      <c r="O52" s="94" t="n">
        <f aca="false">MYRATING(_ITE8,$B52,'IT-Efficacy'!$F$1)</f>
        <v>0</v>
      </c>
      <c r="P52" s="94" t="n">
        <f aca="false">MYRATING(_ITS1,$B52,'IT-Efficacy'!$F$1)</f>
        <v>0</v>
      </c>
      <c r="Q52" s="94" t="n">
        <f aca="false">MYRATING(_ITS2,$B52,'IT-Efficacy'!$F$1)</f>
        <v>0</v>
      </c>
      <c r="R52" s="94" t="n">
        <f aca="false">MYRATING(_ITS3,$B52,'IT-Efficacy'!$F$1)</f>
        <v>0</v>
      </c>
      <c r="S52" s="94" t="n">
        <f aca="false">MYRATING(_ITS4,$B52,'IT-Efficacy'!$F$1)</f>
        <v>0</v>
      </c>
      <c r="T52" s="94" t="n">
        <f aca="false">MYRATING(_ITS5,$B52,'IT-Efficacy'!$F$1)</f>
        <v>0</v>
      </c>
      <c r="U52" s="94" t="n">
        <f aca="false">MYRATING(_ITS6,$B52,'IT-Efficacy'!$F$1)</f>
        <v>0</v>
      </c>
      <c r="V52" s="94" t="n">
        <f aca="false">MYRATING(_ITS7,$B52,'IT-Efficacy'!$F$1)</f>
        <v>0</v>
      </c>
      <c r="W52" s="94" t="n">
        <f aca="false">MYRATING(_ITD1,$B52,'IT-Efficacy'!$F$1)</f>
        <v>0</v>
      </c>
      <c r="X52" s="94" t="n">
        <f aca="false">MYRATING(_ITD2,$B52,'IT-Efficacy'!$F$1)</f>
        <v>0</v>
      </c>
      <c r="Y52" s="94" t="n">
        <f aca="false">MYRATING(_ITD3,$B52,'IT-Efficacy'!$F$1)</f>
        <v>0</v>
      </c>
      <c r="Z52" s="94" t="n">
        <f aca="false">MYRATING(_ITD4,$B52,'IT-Efficacy'!$F$1)</f>
        <v>0</v>
      </c>
      <c r="AA52" s="94" t="n">
        <f aca="false">MYRATING(_ITB1,$B52,'IT-Efficacy'!$F$1)</f>
        <v>0</v>
      </c>
      <c r="AB52" s="94" t="n">
        <f aca="false">MYRATING(_ITB2,$B52,'IT-Efficacy'!$F$1)</f>
        <v>0</v>
      </c>
      <c r="AC52" s="94" t="n">
        <f aca="false">MYRATING(_ITB3,$B52,'IT-Efficacy'!$F$1)</f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R1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2.85"/>
    <col collapsed="false" customWidth="true" hidden="false" outlineLevel="0" max="6" min="2" style="0" width="20.71"/>
    <col collapsed="false" customWidth="true" hidden="false" outlineLevel="0" max="16" min="7" style="0" width="8.67"/>
    <col collapsed="false" customWidth="true" hidden="false" outlineLevel="0" max="17" min="17" style="0" width="26"/>
    <col collapsed="false" customWidth="true" hidden="false" outlineLevel="0" max="18" min="18" style="0" width="23.42"/>
    <col collapsed="false" customWidth="true" hidden="false" outlineLevel="0" max="1025" min="19" style="0" width="8.67"/>
  </cols>
  <sheetData>
    <row r="1" customFormat="false" ht="15" hidden="false" customHeight="false" outlineLevel="0" collapsed="false">
      <c r="B1" s="94" t="s">
        <v>123</v>
      </c>
      <c r="C1" s="94" t="s">
        <v>124</v>
      </c>
      <c r="D1" s="94" t="s">
        <v>125</v>
      </c>
      <c r="E1" s="94" t="s">
        <v>126</v>
      </c>
      <c r="F1" s="94" t="s">
        <v>127</v>
      </c>
      <c r="I1" s="94" t="s">
        <v>128</v>
      </c>
      <c r="K1" s="94" t="s">
        <v>129</v>
      </c>
      <c r="L1" s="94" t="n">
        <v>66</v>
      </c>
      <c r="M1" s="94" t="s">
        <v>130</v>
      </c>
      <c r="N1" s="94" t="s">
        <v>130</v>
      </c>
      <c r="O1" s="94" t="s">
        <v>131</v>
      </c>
      <c r="P1" s="94" t="s">
        <v>132</v>
      </c>
      <c r="Q1" s="94" t="s">
        <v>133</v>
      </c>
      <c r="R1" s="94" t="s">
        <v>134</v>
      </c>
    </row>
    <row r="2" customFormat="false" ht="15.75" hidden="false" customHeight="false" outlineLevel="0" collapsed="false">
      <c r="B2" s="101" t="s">
        <v>71</v>
      </c>
      <c r="C2" s="101" t="s">
        <v>72</v>
      </c>
      <c r="D2" s="101" t="s">
        <v>55</v>
      </c>
      <c r="E2" s="101" t="s">
        <v>58</v>
      </c>
      <c r="F2" s="101" t="s">
        <v>72</v>
      </c>
      <c r="I2" s="108" t="s">
        <v>123</v>
      </c>
      <c r="J2" s="103" t="n">
        <v>1</v>
      </c>
      <c r="K2" s="109" t="n">
        <v>8</v>
      </c>
      <c r="L2" s="110" t="n">
        <f aca="false">K2+$L$1</f>
        <v>74</v>
      </c>
      <c r="M2" s="94" t="n">
        <v>4</v>
      </c>
      <c r="N2" s="94" t="n">
        <v>8</v>
      </c>
      <c r="O2" s="111" t="s">
        <v>135</v>
      </c>
      <c r="P2" s="111" t="str">
        <f aca="false">"_"&amp;I2&amp;LEFT(O2,1)&amp;J2</f>
        <v>_DEE1</v>
      </c>
      <c r="Q2" s="0" t="str">
        <f aca="false">"'"&amp;I2&amp;"-"&amp;O2&amp;"'!R"&amp;K2&amp;"C"&amp;M2&amp;":R"&amp;L2&amp;"C"&amp;N2</f>
        <v>'DE-Efficacy'!R8C4:R74C8</v>
      </c>
      <c r="R2" s="96" t="n">
        <v>0.084581</v>
      </c>
    </row>
    <row r="3" customFormat="false" ht="15.75" hidden="false" customHeight="false" outlineLevel="0" collapsed="false">
      <c r="B3" s="101" t="s">
        <v>55</v>
      </c>
      <c r="C3" s="101" t="s">
        <v>71</v>
      </c>
      <c r="D3" s="101" t="s">
        <v>56</v>
      </c>
      <c r="E3" s="101" t="s">
        <v>71</v>
      </c>
      <c r="F3" s="101" t="s">
        <v>55</v>
      </c>
      <c r="I3" s="108" t="s">
        <v>123</v>
      </c>
      <c r="J3" s="103" t="n">
        <f aca="false">J2+1</f>
        <v>2</v>
      </c>
      <c r="K3" s="109" t="n">
        <v>75</v>
      </c>
      <c r="L3" s="110" t="n">
        <f aca="false">K3+$L$1</f>
        <v>141</v>
      </c>
      <c r="M3" s="94" t="n">
        <v>4</v>
      </c>
      <c r="N3" s="94" t="n">
        <v>8</v>
      </c>
      <c r="O3" s="111" t="s">
        <v>135</v>
      </c>
      <c r="P3" s="111" t="str">
        <f aca="false">"_"&amp;I3&amp;LEFT(O3,1)&amp;J3</f>
        <v>_DEE2</v>
      </c>
      <c r="Q3" s="0" t="str">
        <f aca="false">"'"&amp;I3&amp;"-"&amp;O3&amp;"'!R"&amp;K3&amp;"C"&amp;M3&amp;":R"&amp;L3&amp;"C"&amp;N3</f>
        <v>'DE-Efficacy'!R75C4:R141C8</v>
      </c>
      <c r="R3" s="96" t="n">
        <v>0.0807032</v>
      </c>
    </row>
    <row r="4" customFormat="false" ht="15.75" hidden="false" customHeight="false" outlineLevel="0" collapsed="false">
      <c r="B4" s="101" t="s">
        <v>56</v>
      </c>
      <c r="C4" s="101" t="s">
        <v>55</v>
      </c>
      <c r="D4" s="101" t="s">
        <v>57</v>
      </c>
      <c r="E4" s="101" t="s">
        <v>72</v>
      </c>
      <c r="F4" s="101" t="s">
        <v>56</v>
      </c>
      <c r="I4" s="108" t="s">
        <v>123</v>
      </c>
      <c r="J4" s="103" t="n">
        <f aca="false">J3+1</f>
        <v>3</v>
      </c>
      <c r="K4" s="109" t="n">
        <v>142</v>
      </c>
      <c r="L4" s="110" t="n">
        <f aca="false">K4+$L$1</f>
        <v>208</v>
      </c>
      <c r="M4" s="94" t="n">
        <v>4</v>
      </c>
      <c r="N4" s="94" t="n">
        <v>8</v>
      </c>
      <c r="O4" s="111" t="s">
        <v>135</v>
      </c>
      <c r="P4" s="111" t="str">
        <f aca="false">"_"&amp;I4&amp;LEFT(O4,1)&amp;J4</f>
        <v>_DEE3</v>
      </c>
      <c r="Q4" s="0" t="str">
        <f aca="false">"'"&amp;I4&amp;"-"&amp;O4&amp;"'!R"&amp;K4&amp;"C"&amp;M4&amp;":R"&amp;L4&amp;"C"&amp;N4</f>
        <v>'DE-Efficacy'!R142C4:R208C8</v>
      </c>
      <c r="R4" s="96" t="n">
        <v>0.0950904</v>
      </c>
    </row>
    <row r="5" customFormat="false" ht="15.75" hidden="false" customHeight="false" outlineLevel="0" collapsed="false">
      <c r="B5" s="101" t="s">
        <v>73</v>
      </c>
      <c r="C5" s="101" t="s">
        <v>56</v>
      </c>
      <c r="D5" s="101" t="s">
        <v>58</v>
      </c>
      <c r="E5" s="101" t="s">
        <v>55</v>
      </c>
      <c r="F5" s="101" t="s">
        <v>73</v>
      </c>
      <c r="I5" s="108" t="s">
        <v>123</v>
      </c>
      <c r="J5" s="103" t="n">
        <f aca="false">J4+1</f>
        <v>4</v>
      </c>
      <c r="K5" s="109" t="n">
        <v>209</v>
      </c>
      <c r="L5" s="110" t="n">
        <f aca="false">K5+$L$1</f>
        <v>275</v>
      </c>
      <c r="M5" s="94" t="n">
        <v>4</v>
      </c>
      <c r="N5" s="94" t="n">
        <v>8</v>
      </c>
      <c r="O5" s="111" t="s">
        <v>135</v>
      </c>
      <c r="P5" s="111" t="str">
        <f aca="false">"_"&amp;I5&amp;LEFT(O5,1)&amp;J5</f>
        <v>_DEE4</v>
      </c>
      <c r="Q5" s="0" t="str">
        <f aca="false">"'"&amp;I5&amp;"-"&amp;O5&amp;"'!R"&amp;K5&amp;"C"&amp;M5&amp;":R"&amp;L5&amp;"C"&amp;N5</f>
        <v>'DE-Efficacy'!R209C4:R275C8</v>
      </c>
      <c r="R5" s="96" t="n">
        <v>0.082614</v>
      </c>
    </row>
    <row r="6" customFormat="false" ht="16.5" hidden="false" customHeight="false" outlineLevel="0" collapsed="false">
      <c r="B6" s="101" t="s">
        <v>74</v>
      </c>
      <c r="C6" s="101" t="s">
        <v>88</v>
      </c>
      <c r="D6" s="102" t="s">
        <v>59</v>
      </c>
      <c r="E6" s="101" t="s">
        <v>56</v>
      </c>
      <c r="F6" s="101" t="s">
        <v>74</v>
      </c>
      <c r="I6" s="108" t="s">
        <v>123</v>
      </c>
      <c r="J6" s="103" t="n">
        <f aca="false">J5+1</f>
        <v>5</v>
      </c>
      <c r="K6" s="109" t="n">
        <v>276</v>
      </c>
      <c r="L6" s="110" t="n">
        <f aca="false">K6+$L$1</f>
        <v>342</v>
      </c>
      <c r="M6" s="94" t="n">
        <v>4</v>
      </c>
      <c r="N6" s="94" t="n">
        <v>8</v>
      </c>
      <c r="O6" s="111" t="s">
        <v>135</v>
      </c>
      <c r="P6" s="111" t="str">
        <f aca="false">"_"&amp;I6&amp;LEFT(O6,1)&amp;J6</f>
        <v>_DEE5</v>
      </c>
      <c r="Q6" s="0" t="str">
        <f aca="false">"'"&amp;I6&amp;"-"&amp;O6&amp;"'!R"&amp;K6&amp;"C"&amp;M6&amp;":R"&amp;L6&amp;"C"&amp;N6</f>
        <v>'DE-Efficacy'!R276C4:R342C8</v>
      </c>
      <c r="R6" s="96" t="n">
        <v>0.0610894</v>
      </c>
    </row>
    <row r="7" customFormat="false" ht="15.75" hidden="false" customHeight="false" outlineLevel="0" collapsed="false">
      <c r="B7" s="101" t="s">
        <v>84</v>
      </c>
      <c r="C7" s="101" t="s">
        <v>74</v>
      </c>
      <c r="D7" s="39" t="s">
        <v>37</v>
      </c>
      <c r="E7" s="101" t="s">
        <v>73</v>
      </c>
      <c r="F7" s="101" t="s">
        <v>76</v>
      </c>
      <c r="I7" s="108" t="s">
        <v>123</v>
      </c>
      <c r="J7" s="103" t="n">
        <f aca="false">J6+1</f>
        <v>6</v>
      </c>
      <c r="K7" s="109" t="n">
        <v>343</v>
      </c>
      <c r="L7" s="110" t="n">
        <f aca="false">K7+$L$1</f>
        <v>409</v>
      </c>
      <c r="M7" s="94" t="n">
        <v>4</v>
      </c>
      <c r="N7" s="94" t="n">
        <v>8</v>
      </c>
      <c r="O7" s="111" t="s">
        <v>135</v>
      </c>
      <c r="P7" s="111" t="str">
        <f aca="false">"_"&amp;I7&amp;LEFT(O7,1)&amp;J7</f>
        <v>_DEE6</v>
      </c>
      <c r="Q7" s="0" t="str">
        <f aca="false">"'"&amp;I7&amp;"-"&amp;O7&amp;"'!R"&amp;K7&amp;"C"&amp;M7&amp;":R"&amp;L7&amp;"C"&amp;N7</f>
        <v>'DE-Efficacy'!R343C4:R409C8</v>
      </c>
      <c r="R7" s="96" t="n">
        <v>0.0580546</v>
      </c>
    </row>
    <row r="8" customFormat="false" ht="15.75" hidden="false" customHeight="false" outlineLevel="0" collapsed="false">
      <c r="B8" s="101" t="s">
        <v>76</v>
      </c>
      <c r="C8" s="101" t="s">
        <v>76</v>
      </c>
      <c r="D8" s="39" t="s">
        <v>14</v>
      </c>
      <c r="E8" s="101" t="s">
        <v>74</v>
      </c>
      <c r="F8" s="101" t="s">
        <v>77</v>
      </c>
      <c r="I8" s="108" t="s">
        <v>123</v>
      </c>
      <c r="J8" s="103" t="n">
        <f aca="false">J7+1</f>
        <v>7</v>
      </c>
      <c r="K8" s="109" t="n">
        <v>410</v>
      </c>
      <c r="L8" s="110" t="n">
        <f aca="false">K8+$L$1</f>
        <v>476</v>
      </c>
      <c r="M8" s="94" t="n">
        <v>4</v>
      </c>
      <c r="N8" s="94" t="n">
        <v>8</v>
      </c>
      <c r="O8" s="111" t="s">
        <v>135</v>
      </c>
      <c r="P8" s="111" t="str">
        <f aca="false">"_"&amp;I8&amp;LEFT(O8,1)&amp;J8</f>
        <v>_DEE7</v>
      </c>
      <c r="Q8" s="0" t="str">
        <f aca="false">"'"&amp;I8&amp;"-"&amp;O8&amp;"'!R"&amp;K8&amp;"C"&amp;M8&amp;":R"&amp;L8&amp;"C"&amp;N8</f>
        <v>'DE-Efficacy'!R410C4:R476C8</v>
      </c>
      <c r="R8" s="96" t="n">
        <v>0.0380474</v>
      </c>
    </row>
    <row r="9" customFormat="false" ht="15.75" hidden="false" customHeight="false" outlineLevel="0" collapsed="false">
      <c r="B9" s="101" t="s">
        <v>57</v>
      </c>
      <c r="C9" s="101" t="s">
        <v>89</v>
      </c>
      <c r="D9" s="39" t="s">
        <v>12</v>
      </c>
      <c r="E9" s="101" t="s">
        <v>75</v>
      </c>
      <c r="F9" s="101" t="s">
        <v>57</v>
      </c>
      <c r="I9" s="108" t="s">
        <v>123</v>
      </c>
      <c r="J9" s="103" t="n">
        <f aca="false">J8+1</f>
        <v>8</v>
      </c>
      <c r="K9" s="109" t="n">
        <v>477</v>
      </c>
      <c r="L9" s="110" t="n">
        <f aca="false">K9+$L$1</f>
        <v>543</v>
      </c>
      <c r="M9" s="94" t="n">
        <v>4</v>
      </c>
      <c r="N9" s="94" t="n">
        <v>8</v>
      </c>
      <c r="O9" s="111" t="s">
        <v>135</v>
      </c>
      <c r="P9" s="111" t="str">
        <f aca="false">"_"&amp;I9&amp;LEFT(O9,1)&amp;J9</f>
        <v>_DEE8</v>
      </c>
      <c r="Q9" s="0" t="str">
        <f aca="false">"'"&amp;I9&amp;"-"&amp;O9&amp;"'!R"&amp;K9&amp;"C"&amp;M9&amp;":R"&amp;L9&amp;"C"&amp;N9</f>
        <v>'DE-Efficacy'!R477C4:R543C8</v>
      </c>
      <c r="R9" s="96" t="n">
        <v>0.06182</v>
      </c>
    </row>
    <row r="10" customFormat="false" ht="15.75" hidden="false" customHeight="false" outlineLevel="0" collapsed="false">
      <c r="B10" s="101" t="s">
        <v>85</v>
      </c>
      <c r="C10" s="101" t="s">
        <v>57</v>
      </c>
      <c r="D10" s="39" t="s">
        <v>41</v>
      </c>
      <c r="E10" s="101" t="s">
        <v>76</v>
      </c>
      <c r="F10" s="101" t="s">
        <v>58</v>
      </c>
      <c r="I10" s="108" t="s">
        <v>123</v>
      </c>
      <c r="J10" s="104" t="n">
        <v>1</v>
      </c>
      <c r="K10" s="109" t="n">
        <v>8</v>
      </c>
      <c r="L10" s="110" t="n">
        <f aca="false">K10+$L$1</f>
        <v>74</v>
      </c>
      <c r="M10" s="94" t="n">
        <v>4</v>
      </c>
      <c r="N10" s="94" t="n">
        <v>8</v>
      </c>
      <c r="O10" s="111" t="s">
        <v>136</v>
      </c>
      <c r="P10" s="111" t="str">
        <f aca="false">"_"&amp;I10&amp;LEFT(O10,1)&amp;J10</f>
        <v>_DES1</v>
      </c>
      <c r="Q10" s="0" t="str">
        <f aca="false">"'"&amp;I10&amp;"-"&amp;O10&amp;"'!R"&amp;K10&amp;"C"&amp;M10&amp;":R"&amp;L10&amp;"C"&amp;N10</f>
        <v>'DE-S&amp;T'!R8C4:R74C8</v>
      </c>
      <c r="R10" s="96" t="n">
        <v>0.0614699</v>
      </c>
    </row>
    <row r="11" customFormat="false" ht="16.5" hidden="false" customHeight="false" outlineLevel="0" collapsed="false">
      <c r="B11" s="101" t="s">
        <v>86</v>
      </c>
      <c r="C11" s="101" t="s">
        <v>90</v>
      </c>
      <c r="D11" s="39" t="s">
        <v>38</v>
      </c>
      <c r="E11" s="101" t="s">
        <v>77</v>
      </c>
      <c r="F11" s="102" t="s">
        <v>59</v>
      </c>
      <c r="I11" s="108" t="s">
        <v>123</v>
      </c>
      <c r="J11" s="104" t="n">
        <f aca="false">J10+1</f>
        <v>2</v>
      </c>
      <c r="K11" s="109" t="n">
        <v>75</v>
      </c>
      <c r="L11" s="110" t="n">
        <f aca="false">K11+$L$1</f>
        <v>141</v>
      </c>
      <c r="M11" s="94" t="n">
        <v>4</v>
      </c>
      <c r="N11" s="94" t="n">
        <v>8</v>
      </c>
      <c r="O11" s="111" t="s">
        <v>136</v>
      </c>
      <c r="P11" s="111" t="str">
        <f aca="false">"_"&amp;I11&amp;LEFT(O11,1)&amp;J11</f>
        <v>_DES2</v>
      </c>
      <c r="Q11" s="0" t="str">
        <f aca="false">"'"&amp;I11&amp;"-"&amp;O11&amp;"'!R"&amp;K11&amp;"C"&amp;M11&amp;":R"&amp;L11&amp;"C"&amp;N11</f>
        <v>'DE-S&amp;T'!R75C4:R141C8</v>
      </c>
      <c r="R11" s="96" t="n">
        <v>0.0245729</v>
      </c>
    </row>
    <row r="12" customFormat="false" ht="15.75" hidden="false" customHeight="false" outlineLevel="0" collapsed="false">
      <c r="B12" s="101" t="s">
        <v>58</v>
      </c>
      <c r="C12" s="112" t="s">
        <v>91</v>
      </c>
      <c r="D12" s="39" t="s">
        <v>40</v>
      </c>
      <c r="E12" s="101" t="s">
        <v>57</v>
      </c>
      <c r="F12" s="39" t="s">
        <v>37</v>
      </c>
      <c r="I12" s="108" t="s">
        <v>123</v>
      </c>
      <c r="J12" s="104" t="n">
        <f aca="false">J11+1</f>
        <v>3</v>
      </c>
      <c r="K12" s="109" t="n">
        <v>142</v>
      </c>
      <c r="L12" s="110" t="n">
        <f aca="false">K12+$L$1</f>
        <v>208</v>
      </c>
      <c r="M12" s="94" t="n">
        <v>4</v>
      </c>
      <c r="N12" s="94" t="n">
        <v>8</v>
      </c>
      <c r="O12" s="111" t="s">
        <v>136</v>
      </c>
      <c r="P12" s="111" t="str">
        <f aca="false">"_"&amp;I12&amp;LEFT(O12,1)&amp;J12</f>
        <v>_DES3</v>
      </c>
      <c r="Q12" s="0" t="str">
        <f aca="false">"'"&amp;I12&amp;"-"&amp;O12&amp;"'!R"&amp;K12&amp;"C"&amp;M12&amp;":R"&amp;L12&amp;"C"&amp;N12</f>
        <v>'DE-S&amp;T'!R142C4:R208C8</v>
      </c>
      <c r="R12" s="96" t="n">
        <v>0.0306471</v>
      </c>
    </row>
    <row r="13" customFormat="false" ht="16.5" hidden="false" customHeight="false" outlineLevel="0" collapsed="false">
      <c r="B13" s="102" t="s">
        <v>87</v>
      </c>
      <c r="C13" s="102" t="s">
        <v>58</v>
      </c>
      <c r="D13" s="39" t="s">
        <v>28</v>
      </c>
      <c r="E13" s="102" t="s">
        <v>59</v>
      </c>
      <c r="F13" s="39" t="s">
        <v>14</v>
      </c>
      <c r="I13" s="108" t="s">
        <v>123</v>
      </c>
      <c r="J13" s="104" t="n">
        <f aca="false">J12+1</f>
        <v>4</v>
      </c>
      <c r="K13" s="109" t="n">
        <v>209</v>
      </c>
      <c r="L13" s="110" t="n">
        <f aca="false">K13+$L$1</f>
        <v>275</v>
      </c>
      <c r="M13" s="94" t="n">
        <v>4</v>
      </c>
      <c r="N13" s="94" t="n">
        <v>8</v>
      </c>
      <c r="O13" s="111" t="s">
        <v>136</v>
      </c>
      <c r="P13" s="111" t="str">
        <f aca="false">"_"&amp;I13&amp;LEFT(O13,1)&amp;J13</f>
        <v>_DES4</v>
      </c>
      <c r="Q13" s="0" t="str">
        <f aca="false">"'"&amp;I13&amp;"-"&amp;O13&amp;"'!R"&amp;K13&amp;"C"&amp;M13&amp;":R"&amp;L13&amp;"C"&amp;N13</f>
        <v>'DE-S&amp;T'!R209C4:R275C8</v>
      </c>
      <c r="R13" s="96" t="n">
        <v>0.0349643</v>
      </c>
    </row>
    <row r="14" customFormat="false" ht="15.75" hidden="false" customHeight="false" outlineLevel="0" collapsed="false">
      <c r="B14" s="39" t="s">
        <v>37</v>
      </c>
      <c r="C14" s="39" t="s">
        <v>37</v>
      </c>
      <c r="D14" s="39" t="s">
        <v>26</v>
      </c>
      <c r="E14" s="39" t="s">
        <v>37</v>
      </c>
      <c r="F14" s="39" t="s">
        <v>12</v>
      </c>
      <c r="I14" s="108" t="s">
        <v>123</v>
      </c>
      <c r="J14" s="104" t="n">
        <f aca="false">J13+1</f>
        <v>5</v>
      </c>
      <c r="K14" s="109" t="n">
        <v>276</v>
      </c>
      <c r="L14" s="110" t="n">
        <f aca="false">K14+$L$1</f>
        <v>342</v>
      </c>
      <c r="M14" s="94" t="n">
        <v>4</v>
      </c>
      <c r="N14" s="94" t="n">
        <v>8</v>
      </c>
      <c r="O14" s="111" t="s">
        <v>136</v>
      </c>
      <c r="P14" s="111" t="str">
        <f aca="false">"_"&amp;I14&amp;LEFT(O14,1)&amp;J14</f>
        <v>_DES5</v>
      </c>
      <c r="Q14" s="0" t="str">
        <f aca="false">"'"&amp;I14&amp;"-"&amp;O14&amp;"'!R"&amp;K14&amp;"C"&amp;M14&amp;":R"&amp;L14&amp;"C"&amp;N14</f>
        <v>'DE-S&amp;T'!R276C4:R342C8</v>
      </c>
      <c r="R14" s="96" t="n">
        <v>0.0460083</v>
      </c>
    </row>
    <row r="15" customFormat="false" ht="15.75" hidden="false" customHeight="false" outlineLevel="0" collapsed="false">
      <c r="B15" s="39" t="s">
        <v>14</v>
      </c>
      <c r="C15" s="39" t="s">
        <v>14</v>
      </c>
      <c r="D15" s="39" t="s">
        <v>8</v>
      </c>
      <c r="E15" s="39" t="s">
        <v>14</v>
      </c>
      <c r="F15" s="39" t="s">
        <v>41</v>
      </c>
      <c r="I15" s="108" t="s">
        <v>123</v>
      </c>
      <c r="J15" s="104" t="n">
        <f aca="false">J14+1</f>
        <v>6</v>
      </c>
      <c r="K15" s="109" t="n">
        <v>343</v>
      </c>
      <c r="L15" s="110" t="n">
        <f aca="false">K15+$L$1</f>
        <v>409</v>
      </c>
      <c r="M15" s="94" t="n">
        <v>4</v>
      </c>
      <c r="N15" s="94" t="n">
        <v>8</v>
      </c>
      <c r="O15" s="111" t="s">
        <v>136</v>
      </c>
      <c r="P15" s="111" t="str">
        <f aca="false">"_"&amp;I15&amp;LEFT(O15,1)&amp;J15</f>
        <v>_DES6</v>
      </c>
      <c r="Q15" s="0" t="str">
        <f aca="false">"'"&amp;I15&amp;"-"&amp;O15&amp;"'!R"&amp;K15&amp;"C"&amp;M15&amp;":R"&amp;L15&amp;"C"&amp;N15</f>
        <v>'DE-S&amp;T'!R343C4:R409C8</v>
      </c>
      <c r="R15" s="96" t="n">
        <v>0.0214354</v>
      </c>
    </row>
    <row r="16" customFormat="false" ht="15.75" hidden="false" customHeight="false" outlineLevel="0" collapsed="false">
      <c r="B16" s="39" t="s">
        <v>12</v>
      </c>
      <c r="C16" s="39" t="s">
        <v>12</v>
      </c>
      <c r="D16" s="39" t="s">
        <v>39</v>
      </c>
      <c r="E16" s="39" t="s">
        <v>12</v>
      </c>
      <c r="F16" s="39" t="s">
        <v>38</v>
      </c>
      <c r="I16" s="108" t="s">
        <v>123</v>
      </c>
      <c r="J16" s="104" t="n">
        <f aca="false">J15+1</f>
        <v>7</v>
      </c>
      <c r="K16" s="109" t="n">
        <v>410</v>
      </c>
      <c r="L16" s="110" t="n">
        <f aca="false">K16+$L$1</f>
        <v>476</v>
      </c>
      <c r="M16" s="94" t="n">
        <v>4</v>
      </c>
      <c r="N16" s="94" t="n">
        <v>8</v>
      </c>
      <c r="O16" s="111" t="s">
        <v>136</v>
      </c>
      <c r="P16" s="111" t="str">
        <f aca="false">"_"&amp;I16&amp;LEFT(O16,1)&amp;J16</f>
        <v>_DES7</v>
      </c>
      <c r="Q16" s="0" t="str">
        <f aca="false">"'"&amp;I16&amp;"-"&amp;O16&amp;"'!R"&amp;K16&amp;"C"&amp;M16&amp;":R"&amp;L16&amp;"C"&amp;N16</f>
        <v>'DE-S&amp;T'!R410C4:R476C8</v>
      </c>
      <c r="R16" s="96" t="n">
        <v>0.031877</v>
      </c>
    </row>
    <row r="17" customFormat="false" ht="15.75" hidden="false" customHeight="false" outlineLevel="0" collapsed="false">
      <c r="B17" s="39" t="s">
        <v>38</v>
      </c>
      <c r="C17" s="39" t="s">
        <v>41</v>
      </c>
      <c r="D17" s="39" t="s">
        <v>23</v>
      </c>
      <c r="E17" s="39" t="s">
        <v>41</v>
      </c>
      <c r="F17" s="39" t="s">
        <v>40</v>
      </c>
      <c r="I17" s="108" t="s">
        <v>123</v>
      </c>
      <c r="J17" s="105" t="n">
        <v>1</v>
      </c>
      <c r="K17" s="109" t="n">
        <v>8</v>
      </c>
      <c r="L17" s="110" t="n">
        <f aca="false">K17+$L$1</f>
        <v>74</v>
      </c>
      <c r="M17" s="94" t="n">
        <v>4</v>
      </c>
      <c r="N17" s="94" t="n">
        <v>8</v>
      </c>
      <c r="O17" s="111" t="s">
        <v>137</v>
      </c>
      <c r="P17" s="111" t="str">
        <f aca="false">"_"&amp;I17&amp;LEFT(O17,1)&amp;J17</f>
        <v>_DED1</v>
      </c>
      <c r="Q17" s="0" t="str">
        <f aca="false">"'"&amp;I17&amp;"-"&amp;O17&amp;"'!R"&amp;K17&amp;"C"&amp;M17&amp;":R"&amp;L17&amp;"C"&amp;N17</f>
        <v>'DE-Delivery'!R8C4:R74C8</v>
      </c>
      <c r="R17" s="96" t="n">
        <v>0.05970405474</v>
      </c>
    </row>
    <row r="18" customFormat="false" ht="15.75" hidden="false" customHeight="false" outlineLevel="0" collapsed="false">
      <c r="B18" s="39" t="s">
        <v>40</v>
      </c>
      <c r="C18" s="39" t="s">
        <v>38</v>
      </c>
      <c r="D18" s="39" t="s">
        <v>24</v>
      </c>
      <c r="E18" s="39" t="s">
        <v>38</v>
      </c>
      <c r="F18" s="39" t="s">
        <v>28</v>
      </c>
      <c r="I18" s="108" t="s">
        <v>123</v>
      </c>
      <c r="J18" s="105" t="n">
        <f aca="false">J17+1</f>
        <v>2</v>
      </c>
      <c r="K18" s="109" t="n">
        <v>75</v>
      </c>
      <c r="L18" s="110" t="n">
        <f aca="false">K18+$L$1</f>
        <v>141</v>
      </c>
      <c r="M18" s="94" t="n">
        <v>4</v>
      </c>
      <c r="N18" s="94" t="n">
        <v>8</v>
      </c>
      <c r="O18" s="111" t="s">
        <v>137</v>
      </c>
      <c r="P18" s="111" t="str">
        <f aca="false">"_"&amp;I18&amp;LEFT(O18,1)&amp;J18</f>
        <v>_DED2</v>
      </c>
      <c r="Q18" s="0" t="str">
        <f aca="false">"'"&amp;I18&amp;"-"&amp;O18&amp;"'!R"&amp;K18&amp;"C"&amp;M18&amp;":R"&amp;L18&amp;"C"&amp;N18</f>
        <v>'DE-Delivery'!R75C4:R141C8</v>
      </c>
      <c r="R18" s="96" t="n">
        <v>0.04002720414</v>
      </c>
    </row>
    <row r="19" customFormat="false" ht="15.75" hidden="false" customHeight="false" outlineLevel="0" collapsed="false">
      <c r="B19" s="39" t="s">
        <v>28</v>
      </c>
      <c r="C19" s="39" t="s">
        <v>40</v>
      </c>
      <c r="D19" s="39" t="s">
        <v>9</v>
      </c>
      <c r="E19" s="39" t="s">
        <v>40</v>
      </c>
      <c r="F19" s="39" t="s">
        <v>26</v>
      </c>
      <c r="I19" s="108" t="s">
        <v>123</v>
      </c>
      <c r="J19" s="105" t="n">
        <f aca="false">J18+1</f>
        <v>3</v>
      </c>
      <c r="K19" s="109" t="n">
        <v>142</v>
      </c>
      <c r="L19" s="110" t="n">
        <f aca="false">K19+$L$1</f>
        <v>208</v>
      </c>
      <c r="M19" s="94" t="n">
        <v>4</v>
      </c>
      <c r="N19" s="94" t="n">
        <v>8</v>
      </c>
      <c r="O19" s="111" t="s">
        <v>137</v>
      </c>
      <c r="P19" s="111" t="str">
        <f aca="false">"_"&amp;I19&amp;LEFT(O19,1)&amp;J19</f>
        <v>_DED3</v>
      </c>
      <c r="Q19" s="0" t="str">
        <f aca="false">"'"&amp;I19&amp;"-"&amp;O19&amp;"'!R"&amp;K19&amp;"C"&amp;M19&amp;":R"&amp;L19&amp;"C"&amp;N19</f>
        <v>'DE-Delivery'!R142C4:R208C8</v>
      </c>
      <c r="R19" s="96" t="n">
        <v>0.03232814112</v>
      </c>
    </row>
    <row r="20" customFormat="false" ht="15.75" hidden="false" customHeight="false" outlineLevel="0" collapsed="false">
      <c r="B20" s="39" t="s">
        <v>39</v>
      </c>
      <c r="C20" s="39" t="s">
        <v>28</v>
      </c>
      <c r="D20" s="39" t="s">
        <v>54</v>
      </c>
      <c r="E20" s="39" t="s">
        <v>28</v>
      </c>
      <c r="F20" s="39" t="s">
        <v>8</v>
      </c>
      <c r="I20" s="108" t="s">
        <v>123</v>
      </c>
      <c r="J20" s="105" t="n">
        <f aca="false">J19+1</f>
        <v>4</v>
      </c>
      <c r="K20" s="109" t="n">
        <v>209</v>
      </c>
      <c r="L20" s="110" t="n">
        <f aca="false">K20+$L$1</f>
        <v>275</v>
      </c>
      <c r="M20" s="94" t="n">
        <v>4</v>
      </c>
      <c r="N20" s="94" t="n">
        <v>8</v>
      </c>
      <c r="O20" s="111" t="s">
        <v>137</v>
      </c>
      <c r="P20" s="111" t="str">
        <f aca="false">"_"&amp;I20&amp;LEFT(O20,1)&amp;J20</f>
        <v>_DED4</v>
      </c>
      <c r="Q20" s="0" t="str">
        <f aca="false">"'"&amp;I20&amp;"-"&amp;O20&amp;"'!R"&amp;K20&amp;"C"&amp;M20&amp;":R"&amp;L20&amp;"C"&amp;N20</f>
        <v>'DE-Delivery'!R209C4:R275C8</v>
      </c>
      <c r="R20" s="96" t="n">
        <v>0.0549406</v>
      </c>
    </row>
    <row r="21" customFormat="false" ht="15.75" hidden="false" customHeight="false" outlineLevel="0" collapsed="false">
      <c r="B21" s="39" t="s">
        <v>41</v>
      </c>
      <c r="C21" s="39" t="s">
        <v>26</v>
      </c>
      <c r="D21" s="39" t="s">
        <v>18</v>
      </c>
      <c r="E21" s="39" t="s">
        <v>26</v>
      </c>
      <c r="F21" s="39" t="s">
        <v>39</v>
      </c>
      <c r="I21" s="108" t="s">
        <v>123</v>
      </c>
      <c r="J21" s="106" t="n">
        <v>1</v>
      </c>
      <c r="K21" s="109" t="n">
        <v>8</v>
      </c>
      <c r="L21" s="110" t="n">
        <f aca="false">K21+$L$1</f>
        <v>74</v>
      </c>
      <c r="M21" s="94" t="n">
        <v>4</v>
      </c>
      <c r="N21" s="94" t="n">
        <v>8</v>
      </c>
      <c r="O21" s="111" t="s">
        <v>138</v>
      </c>
      <c r="P21" s="111" t="str">
        <f aca="false">"_"&amp;I21&amp;LEFT(O21,1)&amp;J21</f>
        <v>_DEB1</v>
      </c>
      <c r="Q21" s="0" t="str">
        <f aca="false">"'"&amp;I21&amp;"-"&amp;O21&amp;"'!R"&amp;K21&amp;"C"&amp;M21&amp;":R"&amp;L21&amp;"C"&amp;N21</f>
        <v>'DE-Barrier'!R8C4:R74C8</v>
      </c>
      <c r="R21" s="96" t="n">
        <v>0.2</v>
      </c>
    </row>
    <row r="22" customFormat="false" ht="15.75" hidden="false" customHeight="false" outlineLevel="0" collapsed="false">
      <c r="B22" s="39" t="s">
        <v>26</v>
      </c>
      <c r="C22" s="39" t="s">
        <v>8</v>
      </c>
      <c r="D22" s="39" t="s">
        <v>27</v>
      </c>
      <c r="E22" s="39" t="s">
        <v>8</v>
      </c>
      <c r="F22" s="39" t="s">
        <v>23</v>
      </c>
      <c r="I22" s="108" t="s">
        <v>123</v>
      </c>
      <c r="J22" s="106" t="n">
        <f aca="false">J21+1</f>
        <v>2</v>
      </c>
      <c r="K22" s="109" t="n">
        <v>75</v>
      </c>
      <c r="L22" s="110" t="n">
        <f aca="false">K22+$L$1</f>
        <v>141</v>
      </c>
      <c r="M22" s="94" t="n">
        <v>4</v>
      </c>
      <c r="N22" s="94" t="n">
        <v>8</v>
      </c>
      <c r="O22" s="111" t="s">
        <v>138</v>
      </c>
      <c r="P22" s="111" t="str">
        <f aca="false">"_"&amp;I22&amp;LEFT(O22,1)&amp;J22</f>
        <v>_DEB2</v>
      </c>
      <c r="Q22" s="0" t="str">
        <f aca="false">"'"&amp;I22&amp;"-"&amp;O22&amp;"'!R"&amp;K22&amp;"C"&amp;M22&amp;":R"&amp;L22&amp;"C"&amp;N22</f>
        <v>'DE-Barrier'!R75C4:R141C8</v>
      </c>
      <c r="R22" s="96" t="n">
        <v>0.4</v>
      </c>
    </row>
    <row r="23" customFormat="false" ht="15.75" hidden="false" customHeight="false" outlineLevel="0" collapsed="false">
      <c r="B23" s="39" t="s">
        <v>24</v>
      </c>
      <c r="C23" s="39" t="s">
        <v>39</v>
      </c>
      <c r="D23" s="39"/>
      <c r="E23" s="39" t="s">
        <v>39</v>
      </c>
      <c r="F23" s="39" t="s">
        <v>24</v>
      </c>
      <c r="I23" s="108" t="s">
        <v>123</v>
      </c>
      <c r="J23" s="106" t="n">
        <f aca="false">J22+1</f>
        <v>3</v>
      </c>
      <c r="K23" s="109" t="n">
        <v>142</v>
      </c>
      <c r="L23" s="110" t="n">
        <f aca="false">K23+$L$1</f>
        <v>208</v>
      </c>
      <c r="M23" s="94" t="n">
        <v>4</v>
      </c>
      <c r="N23" s="94" t="n">
        <v>8</v>
      </c>
      <c r="O23" s="111" t="s">
        <v>138</v>
      </c>
      <c r="P23" s="111" t="str">
        <f aca="false">"_"&amp;I23&amp;LEFT(O23,1)&amp;J23</f>
        <v>_DEB3</v>
      </c>
      <c r="Q23" s="0" t="str">
        <f aca="false">"'"&amp;I23&amp;"-"&amp;O23&amp;"'!R"&amp;K23&amp;"C"&amp;M23&amp;":R"&amp;L23&amp;"C"&amp;N23</f>
        <v>'DE-Barrier'!R142C4:R208C8</v>
      </c>
      <c r="R23" s="96" t="n">
        <v>0.4</v>
      </c>
    </row>
    <row r="24" customFormat="false" ht="15.75" hidden="false" customHeight="false" outlineLevel="0" collapsed="false">
      <c r="B24" s="39" t="s">
        <v>23</v>
      </c>
      <c r="C24" s="39" t="s">
        <v>23</v>
      </c>
      <c r="E24" s="39" t="s">
        <v>23</v>
      </c>
      <c r="F24" s="39" t="s">
        <v>9</v>
      </c>
      <c r="I24" s="108" t="s">
        <v>124</v>
      </c>
      <c r="J24" s="103" t="n">
        <v>1</v>
      </c>
      <c r="K24" s="109" t="n">
        <f aca="false">K2</f>
        <v>8</v>
      </c>
      <c r="L24" s="110" t="n">
        <f aca="false">K24+$L$1</f>
        <v>74</v>
      </c>
      <c r="M24" s="94" t="n">
        <v>4</v>
      </c>
      <c r="N24" s="94" t="n">
        <v>8</v>
      </c>
      <c r="O24" s="111" t="s">
        <v>135</v>
      </c>
      <c r="P24" s="111" t="str">
        <f aca="false">"_"&amp;I24&amp;LEFT(O24,1)&amp;J24</f>
        <v>_FRE1</v>
      </c>
      <c r="Q24" s="0" t="str">
        <f aca="false">"'"&amp;I24&amp;"-"&amp;O24&amp;"'!R"&amp;K24&amp;"C"&amp;M24&amp;":R"&amp;L24&amp;"C"&amp;N24</f>
        <v>'FR-Efficacy'!R8C4:R74C8</v>
      </c>
      <c r="R24" s="96" t="n">
        <v>0.084581</v>
      </c>
    </row>
    <row r="25" customFormat="false" ht="15.75" hidden="false" customHeight="false" outlineLevel="0" collapsed="false">
      <c r="B25" s="39" t="s">
        <v>8</v>
      </c>
      <c r="C25" s="39" t="s">
        <v>24</v>
      </c>
      <c r="E25" s="39" t="s">
        <v>24</v>
      </c>
      <c r="F25" s="39" t="s">
        <v>54</v>
      </c>
      <c r="I25" s="108" t="s">
        <v>124</v>
      </c>
      <c r="J25" s="103" t="n">
        <f aca="false">J24+1</f>
        <v>2</v>
      </c>
      <c r="K25" s="109" t="n">
        <f aca="false">K3</f>
        <v>75</v>
      </c>
      <c r="L25" s="110" t="n">
        <f aca="false">K25+$L$1</f>
        <v>141</v>
      </c>
      <c r="M25" s="94" t="n">
        <v>4</v>
      </c>
      <c r="N25" s="94" t="n">
        <v>8</v>
      </c>
      <c r="O25" s="111" t="s">
        <v>135</v>
      </c>
      <c r="P25" s="111" t="str">
        <f aca="false">"_"&amp;I25&amp;LEFT(O25,1)&amp;J25</f>
        <v>_FRE2</v>
      </c>
      <c r="Q25" s="0" t="str">
        <f aca="false">"'"&amp;I25&amp;"-"&amp;O25&amp;"'!R"&amp;K25&amp;"C"&amp;M25&amp;":R"&amp;L25&amp;"C"&amp;N25</f>
        <v>'FR-Efficacy'!R75C4:R141C8</v>
      </c>
      <c r="R25" s="96" t="n">
        <v>0.0807032</v>
      </c>
    </row>
    <row r="26" customFormat="false" ht="15.75" hidden="false" customHeight="false" outlineLevel="0" collapsed="false">
      <c r="B26" s="39" t="s">
        <v>9</v>
      </c>
      <c r="C26" s="39" t="s">
        <v>9</v>
      </c>
      <c r="E26" s="39" t="s">
        <v>9</v>
      </c>
      <c r="F26" s="39" t="s">
        <v>18</v>
      </c>
      <c r="I26" s="108" t="s">
        <v>124</v>
      </c>
      <c r="J26" s="103" t="n">
        <f aca="false">J25+1</f>
        <v>3</v>
      </c>
      <c r="K26" s="109" t="n">
        <f aca="false">K4</f>
        <v>142</v>
      </c>
      <c r="L26" s="110" t="n">
        <f aca="false">K26+$L$1</f>
        <v>208</v>
      </c>
      <c r="M26" s="94" t="n">
        <v>4</v>
      </c>
      <c r="N26" s="94" t="n">
        <v>8</v>
      </c>
      <c r="O26" s="111" t="s">
        <v>135</v>
      </c>
      <c r="P26" s="111" t="str">
        <f aca="false">"_"&amp;I26&amp;LEFT(O26,1)&amp;J26</f>
        <v>_FRE3</v>
      </c>
      <c r="Q26" s="0" t="str">
        <f aca="false">"'"&amp;I26&amp;"-"&amp;O26&amp;"'!R"&amp;K26&amp;"C"&amp;M26&amp;":R"&amp;L26&amp;"C"&amp;N26</f>
        <v>'FR-Efficacy'!R142C4:R208C8</v>
      </c>
      <c r="R26" s="96" t="n">
        <v>0.0950904</v>
      </c>
    </row>
    <row r="27" customFormat="false" ht="15.75" hidden="false" customHeight="false" outlineLevel="0" collapsed="false">
      <c r="B27" s="39" t="s">
        <v>54</v>
      </c>
      <c r="C27" s="39" t="s">
        <v>54</v>
      </c>
      <c r="E27" s="39" t="s">
        <v>54</v>
      </c>
      <c r="F27" s="39" t="s">
        <v>27</v>
      </c>
      <c r="I27" s="108" t="s">
        <v>124</v>
      </c>
      <c r="J27" s="103" t="n">
        <f aca="false">J26+1</f>
        <v>4</v>
      </c>
      <c r="K27" s="109" t="n">
        <f aca="false">K5</f>
        <v>209</v>
      </c>
      <c r="L27" s="110" t="n">
        <f aca="false">K27+$L$1</f>
        <v>275</v>
      </c>
      <c r="M27" s="94" t="n">
        <v>4</v>
      </c>
      <c r="N27" s="94" t="n">
        <v>8</v>
      </c>
      <c r="O27" s="111" t="s">
        <v>135</v>
      </c>
      <c r="P27" s="111" t="str">
        <f aca="false">"_"&amp;I27&amp;LEFT(O27,1)&amp;J27</f>
        <v>_FRE4</v>
      </c>
      <c r="Q27" s="0" t="str">
        <f aca="false">"'"&amp;I27&amp;"-"&amp;O27&amp;"'!R"&amp;K27&amp;"C"&amp;M27&amp;":R"&amp;L27&amp;"C"&amp;N27</f>
        <v>'FR-Efficacy'!R209C4:R275C8</v>
      </c>
      <c r="R27" s="96" t="n">
        <v>0.082614</v>
      </c>
    </row>
    <row r="28" customFormat="false" ht="15.75" hidden="false" customHeight="false" outlineLevel="0" collapsed="false">
      <c r="B28" s="39" t="s">
        <v>18</v>
      </c>
      <c r="C28" s="39" t="s">
        <v>18</v>
      </c>
      <c r="E28" s="39" t="s">
        <v>18</v>
      </c>
      <c r="F28" s="39"/>
      <c r="I28" s="108" t="s">
        <v>124</v>
      </c>
      <c r="J28" s="103" t="n">
        <f aca="false">J27+1</f>
        <v>5</v>
      </c>
      <c r="K28" s="109" t="n">
        <f aca="false">K6</f>
        <v>276</v>
      </c>
      <c r="L28" s="110" t="n">
        <f aca="false">K28+$L$1</f>
        <v>342</v>
      </c>
      <c r="M28" s="94" t="n">
        <v>4</v>
      </c>
      <c r="N28" s="94" t="n">
        <v>8</v>
      </c>
      <c r="O28" s="111" t="s">
        <v>135</v>
      </c>
      <c r="P28" s="111" t="str">
        <f aca="false">"_"&amp;I28&amp;LEFT(O28,1)&amp;J28</f>
        <v>_FRE5</v>
      </c>
      <c r="Q28" s="0" t="str">
        <f aca="false">"'"&amp;I28&amp;"-"&amp;O28&amp;"'!R"&amp;K28&amp;"C"&amp;M28&amp;":R"&amp;L28&amp;"C"&amp;N28</f>
        <v>'FR-Efficacy'!R276C4:R342C8</v>
      </c>
      <c r="R28" s="96" t="n">
        <v>0.0610894</v>
      </c>
    </row>
    <row r="29" customFormat="false" ht="15.75" hidden="false" customHeight="false" outlineLevel="0" collapsed="false">
      <c r="B29" s="39" t="s">
        <v>27</v>
      </c>
      <c r="C29" s="39" t="s">
        <v>27</v>
      </c>
      <c r="E29" s="39" t="s">
        <v>27</v>
      </c>
      <c r="I29" s="108" t="s">
        <v>124</v>
      </c>
      <c r="J29" s="103" t="n">
        <f aca="false">J28+1</f>
        <v>6</v>
      </c>
      <c r="K29" s="109" t="n">
        <f aca="false">K7</f>
        <v>343</v>
      </c>
      <c r="L29" s="110" t="n">
        <f aca="false">K29+$L$1</f>
        <v>409</v>
      </c>
      <c r="M29" s="94" t="n">
        <v>4</v>
      </c>
      <c r="N29" s="94" t="n">
        <v>8</v>
      </c>
      <c r="O29" s="111" t="s">
        <v>135</v>
      </c>
      <c r="P29" s="111" t="str">
        <f aca="false">"_"&amp;I29&amp;LEFT(O29,1)&amp;J29</f>
        <v>_FRE6</v>
      </c>
      <c r="Q29" s="0" t="str">
        <f aca="false">"'"&amp;I29&amp;"-"&amp;O29&amp;"'!R"&amp;K29&amp;"C"&amp;M29&amp;":R"&amp;L29&amp;"C"&amp;N29</f>
        <v>'FR-Efficacy'!R343C4:R409C8</v>
      </c>
      <c r="R29" s="96" t="n">
        <v>0.0580546</v>
      </c>
    </row>
    <row r="30" customFormat="false" ht="15.75" hidden="false" customHeight="false" outlineLevel="0" collapsed="false">
      <c r="B30" s="39" t="s">
        <v>60</v>
      </c>
      <c r="C30" s="39"/>
      <c r="E30" s="39"/>
      <c r="I30" s="108" t="s">
        <v>124</v>
      </c>
      <c r="J30" s="103" t="n">
        <f aca="false">J29+1</f>
        <v>7</v>
      </c>
      <c r="K30" s="109" t="n">
        <f aca="false">K8</f>
        <v>410</v>
      </c>
      <c r="L30" s="110" t="n">
        <f aca="false">K30+$L$1</f>
        <v>476</v>
      </c>
      <c r="M30" s="94" t="n">
        <v>4</v>
      </c>
      <c r="N30" s="94" t="n">
        <v>8</v>
      </c>
      <c r="O30" s="111" t="s">
        <v>135</v>
      </c>
      <c r="P30" s="111" t="str">
        <f aca="false">"_"&amp;I30&amp;LEFT(O30,1)&amp;J30</f>
        <v>_FRE7</v>
      </c>
      <c r="Q30" s="0" t="str">
        <f aca="false">"'"&amp;I30&amp;"-"&amp;O30&amp;"'!R"&amp;K30&amp;"C"&amp;M30&amp;":R"&amp;L30&amp;"C"&amp;N30</f>
        <v>'FR-Efficacy'!R410C4:R476C8</v>
      </c>
      <c r="R30" s="96" t="n">
        <v>0.0380474</v>
      </c>
    </row>
    <row r="31" customFormat="false" ht="15.75" hidden="false" customHeight="false" outlineLevel="0" collapsed="false">
      <c r="B31" s="39" t="s">
        <v>61</v>
      </c>
      <c r="I31" s="108" t="s">
        <v>124</v>
      </c>
      <c r="J31" s="103" t="n">
        <f aca="false">J30+1</f>
        <v>8</v>
      </c>
      <c r="K31" s="109" t="n">
        <f aca="false">K9</f>
        <v>477</v>
      </c>
      <c r="L31" s="110" t="n">
        <f aca="false">K31+$L$1</f>
        <v>543</v>
      </c>
      <c r="M31" s="94" t="n">
        <v>4</v>
      </c>
      <c r="N31" s="94" t="n">
        <v>8</v>
      </c>
      <c r="O31" s="111" t="s">
        <v>135</v>
      </c>
      <c r="P31" s="111" t="str">
        <f aca="false">"_"&amp;I31&amp;LEFT(O31,1)&amp;J31</f>
        <v>_FRE8</v>
      </c>
      <c r="Q31" s="0" t="str">
        <f aca="false">"'"&amp;I31&amp;"-"&amp;O31&amp;"'!R"&amp;K31&amp;"C"&amp;M31&amp;":R"&amp;L31&amp;"C"&amp;N31</f>
        <v>'FR-Efficacy'!R477C4:R543C8</v>
      </c>
      <c r="R31" s="96" t="n">
        <v>0.06182</v>
      </c>
    </row>
    <row r="32" customFormat="false" ht="15.75" hidden="false" customHeight="false" outlineLevel="0" collapsed="false">
      <c r="B32" s="39" t="s">
        <v>62</v>
      </c>
      <c r="I32" s="108" t="s">
        <v>124</v>
      </c>
      <c r="J32" s="104" t="n">
        <v>1</v>
      </c>
      <c r="K32" s="109" t="n">
        <f aca="false">K10</f>
        <v>8</v>
      </c>
      <c r="L32" s="110" t="n">
        <f aca="false">K32+$L$1</f>
        <v>74</v>
      </c>
      <c r="M32" s="94" t="n">
        <v>4</v>
      </c>
      <c r="N32" s="94" t="n">
        <v>8</v>
      </c>
      <c r="O32" s="111" t="s">
        <v>136</v>
      </c>
      <c r="P32" s="111" t="str">
        <f aca="false">"_"&amp;I32&amp;LEFT(O32,1)&amp;J32</f>
        <v>_FRS1</v>
      </c>
      <c r="Q32" s="0" t="str">
        <f aca="false">"'"&amp;I32&amp;"-"&amp;O32&amp;"'!R"&amp;K32&amp;"C"&amp;M32&amp;":R"&amp;L32&amp;"C"&amp;N32</f>
        <v>'FR-S&amp;T'!R8C4:R74C8</v>
      </c>
      <c r="R32" s="96" t="n">
        <v>0.0614699</v>
      </c>
    </row>
    <row r="33" customFormat="false" ht="15.75" hidden="false" customHeight="false" outlineLevel="0" collapsed="false">
      <c r="B33" s="39" t="s">
        <v>63</v>
      </c>
      <c r="I33" s="108" t="s">
        <v>124</v>
      </c>
      <c r="J33" s="104" t="n">
        <f aca="false">J32+1</f>
        <v>2</v>
      </c>
      <c r="K33" s="109" t="n">
        <f aca="false">K11</f>
        <v>75</v>
      </c>
      <c r="L33" s="110" t="n">
        <f aca="false">K33+$L$1</f>
        <v>141</v>
      </c>
      <c r="M33" s="94" t="n">
        <v>4</v>
      </c>
      <c r="N33" s="94" t="n">
        <v>8</v>
      </c>
      <c r="O33" s="111" t="s">
        <v>136</v>
      </c>
      <c r="P33" s="111" t="str">
        <f aca="false">"_"&amp;I33&amp;LEFT(O33,1)&amp;J33</f>
        <v>_FRS2</v>
      </c>
      <c r="Q33" s="0" t="str">
        <f aca="false">"'"&amp;I33&amp;"-"&amp;O33&amp;"'!R"&amp;K33&amp;"C"&amp;M33&amp;":R"&amp;L33&amp;"C"&amp;N33</f>
        <v>'FR-S&amp;T'!R75C4:R141C8</v>
      </c>
      <c r="R33" s="96" t="n">
        <v>0.0245729</v>
      </c>
    </row>
    <row r="34" customFormat="false" ht="15.75" hidden="false" customHeight="false" outlineLevel="0" collapsed="false">
      <c r="B34" s="39" t="s">
        <v>99</v>
      </c>
      <c r="I34" s="108" t="s">
        <v>124</v>
      </c>
      <c r="J34" s="104" t="n">
        <f aca="false">J33+1</f>
        <v>3</v>
      </c>
      <c r="K34" s="109" t="n">
        <f aca="false">K12</f>
        <v>142</v>
      </c>
      <c r="L34" s="110" t="n">
        <f aca="false">K34+$L$1</f>
        <v>208</v>
      </c>
      <c r="M34" s="94" t="n">
        <v>4</v>
      </c>
      <c r="N34" s="94" t="n">
        <v>8</v>
      </c>
      <c r="O34" s="111" t="s">
        <v>136</v>
      </c>
      <c r="P34" s="111" t="str">
        <f aca="false">"_"&amp;I34&amp;LEFT(O34,1)&amp;J34</f>
        <v>_FRS3</v>
      </c>
      <c r="Q34" s="0" t="str">
        <f aca="false">"'"&amp;I34&amp;"-"&amp;O34&amp;"'!R"&amp;K34&amp;"C"&amp;M34&amp;":R"&amp;L34&amp;"C"&amp;N34</f>
        <v>'FR-S&amp;T'!R142C4:R208C8</v>
      </c>
      <c r="R34" s="96" t="n">
        <v>0.0306471</v>
      </c>
    </row>
    <row r="35" customFormat="false" ht="15.75" hidden="false" customHeight="false" outlineLevel="0" collapsed="false">
      <c r="B35" s="39" t="s">
        <v>64</v>
      </c>
      <c r="I35" s="108" t="s">
        <v>124</v>
      </c>
      <c r="J35" s="104" t="n">
        <f aca="false">J34+1</f>
        <v>4</v>
      </c>
      <c r="K35" s="109" t="n">
        <f aca="false">K13</f>
        <v>209</v>
      </c>
      <c r="L35" s="110" t="n">
        <f aca="false">K35+$L$1</f>
        <v>275</v>
      </c>
      <c r="M35" s="94" t="n">
        <v>4</v>
      </c>
      <c r="N35" s="94" t="n">
        <v>8</v>
      </c>
      <c r="O35" s="111" t="s">
        <v>136</v>
      </c>
      <c r="P35" s="111" t="str">
        <f aca="false">"_"&amp;I35&amp;LEFT(O35,1)&amp;J35</f>
        <v>_FRS4</v>
      </c>
      <c r="Q35" s="0" t="str">
        <f aca="false">"'"&amp;I35&amp;"-"&amp;O35&amp;"'!R"&amp;K35&amp;"C"&amp;M35&amp;":R"&amp;L35&amp;"C"&amp;N35</f>
        <v>'FR-S&amp;T'!R209C4:R275C8</v>
      </c>
      <c r="R35" s="96" t="n">
        <v>0.0349643</v>
      </c>
    </row>
    <row r="36" customFormat="false" ht="15.75" hidden="false" customHeight="false" outlineLevel="0" collapsed="false">
      <c r="B36" s="39" t="s">
        <v>65</v>
      </c>
      <c r="I36" s="108" t="s">
        <v>124</v>
      </c>
      <c r="J36" s="104" t="n">
        <f aca="false">J35+1</f>
        <v>5</v>
      </c>
      <c r="K36" s="109" t="n">
        <f aca="false">K14</f>
        <v>276</v>
      </c>
      <c r="L36" s="110" t="n">
        <f aca="false">K36+$L$1</f>
        <v>342</v>
      </c>
      <c r="M36" s="94" t="n">
        <v>4</v>
      </c>
      <c r="N36" s="94" t="n">
        <v>8</v>
      </c>
      <c r="O36" s="111" t="s">
        <v>136</v>
      </c>
      <c r="P36" s="111" t="str">
        <f aca="false">"_"&amp;I36&amp;LEFT(O36,1)&amp;J36</f>
        <v>_FRS5</v>
      </c>
      <c r="Q36" s="0" t="str">
        <f aca="false">"'"&amp;I36&amp;"-"&amp;O36&amp;"'!R"&amp;K36&amp;"C"&amp;M36&amp;":R"&amp;L36&amp;"C"&amp;N36</f>
        <v>'FR-S&amp;T'!R276C4:R342C8</v>
      </c>
      <c r="R36" s="96" t="n">
        <v>0.0460083</v>
      </c>
    </row>
    <row r="37" customFormat="false" ht="15.75" hidden="false" customHeight="false" outlineLevel="0" collapsed="false">
      <c r="B37" s="39" t="s">
        <v>66</v>
      </c>
      <c r="I37" s="108" t="s">
        <v>124</v>
      </c>
      <c r="J37" s="104" t="n">
        <f aca="false">J36+1</f>
        <v>6</v>
      </c>
      <c r="K37" s="109" t="n">
        <f aca="false">K15</f>
        <v>343</v>
      </c>
      <c r="L37" s="110" t="n">
        <f aca="false">K37+$L$1</f>
        <v>409</v>
      </c>
      <c r="M37" s="94" t="n">
        <v>4</v>
      </c>
      <c r="N37" s="94" t="n">
        <v>8</v>
      </c>
      <c r="O37" s="111" t="s">
        <v>136</v>
      </c>
      <c r="P37" s="111" t="str">
        <f aca="false">"_"&amp;I37&amp;LEFT(O37,1)&amp;J37</f>
        <v>_FRS6</v>
      </c>
      <c r="Q37" s="0" t="str">
        <f aca="false">"'"&amp;I37&amp;"-"&amp;O37&amp;"'!R"&amp;K37&amp;"C"&amp;M37&amp;":R"&amp;L37&amp;"C"&amp;N37</f>
        <v>'FR-S&amp;T'!R343C4:R409C8</v>
      </c>
      <c r="R37" s="96" t="n">
        <v>0.0214354</v>
      </c>
    </row>
    <row r="38" customFormat="false" ht="15.75" hidden="false" customHeight="false" outlineLevel="0" collapsed="false">
      <c r="B38" s="39" t="s">
        <v>67</v>
      </c>
      <c r="I38" s="108" t="s">
        <v>124</v>
      </c>
      <c r="J38" s="104" t="n">
        <f aca="false">J37+1</f>
        <v>7</v>
      </c>
      <c r="K38" s="109" t="n">
        <f aca="false">K16</f>
        <v>410</v>
      </c>
      <c r="L38" s="110" t="n">
        <f aca="false">K38+$L$1</f>
        <v>476</v>
      </c>
      <c r="M38" s="94" t="n">
        <v>4</v>
      </c>
      <c r="N38" s="94" t="n">
        <v>8</v>
      </c>
      <c r="O38" s="111" t="s">
        <v>136</v>
      </c>
      <c r="P38" s="111" t="str">
        <f aca="false">"_"&amp;I38&amp;LEFT(O38,1)&amp;J38</f>
        <v>_FRS7</v>
      </c>
      <c r="Q38" s="0" t="str">
        <f aca="false">"'"&amp;I38&amp;"-"&amp;O38&amp;"'!R"&amp;K38&amp;"C"&amp;M38&amp;":R"&amp;L38&amp;"C"&amp;N38</f>
        <v>'FR-S&amp;T'!R410C4:R476C8</v>
      </c>
      <c r="R38" s="96" t="n">
        <v>0.031877</v>
      </c>
    </row>
    <row r="39" customFormat="false" ht="15.75" hidden="false" customHeight="false" outlineLevel="0" collapsed="false">
      <c r="B39" s="39" t="s">
        <v>68</v>
      </c>
      <c r="I39" s="108" t="s">
        <v>124</v>
      </c>
      <c r="J39" s="105" t="n">
        <v>1</v>
      </c>
      <c r="K39" s="109" t="n">
        <f aca="false">K17</f>
        <v>8</v>
      </c>
      <c r="L39" s="110" t="n">
        <f aca="false">K39+$L$1</f>
        <v>74</v>
      </c>
      <c r="M39" s="94" t="n">
        <v>4</v>
      </c>
      <c r="N39" s="94" t="n">
        <v>8</v>
      </c>
      <c r="O39" s="111" t="s">
        <v>137</v>
      </c>
      <c r="P39" s="111" t="str">
        <f aca="false">"_"&amp;I39&amp;LEFT(O39,1)&amp;J39</f>
        <v>_FRD1</v>
      </c>
      <c r="Q39" s="0" t="str">
        <f aca="false">"'"&amp;I39&amp;"-"&amp;O39&amp;"'!R"&amp;K39&amp;"C"&amp;M39&amp;":R"&amp;L39&amp;"C"&amp;N39</f>
        <v>'FR-Delivery'!R8C4:R74C8</v>
      </c>
      <c r="R39" s="96" t="n">
        <v>0.05970405474</v>
      </c>
    </row>
    <row r="40" customFormat="false" ht="15.75" hidden="false" customHeight="false" outlineLevel="0" collapsed="false">
      <c r="B40" s="39" t="s">
        <v>69</v>
      </c>
      <c r="I40" s="108" t="s">
        <v>124</v>
      </c>
      <c r="J40" s="105" t="n">
        <f aca="false">J39+1</f>
        <v>2</v>
      </c>
      <c r="K40" s="109" t="n">
        <f aca="false">K18</f>
        <v>75</v>
      </c>
      <c r="L40" s="110" t="n">
        <f aca="false">K40+$L$1</f>
        <v>141</v>
      </c>
      <c r="M40" s="94" t="n">
        <v>4</v>
      </c>
      <c r="N40" s="94" t="n">
        <v>8</v>
      </c>
      <c r="O40" s="111" t="s">
        <v>137</v>
      </c>
      <c r="P40" s="111" t="str">
        <f aca="false">"_"&amp;I40&amp;LEFT(O40,1)&amp;J40</f>
        <v>_FRD2</v>
      </c>
      <c r="Q40" s="0" t="str">
        <f aca="false">"'"&amp;I40&amp;"-"&amp;O40&amp;"'!R"&amp;K40&amp;"C"&amp;M40&amp;":R"&amp;L40&amp;"C"&amp;N40</f>
        <v>'FR-Delivery'!R75C4:R141C8</v>
      </c>
      <c r="R40" s="96" t="n">
        <v>0.04002720414</v>
      </c>
    </row>
    <row r="41" customFormat="false" ht="15.75" hidden="false" customHeight="false" outlineLevel="0" collapsed="false">
      <c r="B41" s="39" t="s">
        <v>70</v>
      </c>
      <c r="I41" s="108" t="s">
        <v>124</v>
      </c>
      <c r="J41" s="105" t="n">
        <f aca="false">J40+1</f>
        <v>3</v>
      </c>
      <c r="K41" s="109" t="n">
        <f aca="false">K19</f>
        <v>142</v>
      </c>
      <c r="L41" s="110" t="n">
        <f aca="false">K41+$L$1</f>
        <v>208</v>
      </c>
      <c r="M41" s="94" t="n">
        <v>4</v>
      </c>
      <c r="N41" s="94" t="n">
        <v>8</v>
      </c>
      <c r="O41" s="111" t="s">
        <v>137</v>
      </c>
      <c r="P41" s="111" t="str">
        <f aca="false">"_"&amp;I41&amp;LEFT(O41,1)&amp;J41</f>
        <v>_FRD3</v>
      </c>
      <c r="Q41" s="0" t="str">
        <f aca="false">"'"&amp;I41&amp;"-"&amp;O41&amp;"'!R"&amp;K41&amp;"C"&amp;M41&amp;":R"&amp;L41&amp;"C"&amp;N41</f>
        <v>'FR-Delivery'!R142C4:R208C8</v>
      </c>
      <c r="R41" s="96" t="n">
        <v>0.03232814112</v>
      </c>
    </row>
    <row r="42" customFormat="false" ht="15.75" hidden="false" customHeight="false" outlineLevel="0" collapsed="false">
      <c r="B42" s="39" t="s">
        <v>42</v>
      </c>
      <c r="I42" s="108" t="s">
        <v>124</v>
      </c>
      <c r="J42" s="105" t="n">
        <f aca="false">J41+1</f>
        <v>4</v>
      </c>
      <c r="K42" s="109" t="n">
        <f aca="false">K20</f>
        <v>209</v>
      </c>
      <c r="L42" s="110" t="n">
        <f aca="false">K42+$L$1</f>
        <v>275</v>
      </c>
      <c r="M42" s="94" t="n">
        <v>4</v>
      </c>
      <c r="N42" s="94" t="n">
        <v>8</v>
      </c>
      <c r="O42" s="111" t="s">
        <v>137</v>
      </c>
      <c r="P42" s="111" t="str">
        <f aca="false">"_"&amp;I42&amp;LEFT(O42,1)&amp;J42</f>
        <v>_FRD4</v>
      </c>
      <c r="Q42" s="0" t="str">
        <f aca="false">"'"&amp;I42&amp;"-"&amp;O42&amp;"'!R"&amp;K42&amp;"C"&amp;M42&amp;":R"&amp;L42&amp;"C"&amp;N42</f>
        <v>'FR-Delivery'!R209C4:R275C8</v>
      </c>
      <c r="R42" s="96" t="n">
        <v>0.0549406</v>
      </c>
    </row>
    <row r="43" customFormat="false" ht="15.75" hidden="false" customHeight="false" outlineLevel="0" collapsed="false">
      <c r="I43" s="108" t="s">
        <v>124</v>
      </c>
      <c r="J43" s="106" t="n">
        <v>1</v>
      </c>
      <c r="K43" s="109" t="n">
        <f aca="false">K21</f>
        <v>8</v>
      </c>
      <c r="L43" s="110" t="n">
        <f aca="false">K43+$L$1</f>
        <v>74</v>
      </c>
      <c r="M43" s="94" t="n">
        <v>4</v>
      </c>
      <c r="N43" s="94" t="n">
        <v>8</v>
      </c>
      <c r="O43" s="111" t="s">
        <v>138</v>
      </c>
      <c r="P43" s="111" t="str">
        <f aca="false">"_"&amp;I43&amp;LEFT(O43,1)&amp;J43</f>
        <v>_FRB1</v>
      </c>
      <c r="Q43" s="0" t="str">
        <f aca="false">"'"&amp;I43&amp;"-"&amp;O43&amp;"'!R"&amp;K43&amp;"C"&amp;M43&amp;":R"&amp;L43&amp;"C"&amp;N43</f>
        <v>'FR-Barrier'!R8C4:R74C8</v>
      </c>
      <c r="R43" s="96" t="n">
        <v>0.2</v>
      </c>
    </row>
    <row r="44" customFormat="false" ht="15.75" hidden="false" customHeight="false" outlineLevel="0" collapsed="false">
      <c r="I44" s="108" t="s">
        <v>124</v>
      </c>
      <c r="J44" s="106" t="n">
        <f aca="false">J43+1</f>
        <v>2</v>
      </c>
      <c r="K44" s="109" t="n">
        <f aca="false">K22</f>
        <v>75</v>
      </c>
      <c r="L44" s="110" t="n">
        <f aca="false">K44+$L$1</f>
        <v>141</v>
      </c>
      <c r="M44" s="94" t="n">
        <v>4</v>
      </c>
      <c r="N44" s="94" t="n">
        <v>8</v>
      </c>
      <c r="O44" s="111" t="s">
        <v>138</v>
      </c>
      <c r="P44" s="111" t="str">
        <f aca="false">"_"&amp;I44&amp;LEFT(O44,1)&amp;J44</f>
        <v>_FRB2</v>
      </c>
      <c r="Q44" s="0" t="str">
        <f aca="false">"'"&amp;I44&amp;"-"&amp;O44&amp;"'!R"&amp;K44&amp;"C"&amp;M44&amp;":R"&amp;L44&amp;"C"&amp;N44</f>
        <v>'FR-Barrier'!R75C4:R141C8</v>
      </c>
      <c r="R44" s="96" t="n">
        <v>0.4</v>
      </c>
    </row>
    <row r="45" customFormat="false" ht="15.75" hidden="false" customHeight="false" outlineLevel="0" collapsed="false">
      <c r="I45" s="108" t="s">
        <v>124</v>
      </c>
      <c r="J45" s="106" t="n">
        <f aca="false">J44+1</f>
        <v>3</v>
      </c>
      <c r="K45" s="109" t="n">
        <f aca="false">K23</f>
        <v>142</v>
      </c>
      <c r="L45" s="110" t="n">
        <f aca="false">K45+$L$1</f>
        <v>208</v>
      </c>
      <c r="M45" s="94" t="n">
        <v>4</v>
      </c>
      <c r="N45" s="94" t="n">
        <v>8</v>
      </c>
      <c r="O45" s="111" t="s">
        <v>138</v>
      </c>
      <c r="P45" s="111" t="str">
        <f aca="false">"_"&amp;I45&amp;LEFT(O45,1)&amp;J45</f>
        <v>_FRB3</v>
      </c>
      <c r="Q45" s="0" t="str">
        <f aca="false">"'"&amp;I45&amp;"-"&amp;O45&amp;"'!R"&amp;K45&amp;"C"&amp;M45&amp;":R"&amp;L45&amp;"C"&amp;N45</f>
        <v>'FR-Barrier'!R142C4:R208C8</v>
      </c>
      <c r="R45" s="96" t="n">
        <v>0.4</v>
      </c>
    </row>
    <row r="46" customFormat="false" ht="15.75" hidden="false" customHeight="false" outlineLevel="0" collapsed="false">
      <c r="I46" s="108" t="s">
        <v>127</v>
      </c>
      <c r="J46" s="103" t="n">
        <v>1</v>
      </c>
      <c r="K46" s="109" t="n">
        <f aca="false">K24</f>
        <v>8</v>
      </c>
      <c r="L46" s="110" t="n">
        <f aca="false">K46+$L$1</f>
        <v>74</v>
      </c>
      <c r="M46" s="94" t="n">
        <v>4</v>
      </c>
      <c r="N46" s="94" t="n">
        <v>8</v>
      </c>
      <c r="O46" s="111" t="s">
        <v>135</v>
      </c>
      <c r="P46" s="111" t="str">
        <f aca="false">"_"&amp;I46&amp;LEFT(O46,1)&amp;J46</f>
        <v>_ITE1</v>
      </c>
      <c r="Q46" s="0" t="str">
        <f aca="false">"'"&amp;I46&amp;"-"&amp;O46&amp;"'!R"&amp;K46&amp;"C"&amp;M46&amp;":R"&amp;L46&amp;"C"&amp;N46</f>
        <v>'IT-Efficacy'!R8C4:R74C8</v>
      </c>
      <c r="R46" s="96" t="n">
        <v>0.084581</v>
      </c>
    </row>
    <row r="47" customFormat="false" ht="15.75" hidden="false" customHeight="false" outlineLevel="0" collapsed="false">
      <c r="I47" s="108" t="s">
        <v>127</v>
      </c>
      <c r="J47" s="103" t="n">
        <f aca="false">J46+1</f>
        <v>2</v>
      </c>
      <c r="K47" s="109" t="n">
        <f aca="false">K25</f>
        <v>75</v>
      </c>
      <c r="L47" s="110" t="n">
        <f aca="false">K47+$L$1</f>
        <v>141</v>
      </c>
      <c r="M47" s="94" t="n">
        <v>4</v>
      </c>
      <c r="N47" s="94" t="n">
        <v>8</v>
      </c>
      <c r="O47" s="111" t="s">
        <v>135</v>
      </c>
      <c r="P47" s="111" t="str">
        <f aca="false">"_"&amp;I47&amp;LEFT(O47,1)&amp;J47</f>
        <v>_ITE2</v>
      </c>
      <c r="Q47" s="0" t="str">
        <f aca="false">"'"&amp;I47&amp;"-"&amp;O47&amp;"'!R"&amp;K47&amp;"C"&amp;M47&amp;":R"&amp;L47&amp;"C"&amp;N47</f>
        <v>'IT-Efficacy'!R75C4:R141C8</v>
      </c>
      <c r="R47" s="96" t="n">
        <v>0.0807032</v>
      </c>
    </row>
    <row r="48" customFormat="false" ht="15.75" hidden="false" customHeight="false" outlineLevel="0" collapsed="false">
      <c r="I48" s="108" t="s">
        <v>127</v>
      </c>
      <c r="J48" s="103" t="n">
        <f aca="false">J47+1</f>
        <v>3</v>
      </c>
      <c r="K48" s="109" t="n">
        <f aca="false">K26</f>
        <v>142</v>
      </c>
      <c r="L48" s="110" t="n">
        <f aca="false">K48+$L$1</f>
        <v>208</v>
      </c>
      <c r="M48" s="94" t="n">
        <v>4</v>
      </c>
      <c r="N48" s="94" t="n">
        <v>8</v>
      </c>
      <c r="O48" s="111" t="s">
        <v>135</v>
      </c>
      <c r="P48" s="111" t="str">
        <f aca="false">"_"&amp;I48&amp;LEFT(O48,1)&amp;J48</f>
        <v>_ITE3</v>
      </c>
      <c r="Q48" s="0" t="str">
        <f aca="false">"'"&amp;I48&amp;"-"&amp;O48&amp;"'!R"&amp;K48&amp;"C"&amp;M48&amp;":R"&amp;L48&amp;"C"&amp;N48</f>
        <v>'IT-Efficacy'!R142C4:R208C8</v>
      </c>
      <c r="R48" s="96" t="n">
        <v>0.0950904</v>
      </c>
    </row>
    <row r="49" customFormat="false" ht="15.75" hidden="false" customHeight="false" outlineLevel="0" collapsed="false">
      <c r="I49" s="108" t="s">
        <v>127</v>
      </c>
      <c r="J49" s="103" t="n">
        <f aca="false">J48+1</f>
        <v>4</v>
      </c>
      <c r="K49" s="109" t="n">
        <f aca="false">K27</f>
        <v>209</v>
      </c>
      <c r="L49" s="110" t="n">
        <f aca="false">K49+$L$1</f>
        <v>275</v>
      </c>
      <c r="M49" s="94" t="n">
        <v>4</v>
      </c>
      <c r="N49" s="94" t="n">
        <v>8</v>
      </c>
      <c r="O49" s="111" t="s">
        <v>135</v>
      </c>
      <c r="P49" s="111" t="str">
        <f aca="false">"_"&amp;I49&amp;LEFT(O49,1)&amp;J49</f>
        <v>_ITE4</v>
      </c>
      <c r="Q49" s="0" t="str">
        <f aca="false">"'"&amp;I49&amp;"-"&amp;O49&amp;"'!R"&amp;K49&amp;"C"&amp;M49&amp;":R"&amp;L49&amp;"C"&amp;N49</f>
        <v>'IT-Efficacy'!R209C4:R275C8</v>
      </c>
      <c r="R49" s="96" t="n">
        <v>0.082614</v>
      </c>
    </row>
    <row r="50" customFormat="false" ht="15.75" hidden="false" customHeight="false" outlineLevel="0" collapsed="false">
      <c r="I50" s="108" t="s">
        <v>127</v>
      </c>
      <c r="J50" s="103" t="n">
        <f aca="false">J49+1</f>
        <v>5</v>
      </c>
      <c r="K50" s="109" t="n">
        <f aca="false">K28</f>
        <v>276</v>
      </c>
      <c r="L50" s="110" t="n">
        <f aca="false">K50+$L$1</f>
        <v>342</v>
      </c>
      <c r="M50" s="94" t="n">
        <v>4</v>
      </c>
      <c r="N50" s="94" t="n">
        <v>8</v>
      </c>
      <c r="O50" s="111" t="s">
        <v>135</v>
      </c>
      <c r="P50" s="111" t="str">
        <f aca="false">"_"&amp;I50&amp;LEFT(O50,1)&amp;J50</f>
        <v>_ITE5</v>
      </c>
      <c r="Q50" s="0" t="str">
        <f aca="false">"'"&amp;I50&amp;"-"&amp;O50&amp;"'!R"&amp;K50&amp;"C"&amp;M50&amp;":R"&amp;L50&amp;"C"&amp;N50</f>
        <v>'IT-Efficacy'!R276C4:R342C8</v>
      </c>
      <c r="R50" s="96" t="n">
        <v>0.0610894</v>
      </c>
    </row>
    <row r="51" customFormat="false" ht="15.75" hidden="false" customHeight="false" outlineLevel="0" collapsed="false">
      <c r="I51" s="108" t="s">
        <v>127</v>
      </c>
      <c r="J51" s="103" t="n">
        <f aca="false">J50+1</f>
        <v>6</v>
      </c>
      <c r="K51" s="109" t="n">
        <f aca="false">K29</f>
        <v>343</v>
      </c>
      <c r="L51" s="110" t="n">
        <f aca="false">K51+$L$1</f>
        <v>409</v>
      </c>
      <c r="M51" s="94" t="n">
        <v>4</v>
      </c>
      <c r="N51" s="94" t="n">
        <v>8</v>
      </c>
      <c r="O51" s="111" t="s">
        <v>135</v>
      </c>
      <c r="P51" s="111" t="str">
        <f aca="false">"_"&amp;I51&amp;LEFT(O51,1)&amp;J51</f>
        <v>_ITE6</v>
      </c>
      <c r="Q51" s="0" t="str">
        <f aca="false">"'"&amp;I51&amp;"-"&amp;O51&amp;"'!R"&amp;K51&amp;"C"&amp;M51&amp;":R"&amp;L51&amp;"C"&amp;N51</f>
        <v>'IT-Efficacy'!R343C4:R409C8</v>
      </c>
      <c r="R51" s="96" t="n">
        <v>0.0580546</v>
      </c>
    </row>
    <row r="52" customFormat="false" ht="15.75" hidden="false" customHeight="false" outlineLevel="0" collapsed="false">
      <c r="I52" s="108" t="s">
        <v>127</v>
      </c>
      <c r="J52" s="103" t="n">
        <f aca="false">J51+1</f>
        <v>7</v>
      </c>
      <c r="K52" s="109" t="n">
        <f aca="false">K30</f>
        <v>410</v>
      </c>
      <c r="L52" s="110" t="n">
        <f aca="false">K52+$L$1</f>
        <v>476</v>
      </c>
      <c r="M52" s="94" t="n">
        <v>4</v>
      </c>
      <c r="N52" s="94" t="n">
        <v>8</v>
      </c>
      <c r="O52" s="111" t="s">
        <v>135</v>
      </c>
      <c r="P52" s="111" t="str">
        <f aca="false">"_"&amp;I52&amp;LEFT(O52,1)&amp;J52</f>
        <v>_ITE7</v>
      </c>
      <c r="Q52" s="0" t="str">
        <f aca="false">"'"&amp;I52&amp;"-"&amp;O52&amp;"'!R"&amp;K52&amp;"C"&amp;M52&amp;":R"&amp;L52&amp;"C"&amp;N52</f>
        <v>'IT-Efficacy'!R410C4:R476C8</v>
      </c>
      <c r="R52" s="96" t="n">
        <v>0.0380474</v>
      </c>
    </row>
    <row r="53" customFormat="false" ht="15.75" hidden="false" customHeight="false" outlineLevel="0" collapsed="false">
      <c r="I53" s="108" t="s">
        <v>127</v>
      </c>
      <c r="J53" s="103" t="n">
        <f aca="false">J52+1</f>
        <v>8</v>
      </c>
      <c r="K53" s="109" t="n">
        <f aca="false">K31</f>
        <v>477</v>
      </c>
      <c r="L53" s="110" t="n">
        <f aca="false">K53+$L$1</f>
        <v>543</v>
      </c>
      <c r="M53" s="94" t="n">
        <v>4</v>
      </c>
      <c r="N53" s="94" t="n">
        <v>8</v>
      </c>
      <c r="O53" s="111" t="s">
        <v>135</v>
      </c>
      <c r="P53" s="111" t="str">
        <f aca="false">"_"&amp;I53&amp;LEFT(O53,1)&amp;J53</f>
        <v>_ITE8</v>
      </c>
      <c r="Q53" s="0" t="str">
        <f aca="false">"'"&amp;I53&amp;"-"&amp;O53&amp;"'!R"&amp;K53&amp;"C"&amp;M53&amp;":R"&amp;L53&amp;"C"&amp;N53</f>
        <v>'IT-Efficacy'!R477C4:R543C8</v>
      </c>
      <c r="R53" s="96" t="n">
        <v>0.06182</v>
      </c>
    </row>
    <row r="54" customFormat="false" ht="15.75" hidden="false" customHeight="false" outlineLevel="0" collapsed="false">
      <c r="I54" s="108" t="s">
        <v>127</v>
      </c>
      <c r="J54" s="104" t="n">
        <v>1</v>
      </c>
      <c r="K54" s="109" t="n">
        <f aca="false">K32</f>
        <v>8</v>
      </c>
      <c r="L54" s="110" t="n">
        <f aca="false">K54+$L$1</f>
        <v>74</v>
      </c>
      <c r="M54" s="94" t="n">
        <v>4</v>
      </c>
      <c r="N54" s="94" t="n">
        <v>8</v>
      </c>
      <c r="O54" s="111" t="s">
        <v>136</v>
      </c>
      <c r="P54" s="111" t="str">
        <f aca="false">"_"&amp;I54&amp;LEFT(O54,1)&amp;J54</f>
        <v>_ITS1</v>
      </c>
      <c r="Q54" s="0" t="str">
        <f aca="false">"'"&amp;I54&amp;"-"&amp;O54&amp;"'!R"&amp;K54&amp;"C"&amp;M54&amp;":R"&amp;L54&amp;"C"&amp;N54</f>
        <v>'IT-S&amp;T'!R8C4:R74C8</v>
      </c>
      <c r="R54" s="96" t="n">
        <v>0.0614699</v>
      </c>
    </row>
    <row r="55" customFormat="false" ht="15.75" hidden="false" customHeight="false" outlineLevel="0" collapsed="false">
      <c r="I55" s="108" t="s">
        <v>127</v>
      </c>
      <c r="J55" s="104" t="n">
        <f aca="false">J54+1</f>
        <v>2</v>
      </c>
      <c r="K55" s="109" t="n">
        <f aca="false">K33</f>
        <v>75</v>
      </c>
      <c r="L55" s="110" t="n">
        <f aca="false">K55+$L$1</f>
        <v>141</v>
      </c>
      <c r="M55" s="94" t="n">
        <v>4</v>
      </c>
      <c r="N55" s="94" t="n">
        <v>8</v>
      </c>
      <c r="O55" s="111" t="s">
        <v>136</v>
      </c>
      <c r="P55" s="111" t="str">
        <f aca="false">"_"&amp;I55&amp;LEFT(O55,1)&amp;J55</f>
        <v>_ITS2</v>
      </c>
      <c r="Q55" s="0" t="str">
        <f aca="false">"'"&amp;I55&amp;"-"&amp;O55&amp;"'!R"&amp;K55&amp;"C"&amp;M55&amp;":R"&amp;L55&amp;"C"&amp;N55</f>
        <v>'IT-S&amp;T'!R75C4:R141C8</v>
      </c>
      <c r="R55" s="96" t="n">
        <v>0.0245729</v>
      </c>
    </row>
    <row r="56" customFormat="false" ht="15.75" hidden="false" customHeight="false" outlineLevel="0" collapsed="false">
      <c r="I56" s="108" t="s">
        <v>127</v>
      </c>
      <c r="J56" s="104" t="n">
        <f aca="false">J55+1</f>
        <v>3</v>
      </c>
      <c r="K56" s="109" t="n">
        <f aca="false">K34</f>
        <v>142</v>
      </c>
      <c r="L56" s="110" t="n">
        <f aca="false">K56+$L$1</f>
        <v>208</v>
      </c>
      <c r="M56" s="94" t="n">
        <v>4</v>
      </c>
      <c r="N56" s="94" t="n">
        <v>8</v>
      </c>
      <c r="O56" s="111" t="s">
        <v>136</v>
      </c>
      <c r="P56" s="111" t="str">
        <f aca="false">"_"&amp;I56&amp;LEFT(O56,1)&amp;J56</f>
        <v>_ITS3</v>
      </c>
      <c r="Q56" s="0" t="str">
        <f aca="false">"'"&amp;I56&amp;"-"&amp;O56&amp;"'!R"&amp;K56&amp;"C"&amp;M56&amp;":R"&amp;L56&amp;"C"&amp;N56</f>
        <v>'IT-S&amp;T'!R142C4:R208C8</v>
      </c>
      <c r="R56" s="96" t="n">
        <v>0.0306471</v>
      </c>
    </row>
    <row r="57" customFormat="false" ht="15.75" hidden="false" customHeight="false" outlineLevel="0" collapsed="false">
      <c r="I57" s="108" t="s">
        <v>127</v>
      </c>
      <c r="J57" s="104" t="n">
        <f aca="false">J56+1</f>
        <v>4</v>
      </c>
      <c r="K57" s="109" t="n">
        <f aca="false">K35</f>
        <v>209</v>
      </c>
      <c r="L57" s="110" t="n">
        <f aca="false">K57+$L$1</f>
        <v>275</v>
      </c>
      <c r="M57" s="94" t="n">
        <v>4</v>
      </c>
      <c r="N57" s="94" t="n">
        <v>8</v>
      </c>
      <c r="O57" s="111" t="s">
        <v>136</v>
      </c>
      <c r="P57" s="111" t="str">
        <f aca="false">"_"&amp;I57&amp;LEFT(O57,1)&amp;J57</f>
        <v>_ITS4</v>
      </c>
      <c r="Q57" s="0" t="str">
        <f aca="false">"'"&amp;I57&amp;"-"&amp;O57&amp;"'!R"&amp;K57&amp;"C"&amp;M57&amp;":R"&amp;L57&amp;"C"&amp;N57</f>
        <v>'IT-S&amp;T'!R209C4:R275C8</v>
      </c>
      <c r="R57" s="96" t="n">
        <v>0.0349643</v>
      </c>
    </row>
    <row r="58" customFormat="false" ht="15.75" hidden="false" customHeight="false" outlineLevel="0" collapsed="false">
      <c r="I58" s="108" t="s">
        <v>127</v>
      </c>
      <c r="J58" s="104" t="n">
        <f aca="false">J57+1</f>
        <v>5</v>
      </c>
      <c r="K58" s="109" t="n">
        <f aca="false">K36</f>
        <v>276</v>
      </c>
      <c r="L58" s="110" t="n">
        <f aca="false">K58+$L$1</f>
        <v>342</v>
      </c>
      <c r="M58" s="94" t="n">
        <v>4</v>
      </c>
      <c r="N58" s="94" t="n">
        <v>8</v>
      </c>
      <c r="O58" s="111" t="s">
        <v>136</v>
      </c>
      <c r="P58" s="111" t="str">
        <f aca="false">"_"&amp;I58&amp;LEFT(O58,1)&amp;J58</f>
        <v>_ITS5</v>
      </c>
      <c r="Q58" s="0" t="str">
        <f aca="false">"'"&amp;I58&amp;"-"&amp;O58&amp;"'!R"&amp;K58&amp;"C"&amp;M58&amp;":R"&amp;L58&amp;"C"&amp;N58</f>
        <v>'IT-S&amp;T'!R276C4:R342C8</v>
      </c>
      <c r="R58" s="96" t="n">
        <v>0.0460083</v>
      </c>
    </row>
    <row r="59" customFormat="false" ht="15.75" hidden="false" customHeight="false" outlineLevel="0" collapsed="false">
      <c r="I59" s="108" t="s">
        <v>127</v>
      </c>
      <c r="J59" s="104" t="n">
        <f aca="false">J58+1</f>
        <v>6</v>
      </c>
      <c r="K59" s="109" t="n">
        <f aca="false">K37</f>
        <v>343</v>
      </c>
      <c r="L59" s="110" t="n">
        <f aca="false">K59+$L$1</f>
        <v>409</v>
      </c>
      <c r="M59" s="94" t="n">
        <v>4</v>
      </c>
      <c r="N59" s="94" t="n">
        <v>8</v>
      </c>
      <c r="O59" s="111" t="s">
        <v>136</v>
      </c>
      <c r="P59" s="111" t="str">
        <f aca="false">"_"&amp;I59&amp;LEFT(O59,1)&amp;J59</f>
        <v>_ITS6</v>
      </c>
      <c r="Q59" s="0" t="str">
        <f aca="false">"'"&amp;I59&amp;"-"&amp;O59&amp;"'!R"&amp;K59&amp;"C"&amp;M59&amp;":R"&amp;L59&amp;"C"&amp;N59</f>
        <v>'IT-S&amp;T'!R343C4:R409C8</v>
      </c>
      <c r="R59" s="96" t="n">
        <v>0.0214354</v>
      </c>
    </row>
    <row r="60" customFormat="false" ht="15.75" hidden="false" customHeight="false" outlineLevel="0" collapsed="false">
      <c r="I60" s="108" t="s">
        <v>127</v>
      </c>
      <c r="J60" s="104" t="n">
        <f aca="false">J59+1</f>
        <v>7</v>
      </c>
      <c r="K60" s="109" t="n">
        <f aca="false">K38</f>
        <v>410</v>
      </c>
      <c r="L60" s="110" t="n">
        <f aca="false">K60+$L$1</f>
        <v>476</v>
      </c>
      <c r="M60" s="94" t="n">
        <v>4</v>
      </c>
      <c r="N60" s="94" t="n">
        <v>8</v>
      </c>
      <c r="O60" s="111" t="s">
        <v>136</v>
      </c>
      <c r="P60" s="111" t="str">
        <f aca="false">"_"&amp;I60&amp;LEFT(O60,1)&amp;J60</f>
        <v>_ITS7</v>
      </c>
      <c r="Q60" s="0" t="str">
        <f aca="false">"'"&amp;I60&amp;"-"&amp;O60&amp;"'!R"&amp;K60&amp;"C"&amp;M60&amp;":R"&amp;L60&amp;"C"&amp;N60</f>
        <v>'IT-S&amp;T'!R410C4:R476C8</v>
      </c>
      <c r="R60" s="96" t="n">
        <v>0.031877</v>
      </c>
    </row>
    <row r="61" customFormat="false" ht="15.75" hidden="false" customHeight="false" outlineLevel="0" collapsed="false">
      <c r="I61" s="108" t="s">
        <v>127</v>
      </c>
      <c r="J61" s="105" t="n">
        <v>1</v>
      </c>
      <c r="K61" s="109" t="n">
        <f aca="false">K39</f>
        <v>8</v>
      </c>
      <c r="L61" s="110" t="n">
        <f aca="false">K61+$L$1</f>
        <v>74</v>
      </c>
      <c r="M61" s="94" t="n">
        <v>4</v>
      </c>
      <c r="N61" s="94" t="n">
        <v>8</v>
      </c>
      <c r="O61" s="111" t="s">
        <v>137</v>
      </c>
      <c r="P61" s="111" t="str">
        <f aca="false">"_"&amp;I61&amp;LEFT(O61,1)&amp;J61</f>
        <v>_ITD1</v>
      </c>
      <c r="Q61" s="0" t="str">
        <f aca="false">"'"&amp;I61&amp;"-"&amp;O61&amp;"'!R"&amp;K61&amp;"C"&amp;M61&amp;":R"&amp;L61&amp;"C"&amp;N61</f>
        <v>'IT-Delivery'!R8C4:R74C8</v>
      </c>
      <c r="R61" s="96" t="n">
        <v>0.05970405474</v>
      </c>
    </row>
    <row r="62" customFormat="false" ht="15.75" hidden="false" customHeight="false" outlineLevel="0" collapsed="false">
      <c r="I62" s="108" t="s">
        <v>127</v>
      </c>
      <c r="J62" s="105" t="n">
        <f aca="false">J61+1</f>
        <v>2</v>
      </c>
      <c r="K62" s="109" t="n">
        <f aca="false">K40</f>
        <v>75</v>
      </c>
      <c r="L62" s="110" t="n">
        <f aca="false">K62+$L$1</f>
        <v>141</v>
      </c>
      <c r="M62" s="94" t="n">
        <v>4</v>
      </c>
      <c r="N62" s="94" t="n">
        <v>8</v>
      </c>
      <c r="O62" s="111" t="s">
        <v>137</v>
      </c>
      <c r="P62" s="111" t="str">
        <f aca="false">"_"&amp;I62&amp;LEFT(O62,1)&amp;J62</f>
        <v>_ITD2</v>
      </c>
      <c r="Q62" s="0" t="str">
        <f aca="false">"'"&amp;I62&amp;"-"&amp;O62&amp;"'!R"&amp;K62&amp;"C"&amp;M62&amp;":R"&amp;L62&amp;"C"&amp;N62</f>
        <v>'IT-Delivery'!R75C4:R141C8</v>
      </c>
      <c r="R62" s="96" t="n">
        <v>0.04002720414</v>
      </c>
    </row>
    <row r="63" customFormat="false" ht="15.75" hidden="false" customHeight="false" outlineLevel="0" collapsed="false">
      <c r="I63" s="108" t="s">
        <v>127</v>
      </c>
      <c r="J63" s="105" t="n">
        <f aca="false">J62+1</f>
        <v>3</v>
      </c>
      <c r="K63" s="109" t="n">
        <f aca="false">K41</f>
        <v>142</v>
      </c>
      <c r="L63" s="110" t="n">
        <f aca="false">K63+$L$1</f>
        <v>208</v>
      </c>
      <c r="M63" s="94" t="n">
        <v>4</v>
      </c>
      <c r="N63" s="94" t="n">
        <v>8</v>
      </c>
      <c r="O63" s="111" t="s">
        <v>137</v>
      </c>
      <c r="P63" s="111" t="str">
        <f aca="false">"_"&amp;I63&amp;LEFT(O63,1)&amp;J63</f>
        <v>_ITD3</v>
      </c>
      <c r="Q63" s="0" t="str">
        <f aca="false">"'"&amp;I63&amp;"-"&amp;O63&amp;"'!R"&amp;K63&amp;"C"&amp;M63&amp;":R"&amp;L63&amp;"C"&amp;N63</f>
        <v>'IT-Delivery'!R142C4:R208C8</v>
      </c>
      <c r="R63" s="96" t="n">
        <v>0.03232814112</v>
      </c>
    </row>
    <row r="64" customFormat="false" ht="15.75" hidden="false" customHeight="false" outlineLevel="0" collapsed="false">
      <c r="I64" s="108" t="s">
        <v>127</v>
      </c>
      <c r="J64" s="105" t="n">
        <f aca="false">J63+1</f>
        <v>4</v>
      </c>
      <c r="K64" s="109" t="n">
        <f aca="false">K42</f>
        <v>209</v>
      </c>
      <c r="L64" s="110" t="n">
        <f aca="false">K64+$L$1</f>
        <v>275</v>
      </c>
      <c r="M64" s="94" t="n">
        <v>4</v>
      </c>
      <c r="N64" s="94" t="n">
        <v>8</v>
      </c>
      <c r="O64" s="111" t="s">
        <v>137</v>
      </c>
      <c r="P64" s="111" t="str">
        <f aca="false">"_"&amp;I64&amp;LEFT(O64,1)&amp;J64</f>
        <v>_ITD4</v>
      </c>
      <c r="Q64" s="0" t="str">
        <f aca="false">"'"&amp;I64&amp;"-"&amp;O64&amp;"'!R"&amp;K64&amp;"C"&amp;M64&amp;":R"&amp;L64&amp;"C"&amp;N64</f>
        <v>'IT-Delivery'!R209C4:R275C8</v>
      </c>
      <c r="R64" s="96" t="n">
        <v>0.0549406</v>
      </c>
    </row>
    <row r="65" customFormat="false" ht="15.75" hidden="false" customHeight="false" outlineLevel="0" collapsed="false">
      <c r="I65" s="108" t="s">
        <v>127</v>
      </c>
      <c r="J65" s="106" t="n">
        <v>1</v>
      </c>
      <c r="K65" s="109" t="n">
        <f aca="false">K43</f>
        <v>8</v>
      </c>
      <c r="L65" s="110" t="n">
        <f aca="false">K65+$L$1</f>
        <v>74</v>
      </c>
      <c r="M65" s="94" t="n">
        <v>4</v>
      </c>
      <c r="N65" s="94" t="n">
        <v>8</v>
      </c>
      <c r="O65" s="111" t="s">
        <v>138</v>
      </c>
      <c r="P65" s="111" t="str">
        <f aca="false">"_"&amp;I65&amp;LEFT(O65,1)&amp;J65</f>
        <v>_ITB1</v>
      </c>
      <c r="Q65" s="0" t="str">
        <f aca="false">"'"&amp;I65&amp;"-"&amp;O65&amp;"'!R"&amp;K65&amp;"C"&amp;M65&amp;":R"&amp;L65&amp;"C"&amp;N65</f>
        <v>'IT-Barrier'!R8C4:R74C8</v>
      </c>
      <c r="R65" s="96" t="n">
        <v>0.2</v>
      </c>
    </row>
    <row r="66" customFormat="false" ht="15.75" hidden="false" customHeight="false" outlineLevel="0" collapsed="false">
      <c r="I66" s="108" t="s">
        <v>127</v>
      </c>
      <c r="J66" s="106" t="n">
        <f aca="false">J65+1</f>
        <v>2</v>
      </c>
      <c r="K66" s="109" t="n">
        <f aca="false">K44</f>
        <v>75</v>
      </c>
      <c r="L66" s="110" t="n">
        <f aca="false">K66+$L$1</f>
        <v>141</v>
      </c>
      <c r="M66" s="94" t="n">
        <v>4</v>
      </c>
      <c r="N66" s="94" t="n">
        <v>8</v>
      </c>
      <c r="O66" s="111" t="s">
        <v>138</v>
      </c>
      <c r="P66" s="111" t="str">
        <f aca="false">"_"&amp;I66&amp;LEFT(O66,1)&amp;J66</f>
        <v>_ITB2</v>
      </c>
      <c r="Q66" s="0" t="str">
        <f aca="false">"'"&amp;I66&amp;"-"&amp;O66&amp;"'!R"&amp;K66&amp;"C"&amp;M66&amp;":R"&amp;L66&amp;"C"&amp;N66</f>
        <v>'IT-Barrier'!R75C4:R141C8</v>
      </c>
      <c r="R66" s="96" t="n">
        <v>0.4</v>
      </c>
    </row>
    <row r="67" customFormat="false" ht="15.75" hidden="false" customHeight="false" outlineLevel="0" collapsed="false">
      <c r="I67" s="108" t="s">
        <v>127</v>
      </c>
      <c r="J67" s="106" t="n">
        <f aca="false">J66+1</f>
        <v>3</v>
      </c>
      <c r="K67" s="109" t="n">
        <f aca="false">K45</f>
        <v>142</v>
      </c>
      <c r="L67" s="110" t="n">
        <f aca="false">K67+$L$1</f>
        <v>208</v>
      </c>
      <c r="M67" s="94" t="n">
        <v>4</v>
      </c>
      <c r="N67" s="94" t="n">
        <v>8</v>
      </c>
      <c r="O67" s="111" t="s">
        <v>138</v>
      </c>
      <c r="P67" s="111" t="str">
        <f aca="false">"_"&amp;I67&amp;LEFT(O67,1)&amp;J67</f>
        <v>_ITB3</v>
      </c>
      <c r="Q67" s="0" t="str">
        <f aca="false">"'"&amp;I67&amp;"-"&amp;O67&amp;"'!R"&amp;K67&amp;"C"&amp;M67&amp;":R"&amp;L67&amp;"C"&amp;N67</f>
        <v>'IT-Barrier'!R142C4:R208C8</v>
      </c>
      <c r="R67" s="96" t="n">
        <v>0.4</v>
      </c>
    </row>
    <row r="68" customFormat="false" ht="15.75" hidden="false" customHeight="false" outlineLevel="0" collapsed="false">
      <c r="I68" s="108" t="s">
        <v>126</v>
      </c>
      <c r="J68" s="103" t="n">
        <v>1</v>
      </c>
      <c r="K68" s="109" t="n">
        <f aca="false">K46</f>
        <v>8</v>
      </c>
      <c r="L68" s="110" t="n">
        <f aca="false">K68+$L$1</f>
        <v>74</v>
      </c>
      <c r="M68" s="94" t="n">
        <v>4</v>
      </c>
      <c r="N68" s="94" t="n">
        <v>8</v>
      </c>
      <c r="O68" s="111" t="s">
        <v>135</v>
      </c>
      <c r="P68" s="111" t="str">
        <f aca="false">"_"&amp;I68&amp;LEFT(O68,1)&amp;J68</f>
        <v>_ESE1</v>
      </c>
      <c r="Q68" s="0" t="str">
        <f aca="false">"'"&amp;I68&amp;"-"&amp;O68&amp;"'!R"&amp;K68&amp;"C"&amp;M68&amp;":R"&amp;L68&amp;"C"&amp;N68</f>
        <v>'ES-Efficacy'!R8C4:R74C8</v>
      </c>
      <c r="R68" s="96" t="n">
        <v>0.084581</v>
      </c>
    </row>
    <row r="69" customFormat="false" ht="15.75" hidden="false" customHeight="false" outlineLevel="0" collapsed="false">
      <c r="I69" s="108" t="s">
        <v>126</v>
      </c>
      <c r="J69" s="103" t="n">
        <f aca="false">J68+1</f>
        <v>2</v>
      </c>
      <c r="K69" s="109" t="n">
        <f aca="false">K47</f>
        <v>75</v>
      </c>
      <c r="L69" s="110" t="n">
        <f aca="false">K69+$L$1</f>
        <v>141</v>
      </c>
      <c r="M69" s="94" t="n">
        <v>4</v>
      </c>
      <c r="N69" s="94" t="n">
        <v>8</v>
      </c>
      <c r="O69" s="111" t="s">
        <v>135</v>
      </c>
      <c r="P69" s="111" t="str">
        <f aca="false">"_"&amp;I69&amp;LEFT(O69,1)&amp;J69</f>
        <v>_ESE2</v>
      </c>
      <c r="Q69" s="0" t="str">
        <f aca="false">"'"&amp;I69&amp;"-"&amp;O69&amp;"'!R"&amp;K69&amp;"C"&amp;M69&amp;":R"&amp;L69&amp;"C"&amp;N69</f>
        <v>'ES-Efficacy'!R75C4:R141C8</v>
      </c>
      <c r="R69" s="96" t="n">
        <v>0.0807032</v>
      </c>
    </row>
    <row r="70" customFormat="false" ht="15.75" hidden="false" customHeight="false" outlineLevel="0" collapsed="false">
      <c r="I70" s="108" t="s">
        <v>126</v>
      </c>
      <c r="J70" s="103" t="n">
        <f aca="false">J69+1</f>
        <v>3</v>
      </c>
      <c r="K70" s="109" t="n">
        <f aca="false">K48</f>
        <v>142</v>
      </c>
      <c r="L70" s="110" t="n">
        <f aca="false">K70+$L$1</f>
        <v>208</v>
      </c>
      <c r="M70" s="94" t="n">
        <v>4</v>
      </c>
      <c r="N70" s="94" t="n">
        <v>8</v>
      </c>
      <c r="O70" s="111" t="s">
        <v>135</v>
      </c>
      <c r="P70" s="111" t="str">
        <f aca="false">"_"&amp;I70&amp;LEFT(O70,1)&amp;J70</f>
        <v>_ESE3</v>
      </c>
      <c r="Q70" s="0" t="str">
        <f aca="false">"'"&amp;I70&amp;"-"&amp;O70&amp;"'!R"&amp;K70&amp;"C"&amp;M70&amp;":R"&amp;L70&amp;"C"&amp;N70</f>
        <v>'ES-Efficacy'!R142C4:R208C8</v>
      </c>
      <c r="R70" s="96" t="n">
        <v>0.0950904</v>
      </c>
    </row>
    <row r="71" customFormat="false" ht="15.75" hidden="false" customHeight="false" outlineLevel="0" collapsed="false">
      <c r="I71" s="108" t="s">
        <v>126</v>
      </c>
      <c r="J71" s="103" t="n">
        <f aca="false">J70+1</f>
        <v>4</v>
      </c>
      <c r="K71" s="109" t="n">
        <f aca="false">K49</f>
        <v>209</v>
      </c>
      <c r="L71" s="110" t="n">
        <f aca="false">K71+$L$1</f>
        <v>275</v>
      </c>
      <c r="M71" s="94" t="n">
        <v>4</v>
      </c>
      <c r="N71" s="94" t="n">
        <v>8</v>
      </c>
      <c r="O71" s="111" t="s">
        <v>135</v>
      </c>
      <c r="P71" s="111" t="str">
        <f aca="false">"_"&amp;I71&amp;LEFT(O71,1)&amp;J71</f>
        <v>_ESE4</v>
      </c>
      <c r="Q71" s="0" t="str">
        <f aca="false">"'"&amp;I71&amp;"-"&amp;O71&amp;"'!R"&amp;K71&amp;"C"&amp;M71&amp;":R"&amp;L71&amp;"C"&amp;N71</f>
        <v>'ES-Efficacy'!R209C4:R275C8</v>
      </c>
      <c r="R71" s="96" t="n">
        <v>0.082614</v>
      </c>
    </row>
    <row r="72" customFormat="false" ht="15.75" hidden="false" customHeight="false" outlineLevel="0" collapsed="false">
      <c r="I72" s="108" t="s">
        <v>126</v>
      </c>
      <c r="J72" s="103" t="n">
        <f aca="false">J71+1</f>
        <v>5</v>
      </c>
      <c r="K72" s="109" t="n">
        <f aca="false">K50</f>
        <v>276</v>
      </c>
      <c r="L72" s="110" t="n">
        <f aca="false">K72+$L$1</f>
        <v>342</v>
      </c>
      <c r="M72" s="94" t="n">
        <v>4</v>
      </c>
      <c r="N72" s="94" t="n">
        <v>8</v>
      </c>
      <c r="O72" s="111" t="s">
        <v>135</v>
      </c>
      <c r="P72" s="111" t="str">
        <f aca="false">"_"&amp;I72&amp;LEFT(O72,1)&amp;J72</f>
        <v>_ESE5</v>
      </c>
      <c r="Q72" s="0" t="str">
        <f aca="false">"'"&amp;I72&amp;"-"&amp;O72&amp;"'!R"&amp;K72&amp;"C"&amp;M72&amp;":R"&amp;L72&amp;"C"&amp;N72</f>
        <v>'ES-Efficacy'!R276C4:R342C8</v>
      </c>
      <c r="R72" s="96" t="n">
        <v>0.0610894</v>
      </c>
    </row>
    <row r="73" customFormat="false" ht="15.75" hidden="false" customHeight="false" outlineLevel="0" collapsed="false">
      <c r="I73" s="108" t="s">
        <v>126</v>
      </c>
      <c r="J73" s="103" t="n">
        <f aca="false">J72+1</f>
        <v>6</v>
      </c>
      <c r="K73" s="109" t="n">
        <f aca="false">K51</f>
        <v>343</v>
      </c>
      <c r="L73" s="110" t="n">
        <f aca="false">K73+$L$1</f>
        <v>409</v>
      </c>
      <c r="M73" s="94" t="n">
        <v>4</v>
      </c>
      <c r="N73" s="94" t="n">
        <v>8</v>
      </c>
      <c r="O73" s="111" t="s">
        <v>135</v>
      </c>
      <c r="P73" s="111" t="str">
        <f aca="false">"_"&amp;I73&amp;LEFT(O73,1)&amp;J73</f>
        <v>_ESE6</v>
      </c>
      <c r="Q73" s="0" t="str">
        <f aca="false">"'"&amp;I73&amp;"-"&amp;O73&amp;"'!R"&amp;K73&amp;"C"&amp;M73&amp;":R"&amp;L73&amp;"C"&amp;N73</f>
        <v>'ES-Efficacy'!R343C4:R409C8</v>
      </c>
      <c r="R73" s="96" t="n">
        <v>0.0580546</v>
      </c>
    </row>
    <row r="74" customFormat="false" ht="15.75" hidden="false" customHeight="false" outlineLevel="0" collapsed="false">
      <c r="I74" s="108" t="s">
        <v>126</v>
      </c>
      <c r="J74" s="103" t="n">
        <f aca="false">J73+1</f>
        <v>7</v>
      </c>
      <c r="K74" s="109" t="n">
        <f aca="false">K52</f>
        <v>410</v>
      </c>
      <c r="L74" s="110" t="n">
        <f aca="false">K74+$L$1</f>
        <v>476</v>
      </c>
      <c r="M74" s="94" t="n">
        <v>4</v>
      </c>
      <c r="N74" s="94" t="n">
        <v>8</v>
      </c>
      <c r="O74" s="111" t="s">
        <v>135</v>
      </c>
      <c r="P74" s="111" t="str">
        <f aca="false">"_"&amp;I74&amp;LEFT(O74,1)&amp;J74</f>
        <v>_ESE7</v>
      </c>
      <c r="Q74" s="0" t="str">
        <f aca="false">"'"&amp;I74&amp;"-"&amp;O74&amp;"'!R"&amp;K74&amp;"C"&amp;M74&amp;":R"&amp;L74&amp;"C"&amp;N74</f>
        <v>'ES-Efficacy'!R410C4:R476C8</v>
      </c>
      <c r="R74" s="96" t="n">
        <v>0.0380474</v>
      </c>
    </row>
    <row r="75" customFormat="false" ht="15.75" hidden="false" customHeight="false" outlineLevel="0" collapsed="false">
      <c r="I75" s="108" t="s">
        <v>126</v>
      </c>
      <c r="J75" s="103" t="n">
        <f aca="false">J74+1</f>
        <v>8</v>
      </c>
      <c r="K75" s="109" t="n">
        <f aca="false">K53</f>
        <v>477</v>
      </c>
      <c r="L75" s="110" t="n">
        <f aca="false">K75+$L$1</f>
        <v>543</v>
      </c>
      <c r="M75" s="94" t="n">
        <v>4</v>
      </c>
      <c r="N75" s="94" t="n">
        <v>8</v>
      </c>
      <c r="O75" s="111" t="s">
        <v>135</v>
      </c>
      <c r="P75" s="111" t="str">
        <f aca="false">"_"&amp;I75&amp;LEFT(O75,1)&amp;J75</f>
        <v>_ESE8</v>
      </c>
      <c r="Q75" s="0" t="str">
        <f aca="false">"'"&amp;I75&amp;"-"&amp;O75&amp;"'!R"&amp;K75&amp;"C"&amp;M75&amp;":R"&amp;L75&amp;"C"&amp;N75</f>
        <v>'ES-Efficacy'!R477C4:R543C8</v>
      </c>
      <c r="R75" s="96" t="n">
        <v>0.06182</v>
      </c>
    </row>
    <row r="76" customFormat="false" ht="15.75" hidden="false" customHeight="false" outlineLevel="0" collapsed="false">
      <c r="I76" s="108" t="s">
        <v>126</v>
      </c>
      <c r="J76" s="104" t="n">
        <v>1</v>
      </c>
      <c r="K76" s="109" t="n">
        <f aca="false">K54</f>
        <v>8</v>
      </c>
      <c r="L76" s="110" t="n">
        <f aca="false">K76+$L$1</f>
        <v>74</v>
      </c>
      <c r="M76" s="94" t="n">
        <v>4</v>
      </c>
      <c r="N76" s="94" t="n">
        <v>8</v>
      </c>
      <c r="O76" s="111" t="s">
        <v>136</v>
      </c>
      <c r="P76" s="111" t="str">
        <f aca="false">"_"&amp;I76&amp;LEFT(O76,1)&amp;J76</f>
        <v>_ESS1</v>
      </c>
      <c r="Q76" s="0" t="str">
        <f aca="false">"'"&amp;I76&amp;"-"&amp;O76&amp;"'!R"&amp;K76&amp;"C"&amp;M76&amp;":R"&amp;L76&amp;"C"&amp;N76</f>
        <v>'ES-S&amp;T'!R8C4:R74C8</v>
      </c>
      <c r="R76" s="96" t="n">
        <v>0.0614699</v>
      </c>
    </row>
    <row r="77" customFormat="false" ht="15.75" hidden="false" customHeight="false" outlineLevel="0" collapsed="false">
      <c r="I77" s="108" t="s">
        <v>126</v>
      </c>
      <c r="J77" s="104" t="n">
        <f aca="false">J76+1</f>
        <v>2</v>
      </c>
      <c r="K77" s="109" t="n">
        <f aca="false">K55</f>
        <v>75</v>
      </c>
      <c r="L77" s="110" t="n">
        <f aca="false">K77+$L$1</f>
        <v>141</v>
      </c>
      <c r="M77" s="94" t="n">
        <v>4</v>
      </c>
      <c r="N77" s="94" t="n">
        <v>8</v>
      </c>
      <c r="O77" s="111" t="s">
        <v>136</v>
      </c>
      <c r="P77" s="111" t="str">
        <f aca="false">"_"&amp;I77&amp;LEFT(O77,1)&amp;J77</f>
        <v>_ESS2</v>
      </c>
      <c r="Q77" s="0" t="str">
        <f aca="false">"'"&amp;I77&amp;"-"&amp;O77&amp;"'!R"&amp;K77&amp;"C"&amp;M77&amp;":R"&amp;L77&amp;"C"&amp;N77</f>
        <v>'ES-S&amp;T'!R75C4:R141C8</v>
      </c>
      <c r="R77" s="96" t="n">
        <v>0.0245729</v>
      </c>
    </row>
    <row r="78" customFormat="false" ht="15.75" hidden="false" customHeight="false" outlineLevel="0" collapsed="false">
      <c r="I78" s="108" t="s">
        <v>126</v>
      </c>
      <c r="J78" s="104" t="n">
        <f aca="false">J77+1</f>
        <v>3</v>
      </c>
      <c r="K78" s="109" t="n">
        <f aca="false">K56</f>
        <v>142</v>
      </c>
      <c r="L78" s="110" t="n">
        <f aca="false">K78+$L$1</f>
        <v>208</v>
      </c>
      <c r="M78" s="94" t="n">
        <v>4</v>
      </c>
      <c r="N78" s="94" t="n">
        <v>8</v>
      </c>
      <c r="O78" s="111" t="s">
        <v>136</v>
      </c>
      <c r="P78" s="111" t="str">
        <f aca="false">"_"&amp;I78&amp;LEFT(O78,1)&amp;J78</f>
        <v>_ESS3</v>
      </c>
      <c r="Q78" s="0" t="str">
        <f aca="false">"'"&amp;I78&amp;"-"&amp;O78&amp;"'!R"&amp;K78&amp;"C"&amp;M78&amp;":R"&amp;L78&amp;"C"&amp;N78</f>
        <v>'ES-S&amp;T'!R142C4:R208C8</v>
      </c>
      <c r="R78" s="96" t="n">
        <v>0.0306471</v>
      </c>
    </row>
    <row r="79" customFormat="false" ht="15.75" hidden="false" customHeight="false" outlineLevel="0" collapsed="false">
      <c r="I79" s="108" t="s">
        <v>126</v>
      </c>
      <c r="J79" s="104" t="n">
        <f aca="false">J78+1</f>
        <v>4</v>
      </c>
      <c r="K79" s="109" t="n">
        <f aca="false">K57</f>
        <v>209</v>
      </c>
      <c r="L79" s="110" t="n">
        <f aca="false">K79+$L$1</f>
        <v>275</v>
      </c>
      <c r="M79" s="94" t="n">
        <v>4</v>
      </c>
      <c r="N79" s="94" t="n">
        <v>8</v>
      </c>
      <c r="O79" s="111" t="s">
        <v>136</v>
      </c>
      <c r="P79" s="111" t="str">
        <f aca="false">"_"&amp;I79&amp;LEFT(O79,1)&amp;J79</f>
        <v>_ESS4</v>
      </c>
      <c r="Q79" s="0" t="str">
        <f aca="false">"'"&amp;I79&amp;"-"&amp;O79&amp;"'!R"&amp;K79&amp;"C"&amp;M79&amp;":R"&amp;L79&amp;"C"&amp;N79</f>
        <v>'ES-S&amp;T'!R209C4:R275C8</v>
      </c>
      <c r="R79" s="96" t="n">
        <v>0.0349643</v>
      </c>
    </row>
    <row r="80" customFormat="false" ht="15.75" hidden="false" customHeight="false" outlineLevel="0" collapsed="false">
      <c r="I80" s="108" t="s">
        <v>126</v>
      </c>
      <c r="J80" s="104" t="n">
        <f aca="false">J79+1</f>
        <v>5</v>
      </c>
      <c r="K80" s="109" t="n">
        <f aca="false">K58</f>
        <v>276</v>
      </c>
      <c r="L80" s="110" t="n">
        <f aca="false">K80+$L$1</f>
        <v>342</v>
      </c>
      <c r="M80" s="94" t="n">
        <v>4</v>
      </c>
      <c r="N80" s="94" t="n">
        <v>8</v>
      </c>
      <c r="O80" s="111" t="s">
        <v>136</v>
      </c>
      <c r="P80" s="111" t="str">
        <f aca="false">"_"&amp;I80&amp;LEFT(O80,1)&amp;J80</f>
        <v>_ESS5</v>
      </c>
      <c r="Q80" s="0" t="str">
        <f aca="false">"'"&amp;I80&amp;"-"&amp;O80&amp;"'!R"&amp;K80&amp;"C"&amp;M80&amp;":R"&amp;L80&amp;"C"&amp;N80</f>
        <v>'ES-S&amp;T'!R276C4:R342C8</v>
      </c>
      <c r="R80" s="96" t="n">
        <v>0.0460083</v>
      </c>
    </row>
    <row r="81" customFormat="false" ht="15.75" hidden="false" customHeight="false" outlineLevel="0" collapsed="false">
      <c r="I81" s="108" t="s">
        <v>126</v>
      </c>
      <c r="J81" s="104" t="n">
        <f aca="false">J80+1</f>
        <v>6</v>
      </c>
      <c r="K81" s="109" t="n">
        <f aca="false">K59</f>
        <v>343</v>
      </c>
      <c r="L81" s="110" t="n">
        <f aca="false">K81+$L$1</f>
        <v>409</v>
      </c>
      <c r="M81" s="94" t="n">
        <v>4</v>
      </c>
      <c r="N81" s="94" t="n">
        <v>8</v>
      </c>
      <c r="O81" s="111" t="s">
        <v>136</v>
      </c>
      <c r="P81" s="111" t="str">
        <f aca="false">"_"&amp;I81&amp;LEFT(O81,1)&amp;J81</f>
        <v>_ESS6</v>
      </c>
      <c r="Q81" s="0" t="str">
        <f aca="false">"'"&amp;I81&amp;"-"&amp;O81&amp;"'!R"&amp;K81&amp;"C"&amp;M81&amp;":R"&amp;L81&amp;"C"&amp;N81</f>
        <v>'ES-S&amp;T'!R343C4:R409C8</v>
      </c>
      <c r="R81" s="96" t="n">
        <v>0.0214354</v>
      </c>
    </row>
    <row r="82" customFormat="false" ht="15.75" hidden="false" customHeight="false" outlineLevel="0" collapsed="false">
      <c r="I82" s="108" t="s">
        <v>126</v>
      </c>
      <c r="J82" s="104" t="n">
        <f aca="false">J81+1</f>
        <v>7</v>
      </c>
      <c r="K82" s="109" t="n">
        <f aca="false">K60</f>
        <v>410</v>
      </c>
      <c r="L82" s="110" t="n">
        <f aca="false">K82+$L$1</f>
        <v>476</v>
      </c>
      <c r="M82" s="94" t="n">
        <v>4</v>
      </c>
      <c r="N82" s="94" t="n">
        <v>8</v>
      </c>
      <c r="O82" s="111" t="s">
        <v>136</v>
      </c>
      <c r="P82" s="111" t="str">
        <f aca="false">"_"&amp;I82&amp;LEFT(O82,1)&amp;J82</f>
        <v>_ESS7</v>
      </c>
      <c r="Q82" s="0" t="str">
        <f aca="false">"'"&amp;I82&amp;"-"&amp;O82&amp;"'!R"&amp;K82&amp;"C"&amp;M82&amp;":R"&amp;L82&amp;"C"&amp;N82</f>
        <v>'ES-S&amp;T'!R410C4:R476C8</v>
      </c>
      <c r="R82" s="96" t="n">
        <v>0.031877</v>
      </c>
    </row>
    <row r="83" customFormat="false" ht="15.75" hidden="false" customHeight="false" outlineLevel="0" collapsed="false">
      <c r="I83" s="108" t="s">
        <v>126</v>
      </c>
      <c r="J83" s="105" t="n">
        <v>1</v>
      </c>
      <c r="K83" s="109" t="n">
        <f aca="false">K61</f>
        <v>8</v>
      </c>
      <c r="L83" s="110" t="n">
        <f aca="false">K83+$L$1</f>
        <v>74</v>
      </c>
      <c r="M83" s="94" t="n">
        <v>4</v>
      </c>
      <c r="N83" s="94" t="n">
        <v>8</v>
      </c>
      <c r="O83" s="111" t="s">
        <v>137</v>
      </c>
      <c r="P83" s="111" t="str">
        <f aca="false">"_"&amp;I83&amp;LEFT(O83,1)&amp;J83</f>
        <v>_ESD1</v>
      </c>
      <c r="Q83" s="0" t="str">
        <f aca="false">"'"&amp;I83&amp;"-"&amp;O83&amp;"'!R"&amp;K83&amp;"C"&amp;M83&amp;":R"&amp;L83&amp;"C"&amp;N83</f>
        <v>'ES-Delivery'!R8C4:R74C8</v>
      </c>
      <c r="R83" s="96" t="n">
        <v>0.05970405474</v>
      </c>
    </row>
    <row r="84" customFormat="false" ht="15.75" hidden="false" customHeight="false" outlineLevel="0" collapsed="false">
      <c r="I84" s="108" t="s">
        <v>126</v>
      </c>
      <c r="J84" s="105" t="n">
        <f aca="false">J83+1</f>
        <v>2</v>
      </c>
      <c r="K84" s="109" t="n">
        <f aca="false">K62</f>
        <v>75</v>
      </c>
      <c r="L84" s="110" t="n">
        <f aca="false">K84+$L$1</f>
        <v>141</v>
      </c>
      <c r="M84" s="94" t="n">
        <v>4</v>
      </c>
      <c r="N84" s="94" t="n">
        <v>8</v>
      </c>
      <c r="O84" s="111" t="s">
        <v>137</v>
      </c>
      <c r="P84" s="111" t="str">
        <f aca="false">"_"&amp;I84&amp;LEFT(O84,1)&amp;J84</f>
        <v>_ESD2</v>
      </c>
      <c r="Q84" s="0" t="str">
        <f aca="false">"'"&amp;I84&amp;"-"&amp;O84&amp;"'!R"&amp;K84&amp;"C"&amp;M84&amp;":R"&amp;L84&amp;"C"&amp;N84</f>
        <v>'ES-Delivery'!R75C4:R141C8</v>
      </c>
      <c r="R84" s="96" t="n">
        <v>0.04002720414</v>
      </c>
    </row>
    <row r="85" customFormat="false" ht="15.75" hidden="false" customHeight="false" outlineLevel="0" collapsed="false">
      <c r="I85" s="108" t="s">
        <v>126</v>
      </c>
      <c r="J85" s="105" t="n">
        <f aca="false">J84+1</f>
        <v>3</v>
      </c>
      <c r="K85" s="109" t="n">
        <f aca="false">K63</f>
        <v>142</v>
      </c>
      <c r="L85" s="110" t="n">
        <f aca="false">K85+$L$1</f>
        <v>208</v>
      </c>
      <c r="M85" s="94" t="n">
        <v>4</v>
      </c>
      <c r="N85" s="94" t="n">
        <v>8</v>
      </c>
      <c r="O85" s="111" t="s">
        <v>137</v>
      </c>
      <c r="P85" s="111" t="str">
        <f aca="false">"_"&amp;I85&amp;LEFT(O85,1)&amp;J85</f>
        <v>_ESD3</v>
      </c>
      <c r="Q85" s="0" t="str">
        <f aca="false">"'"&amp;I85&amp;"-"&amp;O85&amp;"'!R"&amp;K85&amp;"C"&amp;M85&amp;":R"&amp;L85&amp;"C"&amp;N85</f>
        <v>'ES-Delivery'!R142C4:R208C8</v>
      </c>
      <c r="R85" s="96" t="n">
        <v>0.03232814112</v>
      </c>
    </row>
    <row r="86" customFormat="false" ht="15.75" hidden="false" customHeight="false" outlineLevel="0" collapsed="false">
      <c r="I86" s="108" t="s">
        <v>126</v>
      </c>
      <c r="J86" s="105" t="n">
        <f aca="false">J85+1</f>
        <v>4</v>
      </c>
      <c r="K86" s="109" t="n">
        <f aca="false">K64</f>
        <v>209</v>
      </c>
      <c r="L86" s="110" t="n">
        <f aca="false">K86+$L$1</f>
        <v>275</v>
      </c>
      <c r="M86" s="94" t="n">
        <v>4</v>
      </c>
      <c r="N86" s="94" t="n">
        <v>8</v>
      </c>
      <c r="O86" s="111" t="s">
        <v>137</v>
      </c>
      <c r="P86" s="111" t="str">
        <f aca="false">"_"&amp;I86&amp;LEFT(O86,1)&amp;J86</f>
        <v>_ESD4</v>
      </c>
      <c r="Q86" s="0" t="str">
        <f aca="false">"'"&amp;I86&amp;"-"&amp;O86&amp;"'!R"&amp;K86&amp;"C"&amp;M86&amp;":R"&amp;L86&amp;"C"&amp;N86</f>
        <v>'ES-Delivery'!R209C4:R275C8</v>
      </c>
      <c r="R86" s="96" t="n">
        <v>0.0549406</v>
      </c>
    </row>
    <row r="87" customFormat="false" ht="15.75" hidden="false" customHeight="false" outlineLevel="0" collapsed="false">
      <c r="I87" s="108" t="s">
        <v>126</v>
      </c>
      <c r="J87" s="106" t="n">
        <v>1</v>
      </c>
      <c r="K87" s="109" t="n">
        <f aca="false">K65</f>
        <v>8</v>
      </c>
      <c r="L87" s="110" t="n">
        <f aca="false">K87+$L$1</f>
        <v>74</v>
      </c>
      <c r="M87" s="94" t="n">
        <v>4</v>
      </c>
      <c r="N87" s="94" t="n">
        <v>8</v>
      </c>
      <c r="O87" s="111" t="s">
        <v>138</v>
      </c>
      <c r="P87" s="111" t="str">
        <f aca="false">"_"&amp;I87&amp;LEFT(O87,1)&amp;J87</f>
        <v>_ESB1</v>
      </c>
      <c r="Q87" s="0" t="str">
        <f aca="false">"'"&amp;I87&amp;"-"&amp;O87&amp;"'!R"&amp;K87&amp;"C"&amp;M87&amp;":R"&amp;L87&amp;"C"&amp;N87</f>
        <v>'ES-Barrier'!R8C4:R74C8</v>
      </c>
      <c r="R87" s="96" t="n">
        <v>0.2</v>
      </c>
    </row>
    <row r="88" customFormat="false" ht="15.75" hidden="false" customHeight="false" outlineLevel="0" collapsed="false">
      <c r="I88" s="108" t="s">
        <v>126</v>
      </c>
      <c r="J88" s="106" t="n">
        <f aca="false">J87+1</f>
        <v>2</v>
      </c>
      <c r="K88" s="109" t="n">
        <f aca="false">K66</f>
        <v>75</v>
      </c>
      <c r="L88" s="110" t="n">
        <f aca="false">K88+$L$1</f>
        <v>141</v>
      </c>
      <c r="M88" s="94" t="n">
        <v>4</v>
      </c>
      <c r="N88" s="94" t="n">
        <v>8</v>
      </c>
      <c r="O88" s="111" t="s">
        <v>138</v>
      </c>
      <c r="P88" s="111" t="str">
        <f aca="false">"_"&amp;I88&amp;LEFT(O88,1)&amp;J88</f>
        <v>_ESB2</v>
      </c>
      <c r="Q88" s="0" t="str">
        <f aca="false">"'"&amp;I88&amp;"-"&amp;O88&amp;"'!R"&amp;K88&amp;"C"&amp;M88&amp;":R"&amp;L88&amp;"C"&amp;N88</f>
        <v>'ES-Barrier'!R75C4:R141C8</v>
      </c>
      <c r="R88" s="96" t="n">
        <v>0.4</v>
      </c>
    </row>
    <row r="89" customFormat="false" ht="15.75" hidden="false" customHeight="false" outlineLevel="0" collapsed="false">
      <c r="I89" s="108" t="s">
        <v>126</v>
      </c>
      <c r="J89" s="106" t="n">
        <f aca="false">J88+1</f>
        <v>3</v>
      </c>
      <c r="K89" s="109" t="n">
        <f aca="false">K67</f>
        <v>142</v>
      </c>
      <c r="L89" s="110" t="n">
        <f aca="false">K89+$L$1</f>
        <v>208</v>
      </c>
      <c r="M89" s="94" t="n">
        <v>4</v>
      </c>
      <c r="N89" s="94" t="n">
        <v>8</v>
      </c>
      <c r="O89" s="111" t="s">
        <v>138</v>
      </c>
      <c r="P89" s="111" t="str">
        <f aca="false">"_"&amp;I89&amp;LEFT(O89,1)&amp;J89</f>
        <v>_ESB3</v>
      </c>
      <c r="Q89" s="0" t="str">
        <f aca="false">"'"&amp;I89&amp;"-"&amp;O89&amp;"'!R"&amp;K89&amp;"C"&amp;M89&amp;":R"&amp;L89&amp;"C"&amp;N89</f>
        <v>'ES-Barrier'!R142C4:R208C8</v>
      </c>
      <c r="R89" s="96" t="n">
        <v>0.4</v>
      </c>
    </row>
    <row r="90" customFormat="false" ht="15.75" hidden="false" customHeight="false" outlineLevel="0" collapsed="false">
      <c r="I90" s="108" t="s">
        <v>125</v>
      </c>
      <c r="J90" s="103" t="n">
        <v>1</v>
      </c>
      <c r="K90" s="109" t="n">
        <f aca="false">K68</f>
        <v>8</v>
      </c>
      <c r="L90" s="110" t="n">
        <f aca="false">K90+$L$1</f>
        <v>74</v>
      </c>
      <c r="M90" s="94" t="n">
        <v>4</v>
      </c>
      <c r="N90" s="94" t="n">
        <v>8</v>
      </c>
      <c r="O90" s="111" t="s">
        <v>135</v>
      </c>
      <c r="P90" s="111" t="str">
        <f aca="false">"_"&amp;I90&amp;LEFT(O90,1)&amp;J90</f>
        <v>_UKE1</v>
      </c>
      <c r="Q90" s="0" t="str">
        <f aca="false">"'"&amp;I90&amp;"-"&amp;O90&amp;"'!R"&amp;K90&amp;"C"&amp;M90&amp;":R"&amp;L90&amp;"C"&amp;N90</f>
        <v>'UK-Efficacy'!R8C4:R74C8</v>
      </c>
      <c r="R90" s="96" t="n">
        <v>0.084581</v>
      </c>
    </row>
    <row r="91" customFormat="false" ht="15.75" hidden="false" customHeight="false" outlineLevel="0" collapsed="false">
      <c r="I91" s="108" t="s">
        <v>125</v>
      </c>
      <c r="J91" s="103" t="n">
        <f aca="false">J90+1</f>
        <v>2</v>
      </c>
      <c r="K91" s="109" t="n">
        <f aca="false">K69</f>
        <v>75</v>
      </c>
      <c r="L91" s="110" t="n">
        <f aca="false">K91+$L$1</f>
        <v>141</v>
      </c>
      <c r="M91" s="94" t="n">
        <v>4</v>
      </c>
      <c r="N91" s="94" t="n">
        <v>8</v>
      </c>
      <c r="O91" s="111" t="s">
        <v>135</v>
      </c>
      <c r="P91" s="111" t="str">
        <f aca="false">"_"&amp;I91&amp;LEFT(O91,1)&amp;J91</f>
        <v>_UKE2</v>
      </c>
      <c r="Q91" s="0" t="str">
        <f aca="false">"'"&amp;I91&amp;"-"&amp;O91&amp;"'!R"&amp;K91&amp;"C"&amp;M91&amp;":R"&amp;L91&amp;"C"&amp;N91</f>
        <v>'UK-Efficacy'!R75C4:R141C8</v>
      </c>
      <c r="R91" s="96" t="n">
        <v>0.0807032</v>
      </c>
    </row>
    <row r="92" customFormat="false" ht="15.75" hidden="false" customHeight="false" outlineLevel="0" collapsed="false">
      <c r="I92" s="108" t="s">
        <v>125</v>
      </c>
      <c r="J92" s="103" t="n">
        <f aca="false">J91+1</f>
        <v>3</v>
      </c>
      <c r="K92" s="109" t="n">
        <f aca="false">K70</f>
        <v>142</v>
      </c>
      <c r="L92" s="110" t="n">
        <f aca="false">K92+$L$1</f>
        <v>208</v>
      </c>
      <c r="M92" s="94" t="n">
        <v>4</v>
      </c>
      <c r="N92" s="94" t="n">
        <v>8</v>
      </c>
      <c r="O92" s="111" t="s">
        <v>135</v>
      </c>
      <c r="P92" s="111" t="str">
        <f aca="false">"_"&amp;I92&amp;LEFT(O92,1)&amp;J92</f>
        <v>_UKE3</v>
      </c>
      <c r="Q92" s="0" t="str">
        <f aca="false">"'"&amp;I92&amp;"-"&amp;O92&amp;"'!R"&amp;K92&amp;"C"&amp;M92&amp;":R"&amp;L92&amp;"C"&amp;N92</f>
        <v>'UK-Efficacy'!R142C4:R208C8</v>
      </c>
      <c r="R92" s="96" t="n">
        <v>0.0950904</v>
      </c>
    </row>
    <row r="93" customFormat="false" ht="15.75" hidden="false" customHeight="false" outlineLevel="0" collapsed="false">
      <c r="I93" s="108" t="s">
        <v>125</v>
      </c>
      <c r="J93" s="103" t="n">
        <f aca="false">J92+1</f>
        <v>4</v>
      </c>
      <c r="K93" s="109" t="n">
        <f aca="false">K71</f>
        <v>209</v>
      </c>
      <c r="L93" s="110" t="n">
        <f aca="false">K93+$L$1</f>
        <v>275</v>
      </c>
      <c r="M93" s="94" t="n">
        <v>4</v>
      </c>
      <c r="N93" s="94" t="n">
        <v>8</v>
      </c>
      <c r="O93" s="111" t="s">
        <v>135</v>
      </c>
      <c r="P93" s="111" t="str">
        <f aca="false">"_"&amp;I93&amp;LEFT(O93,1)&amp;J93</f>
        <v>_UKE4</v>
      </c>
      <c r="Q93" s="0" t="str">
        <f aca="false">"'"&amp;I93&amp;"-"&amp;O93&amp;"'!R"&amp;K93&amp;"C"&amp;M93&amp;":R"&amp;L93&amp;"C"&amp;N93</f>
        <v>'UK-Efficacy'!R209C4:R275C8</v>
      </c>
      <c r="R93" s="96" t="n">
        <v>0.082614</v>
      </c>
    </row>
    <row r="94" customFormat="false" ht="15.75" hidden="false" customHeight="false" outlineLevel="0" collapsed="false">
      <c r="I94" s="108" t="s">
        <v>125</v>
      </c>
      <c r="J94" s="103" t="n">
        <f aca="false">J93+1</f>
        <v>5</v>
      </c>
      <c r="K94" s="109" t="n">
        <f aca="false">K72</f>
        <v>276</v>
      </c>
      <c r="L94" s="110" t="n">
        <f aca="false">K94+$L$1</f>
        <v>342</v>
      </c>
      <c r="M94" s="94" t="n">
        <v>4</v>
      </c>
      <c r="N94" s="94" t="n">
        <v>8</v>
      </c>
      <c r="O94" s="111" t="s">
        <v>135</v>
      </c>
      <c r="P94" s="111" t="str">
        <f aca="false">"_"&amp;I94&amp;LEFT(O94,1)&amp;J94</f>
        <v>_UKE5</v>
      </c>
      <c r="Q94" s="0" t="str">
        <f aca="false">"'"&amp;I94&amp;"-"&amp;O94&amp;"'!R"&amp;K94&amp;"C"&amp;M94&amp;":R"&amp;L94&amp;"C"&amp;N94</f>
        <v>'UK-Efficacy'!R276C4:R342C8</v>
      </c>
      <c r="R94" s="96" t="n">
        <v>0.0610894</v>
      </c>
    </row>
    <row r="95" customFormat="false" ht="15.75" hidden="false" customHeight="false" outlineLevel="0" collapsed="false">
      <c r="I95" s="108" t="s">
        <v>125</v>
      </c>
      <c r="J95" s="103" t="n">
        <f aca="false">J94+1</f>
        <v>6</v>
      </c>
      <c r="K95" s="109" t="n">
        <f aca="false">K73</f>
        <v>343</v>
      </c>
      <c r="L95" s="110" t="n">
        <f aca="false">K95+$L$1</f>
        <v>409</v>
      </c>
      <c r="M95" s="94" t="n">
        <v>4</v>
      </c>
      <c r="N95" s="94" t="n">
        <v>8</v>
      </c>
      <c r="O95" s="111" t="s">
        <v>135</v>
      </c>
      <c r="P95" s="111" t="str">
        <f aca="false">"_"&amp;I95&amp;LEFT(O95,1)&amp;J95</f>
        <v>_UKE6</v>
      </c>
      <c r="Q95" s="0" t="str">
        <f aca="false">"'"&amp;I95&amp;"-"&amp;O95&amp;"'!R"&amp;K95&amp;"C"&amp;M95&amp;":R"&amp;L95&amp;"C"&amp;N95</f>
        <v>'UK-Efficacy'!R343C4:R409C8</v>
      </c>
      <c r="R95" s="96" t="n">
        <v>0.0580546</v>
      </c>
    </row>
    <row r="96" customFormat="false" ht="15.75" hidden="false" customHeight="false" outlineLevel="0" collapsed="false">
      <c r="I96" s="108" t="s">
        <v>125</v>
      </c>
      <c r="J96" s="103" t="n">
        <f aca="false">J95+1</f>
        <v>7</v>
      </c>
      <c r="K96" s="109" t="n">
        <f aca="false">K74</f>
        <v>410</v>
      </c>
      <c r="L96" s="110" t="n">
        <f aca="false">K96+$L$1</f>
        <v>476</v>
      </c>
      <c r="M96" s="94" t="n">
        <v>4</v>
      </c>
      <c r="N96" s="94" t="n">
        <v>8</v>
      </c>
      <c r="O96" s="111" t="s">
        <v>135</v>
      </c>
      <c r="P96" s="111" t="str">
        <f aca="false">"_"&amp;I96&amp;LEFT(O96,1)&amp;J96</f>
        <v>_UKE7</v>
      </c>
      <c r="Q96" s="0" t="str">
        <f aca="false">"'"&amp;I96&amp;"-"&amp;O96&amp;"'!R"&amp;K96&amp;"C"&amp;M96&amp;":R"&amp;L96&amp;"C"&amp;N96</f>
        <v>'UK-Efficacy'!R410C4:R476C8</v>
      </c>
      <c r="R96" s="96" t="n">
        <v>0.0380474</v>
      </c>
    </row>
    <row r="97" customFormat="false" ht="15.75" hidden="false" customHeight="false" outlineLevel="0" collapsed="false">
      <c r="I97" s="108" t="s">
        <v>125</v>
      </c>
      <c r="J97" s="103" t="n">
        <f aca="false">J96+1</f>
        <v>8</v>
      </c>
      <c r="K97" s="109" t="n">
        <f aca="false">K75</f>
        <v>477</v>
      </c>
      <c r="L97" s="110" t="n">
        <f aca="false">K97+$L$1</f>
        <v>543</v>
      </c>
      <c r="M97" s="94" t="n">
        <v>4</v>
      </c>
      <c r="N97" s="94" t="n">
        <v>8</v>
      </c>
      <c r="O97" s="111" t="s">
        <v>135</v>
      </c>
      <c r="P97" s="111" t="str">
        <f aca="false">"_"&amp;I97&amp;LEFT(O97,1)&amp;J97</f>
        <v>_UKE8</v>
      </c>
      <c r="Q97" s="0" t="str">
        <f aca="false">"'"&amp;I97&amp;"-"&amp;O97&amp;"'!R"&amp;K97&amp;"C"&amp;M97&amp;":R"&amp;L97&amp;"C"&amp;N97</f>
        <v>'UK-Efficacy'!R477C4:R543C8</v>
      </c>
      <c r="R97" s="96" t="n">
        <v>0.06182</v>
      </c>
    </row>
    <row r="98" customFormat="false" ht="15.75" hidden="false" customHeight="false" outlineLevel="0" collapsed="false">
      <c r="I98" s="108" t="s">
        <v>125</v>
      </c>
      <c r="J98" s="104" t="n">
        <v>1</v>
      </c>
      <c r="K98" s="109" t="n">
        <f aca="false">K76</f>
        <v>8</v>
      </c>
      <c r="L98" s="110" t="n">
        <f aca="false">K98+$L$1</f>
        <v>74</v>
      </c>
      <c r="M98" s="94" t="n">
        <v>4</v>
      </c>
      <c r="N98" s="94" t="n">
        <v>8</v>
      </c>
      <c r="O98" s="111" t="s">
        <v>136</v>
      </c>
      <c r="P98" s="111" t="str">
        <f aca="false">"_"&amp;I98&amp;LEFT(O98,1)&amp;J98</f>
        <v>_UKS1</v>
      </c>
      <c r="Q98" s="0" t="str">
        <f aca="false">"'"&amp;I98&amp;"-"&amp;O98&amp;"'!R"&amp;K98&amp;"C"&amp;M98&amp;":R"&amp;L98&amp;"C"&amp;N98</f>
        <v>'UK-S&amp;T'!R8C4:R74C8</v>
      </c>
      <c r="R98" s="96" t="n">
        <v>0.0614699</v>
      </c>
    </row>
    <row r="99" customFormat="false" ht="15.75" hidden="false" customHeight="false" outlineLevel="0" collapsed="false">
      <c r="I99" s="108" t="s">
        <v>125</v>
      </c>
      <c r="J99" s="104" t="n">
        <f aca="false">J98+1</f>
        <v>2</v>
      </c>
      <c r="K99" s="109" t="n">
        <f aca="false">K77</f>
        <v>75</v>
      </c>
      <c r="L99" s="110" t="n">
        <f aca="false">K99+$L$1</f>
        <v>141</v>
      </c>
      <c r="M99" s="94" t="n">
        <v>4</v>
      </c>
      <c r="N99" s="94" t="n">
        <v>8</v>
      </c>
      <c r="O99" s="111" t="s">
        <v>136</v>
      </c>
      <c r="P99" s="111" t="str">
        <f aca="false">"_"&amp;I99&amp;LEFT(O99,1)&amp;J99</f>
        <v>_UKS2</v>
      </c>
      <c r="Q99" s="0" t="str">
        <f aca="false">"'"&amp;I99&amp;"-"&amp;O99&amp;"'!R"&amp;K99&amp;"C"&amp;M99&amp;":R"&amp;L99&amp;"C"&amp;N99</f>
        <v>'UK-S&amp;T'!R75C4:R141C8</v>
      </c>
      <c r="R99" s="96" t="n">
        <v>0.0245729</v>
      </c>
    </row>
    <row r="100" customFormat="false" ht="15.75" hidden="false" customHeight="false" outlineLevel="0" collapsed="false">
      <c r="I100" s="108" t="s">
        <v>125</v>
      </c>
      <c r="J100" s="104" t="n">
        <f aca="false">J99+1</f>
        <v>3</v>
      </c>
      <c r="K100" s="109" t="n">
        <f aca="false">K78</f>
        <v>142</v>
      </c>
      <c r="L100" s="110" t="n">
        <f aca="false">K100+$L$1</f>
        <v>208</v>
      </c>
      <c r="M100" s="94" t="n">
        <v>4</v>
      </c>
      <c r="N100" s="94" t="n">
        <v>8</v>
      </c>
      <c r="O100" s="111" t="s">
        <v>136</v>
      </c>
      <c r="P100" s="111" t="str">
        <f aca="false">"_"&amp;I100&amp;LEFT(O100,1)&amp;J100</f>
        <v>_UKS3</v>
      </c>
      <c r="Q100" s="0" t="str">
        <f aca="false">"'"&amp;I100&amp;"-"&amp;O100&amp;"'!R"&amp;K100&amp;"C"&amp;M100&amp;":R"&amp;L100&amp;"C"&amp;N100</f>
        <v>'UK-S&amp;T'!R142C4:R208C8</v>
      </c>
      <c r="R100" s="96" t="n">
        <v>0.0306471</v>
      </c>
    </row>
    <row r="101" customFormat="false" ht="15.75" hidden="false" customHeight="false" outlineLevel="0" collapsed="false">
      <c r="I101" s="108" t="s">
        <v>125</v>
      </c>
      <c r="J101" s="104" t="n">
        <f aca="false">J100+1</f>
        <v>4</v>
      </c>
      <c r="K101" s="109" t="n">
        <f aca="false">K79</f>
        <v>209</v>
      </c>
      <c r="L101" s="110" t="n">
        <f aca="false">K101+$L$1</f>
        <v>275</v>
      </c>
      <c r="M101" s="94" t="n">
        <v>4</v>
      </c>
      <c r="N101" s="94" t="n">
        <v>8</v>
      </c>
      <c r="O101" s="111" t="s">
        <v>136</v>
      </c>
      <c r="P101" s="111" t="str">
        <f aca="false">"_"&amp;I101&amp;LEFT(O101,1)&amp;J101</f>
        <v>_UKS4</v>
      </c>
      <c r="Q101" s="0" t="str">
        <f aca="false">"'"&amp;I101&amp;"-"&amp;O101&amp;"'!R"&amp;K101&amp;"C"&amp;M101&amp;":R"&amp;L101&amp;"C"&amp;N101</f>
        <v>'UK-S&amp;T'!R209C4:R275C8</v>
      </c>
      <c r="R101" s="96" t="n">
        <v>0.0349643</v>
      </c>
    </row>
    <row r="102" customFormat="false" ht="15.75" hidden="false" customHeight="false" outlineLevel="0" collapsed="false">
      <c r="I102" s="108" t="s">
        <v>125</v>
      </c>
      <c r="J102" s="104" t="n">
        <f aca="false">J101+1</f>
        <v>5</v>
      </c>
      <c r="K102" s="109" t="n">
        <f aca="false">K80</f>
        <v>276</v>
      </c>
      <c r="L102" s="110" t="n">
        <f aca="false">K102+$L$1</f>
        <v>342</v>
      </c>
      <c r="M102" s="94" t="n">
        <v>4</v>
      </c>
      <c r="N102" s="94" t="n">
        <v>8</v>
      </c>
      <c r="O102" s="111" t="s">
        <v>136</v>
      </c>
      <c r="P102" s="111" t="str">
        <f aca="false">"_"&amp;I102&amp;LEFT(O102,1)&amp;J102</f>
        <v>_UKS5</v>
      </c>
      <c r="Q102" s="0" t="str">
        <f aca="false">"'"&amp;I102&amp;"-"&amp;O102&amp;"'!R"&amp;K102&amp;"C"&amp;M102&amp;":R"&amp;L102&amp;"C"&amp;N102</f>
        <v>'UK-S&amp;T'!R276C4:R342C8</v>
      </c>
      <c r="R102" s="96" t="n">
        <v>0.0460083</v>
      </c>
    </row>
    <row r="103" customFormat="false" ht="15.75" hidden="false" customHeight="false" outlineLevel="0" collapsed="false">
      <c r="I103" s="108" t="s">
        <v>125</v>
      </c>
      <c r="J103" s="104" t="n">
        <f aca="false">J102+1</f>
        <v>6</v>
      </c>
      <c r="K103" s="109" t="n">
        <f aca="false">K81</f>
        <v>343</v>
      </c>
      <c r="L103" s="110" t="n">
        <f aca="false">K103+$L$1</f>
        <v>409</v>
      </c>
      <c r="M103" s="94" t="n">
        <v>4</v>
      </c>
      <c r="N103" s="94" t="n">
        <v>8</v>
      </c>
      <c r="O103" s="111" t="s">
        <v>136</v>
      </c>
      <c r="P103" s="111" t="str">
        <f aca="false">"_"&amp;I103&amp;LEFT(O103,1)&amp;J103</f>
        <v>_UKS6</v>
      </c>
      <c r="Q103" s="0" t="str">
        <f aca="false">"'"&amp;I103&amp;"-"&amp;O103&amp;"'!R"&amp;K103&amp;"C"&amp;M103&amp;":R"&amp;L103&amp;"C"&amp;N103</f>
        <v>'UK-S&amp;T'!R343C4:R409C8</v>
      </c>
      <c r="R103" s="96" t="n">
        <v>0.0214354</v>
      </c>
    </row>
    <row r="104" customFormat="false" ht="15.75" hidden="false" customHeight="false" outlineLevel="0" collapsed="false">
      <c r="I104" s="108" t="s">
        <v>125</v>
      </c>
      <c r="J104" s="104" t="n">
        <f aca="false">J103+1</f>
        <v>7</v>
      </c>
      <c r="K104" s="109" t="n">
        <f aca="false">K82</f>
        <v>410</v>
      </c>
      <c r="L104" s="110" t="n">
        <f aca="false">K104+$L$1</f>
        <v>476</v>
      </c>
      <c r="M104" s="94" t="n">
        <v>4</v>
      </c>
      <c r="N104" s="94" t="n">
        <v>8</v>
      </c>
      <c r="O104" s="111" t="s">
        <v>136</v>
      </c>
      <c r="P104" s="111" t="str">
        <f aca="false">"_"&amp;I104&amp;LEFT(O104,1)&amp;J104</f>
        <v>_UKS7</v>
      </c>
      <c r="Q104" s="0" t="str">
        <f aca="false">"'"&amp;I104&amp;"-"&amp;O104&amp;"'!R"&amp;K104&amp;"C"&amp;M104&amp;":R"&amp;L104&amp;"C"&amp;N104</f>
        <v>'UK-S&amp;T'!R410C4:R476C8</v>
      </c>
      <c r="R104" s="96" t="n">
        <v>0.031877</v>
      </c>
    </row>
    <row r="105" customFormat="false" ht="15.75" hidden="false" customHeight="false" outlineLevel="0" collapsed="false">
      <c r="I105" s="108" t="s">
        <v>125</v>
      </c>
      <c r="J105" s="105" t="n">
        <v>1</v>
      </c>
      <c r="K105" s="109" t="n">
        <f aca="false">K83</f>
        <v>8</v>
      </c>
      <c r="L105" s="110" t="n">
        <f aca="false">K105+$L$1</f>
        <v>74</v>
      </c>
      <c r="M105" s="94" t="n">
        <v>4</v>
      </c>
      <c r="N105" s="94" t="n">
        <v>8</v>
      </c>
      <c r="O105" s="111" t="s">
        <v>137</v>
      </c>
      <c r="P105" s="111" t="str">
        <f aca="false">"_"&amp;I105&amp;LEFT(O105,1)&amp;J105</f>
        <v>_UKD1</v>
      </c>
      <c r="Q105" s="0" t="str">
        <f aca="false">"'"&amp;I105&amp;"-"&amp;O105&amp;"'!R"&amp;K105&amp;"C"&amp;M105&amp;":R"&amp;L105&amp;"C"&amp;N105</f>
        <v>'UK-Delivery'!R8C4:R74C8</v>
      </c>
      <c r="R105" s="96" t="n">
        <v>0.05970405474</v>
      </c>
    </row>
    <row r="106" customFormat="false" ht="15.75" hidden="false" customHeight="false" outlineLevel="0" collapsed="false">
      <c r="I106" s="108" t="s">
        <v>125</v>
      </c>
      <c r="J106" s="105" t="n">
        <f aca="false">J105+1</f>
        <v>2</v>
      </c>
      <c r="K106" s="109" t="n">
        <f aca="false">K84</f>
        <v>75</v>
      </c>
      <c r="L106" s="110" t="n">
        <f aca="false">K106+$L$1</f>
        <v>141</v>
      </c>
      <c r="M106" s="94" t="n">
        <v>4</v>
      </c>
      <c r="N106" s="94" t="n">
        <v>8</v>
      </c>
      <c r="O106" s="111" t="s">
        <v>137</v>
      </c>
      <c r="P106" s="111" t="str">
        <f aca="false">"_"&amp;I106&amp;LEFT(O106,1)&amp;J106</f>
        <v>_UKD2</v>
      </c>
      <c r="Q106" s="0" t="str">
        <f aca="false">"'"&amp;I106&amp;"-"&amp;O106&amp;"'!R"&amp;K106&amp;"C"&amp;M106&amp;":R"&amp;L106&amp;"C"&amp;N106</f>
        <v>'UK-Delivery'!R75C4:R141C8</v>
      </c>
      <c r="R106" s="96" t="n">
        <v>0.04002720414</v>
      </c>
    </row>
    <row r="107" customFormat="false" ht="15.75" hidden="false" customHeight="false" outlineLevel="0" collapsed="false">
      <c r="I107" s="108" t="s">
        <v>125</v>
      </c>
      <c r="J107" s="105" t="n">
        <f aca="false">J106+1</f>
        <v>3</v>
      </c>
      <c r="K107" s="109" t="n">
        <f aca="false">K85</f>
        <v>142</v>
      </c>
      <c r="L107" s="110" t="n">
        <f aca="false">K107+$L$1</f>
        <v>208</v>
      </c>
      <c r="M107" s="94" t="n">
        <v>4</v>
      </c>
      <c r="N107" s="94" t="n">
        <v>8</v>
      </c>
      <c r="O107" s="111" t="s">
        <v>137</v>
      </c>
      <c r="P107" s="111" t="str">
        <f aca="false">"_"&amp;I107&amp;LEFT(O107,1)&amp;J107</f>
        <v>_UKD3</v>
      </c>
      <c r="Q107" s="0" t="str">
        <f aca="false">"'"&amp;I107&amp;"-"&amp;O107&amp;"'!R"&amp;K107&amp;"C"&amp;M107&amp;":R"&amp;L107&amp;"C"&amp;N107</f>
        <v>'UK-Delivery'!R142C4:R208C8</v>
      </c>
      <c r="R107" s="96" t="n">
        <v>0.03232814112</v>
      </c>
    </row>
    <row r="108" customFormat="false" ht="15.75" hidden="false" customHeight="false" outlineLevel="0" collapsed="false">
      <c r="I108" s="108" t="s">
        <v>125</v>
      </c>
      <c r="J108" s="105" t="n">
        <f aca="false">J107+1</f>
        <v>4</v>
      </c>
      <c r="K108" s="109" t="n">
        <f aca="false">K86</f>
        <v>209</v>
      </c>
      <c r="L108" s="110" t="n">
        <f aca="false">K108+$L$1</f>
        <v>275</v>
      </c>
      <c r="M108" s="94" t="n">
        <v>4</v>
      </c>
      <c r="N108" s="94" t="n">
        <v>8</v>
      </c>
      <c r="O108" s="111" t="s">
        <v>137</v>
      </c>
      <c r="P108" s="111" t="str">
        <f aca="false">"_"&amp;I108&amp;LEFT(O108,1)&amp;J108</f>
        <v>_UKD4</v>
      </c>
      <c r="Q108" s="0" t="str">
        <f aca="false">"'"&amp;I108&amp;"-"&amp;O108&amp;"'!R"&amp;K108&amp;"C"&amp;M108&amp;":R"&amp;L108&amp;"C"&amp;N108</f>
        <v>'UK-Delivery'!R209C4:R275C8</v>
      </c>
      <c r="R108" s="96" t="n">
        <v>0.0549406</v>
      </c>
    </row>
    <row r="109" customFormat="false" ht="15.75" hidden="false" customHeight="false" outlineLevel="0" collapsed="false">
      <c r="I109" s="108" t="s">
        <v>125</v>
      </c>
      <c r="J109" s="106" t="n">
        <v>1</v>
      </c>
      <c r="K109" s="109" t="n">
        <f aca="false">K87</f>
        <v>8</v>
      </c>
      <c r="L109" s="110" t="n">
        <f aca="false">K109+$L$1</f>
        <v>74</v>
      </c>
      <c r="M109" s="94" t="n">
        <v>4</v>
      </c>
      <c r="N109" s="94" t="n">
        <v>8</v>
      </c>
      <c r="O109" s="111" t="s">
        <v>138</v>
      </c>
      <c r="P109" s="111" t="str">
        <f aca="false">"_"&amp;I109&amp;LEFT(O109,1)&amp;J109</f>
        <v>_UKB1</v>
      </c>
      <c r="Q109" s="0" t="str">
        <f aca="false">"'"&amp;I109&amp;"-"&amp;O109&amp;"'!R"&amp;K109&amp;"C"&amp;M109&amp;":R"&amp;L109&amp;"C"&amp;N109</f>
        <v>'UK-Barrier'!R8C4:R74C8</v>
      </c>
      <c r="R109" s="96" t="n">
        <v>0.2</v>
      </c>
    </row>
    <row r="110" customFormat="false" ht="15.75" hidden="false" customHeight="false" outlineLevel="0" collapsed="false">
      <c r="I110" s="108" t="s">
        <v>125</v>
      </c>
      <c r="J110" s="106" t="n">
        <f aca="false">J109+1</f>
        <v>2</v>
      </c>
      <c r="K110" s="109" t="n">
        <f aca="false">K88</f>
        <v>75</v>
      </c>
      <c r="L110" s="110" t="n">
        <f aca="false">K110+$L$1</f>
        <v>141</v>
      </c>
      <c r="M110" s="94" t="n">
        <v>4</v>
      </c>
      <c r="N110" s="94" t="n">
        <v>8</v>
      </c>
      <c r="O110" s="111" t="s">
        <v>138</v>
      </c>
      <c r="P110" s="111" t="str">
        <f aca="false">"_"&amp;I110&amp;LEFT(O110,1)&amp;J110</f>
        <v>_UKB2</v>
      </c>
      <c r="Q110" s="0" t="str">
        <f aca="false">"'"&amp;I110&amp;"-"&amp;O110&amp;"'!R"&amp;K110&amp;"C"&amp;M110&amp;":R"&amp;L110&amp;"C"&amp;N110</f>
        <v>'UK-Barrier'!R75C4:R141C8</v>
      </c>
      <c r="R110" s="96" t="n">
        <v>0.4</v>
      </c>
    </row>
    <row r="111" customFormat="false" ht="15.75" hidden="false" customHeight="false" outlineLevel="0" collapsed="false">
      <c r="I111" s="108" t="s">
        <v>125</v>
      </c>
      <c r="J111" s="106" t="n">
        <f aca="false">J110+1</f>
        <v>3</v>
      </c>
      <c r="K111" s="109" t="n">
        <f aca="false">K89</f>
        <v>142</v>
      </c>
      <c r="L111" s="110" t="n">
        <f aca="false">K111+$L$1</f>
        <v>208</v>
      </c>
      <c r="M111" s="94" t="n">
        <v>4</v>
      </c>
      <c r="N111" s="94" t="n">
        <v>8</v>
      </c>
      <c r="O111" s="111" t="s">
        <v>138</v>
      </c>
      <c r="P111" s="111" t="str">
        <f aca="false">"_"&amp;I111&amp;LEFT(O111,1)&amp;J111</f>
        <v>_UKB3</v>
      </c>
      <c r="Q111" s="0" t="str">
        <f aca="false">"'"&amp;I111&amp;"-"&amp;O111&amp;"'!R"&amp;K111&amp;"C"&amp;M111&amp;":R"&amp;L111&amp;"C"&amp;N111</f>
        <v>'UK-Barrier'!R142C4:R208C8</v>
      </c>
      <c r="R111" s="96" t="n">
        <v>0.4</v>
      </c>
    </row>
    <row r="112" customFormat="false" ht="15.75" hidden="false" customHeight="false" outlineLevel="0" collapsed="false">
      <c r="I112" s="108" t="s">
        <v>139</v>
      </c>
      <c r="J112" s="103" t="n">
        <v>1</v>
      </c>
      <c r="K112" s="109" t="n">
        <f aca="false">K90</f>
        <v>8</v>
      </c>
      <c r="L112" s="110" t="n">
        <f aca="false">K112+$L$1</f>
        <v>74</v>
      </c>
      <c r="M112" s="94" t="n">
        <v>4</v>
      </c>
      <c r="N112" s="94" t="n">
        <v>8</v>
      </c>
      <c r="O112" s="111" t="s">
        <v>135</v>
      </c>
      <c r="P112" s="111" t="str">
        <f aca="false">"_"&amp;I112&amp;LEFT(O112,1)&amp;J112</f>
        <v>_JPE1</v>
      </c>
      <c r="Q112" s="0" t="str">
        <f aca="false">"'"&amp;I112&amp;"-"&amp;O112&amp;"'!R"&amp;K112&amp;"C"&amp;M112&amp;":R"&amp;L112&amp;"C"&amp;N112</f>
        <v>'JP-Efficacy'!R8C4:R74C8</v>
      </c>
      <c r="R112" s="96" t="n">
        <v>0.084581</v>
      </c>
    </row>
    <row r="113" customFormat="false" ht="15.75" hidden="false" customHeight="false" outlineLevel="0" collapsed="false">
      <c r="I113" s="108" t="s">
        <v>139</v>
      </c>
      <c r="J113" s="103" t="n">
        <f aca="false">J112+1</f>
        <v>2</v>
      </c>
      <c r="K113" s="109" t="n">
        <f aca="false">K91</f>
        <v>75</v>
      </c>
      <c r="L113" s="110" t="n">
        <f aca="false">K113+$L$1</f>
        <v>141</v>
      </c>
      <c r="M113" s="94" t="n">
        <v>4</v>
      </c>
      <c r="N113" s="94" t="n">
        <v>8</v>
      </c>
      <c r="O113" s="111" t="s">
        <v>135</v>
      </c>
      <c r="P113" s="111" t="str">
        <f aca="false">"_"&amp;I113&amp;LEFT(O113,1)&amp;J113</f>
        <v>_JPE2</v>
      </c>
      <c r="Q113" s="0" t="str">
        <f aca="false">"'"&amp;I113&amp;"-"&amp;O113&amp;"'!R"&amp;K113&amp;"C"&amp;M113&amp;":R"&amp;L113&amp;"C"&amp;N113</f>
        <v>'JP-Efficacy'!R75C4:R141C8</v>
      </c>
      <c r="R113" s="96" t="n">
        <v>0.0807032</v>
      </c>
    </row>
    <row r="114" customFormat="false" ht="15.75" hidden="false" customHeight="false" outlineLevel="0" collapsed="false">
      <c r="I114" s="108" t="s">
        <v>139</v>
      </c>
      <c r="J114" s="103" t="n">
        <f aca="false">J113+1</f>
        <v>3</v>
      </c>
      <c r="K114" s="109" t="n">
        <f aca="false">K92</f>
        <v>142</v>
      </c>
      <c r="L114" s="110" t="n">
        <f aca="false">K114+$L$1</f>
        <v>208</v>
      </c>
      <c r="M114" s="94" t="n">
        <v>4</v>
      </c>
      <c r="N114" s="94" t="n">
        <v>8</v>
      </c>
      <c r="O114" s="111" t="s">
        <v>135</v>
      </c>
      <c r="P114" s="111" t="str">
        <f aca="false">"_"&amp;I114&amp;LEFT(O114,1)&amp;J114</f>
        <v>_JPE3</v>
      </c>
      <c r="Q114" s="0" t="str">
        <f aca="false">"'"&amp;I114&amp;"-"&amp;O114&amp;"'!R"&amp;K114&amp;"C"&amp;M114&amp;":R"&amp;L114&amp;"C"&amp;N114</f>
        <v>'JP-Efficacy'!R142C4:R208C8</v>
      </c>
      <c r="R114" s="96" t="n">
        <v>0.0950904</v>
      </c>
    </row>
    <row r="115" customFormat="false" ht="15.75" hidden="false" customHeight="false" outlineLevel="0" collapsed="false">
      <c r="I115" s="108" t="s">
        <v>139</v>
      </c>
      <c r="J115" s="103" t="n">
        <f aca="false">J114+1</f>
        <v>4</v>
      </c>
      <c r="K115" s="109" t="n">
        <f aca="false">K93</f>
        <v>209</v>
      </c>
      <c r="L115" s="110" t="n">
        <f aca="false">K115+$L$1</f>
        <v>275</v>
      </c>
      <c r="M115" s="94" t="n">
        <v>4</v>
      </c>
      <c r="N115" s="94" t="n">
        <v>8</v>
      </c>
      <c r="O115" s="111" t="s">
        <v>135</v>
      </c>
      <c r="P115" s="111" t="str">
        <f aca="false">"_"&amp;I115&amp;LEFT(O115,1)&amp;J115</f>
        <v>_JPE4</v>
      </c>
      <c r="Q115" s="0" t="str">
        <f aca="false">"'"&amp;I115&amp;"-"&amp;O115&amp;"'!R"&amp;K115&amp;"C"&amp;M115&amp;":R"&amp;L115&amp;"C"&amp;N115</f>
        <v>'JP-Efficacy'!R209C4:R275C8</v>
      </c>
      <c r="R115" s="96" t="n">
        <v>0.082614</v>
      </c>
    </row>
    <row r="116" customFormat="false" ht="15.75" hidden="false" customHeight="false" outlineLevel="0" collapsed="false">
      <c r="I116" s="108" t="s">
        <v>139</v>
      </c>
      <c r="J116" s="103" t="n">
        <f aca="false">J115+1</f>
        <v>5</v>
      </c>
      <c r="K116" s="109" t="n">
        <f aca="false">K94</f>
        <v>276</v>
      </c>
      <c r="L116" s="110" t="n">
        <f aca="false">K116+$L$1</f>
        <v>342</v>
      </c>
      <c r="M116" s="94" t="n">
        <v>4</v>
      </c>
      <c r="N116" s="94" t="n">
        <v>8</v>
      </c>
      <c r="O116" s="111" t="s">
        <v>135</v>
      </c>
      <c r="P116" s="111" t="str">
        <f aca="false">"_"&amp;I116&amp;LEFT(O116,1)&amp;J116</f>
        <v>_JPE5</v>
      </c>
      <c r="Q116" s="0" t="str">
        <f aca="false">"'"&amp;I116&amp;"-"&amp;O116&amp;"'!R"&amp;K116&amp;"C"&amp;M116&amp;":R"&amp;L116&amp;"C"&amp;N116</f>
        <v>'JP-Efficacy'!R276C4:R342C8</v>
      </c>
      <c r="R116" s="96" t="n">
        <v>0.0610894</v>
      </c>
    </row>
    <row r="117" customFormat="false" ht="15.75" hidden="false" customHeight="false" outlineLevel="0" collapsed="false">
      <c r="I117" s="108" t="s">
        <v>139</v>
      </c>
      <c r="J117" s="103" t="n">
        <f aca="false">J116+1</f>
        <v>6</v>
      </c>
      <c r="K117" s="109" t="n">
        <f aca="false">K95</f>
        <v>343</v>
      </c>
      <c r="L117" s="110" t="n">
        <f aca="false">K117+$L$1</f>
        <v>409</v>
      </c>
      <c r="M117" s="94" t="n">
        <v>4</v>
      </c>
      <c r="N117" s="94" t="n">
        <v>8</v>
      </c>
      <c r="O117" s="111" t="s">
        <v>135</v>
      </c>
      <c r="P117" s="111" t="str">
        <f aca="false">"_"&amp;I117&amp;LEFT(O117,1)&amp;J117</f>
        <v>_JPE6</v>
      </c>
      <c r="Q117" s="0" t="str">
        <f aca="false">"'"&amp;I117&amp;"-"&amp;O117&amp;"'!R"&amp;K117&amp;"C"&amp;M117&amp;":R"&amp;L117&amp;"C"&amp;N117</f>
        <v>'JP-Efficacy'!R343C4:R409C8</v>
      </c>
      <c r="R117" s="96" t="n">
        <v>0.0580546</v>
      </c>
    </row>
    <row r="118" customFormat="false" ht="15.75" hidden="false" customHeight="false" outlineLevel="0" collapsed="false">
      <c r="I118" s="108" t="s">
        <v>139</v>
      </c>
      <c r="J118" s="103" t="n">
        <f aca="false">J117+1</f>
        <v>7</v>
      </c>
      <c r="K118" s="109" t="n">
        <f aca="false">K96</f>
        <v>410</v>
      </c>
      <c r="L118" s="110" t="n">
        <f aca="false">K118+$L$1</f>
        <v>476</v>
      </c>
      <c r="M118" s="94" t="n">
        <v>4</v>
      </c>
      <c r="N118" s="94" t="n">
        <v>8</v>
      </c>
      <c r="O118" s="111" t="s">
        <v>135</v>
      </c>
      <c r="P118" s="111" t="str">
        <f aca="false">"_"&amp;I118&amp;LEFT(O118,1)&amp;J118</f>
        <v>_JPE7</v>
      </c>
      <c r="Q118" s="0" t="str">
        <f aca="false">"'"&amp;I118&amp;"-"&amp;O118&amp;"'!R"&amp;K118&amp;"C"&amp;M118&amp;":R"&amp;L118&amp;"C"&amp;N118</f>
        <v>'JP-Efficacy'!R410C4:R476C8</v>
      </c>
      <c r="R118" s="96" t="n">
        <v>0.0380474</v>
      </c>
    </row>
    <row r="119" customFormat="false" ht="15.75" hidden="false" customHeight="false" outlineLevel="0" collapsed="false">
      <c r="I119" s="108" t="s">
        <v>139</v>
      </c>
      <c r="J119" s="103" t="n">
        <f aca="false">J118+1</f>
        <v>8</v>
      </c>
      <c r="K119" s="109" t="n">
        <f aca="false">K97</f>
        <v>477</v>
      </c>
      <c r="L119" s="110" t="n">
        <f aca="false">K119+$L$1</f>
        <v>543</v>
      </c>
      <c r="M119" s="94" t="n">
        <v>4</v>
      </c>
      <c r="N119" s="94" t="n">
        <v>8</v>
      </c>
      <c r="O119" s="111" t="s">
        <v>135</v>
      </c>
      <c r="P119" s="111" t="str">
        <f aca="false">"_"&amp;I119&amp;LEFT(O119,1)&amp;J119</f>
        <v>_JPE8</v>
      </c>
      <c r="Q119" s="0" t="str">
        <f aca="false">"'"&amp;I119&amp;"-"&amp;O119&amp;"'!R"&amp;K119&amp;"C"&amp;M119&amp;":R"&amp;L119&amp;"C"&amp;N119</f>
        <v>'JP-Efficacy'!R477C4:R543C8</v>
      </c>
      <c r="R119" s="96" t="n">
        <v>0.06182</v>
      </c>
    </row>
    <row r="120" customFormat="false" ht="15.75" hidden="false" customHeight="false" outlineLevel="0" collapsed="false">
      <c r="I120" s="108" t="s">
        <v>139</v>
      </c>
      <c r="J120" s="104" t="n">
        <v>1</v>
      </c>
      <c r="K120" s="109" t="n">
        <f aca="false">K98</f>
        <v>8</v>
      </c>
      <c r="L120" s="110" t="n">
        <f aca="false">K120+$L$1</f>
        <v>74</v>
      </c>
      <c r="M120" s="94" t="n">
        <v>4</v>
      </c>
      <c r="N120" s="94" t="n">
        <v>8</v>
      </c>
      <c r="O120" s="111" t="s">
        <v>136</v>
      </c>
      <c r="P120" s="111" t="str">
        <f aca="false">"_"&amp;I120&amp;LEFT(O120,1)&amp;J120</f>
        <v>_JPS1</v>
      </c>
      <c r="Q120" s="0" t="str">
        <f aca="false">"'"&amp;I120&amp;"-"&amp;O120&amp;"'!R"&amp;K120&amp;"C"&amp;M120&amp;":R"&amp;L120&amp;"C"&amp;N120</f>
        <v>'JP-S&amp;T'!R8C4:R74C8</v>
      </c>
      <c r="R120" s="96" t="n">
        <v>0.0614699</v>
      </c>
    </row>
    <row r="121" customFormat="false" ht="15.75" hidden="false" customHeight="false" outlineLevel="0" collapsed="false">
      <c r="I121" s="108" t="s">
        <v>139</v>
      </c>
      <c r="J121" s="104" t="n">
        <f aca="false">J120+1</f>
        <v>2</v>
      </c>
      <c r="K121" s="109" t="n">
        <f aca="false">K99</f>
        <v>75</v>
      </c>
      <c r="L121" s="110" t="n">
        <f aca="false">K121+$L$1</f>
        <v>141</v>
      </c>
      <c r="M121" s="94" t="n">
        <v>4</v>
      </c>
      <c r="N121" s="94" t="n">
        <v>8</v>
      </c>
      <c r="O121" s="111" t="s">
        <v>136</v>
      </c>
      <c r="P121" s="111" t="str">
        <f aca="false">"_"&amp;I121&amp;LEFT(O121,1)&amp;J121</f>
        <v>_JPS2</v>
      </c>
      <c r="Q121" s="0" t="str">
        <f aca="false">"'"&amp;I121&amp;"-"&amp;O121&amp;"'!R"&amp;K121&amp;"C"&amp;M121&amp;":R"&amp;L121&amp;"C"&amp;N121</f>
        <v>'JP-S&amp;T'!R75C4:R141C8</v>
      </c>
      <c r="R121" s="96" t="n">
        <v>0.0245729</v>
      </c>
    </row>
    <row r="122" customFormat="false" ht="15.75" hidden="false" customHeight="false" outlineLevel="0" collapsed="false">
      <c r="I122" s="108" t="s">
        <v>139</v>
      </c>
      <c r="J122" s="104" t="n">
        <f aca="false">J121+1</f>
        <v>3</v>
      </c>
      <c r="K122" s="109" t="n">
        <f aca="false">K100</f>
        <v>142</v>
      </c>
      <c r="L122" s="110" t="n">
        <f aca="false">K122+$L$1</f>
        <v>208</v>
      </c>
      <c r="M122" s="94" t="n">
        <v>4</v>
      </c>
      <c r="N122" s="94" t="n">
        <v>8</v>
      </c>
      <c r="O122" s="111" t="s">
        <v>136</v>
      </c>
      <c r="P122" s="111" t="str">
        <f aca="false">"_"&amp;I122&amp;LEFT(O122,1)&amp;J122</f>
        <v>_JPS3</v>
      </c>
      <c r="Q122" s="0" t="str">
        <f aca="false">"'"&amp;I122&amp;"-"&amp;O122&amp;"'!R"&amp;K122&amp;"C"&amp;M122&amp;":R"&amp;L122&amp;"C"&amp;N122</f>
        <v>'JP-S&amp;T'!R142C4:R208C8</v>
      </c>
      <c r="R122" s="96" t="n">
        <v>0.0306471</v>
      </c>
    </row>
    <row r="123" customFormat="false" ht="15.75" hidden="false" customHeight="false" outlineLevel="0" collapsed="false">
      <c r="I123" s="108" t="s">
        <v>139</v>
      </c>
      <c r="J123" s="104" t="n">
        <f aca="false">J122+1</f>
        <v>4</v>
      </c>
      <c r="K123" s="109" t="n">
        <f aca="false">K101</f>
        <v>209</v>
      </c>
      <c r="L123" s="110" t="n">
        <f aca="false">K123+$L$1</f>
        <v>275</v>
      </c>
      <c r="M123" s="94" t="n">
        <v>4</v>
      </c>
      <c r="N123" s="94" t="n">
        <v>8</v>
      </c>
      <c r="O123" s="111" t="s">
        <v>136</v>
      </c>
      <c r="P123" s="111" t="str">
        <f aca="false">"_"&amp;I123&amp;LEFT(O123,1)&amp;J123</f>
        <v>_JPS4</v>
      </c>
      <c r="Q123" s="0" t="str">
        <f aca="false">"'"&amp;I123&amp;"-"&amp;O123&amp;"'!R"&amp;K123&amp;"C"&amp;M123&amp;":R"&amp;L123&amp;"C"&amp;N123</f>
        <v>'JP-S&amp;T'!R209C4:R275C8</v>
      </c>
      <c r="R123" s="96" t="n">
        <v>0.0349643</v>
      </c>
    </row>
    <row r="124" customFormat="false" ht="15.75" hidden="false" customHeight="false" outlineLevel="0" collapsed="false">
      <c r="I124" s="108" t="s">
        <v>139</v>
      </c>
      <c r="J124" s="104" t="n">
        <f aca="false">J123+1</f>
        <v>5</v>
      </c>
      <c r="K124" s="109" t="n">
        <f aca="false">K102</f>
        <v>276</v>
      </c>
      <c r="L124" s="110" t="n">
        <f aca="false">K124+$L$1</f>
        <v>342</v>
      </c>
      <c r="M124" s="94" t="n">
        <v>4</v>
      </c>
      <c r="N124" s="94" t="n">
        <v>8</v>
      </c>
      <c r="O124" s="111" t="s">
        <v>136</v>
      </c>
      <c r="P124" s="111" t="str">
        <f aca="false">"_"&amp;I124&amp;LEFT(O124,1)&amp;J124</f>
        <v>_JPS5</v>
      </c>
      <c r="Q124" s="0" t="str">
        <f aca="false">"'"&amp;I124&amp;"-"&amp;O124&amp;"'!R"&amp;K124&amp;"C"&amp;M124&amp;":R"&amp;L124&amp;"C"&amp;N124</f>
        <v>'JP-S&amp;T'!R276C4:R342C8</v>
      </c>
      <c r="R124" s="96" t="n">
        <v>0.0460083</v>
      </c>
    </row>
    <row r="125" customFormat="false" ht="15.75" hidden="false" customHeight="false" outlineLevel="0" collapsed="false">
      <c r="I125" s="108" t="s">
        <v>139</v>
      </c>
      <c r="J125" s="104" t="n">
        <f aca="false">J124+1</f>
        <v>6</v>
      </c>
      <c r="K125" s="109" t="n">
        <f aca="false">K103</f>
        <v>343</v>
      </c>
      <c r="L125" s="110" t="n">
        <f aca="false">K125+$L$1</f>
        <v>409</v>
      </c>
      <c r="M125" s="94" t="n">
        <v>4</v>
      </c>
      <c r="N125" s="94" t="n">
        <v>8</v>
      </c>
      <c r="O125" s="111" t="s">
        <v>136</v>
      </c>
      <c r="P125" s="111" t="str">
        <f aca="false">"_"&amp;I125&amp;LEFT(O125,1)&amp;J125</f>
        <v>_JPS6</v>
      </c>
      <c r="Q125" s="0" t="str">
        <f aca="false">"'"&amp;I125&amp;"-"&amp;O125&amp;"'!R"&amp;K125&amp;"C"&amp;M125&amp;":R"&amp;L125&amp;"C"&amp;N125</f>
        <v>'JP-S&amp;T'!R343C4:R409C8</v>
      </c>
      <c r="R125" s="96" t="n">
        <v>0.0214354</v>
      </c>
    </row>
    <row r="126" customFormat="false" ht="15.75" hidden="false" customHeight="false" outlineLevel="0" collapsed="false">
      <c r="I126" s="108" t="s">
        <v>139</v>
      </c>
      <c r="J126" s="104" t="n">
        <f aca="false">J125+1</f>
        <v>7</v>
      </c>
      <c r="K126" s="109" t="n">
        <f aca="false">K104</f>
        <v>410</v>
      </c>
      <c r="L126" s="110" t="n">
        <f aca="false">K126+$L$1</f>
        <v>476</v>
      </c>
      <c r="M126" s="94" t="n">
        <v>4</v>
      </c>
      <c r="N126" s="94" t="n">
        <v>8</v>
      </c>
      <c r="O126" s="111" t="s">
        <v>136</v>
      </c>
      <c r="P126" s="111" t="str">
        <f aca="false">"_"&amp;I126&amp;LEFT(O126,1)&amp;J126</f>
        <v>_JPS7</v>
      </c>
      <c r="Q126" s="0" t="str">
        <f aca="false">"'"&amp;I126&amp;"-"&amp;O126&amp;"'!R"&amp;K126&amp;"C"&amp;M126&amp;":R"&amp;L126&amp;"C"&amp;N126</f>
        <v>'JP-S&amp;T'!R410C4:R476C8</v>
      </c>
      <c r="R126" s="96" t="n">
        <v>0.031877</v>
      </c>
    </row>
    <row r="127" customFormat="false" ht="15.75" hidden="false" customHeight="false" outlineLevel="0" collapsed="false">
      <c r="I127" s="108" t="s">
        <v>139</v>
      </c>
      <c r="J127" s="105" t="n">
        <v>1</v>
      </c>
      <c r="K127" s="109" t="n">
        <f aca="false">K105</f>
        <v>8</v>
      </c>
      <c r="L127" s="110" t="n">
        <f aca="false">K127+$L$1</f>
        <v>74</v>
      </c>
      <c r="M127" s="94" t="n">
        <v>4</v>
      </c>
      <c r="N127" s="94" t="n">
        <v>8</v>
      </c>
      <c r="O127" s="111" t="s">
        <v>137</v>
      </c>
      <c r="P127" s="111" t="str">
        <f aca="false">"_"&amp;I127&amp;LEFT(O127,1)&amp;J127</f>
        <v>_JPD1</v>
      </c>
      <c r="Q127" s="0" t="str">
        <f aca="false">"'"&amp;I127&amp;"-"&amp;O127&amp;"'!R"&amp;K127&amp;"C"&amp;M127&amp;":R"&amp;L127&amp;"C"&amp;N127</f>
        <v>'JP-Delivery'!R8C4:R74C8</v>
      </c>
      <c r="R127" s="96" t="n">
        <v>0.05970405474</v>
      </c>
    </row>
    <row r="128" customFormat="false" ht="15.75" hidden="false" customHeight="false" outlineLevel="0" collapsed="false">
      <c r="I128" s="108" t="s">
        <v>139</v>
      </c>
      <c r="J128" s="105" t="n">
        <f aca="false">J127+1</f>
        <v>2</v>
      </c>
      <c r="K128" s="109" t="n">
        <f aca="false">K106</f>
        <v>75</v>
      </c>
      <c r="L128" s="110" t="n">
        <f aca="false">K128+$L$1</f>
        <v>141</v>
      </c>
      <c r="M128" s="94" t="n">
        <v>4</v>
      </c>
      <c r="N128" s="94" t="n">
        <v>8</v>
      </c>
      <c r="O128" s="111" t="s">
        <v>137</v>
      </c>
      <c r="P128" s="111" t="str">
        <f aca="false">"_"&amp;I128&amp;LEFT(O128,1)&amp;J128</f>
        <v>_JPD2</v>
      </c>
      <c r="Q128" s="0" t="str">
        <f aca="false">"'"&amp;I128&amp;"-"&amp;O128&amp;"'!R"&amp;K128&amp;"C"&amp;M128&amp;":R"&amp;L128&amp;"C"&amp;N128</f>
        <v>'JP-Delivery'!R75C4:R141C8</v>
      </c>
      <c r="R128" s="96" t="n">
        <v>0.04002720414</v>
      </c>
    </row>
    <row r="129" customFormat="false" ht="15.75" hidden="false" customHeight="false" outlineLevel="0" collapsed="false">
      <c r="I129" s="108" t="s">
        <v>139</v>
      </c>
      <c r="J129" s="105" t="n">
        <f aca="false">J128+1</f>
        <v>3</v>
      </c>
      <c r="K129" s="109" t="n">
        <f aca="false">K107</f>
        <v>142</v>
      </c>
      <c r="L129" s="110" t="n">
        <f aca="false">K129+$L$1</f>
        <v>208</v>
      </c>
      <c r="M129" s="94" t="n">
        <v>4</v>
      </c>
      <c r="N129" s="94" t="n">
        <v>8</v>
      </c>
      <c r="O129" s="111" t="s">
        <v>137</v>
      </c>
      <c r="P129" s="111" t="str">
        <f aca="false">"_"&amp;I129&amp;LEFT(O129,1)&amp;J129</f>
        <v>_JPD3</v>
      </c>
      <c r="Q129" s="0" t="str">
        <f aca="false">"'"&amp;I129&amp;"-"&amp;O129&amp;"'!R"&amp;K129&amp;"C"&amp;M129&amp;":R"&amp;L129&amp;"C"&amp;N129</f>
        <v>'JP-Delivery'!R142C4:R208C8</v>
      </c>
      <c r="R129" s="96" t="n">
        <v>0.03232814112</v>
      </c>
    </row>
    <row r="130" customFormat="false" ht="15.75" hidden="false" customHeight="false" outlineLevel="0" collapsed="false">
      <c r="I130" s="108" t="s">
        <v>139</v>
      </c>
      <c r="J130" s="105" t="n">
        <f aca="false">J129+1</f>
        <v>4</v>
      </c>
      <c r="K130" s="109" t="n">
        <f aca="false">K108</f>
        <v>209</v>
      </c>
      <c r="L130" s="110" t="n">
        <f aca="false">K130+$L$1</f>
        <v>275</v>
      </c>
      <c r="M130" s="94" t="n">
        <v>4</v>
      </c>
      <c r="N130" s="94" t="n">
        <v>8</v>
      </c>
      <c r="O130" s="111" t="s">
        <v>137</v>
      </c>
      <c r="P130" s="111" t="str">
        <f aca="false">"_"&amp;I130&amp;LEFT(O130,1)&amp;J130</f>
        <v>_JPD4</v>
      </c>
      <c r="Q130" s="0" t="str">
        <f aca="false">"'"&amp;I130&amp;"-"&amp;O130&amp;"'!R"&amp;K130&amp;"C"&amp;M130&amp;":R"&amp;L130&amp;"C"&amp;N130</f>
        <v>'JP-Delivery'!R209C4:R275C8</v>
      </c>
      <c r="R130" s="96" t="n">
        <v>0.0549406</v>
      </c>
    </row>
    <row r="131" customFormat="false" ht="15.75" hidden="false" customHeight="false" outlineLevel="0" collapsed="false">
      <c r="I131" s="108" t="s">
        <v>139</v>
      </c>
      <c r="J131" s="106" t="n">
        <v>1</v>
      </c>
      <c r="K131" s="109" t="n">
        <f aca="false">K109</f>
        <v>8</v>
      </c>
      <c r="L131" s="110" t="n">
        <f aca="false">K131+$L$1</f>
        <v>74</v>
      </c>
      <c r="M131" s="94" t="n">
        <v>4</v>
      </c>
      <c r="N131" s="94" t="n">
        <v>8</v>
      </c>
      <c r="O131" s="111" t="s">
        <v>138</v>
      </c>
      <c r="P131" s="111" t="str">
        <f aca="false">"_"&amp;I131&amp;LEFT(O131,1)&amp;J131</f>
        <v>_JPB1</v>
      </c>
      <c r="Q131" s="0" t="str">
        <f aca="false">"'"&amp;I131&amp;"-"&amp;O131&amp;"'!R"&amp;K131&amp;"C"&amp;M131&amp;":R"&amp;L131&amp;"C"&amp;N131</f>
        <v>'JP-Barrier'!R8C4:R74C8</v>
      </c>
      <c r="R131" s="96" t="n">
        <v>0.2</v>
      </c>
    </row>
    <row r="132" customFormat="false" ht="15.75" hidden="false" customHeight="false" outlineLevel="0" collapsed="false">
      <c r="I132" s="108" t="s">
        <v>139</v>
      </c>
      <c r="J132" s="106" t="n">
        <f aca="false">J131+1</f>
        <v>2</v>
      </c>
      <c r="K132" s="109" t="n">
        <f aca="false">K110</f>
        <v>75</v>
      </c>
      <c r="L132" s="110" t="n">
        <f aca="false">K132+$L$1</f>
        <v>141</v>
      </c>
      <c r="M132" s="94" t="n">
        <v>4</v>
      </c>
      <c r="N132" s="94" t="n">
        <v>8</v>
      </c>
      <c r="O132" s="111" t="s">
        <v>138</v>
      </c>
      <c r="P132" s="111" t="str">
        <f aca="false">"_"&amp;I132&amp;LEFT(O132,1)&amp;J132</f>
        <v>_JPB2</v>
      </c>
      <c r="Q132" s="0" t="str">
        <f aca="false">"'"&amp;I132&amp;"-"&amp;O132&amp;"'!R"&amp;K132&amp;"C"&amp;M132&amp;":R"&amp;L132&amp;"C"&amp;N132</f>
        <v>'JP-Barrier'!R75C4:R141C8</v>
      </c>
      <c r="R132" s="96" t="n">
        <v>0.4</v>
      </c>
    </row>
    <row r="133" customFormat="false" ht="15.75" hidden="false" customHeight="false" outlineLevel="0" collapsed="false">
      <c r="I133" s="108" t="s">
        <v>139</v>
      </c>
      <c r="J133" s="106" t="n">
        <f aca="false">J132+1</f>
        <v>3</v>
      </c>
      <c r="K133" s="109" t="n">
        <f aca="false">K111</f>
        <v>142</v>
      </c>
      <c r="L133" s="110" t="n">
        <f aca="false">K133+$L$1</f>
        <v>208</v>
      </c>
      <c r="M133" s="94" t="n">
        <v>4</v>
      </c>
      <c r="N133" s="94" t="n">
        <v>8</v>
      </c>
      <c r="O133" s="111" t="s">
        <v>138</v>
      </c>
      <c r="P133" s="111" t="str">
        <f aca="false">"_"&amp;I133&amp;LEFT(O133,1)&amp;J133</f>
        <v>_JPB3</v>
      </c>
      <c r="Q133" s="0" t="str">
        <f aca="false">"'"&amp;I133&amp;"-"&amp;O133&amp;"'!R"&amp;K133&amp;"C"&amp;M133&amp;":R"&amp;L133&amp;"C"&amp;N133</f>
        <v>'JP-Barrier'!R142C4:R208C8</v>
      </c>
      <c r="R133" s="96" t="n">
        <v>0.4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1:GR9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20.71"/>
    <col collapsed="false" customWidth="true" hidden="false" outlineLevel="0" max="2" min="2" style="0" width="9.14"/>
    <col collapsed="false" customWidth="true" hidden="false" outlineLevel="0" max="3" min="3" style="0" width="5.7"/>
    <col collapsed="false" customWidth="true" hidden="false" outlineLevel="0" max="4" min="4" style="0" width="8"/>
    <col collapsed="false" customWidth="true" hidden="false" outlineLevel="0" max="16" min="5" style="0" width="3.29"/>
    <col collapsed="false" customWidth="true" hidden="false" outlineLevel="0" max="20" min="17" style="0" width="3.57"/>
    <col collapsed="false" customWidth="true" hidden="false" outlineLevel="0" max="23" min="21" style="0" width="3.42"/>
    <col collapsed="false" customWidth="true" hidden="true" outlineLevel="0" max="38" min="24" style="0" width="3.29"/>
    <col collapsed="false" customWidth="true" hidden="true" outlineLevel="0" max="42" min="39" style="0" width="3.57"/>
    <col collapsed="false" customWidth="true" hidden="true" outlineLevel="0" max="45" min="43" style="0" width="3.42"/>
    <col collapsed="false" customWidth="true" hidden="true" outlineLevel="0" max="46" min="46" style="0" width="3.57"/>
    <col collapsed="false" customWidth="true" hidden="true" outlineLevel="0" max="60" min="47" style="0" width="3.29"/>
    <col collapsed="false" customWidth="true" hidden="true" outlineLevel="0" max="64" min="61" style="0" width="3.57"/>
    <col collapsed="false" customWidth="true" hidden="true" outlineLevel="0" max="67" min="65" style="0" width="3.42"/>
    <col collapsed="false" customWidth="true" hidden="true" outlineLevel="0" max="68" min="68" style="0" width="3.57"/>
    <col collapsed="false" customWidth="true" hidden="true" outlineLevel="0" max="82" min="69" style="0" width="3.29"/>
    <col collapsed="false" customWidth="true" hidden="true" outlineLevel="0" max="86" min="83" style="0" width="3.57"/>
    <col collapsed="false" customWidth="true" hidden="true" outlineLevel="0" max="89" min="87" style="0" width="3.42"/>
    <col collapsed="false" customWidth="true" hidden="true" outlineLevel="0" max="90" min="90" style="0" width="3.57"/>
    <col collapsed="false" customWidth="true" hidden="true" outlineLevel="0" max="104" min="91" style="0" width="3.29"/>
    <col collapsed="false" customWidth="true" hidden="true" outlineLevel="0" max="108" min="105" style="0" width="3.57"/>
    <col collapsed="false" customWidth="true" hidden="true" outlineLevel="0" max="111" min="109" style="0" width="3.42"/>
    <col collapsed="false" customWidth="true" hidden="false" outlineLevel="0" max="126" min="112" style="0" width="3.29"/>
    <col collapsed="false" customWidth="true" hidden="false" outlineLevel="0" max="130" min="127" style="0" width="3.57"/>
    <col collapsed="false" customWidth="true" hidden="false" outlineLevel="0" max="133" min="131" style="0" width="3.42"/>
    <col collapsed="false" customWidth="true" hidden="false" outlineLevel="0" max="148" min="134" style="0" width="3.29"/>
    <col collapsed="false" customWidth="true" hidden="false" outlineLevel="0" max="152" min="149" style="0" width="3.57"/>
    <col collapsed="false" customWidth="true" hidden="false" outlineLevel="0" max="155" min="153" style="0" width="3.42"/>
    <col collapsed="false" customWidth="true" hidden="false" outlineLevel="0" max="170" min="156" style="0" width="3.29"/>
    <col collapsed="false" customWidth="true" hidden="false" outlineLevel="0" max="174" min="171" style="0" width="3.57"/>
    <col collapsed="false" customWidth="true" hidden="false" outlineLevel="0" max="177" min="175" style="0" width="3.42"/>
    <col collapsed="false" customWidth="true" hidden="false" outlineLevel="0" max="192" min="178" style="0" width="3.29"/>
    <col collapsed="false" customWidth="true" hidden="false" outlineLevel="0" max="196" min="193" style="0" width="3.57"/>
    <col collapsed="false" customWidth="true" hidden="false" outlineLevel="0" max="199" min="197" style="0" width="3.42"/>
    <col collapsed="false" customWidth="true" hidden="false" outlineLevel="0" max="1025" min="200" style="0" width="8.67"/>
  </cols>
  <sheetData>
    <row r="1" customFormat="false" ht="15" hidden="false" customHeight="true" outlineLevel="0" collapsed="false">
      <c r="B1" s="113" t="s">
        <v>140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 t="s">
        <v>141</v>
      </c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 t="s">
        <v>142</v>
      </c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 t="s">
        <v>143</v>
      </c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 t="s">
        <v>144</v>
      </c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 t="str">
        <f aca="false">X1</f>
        <v>Spain</v>
      </c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 t="str">
        <f aca="false">AT1</f>
        <v>Italy</v>
      </c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 t="str">
        <f aca="false">BP1</f>
        <v>Germany</v>
      </c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 t="str">
        <f aca="false">CL1</f>
        <v>France</v>
      </c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</row>
    <row r="2" customFormat="false" ht="15.75" hidden="false" customHeight="false" outlineLevel="0" collapsed="false">
      <c r="B2" s="97" t="n">
        <v>1</v>
      </c>
      <c r="C2" s="97" t="n">
        <v>2</v>
      </c>
      <c r="D2" s="97" t="n">
        <v>3</v>
      </c>
      <c r="E2" s="97" t="n">
        <v>4</v>
      </c>
      <c r="F2" s="97" t="n">
        <v>5</v>
      </c>
      <c r="G2" s="97" t="n">
        <v>6</v>
      </c>
      <c r="H2" s="97" t="n">
        <v>7</v>
      </c>
      <c r="I2" s="97" t="n">
        <v>8</v>
      </c>
      <c r="J2" s="98" t="n">
        <v>1</v>
      </c>
      <c r="K2" s="98" t="n">
        <v>2</v>
      </c>
      <c r="L2" s="98" t="n">
        <v>3</v>
      </c>
      <c r="M2" s="98" t="n">
        <v>4</v>
      </c>
      <c r="N2" s="98" t="n">
        <v>5</v>
      </c>
      <c r="O2" s="98" t="n">
        <v>6</v>
      </c>
      <c r="P2" s="98" t="n">
        <v>7</v>
      </c>
      <c r="Q2" s="99" t="n">
        <v>1</v>
      </c>
      <c r="R2" s="99" t="n">
        <v>2</v>
      </c>
      <c r="S2" s="99" t="n">
        <v>3</v>
      </c>
      <c r="T2" s="99" t="n">
        <v>4</v>
      </c>
      <c r="U2" s="100" t="n">
        <v>1</v>
      </c>
      <c r="V2" s="100" t="n">
        <v>2</v>
      </c>
      <c r="W2" s="100" t="n">
        <v>3</v>
      </c>
      <c r="X2" s="97" t="n">
        <v>1</v>
      </c>
      <c r="Y2" s="97" t="n">
        <v>2</v>
      </c>
      <c r="Z2" s="97" t="n">
        <v>3</v>
      </c>
      <c r="AA2" s="97" t="n">
        <v>4</v>
      </c>
      <c r="AB2" s="97" t="n">
        <v>5</v>
      </c>
      <c r="AC2" s="97" t="n">
        <v>6</v>
      </c>
      <c r="AD2" s="97" t="n">
        <v>7</v>
      </c>
      <c r="AE2" s="97" t="n">
        <v>8</v>
      </c>
      <c r="AF2" s="98" t="n">
        <v>1</v>
      </c>
      <c r="AG2" s="98" t="n">
        <v>2</v>
      </c>
      <c r="AH2" s="98" t="n">
        <v>3</v>
      </c>
      <c r="AI2" s="98" t="n">
        <v>4</v>
      </c>
      <c r="AJ2" s="98" t="n">
        <v>5</v>
      </c>
      <c r="AK2" s="98" t="n">
        <v>6</v>
      </c>
      <c r="AL2" s="98" t="n">
        <v>7</v>
      </c>
      <c r="AM2" s="99" t="n">
        <v>1</v>
      </c>
      <c r="AN2" s="99" t="n">
        <v>2</v>
      </c>
      <c r="AO2" s="99" t="n">
        <v>3</v>
      </c>
      <c r="AP2" s="99" t="n">
        <v>4</v>
      </c>
      <c r="AQ2" s="100" t="n">
        <v>1</v>
      </c>
      <c r="AR2" s="100" t="n">
        <v>2</v>
      </c>
      <c r="AS2" s="100" t="n">
        <v>3</v>
      </c>
      <c r="AT2" s="97" t="n">
        <v>1</v>
      </c>
      <c r="AU2" s="97" t="n">
        <v>2</v>
      </c>
      <c r="AV2" s="97" t="n">
        <v>3</v>
      </c>
      <c r="AW2" s="97" t="n">
        <v>4</v>
      </c>
      <c r="AX2" s="97" t="n">
        <v>5</v>
      </c>
      <c r="AY2" s="97" t="n">
        <v>6</v>
      </c>
      <c r="AZ2" s="97" t="n">
        <v>7</v>
      </c>
      <c r="BA2" s="97" t="n">
        <v>8</v>
      </c>
      <c r="BB2" s="98" t="n">
        <v>1</v>
      </c>
      <c r="BC2" s="98" t="n">
        <v>2</v>
      </c>
      <c r="BD2" s="98" t="n">
        <v>3</v>
      </c>
      <c r="BE2" s="98" t="n">
        <v>4</v>
      </c>
      <c r="BF2" s="98" t="n">
        <v>5</v>
      </c>
      <c r="BG2" s="98" t="n">
        <v>6</v>
      </c>
      <c r="BH2" s="98" t="n">
        <v>7</v>
      </c>
      <c r="BI2" s="99" t="n">
        <v>1</v>
      </c>
      <c r="BJ2" s="99" t="n">
        <v>2</v>
      </c>
      <c r="BK2" s="99" t="n">
        <v>3</v>
      </c>
      <c r="BL2" s="99" t="n">
        <v>4</v>
      </c>
      <c r="BM2" s="100" t="n">
        <v>1</v>
      </c>
      <c r="BN2" s="100" t="n">
        <v>2</v>
      </c>
      <c r="BO2" s="100" t="n">
        <v>3</v>
      </c>
      <c r="BP2" s="97" t="n">
        <v>1</v>
      </c>
      <c r="BQ2" s="97" t="n">
        <v>2</v>
      </c>
      <c r="BR2" s="97" t="n">
        <v>3</v>
      </c>
      <c r="BS2" s="97" t="n">
        <v>4</v>
      </c>
      <c r="BT2" s="97" t="n">
        <v>5</v>
      </c>
      <c r="BU2" s="97" t="n">
        <v>6</v>
      </c>
      <c r="BV2" s="97" t="n">
        <v>7</v>
      </c>
      <c r="BW2" s="97" t="n">
        <v>8</v>
      </c>
      <c r="BX2" s="98" t="n">
        <v>1</v>
      </c>
      <c r="BY2" s="98" t="n">
        <v>2</v>
      </c>
      <c r="BZ2" s="98" t="n">
        <v>3</v>
      </c>
      <c r="CA2" s="98" t="n">
        <v>4</v>
      </c>
      <c r="CB2" s="98" t="n">
        <v>5</v>
      </c>
      <c r="CC2" s="98" t="n">
        <v>6</v>
      </c>
      <c r="CD2" s="98" t="n">
        <v>7</v>
      </c>
      <c r="CE2" s="99" t="n">
        <v>1</v>
      </c>
      <c r="CF2" s="99" t="n">
        <v>2</v>
      </c>
      <c r="CG2" s="99" t="n">
        <v>3</v>
      </c>
      <c r="CH2" s="99" t="n">
        <v>4</v>
      </c>
      <c r="CI2" s="100" t="n">
        <v>1</v>
      </c>
      <c r="CJ2" s="100" t="n">
        <v>2</v>
      </c>
      <c r="CK2" s="100" t="n">
        <v>3</v>
      </c>
      <c r="CL2" s="97" t="n">
        <v>1</v>
      </c>
      <c r="CM2" s="97" t="n">
        <v>2</v>
      </c>
      <c r="CN2" s="97" t="n">
        <v>3</v>
      </c>
      <c r="CO2" s="97" t="n">
        <v>4</v>
      </c>
      <c r="CP2" s="97" t="n">
        <v>5</v>
      </c>
      <c r="CQ2" s="97" t="n">
        <v>6</v>
      </c>
      <c r="CR2" s="97" t="n">
        <v>7</v>
      </c>
      <c r="CS2" s="97" t="n">
        <v>8</v>
      </c>
      <c r="CT2" s="98" t="n">
        <v>1</v>
      </c>
      <c r="CU2" s="98" t="n">
        <v>2</v>
      </c>
      <c r="CV2" s="98" t="n">
        <v>3</v>
      </c>
      <c r="CW2" s="98" t="n">
        <v>4</v>
      </c>
      <c r="CX2" s="98" t="n">
        <v>5</v>
      </c>
      <c r="CY2" s="98" t="n">
        <v>6</v>
      </c>
      <c r="CZ2" s="98" t="n">
        <v>7</v>
      </c>
      <c r="DA2" s="99" t="n">
        <v>1</v>
      </c>
      <c r="DB2" s="99" t="n">
        <v>2</v>
      </c>
      <c r="DC2" s="99" t="n">
        <v>3</v>
      </c>
      <c r="DD2" s="99" t="n">
        <v>4</v>
      </c>
      <c r="DE2" s="100" t="n">
        <v>1</v>
      </c>
      <c r="DF2" s="100" t="n">
        <v>2</v>
      </c>
      <c r="DG2" s="100" t="n">
        <v>3</v>
      </c>
      <c r="DH2" s="97" t="n">
        <v>1</v>
      </c>
      <c r="DI2" s="97" t="n">
        <v>2</v>
      </c>
      <c r="DJ2" s="97" t="n">
        <v>3</v>
      </c>
      <c r="DK2" s="97" t="n">
        <v>4</v>
      </c>
      <c r="DL2" s="97" t="n">
        <v>5</v>
      </c>
      <c r="DM2" s="97" t="n">
        <v>6</v>
      </c>
      <c r="DN2" s="97" t="n">
        <v>7</v>
      </c>
      <c r="DO2" s="97" t="n">
        <v>8</v>
      </c>
      <c r="DP2" s="98" t="n">
        <v>1</v>
      </c>
      <c r="DQ2" s="98" t="n">
        <v>2</v>
      </c>
      <c r="DR2" s="98" t="n">
        <v>3</v>
      </c>
      <c r="DS2" s="98" t="n">
        <v>4</v>
      </c>
      <c r="DT2" s="98" t="n">
        <v>5</v>
      </c>
      <c r="DU2" s="98" t="n">
        <v>6</v>
      </c>
      <c r="DV2" s="98" t="n">
        <v>7</v>
      </c>
      <c r="DW2" s="99" t="n">
        <v>1</v>
      </c>
      <c r="DX2" s="99" t="n">
        <v>2</v>
      </c>
      <c r="DY2" s="99" t="n">
        <v>3</v>
      </c>
      <c r="DZ2" s="99" t="n">
        <v>4</v>
      </c>
      <c r="EA2" s="100" t="n">
        <v>1</v>
      </c>
      <c r="EB2" s="100" t="n">
        <v>2</v>
      </c>
      <c r="EC2" s="100" t="n">
        <v>3</v>
      </c>
      <c r="ED2" s="97" t="n">
        <v>1</v>
      </c>
      <c r="EE2" s="97" t="n">
        <v>2</v>
      </c>
      <c r="EF2" s="97" t="n">
        <v>3</v>
      </c>
      <c r="EG2" s="97" t="n">
        <v>4</v>
      </c>
      <c r="EH2" s="97" t="n">
        <v>5</v>
      </c>
      <c r="EI2" s="97" t="n">
        <v>6</v>
      </c>
      <c r="EJ2" s="97" t="n">
        <v>7</v>
      </c>
      <c r="EK2" s="97" t="n">
        <v>8</v>
      </c>
      <c r="EL2" s="98" t="n">
        <v>1</v>
      </c>
      <c r="EM2" s="98" t="n">
        <v>2</v>
      </c>
      <c r="EN2" s="98" t="n">
        <v>3</v>
      </c>
      <c r="EO2" s="98" t="n">
        <v>4</v>
      </c>
      <c r="EP2" s="98" t="n">
        <v>5</v>
      </c>
      <c r="EQ2" s="98" t="n">
        <v>6</v>
      </c>
      <c r="ER2" s="98" t="n">
        <v>7</v>
      </c>
      <c r="ES2" s="99" t="n">
        <v>1</v>
      </c>
      <c r="ET2" s="99" t="n">
        <v>2</v>
      </c>
      <c r="EU2" s="99" t="n">
        <v>3</v>
      </c>
      <c r="EV2" s="99" t="n">
        <v>4</v>
      </c>
      <c r="EW2" s="100" t="n">
        <v>1</v>
      </c>
      <c r="EX2" s="100" t="n">
        <v>2</v>
      </c>
      <c r="EY2" s="100" t="n">
        <v>3</v>
      </c>
      <c r="EZ2" s="97" t="n">
        <v>1</v>
      </c>
      <c r="FA2" s="97" t="n">
        <v>2</v>
      </c>
      <c r="FB2" s="97" t="n">
        <v>3</v>
      </c>
      <c r="FC2" s="97" t="n">
        <v>4</v>
      </c>
      <c r="FD2" s="97" t="n">
        <v>5</v>
      </c>
      <c r="FE2" s="97" t="n">
        <v>6</v>
      </c>
      <c r="FF2" s="97" t="n">
        <v>7</v>
      </c>
      <c r="FG2" s="97" t="n">
        <v>8</v>
      </c>
      <c r="FH2" s="98" t="n">
        <v>1</v>
      </c>
      <c r="FI2" s="98" t="n">
        <v>2</v>
      </c>
      <c r="FJ2" s="98" t="n">
        <v>3</v>
      </c>
      <c r="FK2" s="98" t="n">
        <v>4</v>
      </c>
      <c r="FL2" s="98" t="n">
        <v>5</v>
      </c>
      <c r="FM2" s="98" t="n">
        <v>6</v>
      </c>
      <c r="FN2" s="98" t="n">
        <v>7</v>
      </c>
      <c r="FO2" s="99" t="n">
        <v>1</v>
      </c>
      <c r="FP2" s="99" t="n">
        <v>2</v>
      </c>
      <c r="FQ2" s="99" t="n">
        <v>3</v>
      </c>
      <c r="FR2" s="99" t="n">
        <v>4</v>
      </c>
      <c r="FS2" s="100" t="n">
        <v>1</v>
      </c>
      <c r="FT2" s="100" t="n">
        <v>2</v>
      </c>
      <c r="FU2" s="100" t="n">
        <v>3</v>
      </c>
      <c r="FV2" s="97" t="n">
        <v>1</v>
      </c>
      <c r="FW2" s="97" t="n">
        <v>2</v>
      </c>
      <c r="FX2" s="97" t="n">
        <v>3</v>
      </c>
      <c r="FY2" s="97" t="n">
        <v>4</v>
      </c>
      <c r="FZ2" s="97" t="n">
        <v>5</v>
      </c>
      <c r="GA2" s="97" t="n">
        <v>6</v>
      </c>
      <c r="GB2" s="97" t="n">
        <v>7</v>
      </c>
      <c r="GC2" s="97" t="n">
        <v>8</v>
      </c>
      <c r="GD2" s="98" t="n">
        <v>1</v>
      </c>
      <c r="GE2" s="98" t="n">
        <v>2</v>
      </c>
      <c r="GF2" s="98" t="n">
        <v>3</v>
      </c>
      <c r="GG2" s="98" t="n">
        <v>4</v>
      </c>
      <c r="GH2" s="98" t="n">
        <v>5</v>
      </c>
      <c r="GI2" s="98" t="n">
        <v>6</v>
      </c>
      <c r="GJ2" s="98" t="n">
        <v>7</v>
      </c>
      <c r="GK2" s="99" t="n">
        <v>1</v>
      </c>
      <c r="GL2" s="99" t="n">
        <v>2</v>
      </c>
      <c r="GM2" s="99" t="n">
        <v>3</v>
      </c>
      <c r="GN2" s="99" t="n">
        <v>4</v>
      </c>
      <c r="GO2" s="100" t="n">
        <v>1</v>
      </c>
      <c r="GP2" s="100" t="n">
        <v>2</v>
      </c>
      <c r="GQ2" s="100" t="n">
        <v>3</v>
      </c>
      <c r="GR2" s="0" t="n">
        <f aca="false">FALSE()</f>
        <v>0</v>
      </c>
    </row>
    <row r="3" customFormat="false" ht="15" hidden="true" customHeight="false" outlineLevel="0" collapsed="false">
      <c r="A3" s="114" t="s">
        <v>8</v>
      </c>
      <c r="B3" s="115" t="n">
        <f aca="false">IFERROR(ROUND(AVERAGE(X3,AT3,BP3,CL3),0),"")</f>
        <v>3</v>
      </c>
      <c r="C3" s="115" t="n">
        <f aca="false">IFERROR(ROUND(AVERAGE(Y3,AU3,BQ3,CM3),0),"")</f>
        <v>3</v>
      </c>
      <c r="D3" s="115" t="n">
        <f aca="false">IFERROR(ROUND(AVERAGE(Z3,AV3,BR3,CN3),0),"")</f>
        <v>4</v>
      </c>
      <c r="E3" s="115" t="n">
        <f aca="false">IFERROR(ROUND(AVERAGE(AA3,AW3,BS3,CO3),0),"")</f>
        <v>3</v>
      </c>
      <c r="F3" s="115" t="n">
        <f aca="false">IFERROR(ROUND(AVERAGE(AB3,AX3,BT3,CP3),0),"")</f>
        <v>4</v>
      </c>
      <c r="G3" s="115" t="n">
        <f aca="false">IFERROR(ROUND(AVERAGE(AC3,AY3,BU3,CQ3),0),"")</f>
        <v>2</v>
      </c>
      <c r="H3" s="115" t="n">
        <f aca="false">IFERROR(ROUND(AVERAGE(AD3,AZ3,BV3,CR3),0),"")</f>
        <v>3</v>
      </c>
      <c r="I3" s="115" t="n">
        <f aca="false">IFERROR(ROUND(AVERAGE(AE3,BA3,BW3,CS3),0),"")</f>
        <v>3</v>
      </c>
      <c r="J3" s="115" t="n">
        <f aca="false">IFERROR(ROUND(AVERAGE(AF3,BB3,BX3,CT3),0),"")</f>
        <v>4</v>
      </c>
      <c r="K3" s="115" t="n">
        <f aca="false">IFERROR(ROUND(AVERAGE(AG3,BC3,BY3,CU3),0),"")</f>
        <v>5</v>
      </c>
      <c r="L3" s="115" t="n">
        <f aca="false">IFERROR(ROUND(AVERAGE(AH3,BD3,BZ3,CV3),0),"")</f>
        <v>4</v>
      </c>
      <c r="M3" s="115" t="n">
        <f aca="false">IFERROR(ROUND(AVERAGE(AI3,BE3,CA3,CW3),0),"")</f>
        <v>4</v>
      </c>
      <c r="N3" s="115" t="n">
        <f aca="false">IFERROR(ROUND(AVERAGE(AJ3,BF3,CB3,CX3),0),"")</f>
        <v>5</v>
      </c>
      <c r="O3" s="115" t="n">
        <f aca="false">IFERROR(ROUND(AVERAGE(AK3,BG3,CC3,CY3),0),"")</f>
        <v>2</v>
      </c>
      <c r="P3" s="115" t="n">
        <f aca="false">IFERROR(ROUND(AVERAGE(AL3,BH3,CD3,CZ3),0),"")</f>
        <v>3</v>
      </c>
      <c r="Q3" s="115" t="n">
        <f aca="false">IFERROR(ROUND(AVERAGE(AM3,BI3,CE3,DA3),0),"")</f>
        <v>2</v>
      </c>
      <c r="R3" s="115" t="n">
        <f aca="false">IFERROR(ROUND(AVERAGE(AN3,BJ3,CF3,DB3),0),"")</f>
        <v>3</v>
      </c>
      <c r="S3" s="115" t="n">
        <f aca="false">IFERROR(ROUND(AVERAGE(AO3,BK3,CG3,DC3),0),"")</f>
        <v>3</v>
      </c>
      <c r="T3" s="115" t="n">
        <f aca="false">IFERROR(ROUND(AVERAGE(AP3,BL3,CH3,DD3),0),"")</f>
        <v>3</v>
      </c>
      <c r="U3" s="115" t="n">
        <f aca="false">IFERROR(ROUND(AVERAGE(AQ3,BM3,CI3,DE3),0),"")</f>
        <v>3</v>
      </c>
      <c r="V3" s="115" t="n">
        <f aca="false">IFERROR(ROUND(AVERAGE(AR3,BN3,CJ3,DF3),0),"")</f>
        <v>3</v>
      </c>
      <c r="W3" s="115" t="n">
        <f aca="false">IFERROR(ROUND(AVERAGE(AS3,BO3,CK3,DG3),0),"")</f>
        <v>3</v>
      </c>
      <c r="X3" s="94" t="n">
        <f aca="false">IFERROR(INDEX('ES-Efficacy Acceptability'!H$12:H$52,MATCH($A3,'ES-Efficacy Acceptability'!$B$12:$B$52,0)),"")</f>
        <v>3</v>
      </c>
      <c r="Y3" s="94" t="n">
        <f aca="false">IFERROR(INDEX('ES-Efficacy Acceptability'!I$12:I$52,MATCH($A3,'ES-Efficacy Acceptability'!$B$12:$B$52,0)),"")</f>
        <v>3</v>
      </c>
      <c r="Z3" s="94" t="n">
        <f aca="false">IFERROR(INDEX('ES-Efficacy Acceptability'!J$12:J$52,MATCH($A3,'ES-Efficacy Acceptability'!$B$12:$B$52,0)),"")</f>
        <v>4</v>
      </c>
      <c r="AA3" s="94" t="n">
        <f aca="false">IFERROR(INDEX('ES-Efficacy Acceptability'!K$12:K$52,MATCH($A3,'ES-Efficacy Acceptability'!$B$12:$B$52,0)),"")</f>
        <v>3</v>
      </c>
      <c r="AB3" s="94" t="n">
        <f aca="false">IFERROR(INDEX('ES-Efficacy Acceptability'!L$12:L$52,MATCH($A3,'ES-Efficacy Acceptability'!$B$12:$B$52,0)),"")</f>
        <v>4</v>
      </c>
      <c r="AC3" s="94" t="n">
        <f aca="false">IFERROR(INDEX('ES-Efficacy Acceptability'!M$12:M$52,MATCH($A3,'ES-Efficacy Acceptability'!$B$12:$B$52,0)),"")</f>
        <v>2</v>
      </c>
      <c r="AD3" s="94" t="n">
        <f aca="false">IFERROR(INDEX('ES-Efficacy Acceptability'!N$12:N$52,MATCH($A3,'ES-Efficacy Acceptability'!$B$12:$B$52,0)),"")</f>
        <v>3</v>
      </c>
      <c r="AE3" s="94" t="n">
        <f aca="false">IFERROR(INDEX('ES-Efficacy Acceptability'!O$12:O$52,MATCH($A3,'ES-Efficacy Acceptability'!$B$12:$B$52,0)),"")</f>
        <v>3</v>
      </c>
      <c r="AF3" s="94" t="n">
        <f aca="false">IFERROR(INDEX('ES-Efficacy Acceptability'!P$12:P$52,MATCH($A3,'ES-Efficacy Acceptability'!$B$12:$B$52,0)),"")</f>
        <v>4</v>
      </c>
      <c r="AG3" s="94" t="n">
        <f aca="false">IFERROR(INDEX('ES-Efficacy Acceptability'!Q$12:Q$52,MATCH($A3,'ES-Efficacy Acceptability'!$B$12:$B$52,0)),"")</f>
        <v>5</v>
      </c>
      <c r="AH3" s="94" t="n">
        <f aca="false">IFERROR(INDEX('ES-Efficacy Acceptability'!R$12:R$52,MATCH($A3,'ES-Efficacy Acceptability'!$B$12:$B$52,0)),"")</f>
        <v>4</v>
      </c>
      <c r="AI3" s="94" t="n">
        <f aca="false">IFERROR(INDEX('ES-Efficacy Acceptability'!S$12:S$52,MATCH($A3,'ES-Efficacy Acceptability'!$B$12:$B$52,0)),"")</f>
        <v>4</v>
      </c>
      <c r="AJ3" s="94" t="n">
        <f aca="false">IFERROR(INDEX('ES-Efficacy Acceptability'!T$12:T$52,MATCH($A3,'ES-Efficacy Acceptability'!$B$12:$B$52,0)),"")</f>
        <v>5</v>
      </c>
      <c r="AK3" s="94" t="n">
        <f aca="false">IFERROR(INDEX('ES-Efficacy Acceptability'!U$12:U$52,MATCH($A3,'ES-Efficacy Acceptability'!$B$12:$B$52,0)),"")</f>
        <v>2</v>
      </c>
      <c r="AL3" s="94" t="n">
        <f aca="false">IFERROR(INDEX('ES-Efficacy Acceptability'!V$12:V$52,MATCH($A3,'ES-Efficacy Acceptability'!$B$12:$B$52,0)),"")</f>
        <v>3</v>
      </c>
      <c r="AM3" s="94" t="n">
        <f aca="false">IFERROR(INDEX('ES-Efficacy Acceptability'!W$12:W$52,MATCH($A3,'ES-Efficacy Acceptability'!$B$12:$B$52,0)),"")</f>
        <v>2</v>
      </c>
      <c r="AN3" s="94" t="n">
        <f aca="false">IFERROR(INDEX('ES-Efficacy Acceptability'!X$12:X$52,MATCH($A3,'ES-Efficacy Acceptability'!$B$12:$B$52,0)),"")</f>
        <v>3</v>
      </c>
      <c r="AO3" s="94" t="n">
        <f aca="false">IFERROR(INDEX('ES-Efficacy Acceptability'!Y$12:Y$52,MATCH($A3,'ES-Efficacy Acceptability'!$B$12:$B$52,0)),"")</f>
        <v>3</v>
      </c>
      <c r="AP3" s="94" t="n">
        <f aca="false">IFERROR(INDEX('ES-Efficacy Acceptability'!Z$12:Z$52,MATCH($A3,'ES-Efficacy Acceptability'!$B$12:$B$52,0)),"")</f>
        <v>3</v>
      </c>
      <c r="AQ3" s="94" t="n">
        <f aca="false">IFERROR(INDEX('ES-Efficacy Acceptability'!AA$12:AA$52,MATCH($A3,'ES-Efficacy Acceptability'!$B$12:$B$52,0)),"")</f>
        <v>3</v>
      </c>
      <c r="AR3" s="94" t="n">
        <f aca="false">IFERROR(INDEX('ES-Efficacy Acceptability'!AB$12:AB$52,MATCH($A3,'ES-Efficacy Acceptability'!$B$12:$B$52,0)),"")</f>
        <v>3</v>
      </c>
      <c r="AS3" s="94" t="n">
        <f aca="false">IFERROR(INDEX('ES-Efficacy Acceptability'!AC$12:AC$52,MATCH($A3,'ES-Efficacy Acceptability'!$B$12:$B$52,0)),"")</f>
        <v>3</v>
      </c>
      <c r="AT3" s="94" t="n">
        <f aca="false">IFERROR(INDEX('IT-Efficacy Acceptability'!H$12:H$52,MATCH($A3,'IT-Efficacy Acceptability'!$B$12:$B$52,0)),"")</f>
        <v>3</v>
      </c>
      <c r="AU3" s="94" t="n">
        <f aca="false">IFERROR(INDEX('IT-Efficacy Acceptability'!I$12:I$52,MATCH($A3,'IT-Efficacy Acceptability'!$B$12:$B$52,0)),"")</f>
        <v>3</v>
      </c>
      <c r="AV3" s="94" t="n">
        <f aca="false">IFERROR(INDEX('IT-Efficacy Acceptability'!J$12:J$52,MATCH($A3,'IT-Efficacy Acceptability'!$B$12:$B$52,0)),"")</f>
        <v>4</v>
      </c>
      <c r="AW3" s="94" t="n">
        <f aca="false">IFERROR(INDEX('IT-Efficacy Acceptability'!K$12:K$52,MATCH($A3,'IT-Efficacy Acceptability'!$B$12:$B$52,0)),"")</f>
        <v>3</v>
      </c>
      <c r="AX3" s="94" t="n">
        <f aca="false">IFERROR(INDEX('IT-Efficacy Acceptability'!L$12:L$52,MATCH($A3,'IT-Efficacy Acceptability'!$B$12:$B$52,0)),"")</f>
        <v>4</v>
      </c>
      <c r="AY3" s="94" t="n">
        <f aca="false">IFERROR(INDEX('IT-Efficacy Acceptability'!M$12:M$52,MATCH($A3,'IT-Efficacy Acceptability'!$B$12:$B$52,0)),"")</f>
        <v>2</v>
      </c>
      <c r="AZ3" s="94" t="n">
        <f aca="false">IFERROR(INDEX('IT-Efficacy Acceptability'!N$12:N$52,MATCH($A3,'IT-Efficacy Acceptability'!$B$12:$B$52,0)),"")</f>
        <v>3</v>
      </c>
      <c r="BA3" s="94" t="n">
        <f aca="false">IFERROR(INDEX('IT-Efficacy Acceptability'!O$12:O$52,MATCH($A3,'IT-Efficacy Acceptability'!$B$12:$B$52,0)),"")</f>
        <v>3</v>
      </c>
      <c r="BB3" s="94" t="n">
        <f aca="false">IFERROR(INDEX('IT-Efficacy Acceptability'!P$12:P$52,MATCH($A3,'IT-Efficacy Acceptability'!$B$12:$B$52,0)),"")</f>
        <v>4</v>
      </c>
      <c r="BC3" s="94" t="n">
        <f aca="false">IFERROR(INDEX('IT-Efficacy Acceptability'!Q$12:Q$52,MATCH($A3,'IT-Efficacy Acceptability'!$B$12:$B$52,0)),"")</f>
        <v>5</v>
      </c>
      <c r="BD3" s="94" t="n">
        <f aca="false">IFERROR(INDEX('IT-Efficacy Acceptability'!R$12:R$52,MATCH($A3,'IT-Efficacy Acceptability'!$B$12:$B$52,0)),"")</f>
        <v>4</v>
      </c>
      <c r="BE3" s="94" t="n">
        <f aca="false">IFERROR(INDEX('IT-Efficacy Acceptability'!S$12:S$52,MATCH($A3,'IT-Efficacy Acceptability'!$B$12:$B$52,0)),"")</f>
        <v>4</v>
      </c>
      <c r="BF3" s="94" t="n">
        <f aca="false">IFERROR(INDEX('IT-Efficacy Acceptability'!T$12:T$52,MATCH($A3,'IT-Efficacy Acceptability'!$B$12:$B$52,0)),"")</f>
        <v>5</v>
      </c>
      <c r="BG3" s="94" t="n">
        <f aca="false">IFERROR(INDEX('IT-Efficacy Acceptability'!U$12:U$52,MATCH($A3,'IT-Efficacy Acceptability'!$B$12:$B$52,0)),"")</f>
        <v>2</v>
      </c>
      <c r="BH3" s="94" t="n">
        <f aca="false">IFERROR(INDEX('IT-Efficacy Acceptability'!V$12:V$52,MATCH($A3,'IT-Efficacy Acceptability'!$B$12:$B$52,0)),"")</f>
        <v>3</v>
      </c>
      <c r="BI3" s="94" t="n">
        <f aca="false">IFERROR(INDEX('IT-Efficacy Acceptability'!W$12:W$52,MATCH($A3,'IT-Efficacy Acceptability'!$B$12:$B$52,0)),"")</f>
        <v>2</v>
      </c>
      <c r="BJ3" s="94" t="n">
        <f aca="false">IFERROR(INDEX('IT-Efficacy Acceptability'!X$12:X$52,MATCH($A3,'IT-Efficacy Acceptability'!$B$12:$B$52,0)),"")</f>
        <v>3</v>
      </c>
      <c r="BK3" s="94" t="n">
        <f aca="false">IFERROR(INDEX('IT-Efficacy Acceptability'!Y$12:Y$52,MATCH($A3,'IT-Efficacy Acceptability'!$B$12:$B$52,0)),"")</f>
        <v>3</v>
      </c>
      <c r="BL3" s="94" t="n">
        <f aca="false">IFERROR(INDEX('IT-Efficacy Acceptability'!Z$12:Z$52,MATCH($A3,'IT-Efficacy Acceptability'!$B$12:$B$52,0)),"")</f>
        <v>3</v>
      </c>
      <c r="BM3" s="94" t="n">
        <f aca="false">IFERROR(INDEX('IT-Efficacy Acceptability'!AA$12:AA$52,MATCH($A3,'IT-Efficacy Acceptability'!$B$12:$B$52,0)),"")</f>
        <v>3</v>
      </c>
      <c r="BN3" s="94" t="n">
        <f aca="false">IFERROR(INDEX('IT-Efficacy Acceptability'!AB$12:AB$52,MATCH($A3,'IT-Efficacy Acceptability'!$B$12:$B$52,0)),"")</f>
        <v>3</v>
      </c>
      <c r="BO3" s="94" t="n">
        <f aca="false">IFERROR(INDEX('IT-Efficacy Acceptability'!AC$12:AC$52,MATCH($A3,'IT-Efficacy Acceptability'!$B$12:$B$52,0)),"")</f>
        <v>3</v>
      </c>
      <c r="BP3" s="94" t="n">
        <f aca="false">IFERROR(INDEX('DE-Efficacy Acceptability'!H$12:H$52,MATCH($A3,'DE-Efficacy Acceptability'!$B$12:$B$52,0)),"")</f>
        <v>3</v>
      </c>
      <c r="BQ3" s="94" t="n">
        <f aca="false">IFERROR(INDEX('DE-Efficacy Acceptability'!I$12:I$52,MATCH($A3,'DE-Efficacy Acceptability'!$B$12:$B$52,0)),"")</f>
        <v>3</v>
      </c>
      <c r="BR3" s="94" t="n">
        <f aca="false">IFERROR(INDEX('DE-Efficacy Acceptability'!J$12:J$52,MATCH($A3,'DE-Efficacy Acceptability'!$B$12:$B$52,0)),"")</f>
        <v>4</v>
      </c>
      <c r="BS3" s="94" t="n">
        <f aca="false">IFERROR(INDEX('DE-Efficacy Acceptability'!K$12:K$52,MATCH($A3,'DE-Efficacy Acceptability'!$B$12:$B$52,0)),"")</f>
        <v>3</v>
      </c>
      <c r="BT3" s="94" t="n">
        <f aca="false">IFERROR(INDEX('DE-Efficacy Acceptability'!L$12:L$52,MATCH($A3,'DE-Efficacy Acceptability'!$B$12:$B$52,0)),"")</f>
        <v>4</v>
      </c>
      <c r="BU3" s="94" t="n">
        <f aca="false">IFERROR(INDEX('DE-Efficacy Acceptability'!M$12:M$52,MATCH($A3,'DE-Efficacy Acceptability'!$B$12:$B$52,0)),"")</f>
        <v>2</v>
      </c>
      <c r="BV3" s="94" t="n">
        <f aca="false">IFERROR(INDEX('DE-Efficacy Acceptability'!N$12:N$52,MATCH($A3,'DE-Efficacy Acceptability'!$B$12:$B$52,0)),"")</f>
        <v>3</v>
      </c>
      <c r="BW3" s="94" t="n">
        <f aca="false">IFERROR(INDEX('DE-Efficacy Acceptability'!O$12:O$52,MATCH($A3,'DE-Efficacy Acceptability'!$B$12:$B$52,0)),"")</f>
        <v>3</v>
      </c>
      <c r="BX3" s="94" t="n">
        <f aca="false">IFERROR(INDEX('DE-Efficacy Acceptability'!P$12:P$52,MATCH($A3,'DE-Efficacy Acceptability'!$B$12:$B$52,0)),"")</f>
        <v>4</v>
      </c>
      <c r="BY3" s="94" t="n">
        <f aca="false">IFERROR(INDEX('DE-Efficacy Acceptability'!Q$12:Q$52,MATCH($A3,'DE-Efficacy Acceptability'!$B$12:$B$52,0)),"")</f>
        <v>5</v>
      </c>
      <c r="BZ3" s="94" t="n">
        <f aca="false">IFERROR(INDEX('DE-Efficacy Acceptability'!R$12:R$52,MATCH($A3,'DE-Efficacy Acceptability'!$B$12:$B$52,0)),"")</f>
        <v>4</v>
      </c>
      <c r="CA3" s="94" t="n">
        <f aca="false">IFERROR(INDEX('DE-Efficacy Acceptability'!S$12:S$52,MATCH($A3,'DE-Efficacy Acceptability'!$B$12:$B$52,0)),"")</f>
        <v>4</v>
      </c>
      <c r="CB3" s="94" t="n">
        <f aca="false">IFERROR(INDEX('DE-Efficacy Acceptability'!T$12:T$52,MATCH($A3,'DE-Efficacy Acceptability'!$B$12:$B$52,0)),"")</f>
        <v>5</v>
      </c>
      <c r="CC3" s="94" t="n">
        <f aca="false">IFERROR(INDEX('DE-Efficacy Acceptability'!U$12:U$52,MATCH($A3,'DE-Efficacy Acceptability'!$B$12:$B$52,0)),"")</f>
        <v>2</v>
      </c>
      <c r="CD3" s="94" t="n">
        <f aca="false">IFERROR(INDEX('DE-Efficacy Acceptability'!V$12:V$52,MATCH($A3,'DE-Efficacy Acceptability'!$B$12:$B$52,0)),"")</f>
        <v>3</v>
      </c>
      <c r="CE3" s="94" t="n">
        <f aca="false">IFERROR(INDEX('DE-Efficacy Acceptability'!W$12:W$52,MATCH($A3,'DE-Efficacy Acceptability'!$B$12:$B$52,0)),"")</f>
        <v>2</v>
      </c>
      <c r="CF3" s="94" t="n">
        <f aca="false">IFERROR(INDEX('DE-Efficacy Acceptability'!X$12:X$52,MATCH($A3,'DE-Efficacy Acceptability'!$B$12:$B$52,0)),"")</f>
        <v>3</v>
      </c>
      <c r="CG3" s="94" t="n">
        <f aca="false">IFERROR(INDEX('DE-Efficacy Acceptability'!Y$12:Y$52,MATCH($A3,'DE-Efficacy Acceptability'!$B$12:$B$52,0)),"")</f>
        <v>3</v>
      </c>
      <c r="CH3" s="94" t="n">
        <f aca="false">IFERROR(INDEX('DE-Efficacy Acceptability'!Z$12:Z$52,MATCH($A3,'DE-Efficacy Acceptability'!$B$12:$B$52,0)),"")</f>
        <v>3</v>
      </c>
      <c r="CI3" s="94" t="n">
        <f aca="false">IFERROR(INDEX('DE-Efficacy Acceptability'!AA$12:AA$52,MATCH($A3,'DE-Efficacy Acceptability'!$B$12:$B$52,0)),"")</f>
        <v>3</v>
      </c>
      <c r="CJ3" s="94" t="n">
        <f aca="false">IFERROR(INDEX('DE-Efficacy Acceptability'!AB$12:AB$52,MATCH($A3,'DE-Efficacy Acceptability'!$B$12:$B$52,0)),"")</f>
        <v>3</v>
      </c>
      <c r="CK3" s="94" t="n">
        <f aca="false">IFERROR(INDEX('DE-Efficacy Acceptability'!AC$12:AC$52,MATCH($A3,'DE-Efficacy Acceptability'!$B$12:$B$52,0)),"")</f>
        <v>3</v>
      </c>
      <c r="CL3" s="94" t="n">
        <f aca="false">IFERROR(INDEX('FR-Efficacy Acceptability'!H$12:H$52,MATCH($A3,'FR-Efficacy Acceptability'!$B$12:$B$52,0)),"")</f>
        <v>3</v>
      </c>
      <c r="CM3" s="94" t="n">
        <f aca="false">IFERROR(INDEX('FR-Efficacy Acceptability'!I$12:I$52,MATCH($A3,'FR-Efficacy Acceptability'!$B$12:$B$52,0)),"")</f>
        <v>3</v>
      </c>
      <c r="CN3" s="94" t="n">
        <f aca="false">IFERROR(INDEX('FR-Efficacy Acceptability'!J$12:J$52,MATCH($A3,'FR-Efficacy Acceptability'!$B$12:$B$52,0)),"")</f>
        <v>4</v>
      </c>
      <c r="CO3" s="94" t="n">
        <f aca="false">IFERROR(INDEX('FR-Efficacy Acceptability'!K$12:K$52,MATCH($A3,'FR-Efficacy Acceptability'!$B$12:$B$52,0)),"")</f>
        <v>3</v>
      </c>
      <c r="CP3" s="94" t="n">
        <f aca="false">IFERROR(INDEX('FR-Efficacy Acceptability'!L$12:L$52,MATCH($A3,'FR-Efficacy Acceptability'!$B$12:$B$52,0)),"")</f>
        <v>4</v>
      </c>
      <c r="CQ3" s="94" t="n">
        <f aca="false">IFERROR(INDEX('FR-Efficacy Acceptability'!M$12:M$52,MATCH($A3,'FR-Efficacy Acceptability'!$B$12:$B$52,0)),"")</f>
        <v>2</v>
      </c>
      <c r="CR3" s="94" t="n">
        <f aca="false">IFERROR(INDEX('FR-Efficacy Acceptability'!N$12:N$52,MATCH($A3,'FR-Efficacy Acceptability'!$B$12:$B$52,0)),"")</f>
        <v>3</v>
      </c>
      <c r="CS3" s="94" t="n">
        <f aca="false">IFERROR(INDEX('FR-Efficacy Acceptability'!O$12:O$52,MATCH($A3,'FR-Efficacy Acceptability'!$B$12:$B$52,0)),"")</f>
        <v>3</v>
      </c>
      <c r="CT3" s="94" t="n">
        <f aca="false">IFERROR(INDEX('FR-Efficacy Acceptability'!P$12:P$52,MATCH($A3,'FR-Efficacy Acceptability'!$B$12:$B$52,0)),"")</f>
        <v>4</v>
      </c>
      <c r="CU3" s="94" t="n">
        <f aca="false">IFERROR(INDEX('FR-Efficacy Acceptability'!Q$12:Q$52,MATCH($A3,'FR-Efficacy Acceptability'!$B$12:$B$52,0)),"")</f>
        <v>5</v>
      </c>
      <c r="CV3" s="94" t="n">
        <f aca="false">IFERROR(INDEX('FR-Efficacy Acceptability'!R$12:R$52,MATCH($A3,'FR-Efficacy Acceptability'!$B$12:$B$52,0)),"")</f>
        <v>3</v>
      </c>
      <c r="CW3" s="94" t="n">
        <f aca="false">IFERROR(INDEX('FR-Efficacy Acceptability'!S$12:S$52,MATCH($A3,'FR-Efficacy Acceptability'!$B$12:$B$52,0)),"")</f>
        <v>4</v>
      </c>
      <c r="CX3" s="94" t="n">
        <f aca="false">IFERROR(INDEX('FR-Efficacy Acceptability'!T$12:T$52,MATCH($A3,'FR-Efficacy Acceptability'!$B$12:$B$52,0)),"")</f>
        <v>5</v>
      </c>
      <c r="CY3" s="94" t="n">
        <f aca="false">IFERROR(INDEX('FR-Efficacy Acceptability'!U$12:U$52,MATCH($A3,'FR-Efficacy Acceptability'!$B$12:$B$52,0)),"")</f>
        <v>2</v>
      </c>
      <c r="CZ3" s="94" t="n">
        <f aca="false">IFERROR(INDEX('FR-Efficacy Acceptability'!V$12:V$52,MATCH($A3,'FR-Efficacy Acceptability'!$B$12:$B$52,0)),"")</f>
        <v>3</v>
      </c>
      <c r="DA3" s="94" t="n">
        <f aca="false">IFERROR(INDEX('FR-Efficacy Acceptability'!W$12:W$52,MATCH($A3,'FR-Efficacy Acceptability'!$B$12:$B$52,0)),"")</f>
        <v>2</v>
      </c>
      <c r="DB3" s="94" t="n">
        <f aca="false">IFERROR(INDEX('FR-Efficacy Acceptability'!X$12:X$52,MATCH($A3,'FR-Efficacy Acceptability'!$B$12:$B$52,0)),"")</f>
        <v>3</v>
      </c>
      <c r="DC3" s="94" t="n">
        <f aca="false">IFERROR(INDEX('FR-Efficacy Acceptability'!Y$12:Y$52,MATCH($A3,'FR-Efficacy Acceptability'!$B$12:$B$52,0)),"")</f>
        <v>3</v>
      </c>
      <c r="DD3" s="94" t="n">
        <f aca="false">IFERROR(INDEX('FR-Efficacy Acceptability'!Z$12:Z$52,MATCH($A3,'FR-Efficacy Acceptability'!$B$12:$B$52,0)),"")</f>
        <v>3</v>
      </c>
      <c r="DE3" s="94" t="n">
        <f aca="false">IFERROR(INDEX('FR-Efficacy Acceptability'!AA$12:AA$52,MATCH($A3,'FR-Efficacy Acceptability'!$B$12:$B$52,0)),"")</f>
        <v>3</v>
      </c>
      <c r="DF3" s="94" t="n">
        <f aca="false">IFERROR(INDEX('FR-Efficacy Acceptability'!AB$12:AB$52,MATCH($A3,'FR-Efficacy Acceptability'!$B$12:$B$52,0)),"")</f>
        <v>3</v>
      </c>
      <c r="DG3" s="94" t="n">
        <f aca="false">IFERROR(INDEX('FR-Efficacy Acceptability'!AC$12:AC$52,MATCH($A3,'FR-Efficacy Acceptability'!$B$12:$B$52,0)),"")</f>
        <v>3</v>
      </c>
      <c r="DH3" s="115" t="n">
        <f aca="false">IF(X3&lt;&gt;"",X3-B3,"")</f>
        <v>0</v>
      </c>
      <c r="DI3" s="115" t="n">
        <f aca="false">IF(Y3&lt;&gt;"",Y3-C3,"")</f>
        <v>0</v>
      </c>
      <c r="DJ3" s="115" t="n">
        <f aca="false">IF(Z3&lt;&gt;"",Z3-D3,"")</f>
        <v>0</v>
      </c>
      <c r="DK3" s="115" t="n">
        <f aca="false">IF(AA3&lt;&gt;"",AA3-E3,"")</f>
        <v>0</v>
      </c>
      <c r="DL3" s="115" t="n">
        <f aca="false">IF(AB3&lt;&gt;"",AB3-F3,"")</f>
        <v>0</v>
      </c>
      <c r="DM3" s="115" t="n">
        <f aca="false">IF(AC3&lt;&gt;"",AC3-G3,"")</f>
        <v>0</v>
      </c>
      <c r="DN3" s="115" t="n">
        <f aca="false">IF(AD3&lt;&gt;"",AD3-H3,"")</f>
        <v>0</v>
      </c>
      <c r="DO3" s="115" t="n">
        <f aca="false">IF(AE3&lt;&gt;"",AE3-I3,"")</f>
        <v>0</v>
      </c>
      <c r="DP3" s="115" t="n">
        <f aca="false">IF(AF3&lt;&gt;"",AF3-J3,"")</f>
        <v>0</v>
      </c>
      <c r="DQ3" s="115" t="n">
        <f aca="false">IF(AG3&lt;&gt;"",AG3-K3,"")</f>
        <v>0</v>
      </c>
      <c r="DR3" s="115" t="n">
        <f aca="false">IF(AH3&lt;&gt;"",AH3-L3,"")</f>
        <v>0</v>
      </c>
      <c r="DS3" s="115" t="n">
        <f aca="false">IF(AI3&lt;&gt;"",AI3-M3,"")</f>
        <v>0</v>
      </c>
      <c r="DT3" s="115" t="n">
        <f aca="false">IF(AJ3&lt;&gt;"",AJ3-N3,"")</f>
        <v>0</v>
      </c>
      <c r="DU3" s="115" t="n">
        <f aca="false">IF(AK3&lt;&gt;"",AK3-O3,"")</f>
        <v>0</v>
      </c>
      <c r="DV3" s="115" t="n">
        <f aca="false">IF(AL3&lt;&gt;"",AL3-P3,"")</f>
        <v>0</v>
      </c>
      <c r="DW3" s="115" t="n">
        <f aca="false">IF(AM3&lt;&gt;"",AM3-Q3,"")</f>
        <v>0</v>
      </c>
      <c r="DX3" s="115" t="n">
        <f aca="false">IF(AN3&lt;&gt;"",AN3-R3,"")</f>
        <v>0</v>
      </c>
      <c r="DY3" s="115" t="n">
        <f aca="false">IF(AO3&lt;&gt;"",AO3-S3,"")</f>
        <v>0</v>
      </c>
      <c r="DZ3" s="115" t="n">
        <f aca="false">IF(AP3&lt;&gt;"",AP3-T3,"")</f>
        <v>0</v>
      </c>
      <c r="EA3" s="115" t="n">
        <f aca="false">IF(AQ3&lt;&gt;"",AQ3-U3,"")</f>
        <v>0</v>
      </c>
      <c r="EB3" s="115" t="n">
        <f aca="false">IF(AR3&lt;&gt;"",AR3-V3,"")</f>
        <v>0</v>
      </c>
      <c r="EC3" s="115" t="n">
        <f aca="false">IF(AS3&lt;&gt;"",AS3-W3,"")</f>
        <v>0</v>
      </c>
      <c r="ED3" s="115" t="n">
        <f aca="false">IF(AT3&lt;&gt;"",AT3-B3,"")</f>
        <v>0</v>
      </c>
      <c r="EE3" s="115" t="n">
        <f aca="false">IF(AU3&lt;&gt;"",AU3-C3,"")</f>
        <v>0</v>
      </c>
      <c r="EF3" s="115" t="n">
        <f aca="false">IF(AV3&lt;&gt;"",AV3-D3,"")</f>
        <v>0</v>
      </c>
      <c r="EG3" s="115" t="n">
        <f aca="false">IF(AW3&lt;&gt;"",AW3-E3,"")</f>
        <v>0</v>
      </c>
      <c r="EH3" s="115" t="n">
        <f aca="false">IF(AX3&lt;&gt;"",AX3-F3,"")</f>
        <v>0</v>
      </c>
      <c r="EI3" s="115" t="n">
        <f aca="false">IF(AY3&lt;&gt;"",AY3-G3,"")</f>
        <v>0</v>
      </c>
      <c r="EJ3" s="115" t="n">
        <f aca="false">IF(AZ3&lt;&gt;"",AZ3-H3,"")</f>
        <v>0</v>
      </c>
      <c r="EK3" s="115" t="n">
        <f aca="false">IF(BA3&lt;&gt;"",BA3-I3,"")</f>
        <v>0</v>
      </c>
      <c r="EL3" s="115" t="n">
        <f aca="false">IF(BB3&lt;&gt;"",BB3-J3,"")</f>
        <v>0</v>
      </c>
      <c r="EM3" s="115" t="n">
        <f aca="false">IF(BC3&lt;&gt;"",BC3-K3,"")</f>
        <v>0</v>
      </c>
      <c r="EN3" s="115" t="n">
        <f aca="false">IF(BD3&lt;&gt;"",BD3-L3,"")</f>
        <v>0</v>
      </c>
      <c r="EO3" s="115" t="n">
        <f aca="false">IF(BE3&lt;&gt;"",BE3-M3,"")</f>
        <v>0</v>
      </c>
      <c r="EP3" s="115" t="n">
        <f aca="false">IF(BF3&lt;&gt;"",BF3-N3,"")</f>
        <v>0</v>
      </c>
      <c r="EQ3" s="115" t="n">
        <f aca="false">IF(BG3&lt;&gt;"",BG3-O3,"")</f>
        <v>0</v>
      </c>
      <c r="ER3" s="115" t="n">
        <f aca="false">IF(BH3&lt;&gt;"",BH3-P3,"")</f>
        <v>0</v>
      </c>
      <c r="ES3" s="115" t="n">
        <f aca="false">IF(BI3&lt;&gt;"",BI3-Q3,"")</f>
        <v>0</v>
      </c>
      <c r="ET3" s="115" t="n">
        <f aca="false">IF(BJ3&lt;&gt;"",BJ3-R3,"")</f>
        <v>0</v>
      </c>
      <c r="EU3" s="115" t="n">
        <f aca="false">IF(BK3&lt;&gt;"",BK3-S3,"")</f>
        <v>0</v>
      </c>
      <c r="EV3" s="115" t="n">
        <f aca="false">IF(BL3&lt;&gt;"",BL3-T3,"")</f>
        <v>0</v>
      </c>
      <c r="EW3" s="115" t="n">
        <f aca="false">IF(BM3&lt;&gt;"",BM3-U3,"")</f>
        <v>0</v>
      </c>
      <c r="EX3" s="115" t="n">
        <f aca="false">IF(BN3&lt;&gt;"",BN3-V3,"")</f>
        <v>0</v>
      </c>
      <c r="EY3" s="115" t="n">
        <f aca="false">IF(BO3&lt;&gt;"",BO3-W3,"")</f>
        <v>0</v>
      </c>
      <c r="EZ3" s="115" t="n">
        <f aca="false">IF(BP3&lt;&gt;"",BP3-B3,"")</f>
        <v>0</v>
      </c>
      <c r="FA3" s="115" t="n">
        <f aca="false">IF(BQ3&lt;&gt;"",BQ3-C3,"")</f>
        <v>0</v>
      </c>
      <c r="FB3" s="115" t="n">
        <f aca="false">IF(BR3&lt;&gt;"",BR3-D3,"")</f>
        <v>0</v>
      </c>
      <c r="FC3" s="115" t="n">
        <f aca="false">IF(BS3&lt;&gt;"",BS3-E3,"")</f>
        <v>0</v>
      </c>
      <c r="FD3" s="115" t="n">
        <f aca="false">IF(BT3&lt;&gt;"",BT3-F3,"")</f>
        <v>0</v>
      </c>
      <c r="FE3" s="115" t="n">
        <f aca="false">IF(BU3&lt;&gt;"",BU3-G3,"")</f>
        <v>0</v>
      </c>
      <c r="FF3" s="115" t="n">
        <f aca="false">IF(BV3&lt;&gt;"",BV3-H3,"")</f>
        <v>0</v>
      </c>
      <c r="FG3" s="115" t="n">
        <f aca="false">IF(BW3&lt;&gt;"",BW3-I3,"")</f>
        <v>0</v>
      </c>
      <c r="FH3" s="115" t="n">
        <f aca="false">IF(BX3&lt;&gt;"",BX3-J3,"")</f>
        <v>0</v>
      </c>
      <c r="FI3" s="115" t="n">
        <f aca="false">IF(BY3&lt;&gt;"",BY3-K3,"")</f>
        <v>0</v>
      </c>
      <c r="FJ3" s="115" t="n">
        <f aca="false">IF(BZ3&lt;&gt;"",BZ3-L3,"")</f>
        <v>0</v>
      </c>
      <c r="FK3" s="115" t="n">
        <f aca="false">IF(CA3&lt;&gt;"",CA3-M3,"")</f>
        <v>0</v>
      </c>
      <c r="FL3" s="115" t="n">
        <f aca="false">IF(CB3&lt;&gt;"",CB3-N3,"")</f>
        <v>0</v>
      </c>
      <c r="FM3" s="115" t="n">
        <f aca="false">IF(CC3&lt;&gt;"",CC3-O3,"")</f>
        <v>0</v>
      </c>
      <c r="FN3" s="115" t="n">
        <f aca="false">IF(CD3&lt;&gt;"",CD3-P3,"")</f>
        <v>0</v>
      </c>
      <c r="FO3" s="115" t="n">
        <f aca="false">IF(CE3&lt;&gt;"",CE3-Q3,"")</f>
        <v>0</v>
      </c>
      <c r="FP3" s="115" t="n">
        <f aca="false">IF(CF3&lt;&gt;"",CF3-R3,"")</f>
        <v>0</v>
      </c>
      <c r="FQ3" s="115" t="n">
        <f aca="false">IF(CG3&lt;&gt;"",CG3-S3,"")</f>
        <v>0</v>
      </c>
      <c r="FR3" s="115" t="n">
        <f aca="false">IF(CH3&lt;&gt;"",CH3-T3,"")</f>
        <v>0</v>
      </c>
      <c r="FS3" s="115" t="n">
        <f aca="false">IF(CI3&lt;&gt;"",CI3-U3,"")</f>
        <v>0</v>
      </c>
      <c r="FT3" s="115" t="n">
        <f aca="false">IF(CJ3&lt;&gt;"",CJ3-V3,"")</f>
        <v>0</v>
      </c>
      <c r="FU3" s="115" t="n">
        <f aca="false">IF(CK3&lt;&gt;"",CK3-W3,"")</f>
        <v>0</v>
      </c>
      <c r="FV3" s="115" t="n">
        <f aca="false">IF(CL3&lt;&gt;"",CL3-B3,"")</f>
        <v>0</v>
      </c>
      <c r="FW3" s="115" t="n">
        <f aca="false">IF(CM3&lt;&gt;"",CM3-C3,"")</f>
        <v>0</v>
      </c>
      <c r="FX3" s="115" t="n">
        <f aca="false">IF(CN3&lt;&gt;"",CN3-D3,"")</f>
        <v>0</v>
      </c>
      <c r="FY3" s="115" t="n">
        <f aca="false">IF(CO3&lt;&gt;"",CO3-E3,"")</f>
        <v>0</v>
      </c>
      <c r="FZ3" s="115" t="n">
        <f aca="false">IF(CP3&lt;&gt;"",CP3-F3,"")</f>
        <v>0</v>
      </c>
      <c r="GA3" s="115" t="n">
        <f aca="false">IF(CQ3&lt;&gt;"",CQ3-G3,"")</f>
        <v>0</v>
      </c>
      <c r="GB3" s="115" t="n">
        <f aca="false">IF(CR3&lt;&gt;"",CR3-H3,"")</f>
        <v>0</v>
      </c>
      <c r="GC3" s="115" t="n">
        <f aca="false">IF(CS3&lt;&gt;"",CS3-I3,"")</f>
        <v>0</v>
      </c>
      <c r="GD3" s="115" t="n">
        <f aca="false">IF(CT3&lt;&gt;"",CT3-J3,"")</f>
        <v>0</v>
      </c>
      <c r="GE3" s="115" t="n">
        <f aca="false">IF(CU3&lt;&gt;"",CU3-K3,"")</f>
        <v>0</v>
      </c>
      <c r="GF3" s="115" t="n">
        <f aca="false">IF(CV3&lt;&gt;"",CV3-L3,"")</f>
        <v>-1</v>
      </c>
      <c r="GG3" s="115" t="n">
        <f aca="false">IF(CW3&lt;&gt;"",CW3-M3,"")</f>
        <v>0</v>
      </c>
      <c r="GH3" s="115" t="n">
        <f aca="false">IF(CX3&lt;&gt;"",CX3-N3,"")</f>
        <v>0</v>
      </c>
      <c r="GI3" s="115" t="n">
        <f aca="false">IF(CY3&lt;&gt;"",CY3-O3,"")</f>
        <v>0</v>
      </c>
      <c r="GJ3" s="115" t="n">
        <f aca="false">IF(CZ3&lt;&gt;"",CZ3-P3,"")</f>
        <v>0</v>
      </c>
      <c r="GK3" s="115" t="n">
        <f aca="false">IF(DA3&lt;&gt;"",DA3-Q3,"")</f>
        <v>0</v>
      </c>
      <c r="GL3" s="115" t="n">
        <f aca="false">IF(DB3&lt;&gt;"",DB3-R3,"")</f>
        <v>0</v>
      </c>
      <c r="GM3" s="115" t="n">
        <f aca="false">IF(DC3&lt;&gt;"",DC3-S3,"")</f>
        <v>0</v>
      </c>
      <c r="GN3" s="115" t="n">
        <f aca="false">IF(DD3&lt;&gt;"",DD3-T3,"")</f>
        <v>0</v>
      </c>
      <c r="GO3" s="115" t="n">
        <f aca="false">IF(DE3&lt;&gt;"",DE3-U3,"")</f>
        <v>0</v>
      </c>
      <c r="GP3" s="115" t="n">
        <f aca="false">IF(DF3&lt;&gt;"",DF3-V3,"")</f>
        <v>0</v>
      </c>
      <c r="GQ3" s="115" t="n">
        <f aca="false">IF(DG3&lt;&gt;"",DG3-W3,"")</f>
        <v>0</v>
      </c>
      <c r="GR3" s="116" t="n">
        <f aca="false" t="array" ref="GR3:GR3">MAX(DH3:GQ3)=MIN(DH3:GQ3)</f>
        <v>0</v>
      </c>
    </row>
    <row r="4" customFormat="false" ht="15" hidden="false" customHeight="false" outlineLevel="0" collapsed="false">
      <c r="A4" s="101" t="s">
        <v>71</v>
      </c>
      <c r="B4" s="115" t="n">
        <f aca="false">IFERROR(ROUND(AVERAGE(X4,AT4,BP4,CL4),0),"")</f>
        <v>2</v>
      </c>
      <c r="C4" s="115" t="n">
        <f aca="false">IFERROR(ROUND(AVERAGE(Y4,AU4,BQ4,CM4),0),"")</f>
        <v>2</v>
      </c>
      <c r="D4" s="115" t="n">
        <f aca="false">IFERROR(ROUND(AVERAGE(Z4,AV4,BR4,CN4),0),"")</f>
        <v>2</v>
      </c>
      <c r="E4" s="115" t="n">
        <f aca="false">IFERROR(ROUND(AVERAGE(AA4,AW4,BS4,CO4),0),"")</f>
        <v>2</v>
      </c>
      <c r="F4" s="115" t="n">
        <f aca="false">IFERROR(ROUND(AVERAGE(AB4,AX4,BT4,CP4),0),"")</f>
        <v>3</v>
      </c>
      <c r="G4" s="115" t="n">
        <f aca="false">IFERROR(ROUND(AVERAGE(AC4,AY4,BU4,CQ4),0),"")</f>
        <v>2</v>
      </c>
      <c r="H4" s="115" t="n">
        <f aca="false">IFERROR(ROUND(AVERAGE(AD4,AZ4,BV4,CR4),0),"")</f>
        <v>2</v>
      </c>
      <c r="I4" s="115" t="n">
        <f aca="false">IFERROR(ROUND(AVERAGE(AE4,BA4,BW4,CS4),0),"")</f>
        <v>3</v>
      </c>
      <c r="J4" s="115" t="n">
        <f aca="false">IFERROR(ROUND(AVERAGE(AF4,BB4,BX4,CT4),0),"")</f>
        <v>4</v>
      </c>
      <c r="K4" s="115" t="n">
        <f aca="false">IFERROR(ROUND(AVERAGE(AG4,BC4,BY4,CU4),0),"")</f>
        <v>4</v>
      </c>
      <c r="L4" s="115" t="n">
        <f aca="false">IFERROR(ROUND(AVERAGE(AH4,BD4,BZ4,CV4),0),"")</f>
        <v>4</v>
      </c>
      <c r="M4" s="115" t="n">
        <f aca="false">IFERROR(ROUND(AVERAGE(AI4,BE4,CA4,CW4),0),"")</f>
        <v>4</v>
      </c>
      <c r="N4" s="115" t="n">
        <f aca="false">IFERROR(ROUND(AVERAGE(AJ4,BF4,CB4,CX4),0),"")</f>
        <v>5</v>
      </c>
      <c r="O4" s="115" t="n">
        <f aca="false">IFERROR(ROUND(AVERAGE(AK4,BG4,CC4,CY4),0),"")</f>
        <v>4</v>
      </c>
      <c r="P4" s="115" t="n">
        <f aca="false">IFERROR(ROUND(AVERAGE(AL4,BH4,CD4,CZ4),0),"")</f>
        <v>4</v>
      </c>
      <c r="Q4" s="115" t="n">
        <f aca="false">IFERROR(ROUND(AVERAGE(AM4,BI4,CE4,DA4),0),"")</f>
        <v>3</v>
      </c>
      <c r="R4" s="115" t="n">
        <f aca="false">IFERROR(ROUND(AVERAGE(AN4,BJ4,CF4,DB4),0),"")</f>
        <v>4</v>
      </c>
      <c r="S4" s="115" t="n">
        <f aca="false">IFERROR(ROUND(AVERAGE(AO4,BK4,CG4,DC4),0),"")</f>
        <v>3</v>
      </c>
      <c r="T4" s="115" t="n">
        <f aca="false">IFERROR(ROUND(AVERAGE(AP4,BL4,CH4,DD4),0),"")</f>
        <v>2</v>
      </c>
      <c r="U4" s="115" t="n">
        <f aca="false">IFERROR(ROUND(AVERAGE(AQ4,BM4,CI4,DE4),0),"")</f>
        <v>3</v>
      </c>
      <c r="V4" s="115" t="n">
        <f aca="false">IFERROR(ROUND(AVERAGE(AR4,BN4,CJ4,DF4),0),"")</f>
        <v>3</v>
      </c>
      <c r="W4" s="115" t="n">
        <f aca="false">IFERROR(ROUND(AVERAGE(AS4,BO4,CK4,DG4),0),"")</f>
        <v>2</v>
      </c>
      <c r="X4" s="94" t="n">
        <f aca="false">IFERROR(INDEX('ES-Efficacy Acceptability'!H$12:H$52,MATCH($A4,'ES-Efficacy Acceptability'!$B$12:$B$52,0)),"")</f>
        <v>2</v>
      </c>
      <c r="Y4" s="94" t="n">
        <f aca="false">IFERROR(INDEX('ES-Efficacy Acceptability'!I$12:I$52,MATCH($A4,'ES-Efficacy Acceptability'!$B$12:$B$52,0)),"")</f>
        <v>2</v>
      </c>
      <c r="Z4" s="94" t="n">
        <f aca="false">IFERROR(INDEX('ES-Efficacy Acceptability'!J$12:J$52,MATCH($A4,'ES-Efficacy Acceptability'!$B$12:$B$52,0)),"")</f>
        <v>2</v>
      </c>
      <c r="AA4" s="94" t="n">
        <f aca="false">IFERROR(INDEX('ES-Efficacy Acceptability'!K$12:K$52,MATCH($A4,'ES-Efficacy Acceptability'!$B$12:$B$52,0)),"")</f>
        <v>2</v>
      </c>
      <c r="AB4" s="94" t="n">
        <f aca="false">IFERROR(INDEX('ES-Efficacy Acceptability'!L$12:L$52,MATCH($A4,'ES-Efficacy Acceptability'!$B$12:$B$52,0)),"")</f>
        <v>3</v>
      </c>
      <c r="AC4" s="94" t="n">
        <f aca="false">IFERROR(INDEX('ES-Efficacy Acceptability'!M$12:M$52,MATCH($A4,'ES-Efficacy Acceptability'!$B$12:$B$52,0)),"")</f>
        <v>2</v>
      </c>
      <c r="AD4" s="94" t="n">
        <f aca="false">IFERROR(INDEX('ES-Efficacy Acceptability'!N$12:N$52,MATCH($A4,'ES-Efficacy Acceptability'!$B$12:$B$52,0)),"")</f>
        <v>2</v>
      </c>
      <c r="AE4" s="94" t="n">
        <f aca="false">IFERROR(INDEX('ES-Efficacy Acceptability'!O$12:O$52,MATCH($A4,'ES-Efficacy Acceptability'!$B$12:$B$52,0)),"")</f>
        <v>3</v>
      </c>
      <c r="AF4" s="94" t="n">
        <f aca="false">IFERROR(INDEX('ES-Efficacy Acceptability'!P$12:P$52,MATCH($A4,'ES-Efficacy Acceptability'!$B$12:$B$52,0)),"")</f>
        <v>3</v>
      </c>
      <c r="AG4" s="94" t="n">
        <f aca="false">IFERROR(INDEX('ES-Efficacy Acceptability'!Q$12:Q$52,MATCH($A4,'ES-Efficacy Acceptability'!$B$12:$B$52,0)),"")</f>
        <v>3</v>
      </c>
      <c r="AH4" s="94" t="n">
        <f aca="false">IFERROR(INDEX('ES-Efficacy Acceptability'!R$12:R$52,MATCH($A4,'ES-Efficacy Acceptability'!$B$12:$B$52,0)),"")</f>
        <v>2</v>
      </c>
      <c r="AI4" s="94" t="n">
        <f aca="false">IFERROR(INDEX('ES-Efficacy Acceptability'!S$12:S$52,MATCH($A4,'ES-Efficacy Acceptability'!$B$12:$B$52,0)),"")</f>
        <v>2</v>
      </c>
      <c r="AJ4" s="94" t="n">
        <f aca="false">IFERROR(INDEX('ES-Efficacy Acceptability'!T$12:T$52,MATCH($A4,'ES-Efficacy Acceptability'!$B$12:$B$52,0)),"")</f>
        <v>4</v>
      </c>
      <c r="AK4" s="94" t="n">
        <f aca="false">IFERROR(INDEX('ES-Efficacy Acceptability'!U$12:U$52,MATCH($A4,'ES-Efficacy Acceptability'!$B$12:$B$52,0)),"")</f>
        <v>2</v>
      </c>
      <c r="AL4" s="94" t="n">
        <f aca="false">IFERROR(INDEX('ES-Efficacy Acceptability'!V$12:V$52,MATCH($A4,'ES-Efficacy Acceptability'!$B$12:$B$52,0)),"")</f>
        <v>1</v>
      </c>
      <c r="AM4" s="94" t="n">
        <f aca="false">IFERROR(INDEX('ES-Efficacy Acceptability'!W$12:W$52,MATCH($A4,'ES-Efficacy Acceptability'!$B$12:$B$52,0)),"")</f>
        <v>3</v>
      </c>
      <c r="AN4" s="94" t="n">
        <f aca="false">IFERROR(INDEX('ES-Efficacy Acceptability'!X$12:X$52,MATCH($A4,'ES-Efficacy Acceptability'!$B$12:$B$52,0)),"")</f>
        <v>3</v>
      </c>
      <c r="AO4" s="94" t="n">
        <f aca="false">IFERROR(INDEX('ES-Efficacy Acceptability'!Y$12:Y$52,MATCH($A4,'ES-Efficacy Acceptability'!$B$12:$B$52,0)),"")</f>
        <v>3</v>
      </c>
      <c r="AP4" s="94" t="n">
        <f aca="false">IFERROR(INDEX('ES-Efficacy Acceptability'!Z$12:Z$52,MATCH($A4,'ES-Efficacy Acceptability'!$B$12:$B$52,0)),"")</f>
        <v>3</v>
      </c>
      <c r="AQ4" s="94" t="n">
        <f aca="false">IFERROR(INDEX('ES-Efficacy Acceptability'!AA$12:AA$52,MATCH($A4,'ES-Efficacy Acceptability'!$B$12:$B$52,0)),"")</f>
        <v>3</v>
      </c>
      <c r="AR4" s="94" t="n">
        <f aca="false">IFERROR(INDEX('ES-Efficacy Acceptability'!AB$12:AB$52,MATCH($A4,'ES-Efficacy Acceptability'!$B$12:$B$52,0)),"")</f>
        <v>3</v>
      </c>
      <c r="AS4" s="94" t="n">
        <f aca="false">IFERROR(INDEX('ES-Efficacy Acceptability'!AC$12:AC$52,MATCH($A4,'ES-Efficacy Acceptability'!$B$12:$B$52,0)),"")</f>
        <v>3</v>
      </c>
      <c r="AT4" s="94" t="str">
        <f aca="false">IFERROR(INDEX('IT-Efficacy Acceptability'!H$12:H$52,MATCH($A4,'IT-Efficacy Acceptability'!$B$12:$B$52,0)),"")</f>
        <v/>
      </c>
      <c r="AU4" s="94" t="str">
        <f aca="false">IFERROR(INDEX('IT-Efficacy Acceptability'!I$12:I$52,MATCH($A4,'IT-Efficacy Acceptability'!$B$12:$B$52,0)),"")</f>
        <v/>
      </c>
      <c r="AV4" s="94" t="str">
        <f aca="false">IFERROR(INDEX('IT-Efficacy Acceptability'!J$12:J$52,MATCH($A4,'IT-Efficacy Acceptability'!$B$12:$B$52,0)),"")</f>
        <v/>
      </c>
      <c r="AW4" s="94" t="str">
        <f aca="false">IFERROR(INDEX('IT-Efficacy Acceptability'!K$12:K$52,MATCH($A4,'IT-Efficacy Acceptability'!$B$12:$B$52,0)),"")</f>
        <v/>
      </c>
      <c r="AX4" s="94" t="str">
        <f aca="false">IFERROR(INDEX('IT-Efficacy Acceptability'!L$12:L$52,MATCH($A4,'IT-Efficacy Acceptability'!$B$12:$B$52,0)),"")</f>
        <v/>
      </c>
      <c r="AY4" s="94" t="str">
        <f aca="false">IFERROR(INDEX('IT-Efficacy Acceptability'!M$12:M$52,MATCH($A4,'IT-Efficacy Acceptability'!$B$12:$B$52,0)),"")</f>
        <v/>
      </c>
      <c r="AZ4" s="94" t="str">
        <f aca="false">IFERROR(INDEX('IT-Efficacy Acceptability'!N$12:N$52,MATCH($A4,'IT-Efficacy Acceptability'!$B$12:$B$52,0)),"")</f>
        <v/>
      </c>
      <c r="BA4" s="94" t="str">
        <f aca="false">IFERROR(INDEX('IT-Efficacy Acceptability'!O$12:O$52,MATCH($A4,'IT-Efficacy Acceptability'!$B$12:$B$52,0)),"")</f>
        <v/>
      </c>
      <c r="BB4" s="94" t="str">
        <f aca="false">IFERROR(INDEX('IT-Efficacy Acceptability'!P$12:P$52,MATCH($A4,'IT-Efficacy Acceptability'!$B$12:$B$52,0)),"")</f>
        <v/>
      </c>
      <c r="BC4" s="94" t="str">
        <f aca="false">IFERROR(INDEX('IT-Efficacy Acceptability'!Q$12:Q$52,MATCH($A4,'IT-Efficacy Acceptability'!$B$12:$B$52,0)),"")</f>
        <v/>
      </c>
      <c r="BD4" s="94" t="str">
        <f aca="false">IFERROR(INDEX('IT-Efficacy Acceptability'!R$12:R$52,MATCH($A4,'IT-Efficacy Acceptability'!$B$12:$B$52,0)),"")</f>
        <v/>
      </c>
      <c r="BE4" s="94" t="str">
        <f aca="false">IFERROR(INDEX('IT-Efficacy Acceptability'!S$12:S$52,MATCH($A4,'IT-Efficacy Acceptability'!$B$12:$B$52,0)),"")</f>
        <v/>
      </c>
      <c r="BF4" s="94" t="str">
        <f aca="false">IFERROR(INDEX('IT-Efficacy Acceptability'!T$12:T$52,MATCH($A4,'IT-Efficacy Acceptability'!$B$12:$B$52,0)),"")</f>
        <v/>
      </c>
      <c r="BG4" s="94" t="str">
        <f aca="false">IFERROR(INDEX('IT-Efficacy Acceptability'!U$12:U$52,MATCH($A4,'IT-Efficacy Acceptability'!$B$12:$B$52,0)),"")</f>
        <v/>
      </c>
      <c r="BH4" s="94" t="str">
        <f aca="false">IFERROR(INDEX('IT-Efficacy Acceptability'!V$12:V$52,MATCH($A4,'IT-Efficacy Acceptability'!$B$12:$B$52,0)),"")</f>
        <v/>
      </c>
      <c r="BI4" s="94" t="str">
        <f aca="false">IFERROR(INDEX('IT-Efficacy Acceptability'!W$12:W$52,MATCH($A4,'IT-Efficacy Acceptability'!$B$12:$B$52,0)),"")</f>
        <v/>
      </c>
      <c r="BJ4" s="94" t="str">
        <f aca="false">IFERROR(INDEX('IT-Efficacy Acceptability'!X$12:X$52,MATCH($A4,'IT-Efficacy Acceptability'!$B$12:$B$52,0)),"")</f>
        <v/>
      </c>
      <c r="BK4" s="94" t="str">
        <f aca="false">IFERROR(INDEX('IT-Efficacy Acceptability'!Y$12:Y$52,MATCH($A4,'IT-Efficacy Acceptability'!$B$12:$B$52,0)),"")</f>
        <v/>
      </c>
      <c r="BL4" s="94" t="str">
        <f aca="false">IFERROR(INDEX('IT-Efficacy Acceptability'!Z$12:Z$52,MATCH($A4,'IT-Efficacy Acceptability'!$B$12:$B$52,0)),"")</f>
        <v/>
      </c>
      <c r="BM4" s="94" t="str">
        <f aca="false">IFERROR(INDEX('IT-Efficacy Acceptability'!AA$12:AA$52,MATCH($A4,'IT-Efficacy Acceptability'!$B$12:$B$52,0)),"")</f>
        <v/>
      </c>
      <c r="BN4" s="94" t="str">
        <f aca="false">IFERROR(INDEX('IT-Efficacy Acceptability'!AB$12:AB$52,MATCH($A4,'IT-Efficacy Acceptability'!$B$12:$B$52,0)),"")</f>
        <v/>
      </c>
      <c r="BO4" s="94" t="str">
        <f aca="false">IFERROR(INDEX('IT-Efficacy Acceptability'!AC$12:AC$52,MATCH($A4,'IT-Efficacy Acceptability'!$B$12:$B$52,0)),"")</f>
        <v/>
      </c>
      <c r="BP4" s="94" t="n">
        <f aca="false">IFERROR(INDEX('DE-Efficacy Acceptability'!H$12:H$52,MATCH($A4,'DE-Efficacy Acceptability'!$B$12:$B$52,0)),"")</f>
        <v>2</v>
      </c>
      <c r="BQ4" s="94" t="n">
        <f aca="false">IFERROR(INDEX('DE-Efficacy Acceptability'!I$12:I$52,MATCH($A4,'DE-Efficacy Acceptability'!$B$12:$B$52,0)),"")</f>
        <v>1</v>
      </c>
      <c r="BR4" s="94" t="n">
        <f aca="false">IFERROR(INDEX('DE-Efficacy Acceptability'!J$12:J$52,MATCH($A4,'DE-Efficacy Acceptability'!$B$12:$B$52,0)),"")</f>
        <v>1</v>
      </c>
      <c r="BS4" s="94" t="n">
        <f aca="false">IFERROR(INDEX('DE-Efficacy Acceptability'!K$12:K$52,MATCH($A4,'DE-Efficacy Acceptability'!$B$12:$B$52,0)),"")</f>
        <v>1</v>
      </c>
      <c r="BT4" s="94" t="n">
        <f aca="false">IFERROR(INDEX('DE-Efficacy Acceptability'!L$12:L$52,MATCH($A4,'DE-Efficacy Acceptability'!$B$12:$B$52,0)),"")</f>
        <v>2</v>
      </c>
      <c r="BU4" s="94" t="n">
        <f aca="false">IFERROR(INDEX('DE-Efficacy Acceptability'!M$12:M$52,MATCH($A4,'DE-Efficacy Acceptability'!$B$12:$B$52,0)),"")</f>
        <v>2</v>
      </c>
      <c r="BV4" s="94" t="n">
        <f aca="false">IFERROR(INDEX('DE-Efficacy Acceptability'!N$12:N$52,MATCH($A4,'DE-Efficacy Acceptability'!$B$12:$B$52,0)),"")</f>
        <v>1</v>
      </c>
      <c r="BW4" s="94" t="n">
        <f aca="false">IFERROR(INDEX('DE-Efficacy Acceptability'!O$12:O$52,MATCH($A4,'DE-Efficacy Acceptability'!$B$12:$B$52,0)),"")</f>
        <v>2</v>
      </c>
      <c r="BX4" s="94" t="n">
        <f aca="false">IFERROR(INDEX('DE-Efficacy Acceptability'!P$12:P$52,MATCH($A4,'DE-Efficacy Acceptability'!$B$12:$B$52,0)),"")</f>
        <v>5</v>
      </c>
      <c r="BY4" s="94" t="n">
        <f aca="false">IFERROR(INDEX('DE-Efficacy Acceptability'!Q$12:Q$52,MATCH($A4,'DE-Efficacy Acceptability'!$B$12:$B$52,0)),"")</f>
        <v>4</v>
      </c>
      <c r="BZ4" s="94" t="n">
        <f aca="false">IFERROR(INDEX('DE-Efficacy Acceptability'!R$12:R$52,MATCH($A4,'DE-Efficacy Acceptability'!$B$12:$B$52,0)),"")</f>
        <v>4</v>
      </c>
      <c r="CA4" s="94" t="n">
        <f aca="false">IFERROR(INDEX('DE-Efficacy Acceptability'!S$12:S$52,MATCH($A4,'DE-Efficacy Acceptability'!$B$12:$B$52,0)),"")</f>
        <v>4</v>
      </c>
      <c r="CB4" s="94" t="n">
        <f aca="false">IFERROR(INDEX('DE-Efficacy Acceptability'!T$12:T$52,MATCH($A4,'DE-Efficacy Acceptability'!$B$12:$B$52,0)),"")</f>
        <v>5</v>
      </c>
      <c r="CC4" s="94" t="n">
        <f aca="false">IFERROR(INDEX('DE-Efficacy Acceptability'!U$12:U$52,MATCH($A4,'DE-Efficacy Acceptability'!$B$12:$B$52,0)),"")</f>
        <v>5</v>
      </c>
      <c r="CD4" s="94" t="n">
        <f aca="false">IFERROR(INDEX('DE-Efficacy Acceptability'!V$12:V$52,MATCH($A4,'DE-Efficacy Acceptability'!$B$12:$B$52,0)),"")</f>
        <v>5</v>
      </c>
      <c r="CE4" s="94" t="n">
        <f aca="false">IFERROR(INDEX('DE-Efficacy Acceptability'!W$12:W$52,MATCH($A4,'DE-Efficacy Acceptability'!$B$12:$B$52,0)),"")</f>
        <v>3</v>
      </c>
      <c r="CF4" s="94" t="n">
        <f aca="false">IFERROR(INDEX('DE-Efficacy Acceptability'!X$12:X$52,MATCH($A4,'DE-Efficacy Acceptability'!$B$12:$B$52,0)),"")</f>
        <v>5</v>
      </c>
      <c r="CG4" s="94" t="n">
        <f aca="false">IFERROR(INDEX('DE-Efficacy Acceptability'!Y$12:Y$52,MATCH($A4,'DE-Efficacy Acceptability'!$B$12:$B$52,0)),"")</f>
        <v>3</v>
      </c>
      <c r="CH4" s="94" t="n">
        <f aca="false">IFERROR(INDEX('DE-Efficacy Acceptability'!Z$12:Z$52,MATCH($A4,'DE-Efficacy Acceptability'!$B$12:$B$52,0)),"")</f>
        <v>2</v>
      </c>
      <c r="CI4" s="94" t="n">
        <f aca="false">IFERROR(INDEX('DE-Efficacy Acceptability'!AA$12:AA$52,MATCH($A4,'DE-Efficacy Acceptability'!$B$12:$B$52,0)),"")</f>
        <v>2</v>
      </c>
      <c r="CJ4" s="94" t="n">
        <f aca="false">IFERROR(INDEX('DE-Efficacy Acceptability'!AB$12:AB$52,MATCH($A4,'DE-Efficacy Acceptability'!$B$12:$B$52,0)),"")</f>
        <v>2</v>
      </c>
      <c r="CK4" s="94" t="n">
        <f aca="false">IFERROR(INDEX('DE-Efficacy Acceptability'!AC$12:AC$52,MATCH($A4,'DE-Efficacy Acceptability'!$B$12:$B$52,0)),"")</f>
        <v>2</v>
      </c>
      <c r="CL4" s="94" t="n">
        <f aca="false">IFERROR(INDEX('FR-Efficacy Acceptability'!H$12:H$52,MATCH($A4,'FR-Efficacy Acceptability'!$B$12:$B$52,0)),"")</f>
        <v>2</v>
      </c>
      <c r="CM4" s="94" t="n">
        <f aca="false">IFERROR(INDEX('FR-Efficacy Acceptability'!I$12:I$52,MATCH($A4,'FR-Efficacy Acceptability'!$B$12:$B$52,0)),"")</f>
        <v>3</v>
      </c>
      <c r="CN4" s="94" t="n">
        <f aca="false">IFERROR(INDEX('FR-Efficacy Acceptability'!J$12:J$52,MATCH($A4,'FR-Efficacy Acceptability'!$B$12:$B$52,0)),"")</f>
        <v>2</v>
      </c>
      <c r="CO4" s="94" t="n">
        <f aca="false">IFERROR(INDEX('FR-Efficacy Acceptability'!K$12:K$52,MATCH($A4,'FR-Efficacy Acceptability'!$B$12:$B$52,0)),"")</f>
        <v>2</v>
      </c>
      <c r="CP4" s="94" t="n">
        <f aca="false">IFERROR(INDEX('FR-Efficacy Acceptability'!L$12:L$52,MATCH($A4,'FR-Efficacy Acceptability'!$B$12:$B$52,0)),"")</f>
        <v>3</v>
      </c>
      <c r="CQ4" s="94" t="n">
        <f aca="false">IFERROR(INDEX('FR-Efficacy Acceptability'!M$12:M$52,MATCH($A4,'FR-Efficacy Acceptability'!$B$12:$B$52,0)),"")</f>
        <v>2</v>
      </c>
      <c r="CR4" s="94" t="n">
        <f aca="false">IFERROR(INDEX('FR-Efficacy Acceptability'!N$12:N$52,MATCH($A4,'FR-Efficacy Acceptability'!$B$12:$B$52,0)),"")</f>
        <v>4</v>
      </c>
      <c r="CS4" s="94" t="n">
        <f aca="false">IFERROR(INDEX('FR-Efficacy Acceptability'!O$12:O$52,MATCH($A4,'FR-Efficacy Acceptability'!$B$12:$B$52,0)),"")</f>
        <v>3</v>
      </c>
      <c r="CT4" s="94" t="n">
        <f aca="false">IFERROR(INDEX('FR-Efficacy Acceptability'!P$12:P$52,MATCH($A4,'FR-Efficacy Acceptability'!$B$12:$B$52,0)),"")</f>
        <v>4</v>
      </c>
      <c r="CU4" s="94" t="n">
        <f aca="false">IFERROR(INDEX('FR-Efficacy Acceptability'!Q$12:Q$52,MATCH($A4,'FR-Efficacy Acceptability'!$B$12:$B$52,0)),"")</f>
        <v>5</v>
      </c>
      <c r="CV4" s="94" t="n">
        <f aca="false">IFERROR(INDEX('FR-Efficacy Acceptability'!R$12:R$52,MATCH($A4,'FR-Efficacy Acceptability'!$B$12:$B$52,0)),"")</f>
        <v>5</v>
      </c>
      <c r="CW4" s="94" t="n">
        <f aca="false">IFERROR(INDEX('FR-Efficacy Acceptability'!S$12:S$52,MATCH($A4,'FR-Efficacy Acceptability'!$B$12:$B$52,0)),"")</f>
        <v>5</v>
      </c>
      <c r="CX4" s="94" t="n">
        <f aca="false">IFERROR(INDEX('FR-Efficacy Acceptability'!T$12:T$52,MATCH($A4,'FR-Efficacy Acceptability'!$B$12:$B$52,0)),"")</f>
        <v>5</v>
      </c>
      <c r="CY4" s="94" t="n">
        <f aca="false">IFERROR(INDEX('FR-Efficacy Acceptability'!U$12:U$52,MATCH($A4,'FR-Efficacy Acceptability'!$B$12:$B$52,0)),"")</f>
        <v>5</v>
      </c>
      <c r="CZ4" s="94" t="n">
        <f aca="false">IFERROR(INDEX('FR-Efficacy Acceptability'!V$12:V$52,MATCH($A4,'FR-Efficacy Acceptability'!$B$12:$B$52,0)),"")</f>
        <v>5</v>
      </c>
      <c r="DA4" s="94" t="n">
        <f aca="false">IFERROR(INDEX('FR-Efficacy Acceptability'!W$12:W$52,MATCH($A4,'FR-Efficacy Acceptability'!$B$12:$B$52,0)),"")</f>
        <v>3</v>
      </c>
      <c r="DB4" s="94" t="n">
        <f aca="false">IFERROR(INDEX('FR-Efficacy Acceptability'!X$12:X$52,MATCH($A4,'FR-Efficacy Acceptability'!$B$12:$B$52,0)),"")</f>
        <v>3</v>
      </c>
      <c r="DC4" s="94" t="n">
        <f aca="false">IFERROR(INDEX('FR-Efficacy Acceptability'!Y$12:Y$52,MATCH($A4,'FR-Efficacy Acceptability'!$B$12:$B$52,0)),"")</f>
        <v>3</v>
      </c>
      <c r="DD4" s="94" t="n">
        <f aca="false">IFERROR(INDEX('FR-Efficacy Acceptability'!Z$12:Z$52,MATCH($A4,'FR-Efficacy Acceptability'!$B$12:$B$52,0)),"")</f>
        <v>2</v>
      </c>
      <c r="DE4" s="94" t="n">
        <f aca="false">IFERROR(INDEX('FR-Efficacy Acceptability'!AA$12:AA$52,MATCH($A4,'FR-Efficacy Acceptability'!$B$12:$B$52,0)),"")</f>
        <v>3</v>
      </c>
      <c r="DF4" s="94" t="n">
        <f aca="false">IFERROR(INDEX('FR-Efficacy Acceptability'!AB$12:AB$52,MATCH($A4,'FR-Efficacy Acceptability'!$B$12:$B$52,0)),"")</f>
        <v>4</v>
      </c>
      <c r="DG4" s="94" t="n">
        <f aca="false">IFERROR(INDEX('FR-Efficacy Acceptability'!AC$12:AC$52,MATCH($A4,'FR-Efficacy Acceptability'!$B$12:$B$52,0)),"")</f>
        <v>2</v>
      </c>
      <c r="DH4" s="115" t="n">
        <f aca="false">IF(X4&lt;&gt;"",X4-B4,"")</f>
        <v>0</v>
      </c>
      <c r="DI4" s="115" t="n">
        <f aca="false">IF(Y4&lt;&gt;"",Y4-C4,"")</f>
        <v>0</v>
      </c>
      <c r="DJ4" s="115" t="n">
        <f aca="false">IF(Z4&lt;&gt;"",Z4-D4,"")</f>
        <v>0</v>
      </c>
      <c r="DK4" s="115" t="n">
        <f aca="false">IF(AA4&lt;&gt;"",AA4-E4,"")</f>
        <v>0</v>
      </c>
      <c r="DL4" s="115" t="n">
        <f aca="false">IF(AB4&lt;&gt;"",AB4-F4,"")</f>
        <v>0</v>
      </c>
      <c r="DM4" s="115" t="n">
        <f aca="false">IF(AC4&lt;&gt;"",AC4-G4,"")</f>
        <v>0</v>
      </c>
      <c r="DN4" s="115" t="n">
        <f aca="false">IF(AD4&lt;&gt;"",AD4-H4,"")</f>
        <v>0</v>
      </c>
      <c r="DO4" s="115" t="n">
        <f aca="false">IF(AE4&lt;&gt;"",AE4-I4,"")</f>
        <v>0</v>
      </c>
      <c r="DP4" s="115" t="n">
        <f aca="false">IF(AF4&lt;&gt;"",AF4-J4,"")</f>
        <v>-1</v>
      </c>
      <c r="DQ4" s="115" t="n">
        <f aca="false">IF(AG4&lt;&gt;"",AG4-K4,"")</f>
        <v>-1</v>
      </c>
      <c r="DR4" s="115" t="n">
        <f aca="false">IF(AH4&lt;&gt;"",AH4-L4,"")</f>
        <v>-2</v>
      </c>
      <c r="DS4" s="115" t="n">
        <f aca="false">IF(AI4&lt;&gt;"",AI4-M4,"")</f>
        <v>-2</v>
      </c>
      <c r="DT4" s="115" t="n">
        <f aca="false">IF(AJ4&lt;&gt;"",AJ4-N4,"")</f>
        <v>-1</v>
      </c>
      <c r="DU4" s="115" t="n">
        <f aca="false">IF(AK4&lt;&gt;"",AK4-O4,"")</f>
        <v>-2</v>
      </c>
      <c r="DV4" s="115" t="n">
        <f aca="false">IF(AL4&lt;&gt;"",AL4-P4,"")</f>
        <v>-3</v>
      </c>
      <c r="DW4" s="115" t="n">
        <f aca="false">IF(AM4&lt;&gt;"",AM4-Q4,"")</f>
        <v>0</v>
      </c>
      <c r="DX4" s="115" t="n">
        <f aca="false">IF(AN4&lt;&gt;"",AN4-R4,"")</f>
        <v>-1</v>
      </c>
      <c r="DY4" s="115" t="n">
        <f aca="false">IF(AO4&lt;&gt;"",AO4-S4,"")</f>
        <v>0</v>
      </c>
      <c r="DZ4" s="115" t="n">
        <f aca="false">IF(AP4&lt;&gt;"",AP4-T4,"")</f>
        <v>1</v>
      </c>
      <c r="EA4" s="115" t="n">
        <f aca="false">IF(AQ4&lt;&gt;"",AQ4-U4,"")</f>
        <v>0</v>
      </c>
      <c r="EB4" s="115" t="n">
        <f aca="false">IF(AR4&lt;&gt;"",AR4-V4,"")</f>
        <v>0</v>
      </c>
      <c r="EC4" s="115" t="n">
        <f aca="false">IF(AS4&lt;&gt;"",AS4-W4,"")</f>
        <v>1</v>
      </c>
      <c r="ED4" s="115" t="str">
        <f aca="false">IF(AT4&lt;&gt;"",AT4-B4,"")</f>
        <v/>
      </c>
      <c r="EE4" s="115" t="str">
        <f aca="false">IF(AU4&lt;&gt;"",AU4-C4,"")</f>
        <v/>
      </c>
      <c r="EF4" s="115" t="str">
        <f aca="false">IF(AV4&lt;&gt;"",AV4-D4,"")</f>
        <v/>
      </c>
      <c r="EG4" s="115" t="str">
        <f aca="false">IF(AW4&lt;&gt;"",AW4-E4,"")</f>
        <v/>
      </c>
      <c r="EH4" s="115" t="str">
        <f aca="false">IF(AX4&lt;&gt;"",AX4-F4,"")</f>
        <v/>
      </c>
      <c r="EI4" s="115" t="str">
        <f aca="false">IF(AY4&lt;&gt;"",AY4-G4,"")</f>
        <v/>
      </c>
      <c r="EJ4" s="115" t="str">
        <f aca="false">IF(AZ4&lt;&gt;"",AZ4-H4,"")</f>
        <v/>
      </c>
      <c r="EK4" s="115" t="str">
        <f aca="false">IF(BA4&lt;&gt;"",BA4-I4,"")</f>
        <v/>
      </c>
      <c r="EL4" s="115" t="str">
        <f aca="false">IF(BB4&lt;&gt;"",BB4-J4,"")</f>
        <v/>
      </c>
      <c r="EM4" s="115" t="str">
        <f aca="false">IF(BC4&lt;&gt;"",BC4-K4,"")</f>
        <v/>
      </c>
      <c r="EN4" s="115" t="str">
        <f aca="false">IF(BD4&lt;&gt;"",BD4-L4,"")</f>
        <v/>
      </c>
      <c r="EO4" s="115" t="str">
        <f aca="false">IF(BE4&lt;&gt;"",BE4-M4,"")</f>
        <v/>
      </c>
      <c r="EP4" s="115" t="str">
        <f aca="false">IF(BF4&lt;&gt;"",BF4-N4,"")</f>
        <v/>
      </c>
      <c r="EQ4" s="115" t="str">
        <f aca="false">IF(BG4&lt;&gt;"",BG4-O4,"")</f>
        <v/>
      </c>
      <c r="ER4" s="115" t="str">
        <f aca="false">IF(BH4&lt;&gt;"",BH4-P4,"")</f>
        <v/>
      </c>
      <c r="ES4" s="115" t="str">
        <f aca="false">IF(BI4&lt;&gt;"",BI4-Q4,"")</f>
        <v/>
      </c>
      <c r="ET4" s="115" t="str">
        <f aca="false">IF(BJ4&lt;&gt;"",BJ4-R4,"")</f>
        <v/>
      </c>
      <c r="EU4" s="115" t="str">
        <f aca="false">IF(BK4&lt;&gt;"",BK4-S4,"")</f>
        <v/>
      </c>
      <c r="EV4" s="115" t="str">
        <f aca="false">IF(BL4&lt;&gt;"",BL4-T4,"")</f>
        <v/>
      </c>
      <c r="EW4" s="115" t="str">
        <f aca="false">IF(BM4&lt;&gt;"",BM4-U4,"")</f>
        <v/>
      </c>
      <c r="EX4" s="115" t="str">
        <f aca="false">IF(BN4&lt;&gt;"",BN4-V4,"")</f>
        <v/>
      </c>
      <c r="EY4" s="115" t="str">
        <f aca="false">IF(BO4&lt;&gt;"",BO4-W4,"")</f>
        <v/>
      </c>
      <c r="EZ4" s="115" t="n">
        <f aca="false">IF(BP4&lt;&gt;"",BP4-B4,"")</f>
        <v>0</v>
      </c>
      <c r="FA4" s="115" t="n">
        <f aca="false">IF(BQ4&lt;&gt;"",BQ4-C4,"")</f>
        <v>-1</v>
      </c>
      <c r="FB4" s="115" t="n">
        <f aca="false">IF(BR4&lt;&gt;"",BR4-D4,"")</f>
        <v>-1</v>
      </c>
      <c r="FC4" s="115" t="n">
        <f aca="false">IF(BS4&lt;&gt;"",BS4-E4,"")</f>
        <v>-1</v>
      </c>
      <c r="FD4" s="115" t="n">
        <f aca="false">IF(BT4&lt;&gt;"",BT4-F4,"")</f>
        <v>-1</v>
      </c>
      <c r="FE4" s="115" t="n">
        <f aca="false">IF(BU4&lt;&gt;"",BU4-G4,"")</f>
        <v>0</v>
      </c>
      <c r="FF4" s="115" t="n">
        <f aca="false">IF(BV4&lt;&gt;"",BV4-H4,"")</f>
        <v>-1</v>
      </c>
      <c r="FG4" s="115" t="n">
        <f aca="false">IF(BW4&lt;&gt;"",BW4-I4,"")</f>
        <v>-1</v>
      </c>
      <c r="FH4" s="115" t="n">
        <f aca="false">IF(BX4&lt;&gt;"",BX4-J4,"")</f>
        <v>1</v>
      </c>
      <c r="FI4" s="115" t="n">
        <f aca="false">IF(BY4&lt;&gt;"",BY4-K4,"")</f>
        <v>0</v>
      </c>
      <c r="FJ4" s="115" t="n">
        <f aca="false">IF(BZ4&lt;&gt;"",BZ4-L4,"")</f>
        <v>0</v>
      </c>
      <c r="FK4" s="115" t="n">
        <f aca="false">IF(CA4&lt;&gt;"",CA4-M4,"")</f>
        <v>0</v>
      </c>
      <c r="FL4" s="115" t="n">
        <f aca="false">IF(CB4&lt;&gt;"",CB4-N4,"")</f>
        <v>0</v>
      </c>
      <c r="FM4" s="115" t="n">
        <f aca="false">IF(CC4&lt;&gt;"",CC4-O4,"")</f>
        <v>1</v>
      </c>
      <c r="FN4" s="115" t="n">
        <f aca="false">IF(CD4&lt;&gt;"",CD4-P4,"")</f>
        <v>1</v>
      </c>
      <c r="FO4" s="115" t="n">
        <f aca="false">IF(CE4&lt;&gt;"",CE4-Q4,"")</f>
        <v>0</v>
      </c>
      <c r="FP4" s="115" t="n">
        <f aca="false">IF(CF4&lt;&gt;"",CF4-R4,"")</f>
        <v>1</v>
      </c>
      <c r="FQ4" s="115" t="n">
        <f aca="false">IF(CG4&lt;&gt;"",CG4-S4,"")</f>
        <v>0</v>
      </c>
      <c r="FR4" s="115" t="n">
        <f aca="false">IF(CH4&lt;&gt;"",CH4-T4,"")</f>
        <v>0</v>
      </c>
      <c r="FS4" s="115" t="n">
        <f aca="false">IF(CI4&lt;&gt;"",CI4-U4,"")</f>
        <v>-1</v>
      </c>
      <c r="FT4" s="115" t="n">
        <f aca="false">IF(CJ4&lt;&gt;"",CJ4-V4,"")</f>
        <v>-1</v>
      </c>
      <c r="FU4" s="115" t="n">
        <f aca="false">IF(CK4&lt;&gt;"",CK4-W4,"")</f>
        <v>0</v>
      </c>
      <c r="FV4" s="115" t="n">
        <f aca="false">IF(CL4&lt;&gt;"",CL4-B4,"")</f>
        <v>0</v>
      </c>
      <c r="FW4" s="115" t="n">
        <f aca="false">IF(CM4&lt;&gt;"",CM4-C4,"")</f>
        <v>1</v>
      </c>
      <c r="FX4" s="115" t="n">
        <f aca="false">IF(CN4&lt;&gt;"",CN4-D4,"")</f>
        <v>0</v>
      </c>
      <c r="FY4" s="115" t="n">
        <f aca="false">IF(CO4&lt;&gt;"",CO4-E4,"")</f>
        <v>0</v>
      </c>
      <c r="FZ4" s="115" t="n">
        <f aca="false">IF(CP4&lt;&gt;"",CP4-F4,"")</f>
        <v>0</v>
      </c>
      <c r="GA4" s="115" t="n">
        <f aca="false">IF(CQ4&lt;&gt;"",CQ4-G4,"")</f>
        <v>0</v>
      </c>
      <c r="GB4" s="115" t="n">
        <f aca="false">IF(CR4&lt;&gt;"",CR4-H4,"")</f>
        <v>2</v>
      </c>
      <c r="GC4" s="115" t="n">
        <f aca="false">IF(CS4&lt;&gt;"",CS4-I4,"")</f>
        <v>0</v>
      </c>
      <c r="GD4" s="115" t="n">
        <f aca="false">IF(CT4&lt;&gt;"",CT4-J4,"")</f>
        <v>0</v>
      </c>
      <c r="GE4" s="115" t="n">
        <f aca="false">IF(CU4&lt;&gt;"",CU4-K4,"")</f>
        <v>1</v>
      </c>
      <c r="GF4" s="115" t="n">
        <f aca="false">IF(CV4&lt;&gt;"",CV4-L4,"")</f>
        <v>1</v>
      </c>
      <c r="GG4" s="115" t="n">
        <f aca="false">IF(CW4&lt;&gt;"",CW4-M4,"")</f>
        <v>1</v>
      </c>
      <c r="GH4" s="115" t="n">
        <f aca="false">IF(CX4&lt;&gt;"",CX4-N4,"")</f>
        <v>0</v>
      </c>
      <c r="GI4" s="115" t="n">
        <f aca="false">IF(CY4&lt;&gt;"",CY4-O4,"")</f>
        <v>1</v>
      </c>
      <c r="GJ4" s="115" t="n">
        <f aca="false">IF(CZ4&lt;&gt;"",CZ4-P4,"")</f>
        <v>1</v>
      </c>
      <c r="GK4" s="115" t="n">
        <f aca="false">IF(DA4&lt;&gt;"",DA4-Q4,"")</f>
        <v>0</v>
      </c>
      <c r="GL4" s="115" t="n">
        <f aca="false">IF(DB4&lt;&gt;"",DB4-R4,"")</f>
        <v>-1</v>
      </c>
      <c r="GM4" s="115" t="n">
        <f aca="false">IF(DC4&lt;&gt;"",DC4-S4,"")</f>
        <v>0</v>
      </c>
      <c r="GN4" s="115" t="n">
        <f aca="false">IF(DD4&lt;&gt;"",DD4-T4,"")</f>
        <v>0</v>
      </c>
      <c r="GO4" s="115" t="n">
        <f aca="false">IF(DE4&lt;&gt;"",DE4-U4,"")</f>
        <v>0</v>
      </c>
      <c r="GP4" s="115" t="n">
        <f aca="false">IF(DF4&lt;&gt;"",DF4-V4,"")</f>
        <v>1</v>
      </c>
      <c r="GQ4" s="115" t="n">
        <f aca="false">IF(DG4&lt;&gt;"",DG4-W4,"")</f>
        <v>0</v>
      </c>
      <c r="GR4" s="116" t="n">
        <f aca="false" t="array" ref="GR4:GR4">MAX(DH4:GQ4)=MIN(DH4:GQ4)</f>
        <v>0</v>
      </c>
    </row>
    <row r="5" customFormat="false" ht="15" hidden="false" customHeight="false" outlineLevel="0" collapsed="false">
      <c r="A5" s="101" t="s">
        <v>72</v>
      </c>
      <c r="B5" s="115" t="n">
        <f aca="false">IFERROR(ROUND(AVERAGE(X5,AT5,BP5,CL5),0),"")</f>
        <v>2</v>
      </c>
      <c r="C5" s="115" t="n">
        <f aca="false">IFERROR(ROUND(AVERAGE(Y5,AU5,BQ5,CM5),0),"")</f>
        <v>2</v>
      </c>
      <c r="D5" s="115" t="n">
        <f aca="false">IFERROR(ROUND(AVERAGE(Z5,AV5,BR5,CN5),0),"")</f>
        <v>2</v>
      </c>
      <c r="E5" s="115" t="n">
        <f aca="false">IFERROR(ROUND(AVERAGE(AA5,AW5,BS5,CO5),0),"")</f>
        <v>2</v>
      </c>
      <c r="F5" s="115" t="n">
        <f aca="false">IFERROR(ROUND(AVERAGE(AB5,AX5,BT5,CP5),0),"")</f>
        <v>3</v>
      </c>
      <c r="G5" s="115" t="n">
        <f aca="false">IFERROR(ROUND(AVERAGE(AC5,AY5,BU5,CQ5),0),"")</f>
        <v>4</v>
      </c>
      <c r="H5" s="115" t="n">
        <f aca="false">IFERROR(ROUND(AVERAGE(AD5,AZ5,BV5,CR5),0),"")</f>
        <v>1</v>
      </c>
      <c r="I5" s="115" t="n">
        <f aca="false">IFERROR(ROUND(AVERAGE(AE5,BA5,BW5,CS5),0),"")</f>
        <v>4</v>
      </c>
      <c r="J5" s="115" t="n">
        <f aca="false">IFERROR(ROUND(AVERAGE(AF5,BB5,BX5,CT5),0),"")</f>
        <v>4</v>
      </c>
      <c r="K5" s="115" t="n">
        <f aca="false">IFERROR(ROUND(AVERAGE(AG5,BC5,BY5,CU5),0),"")</f>
        <v>3</v>
      </c>
      <c r="L5" s="115" t="n">
        <f aca="false">IFERROR(ROUND(AVERAGE(AH5,BD5,BZ5,CV5),0),"")</f>
        <v>4</v>
      </c>
      <c r="M5" s="115" t="n">
        <f aca="false">IFERROR(ROUND(AVERAGE(AI5,BE5,CA5,CW5),0),"")</f>
        <v>3</v>
      </c>
      <c r="N5" s="115" t="n">
        <f aca="false">IFERROR(ROUND(AVERAGE(AJ5,BF5,CB5,CX5),0),"")</f>
        <v>4</v>
      </c>
      <c r="O5" s="115" t="n">
        <f aca="false">IFERROR(ROUND(AVERAGE(AK5,BG5,CC5,CY5),0),"")</f>
        <v>4</v>
      </c>
      <c r="P5" s="115" t="n">
        <f aca="false">IFERROR(ROUND(AVERAGE(AL5,BH5,CD5,CZ5),0),"")</f>
        <v>4</v>
      </c>
      <c r="Q5" s="115" t="n">
        <f aca="false">IFERROR(ROUND(AVERAGE(AM5,BI5,CE5,DA5),0),"")</f>
        <v>2</v>
      </c>
      <c r="R5" s="115" t="n">
        <f aca="false">IFERROR(ROUND(AVERAGE(AN5,BJ5,CF5,DB5),0),"")</f>
        <v>3</v>
      </c>
      <c r="S5" s="115" t="n">
        <f aca="false">IFERROR(ROUND(AVERAGE(AO5,BK5,CG5,DC5),0),"")</f>
        <v>3</v>
      </c>
      <c r="T5" s="115" t="n">
        <f aca="false">IFERROR(ROUND(AVERAGE(AP5,BL5,CH5,DD5),0),"")</f>
        <v>3</v>
      </c>
      <c r="U5" s="115" t="n">
        <f aca="false">IFERROR(ROUND(AVERAGE(AQ5,BM5,CI5,DE5),0),"")</f>
        <v>2</v>
      </c>
      <c r="V5" s="115" t="n">
        <f aca="false">IFERROR(ROUND(AVERAGE(AR5,BN5,CJ5,DF5),0),"")</f>
        <v>3</v>
      </c>
      <c r="W5" s="115" t="n">
        <f aca="false">IFERROR(ROUND(AVERAGE(AS5,BO5,CK5,DG5),0),"")</f>
        <v>3</v>
      </c>
      <c r="X5" s="94" t="n">
        <f aca="false">IFERROR(INDEX('ES-Efficacy Acceptability'!H$12:H$52,MATCH($A5,'ES-Efficacy Acceptability'!$B$12:$B$52,0)),"")</f>
        <v>4</v>
      </c>
      <c r="Y5" s="94" t="n">
        <f aca="false">IFERROR(INDEX('ES-Efficacy Acceptability'!I$12:I$52,MATCH($A5,'ES-Efficacy Acceptability'!$B$12:$B$52,0)),"")</f>
        <v>4</v>
      </c>
      <c r="Z5" s="94" t="n">
        <f aca="false">IFERROR(INDEX('ES-Efficacy Acceptability'!J$12:J$52,MATCH($A5,'ES-Efficacy Acceptability'!$B$12:$B$52,0)),"")</f>
        <v>4</v>
      </c>
      <c r="AA5" s="94" t="n">
        <f aca="false">IFERROR(INDEX('ES-Efficacy Acceptability'!K$12:K$52,MATCH($A5,'ES-Efficacy Acceptability'!$B$12:$B$52,0)),"")</f>
        <v>4</v>
      </c>
      <c r="AB5" s="94" t="n">
        <f aca="false">IFERROR(INDEX('ES-Efficacy Acceptability'!L$12:L$52,MATCH($A5,'ES-Efficacy Acceptability'!$B$12:$B$52,0)),"")</f>
        <v>4</v>
      </c>
      <c r="AC5" s="94" t="n">
        <f aca="false">IFERROR(INDEX('ES-Efficacy Acceptability'!M$12:M$52,MATCH($A5,'ES-Efficacy Acceptability'!$B$12:$B$52,0)),"")</f>
        <v>5</v>
      </c>
      <c r="AD5" s="94" t="n">
        <f aca="false">IFERROR(INDEX('ES-Efficacy Acceptability'!N$12:N$52,MATCH($A5,'ES-Efficacy Acceptability'!$B$12:$B$52,0)),"")</f>
        <v>2</v>
      </c>
      <c r="AE5" s="94" t="n">
        <f aca="false">IFERROR(INDEX('ES-Efficacy Acceptability'!O$12:O$52,MATCH($A5,'ES-Efficacy Acceptability'!$B$12:$B$52,0)),"")</f>
        <v>4</v>
      </c>
      <c r="AF5" s="94" t="n">
        <f aca="false">IFERROR(INDEX('ES-Efficacy Acceptability'!P$12:P$52,MATCH($A5,'ES-Efficacy Acceptability'!$B$12:$B$52,0)),"")</f>
        <v>3</v>
      </c>
      <c r="AG5" s="94" t="n">
        <f aca="false">IFERROR(INDEX('ES-Efficacy Acceptability'!Q$12:Q$52,MATCH($A5,'ES-Efficacy Acceptability'!$B$12:$B$52,0)),"")</f>
        <v>3</v>
      </c>
      <c r="AH5" s="94" t="n">
        <f aca="false">IFERROR(INDEX('ES-Efficacy Acceptability'!R$12:R$52,MATCH($A5,'ES-Efficacy Acceptability'!$B$12:$B$52,0)),"")</f>
        <v>4</v>
      </c>
      <c r="AI5" s="94" t="n">
        <f aca="false">IFERROR(INDEX('ES-Efficacy Acceptability'!S$12:S$52,MATCH($A5,'ES-Efficacy Acceptability'!$B$12:$B$52,0)),"")</f>
        <v>2</v>
      </c>
      <c r="AJ5" s="94" t="n">
        <f aca="false">IFERROR(INDEX('ES-Efficacy Acceptability'!T$12:T$52,MATCH($A5,'ES-Efficacy Acceptability'!$B$12:$B$52,0)),"")</f>
        <v>4</v>
      </c>
      <c r="AK5" s="94" t="n">
        <f aca="false">IFERROR(INDEX('ES-Efficacy Acceptability'!U$12:U$52,MATCH($A5,'ES-Efficacy Acceptability'!$B$12:$B$52,0)),"")</f>
        <v>4</v>
      </c>
      <c r="AL5" s="94" t="n">
        <f aca="false">IFERROR(INDEX('ES-Efficacy Acceptability'!V$12:V$52,MATCH($A5,'ES-Efficacy Acceptability'!$B$12:$B$52,0)),"")</f>
        <v>3</v>
      </c>
      <c r="AM5" s="94" t="n">
        <f aca="false">IFERROR(INDEX('ES-Efficacy Acceptability'!W$12:W$52,MATCH($A5,'ES-Efficacy Acceptability'!$B$12:$B$52,0)),"")</f>
        <v>3</v>
      </c>
      <c r="AN5" s="94" t="n">
        <f aca="false">IFERROR(INDEX('ES-Efficacy Acceptability'!X$12:X$52,MATCH($A5,'ES-Efficacy Acceptability'!$B$12:$B$52,0)),"")</f>
        <v>2</v>
      </c>
      <c r="AO5" s="94" t="n">
        <f aca="false">IFERROR(INDEX('ES-Efficacy Acceptability'!Y$12:Y$52,MATCH($A5,'ES-Efficacy Acceptability'!$B$12:$B$52,0)),"")</f>
        <v>3</v>
      </c>
      <c r="AP5" s="94" t="n">
        <f aca="false">IFERROR(INDEX('ES-Efficacy Acceptability'!Z$12:Z$52,MATCH($A5,'ES-Efficacy Acceptability'!$B$12:$B$52,0)),"")</f>
        <v>3</v>
      </c>
      <c r="AQ5" s="94" t="n">
        <f aca="false">IFERROR(INDEX('ES-Efficacy Acceptability'!AA$12:AA$52,MATCH($A5,'ES-Efficacy Acceptability'!$B$12:$B$52,0)),"")</f>
        <v>3</v>
      </c>
      <c r="AR5" s="94" t="n">
        <f aca="false">IFERROR(INDEX('ES-Efficacy Acceptability'!AB$12:AB$52,MATCH($A5,'ES-Efficacy Acceptability'!$B$12:$B$52,0)),"")</f>
        <v>3</v>
      </c>
      <c r="AS5" s="94" t="n">
        <f aca="false">IFERROR(INDEX('ES-Efficacy Acceptability'!AC$12:AC$52,MATCH($A5,'ES-Efficacy Acceptability'!$B$12:$B$52,0)),"")</f>
        <v>3</v>
      </c>
      <c r="AT5" s="94" t="n">
        <f aca="false">IFERROR(INDEX('IT-Efficacy Acceptability'!H$12:H$52,MATCH($A5,'IT-Efficacy Acceptability'!$B$12:$B$52,0)),"")</f>
        <v>1</v>
      </c>
      <c r="AU5" s="94" t="n">
        <f aca="false">IFERROR(INDEX('IT-Efficacy Acceptability'!I$12:I$52,MATCH($A5,'IT-Efficacy Acceptability'!$B$12:$B$52,0)),"")</f>
        <v>1</v>
      </c>
      <c r="AV5" s="94" t="n">
        <f aca="false">IFERROR(INDEX('IT-Efficacy Acceptability'!J$12:J$52,MATCH($A5,'IT-Efficacy Acceptability'!$B$12:$B$52,0)),"")</f>
        <v>1</v>
      </c>
      <c r="AW5" s="94" t="n">
        <f aca="false">IFERROR(INDEX('IT-Efficacy Acceptability'!K$12:K$52,MATCH($A5,'IT-Efficacy Acceptability'!$B$12:$B$52,0)),"")</f>
        <v>1</v>
      </c>
      <c r="AX5" s="94" t="n">
        <f aca="false">IFERROR(INDEX('IT-Efficacy Acceptability'!L$12:L$52,MATCH($A5,'IT-Efficacy Acceptability'!$B$12:$B$52,0)),"")</f>
        <v>4</v>
      </c>
      <c r="AY5" s="94" t="n">
        <f aca="false">IFERROR(INDEX('IT-Efficacy Acceptability'!M$12:M$52,MATCH($A5,'IT-Efficacy Acceptability'!$B$12:$B$52,0)),"")</f>
        <v>4</v>
      </c>
      <c r="AZ5" s="94" t="n">
        <f aca="false">IFERROR(INDEX('IT-Efficacy Acceptability'!N$12:N$52,MATCH($A5,'IT-Efficacy Acceptability'!$B$12:$B$52,0)),"")</f>
        <v>1</v>
      </c>
      <c r="BA5" s="94" t="n">
        <f aca="false">IFERROR(INDEX('IT-Efficacy Acceptability'!O$12:O$52,MATCH($A5,'IT-Efficacy Acceptability'!$B$12:$B$52,0)),"")</f>
        <v>4</v>
      </c>
      <c r="BB5" s="94" t="n">
        <f aca="false">IFERROR(INDEX('IT-Efficacy Acceptability'!P$12:P$52,MATCH($A5,'IT-Efficacy Acceptability'!$B$12:$B$52,0)),"")</f>
        <v>3</v>
      </c>
      <c r="BC5" s="94" t="n">
        <f aca="false">IFERROR(INDEX('IT-Efficacy Acceptability'!Q$12:Q$52,MATCH($A5,'IT-Efficacy Acceptability'!$B$12:$B$52,0)),"")</f>
        <v>3</v>
      </c>
      <c r="BD5" s="94" t="n">
        <f aca="false">IFERROR(INDEX('IT-Efficacy Acceptability'!R$12:R$52,MATCH($A5,'IT-Efficacy Acceptability'!$B$12:$B$52,0)),"")</f>
        <v>3</v>
      </c>
      <c r="BE5" s="94" t="n">
        <f aca="false">IFERROR(INDEX('IT-Efficacy Acceptability'!S$12:S$52,MATCH($A5,'IT-Efficacy Acceptability'!$B$12:$B$52,0)),"")</f>
        <v>3</v>
      </c>
      <c r="BF5" s="94" t="n">
        <f aca="false">IFERROR(INDEX('IT-Efficacy Acceptability'!T$12:T$52,MATCH($A5,'IT-Efficacy Acceptability'!$B$12:$B$52,0)),"")</f>
        <v>4</v>
      </c>
      <c r="BG5" s="94" t="n">
        <f aca="false">IFERROR(INDEX('IT-Efficacy Acceptability'!U$12:U$52,MATCH($A5,'IT-Efficacy Acceptability'!$B$12:$B$52,0)),"")</f>
        <v>3</v>
      </c>
      <c r="BH5" s="94" t="n">
        <f aca="false">IFERROR(INDEX('IT-Efficacy Acceptability'!V$12:V$52,MATCH($A5,'IT-Efficacy Acceptability'!$B$12:$B$52,0)),"")</f>
        <v>4</v>
      </c>
      <c r="BI5" s="94" t="n">
        <f aca="false">IFERROR(INDEX('IT-Efficacy Acceptability'!W$12:W$52,MATCH($A5,'IT-Efficacy Acceptability'!$B$12:$B$52,0)),"")</f>
        <v>1</v>
      </c>
      <c r="BJ5" s="94" t="n">
        <f aca="false">IFERROR(INDEX('IT-Efficacy Acceptability'!X$12:X$52,MATCH($A5,'IT-Efficacy Acceptability'!$B$12:$B$52,0)),"")</f>
        <v>3</v>
      </c>
      <c r="BK5" s="94" t="n">
        <f aca="false">IFERROR(INDEX('IT-Efficacy Acceptability'!Y$12:Y$52,MATCH($A5,'IT-Efficacy Acceptability'!$B$12:$B$52,0)),"")</f>
        <v>3</v>
      </c>
      <c r="BL5" s="94" t="n">
        <f aca="false">IFERROR(INDEX('IT-Efficacy Acceptability'!Z$12:Z$52,MATCH($A5,'IT-Efficacy Acceptability'!$B$12:$B$52,0)),"")</f>
        <v>3</v>
      </c>
      <c r="BM5" s="94" t="n">
        <f aca="false">IFERROR(INDEX('IT-Efficacy Acceptability'!AA$12:AA$52,MATCH($A5,'IT-Efficacy Acceptability'!$B$12:$B$52,0)),"")</f>
        <v>1</v>
      </c>
      <c r="BN5" s="94" t="n">
        <f aca="false">IFERROR(INDEX('IT-Efficacy Acceptability'!AB$12:AB$52,MATCH($A5,'IT-Efficacy Acceptability'!$B$12:$B$52,0)),"")</f>
        <v>3</v>
      </c>
      <c r="BO5" s="94" t="n">
        <f aca="false">IFERROR(INDEX('IT-Efficacy Acceptability'!AC$12:AC$52,MATCH($A5,'IT-Efficacy Acceptability'!$B$12:$B$52,0)),"")</f>
        <v>3</v>
      </c>
      <c r="BP5" s="94" t="str">
        <f aca="false">IFERROR(INDEX('DE-Efficacy Acceptability'!H$12:H$52,MATCH($A5,'DE-Efficacy Acceptability'!$B$12:$B$52,0)),"")</f>
        <v/>
      </c>
      <c r="BQ5" s="94" t="str">
        <f aca="false">IFERROR(INDEX('DE-Efficacy Acceptability'!I$12:I$52,MATCH($A5,'DE-Efficacy Acceptability'!$B$12:$B$52,0)),"")</f>
        <v/>
      </c>
      <c r="BR5" s="94" t="str">
        <f aca="false">IFERROR(INDEX('DE-Efficacy Acceptability'!J$12:J$52,MATCH($A5,'DE-Efficacy Acceptability'!$B$12:$B$52,0)),"")</f>
        <v/>
      </c>
      <c r="BS5" s="94" t="str">
        <f aca="false">IFERROR(INDEX('DE-Efficacy Acceptability'!K$12:K$52,MATCH($A5,'DE-Efficacy Acceptability'!$B$12:$B$52,0)),"")</f>
        <v/>
      </c>
      <c r="BT5" s="94" t="str">
        <f aca="false">IFERROR(INDEX('DE-Efficacy Acceptability'!L$12:L$52,MATCH($A5,'DE-Efficacy Acceptability'!$B$12:$B$52,0)),"")</f>
        <v/>
      </c>
      <c r="BU5" s="94" t="str">
        <f aca="false">IFERROR(INDEX('DE-Efficacy Acceptability'!M$12:M$52,MATCH($A5,'DE-Efficacy Acceptability'!$B$12:$B$52,0)),"")</f>
        <v/>
      </c>
      <c r="BV5" s="94" t="str">
        <f aca="false">IFERROR(INDEX('DE-Efficacy Acceptability'!N$12:N$52,MATCH($A5,'DE-Efficacy Acceptability'!$B$12:$B$52,0)),"")</f>
        <v/>
      </c>
      <c r="BW5" s="94" t="str">
        <f aca="false">IFERROR(INDEX('DE-Efficacy Acceptability'!O$12:O$52,MATCH($A5,'DE-Efficacy Acceptability'!$B$12:$B$52,0)),"")</f>
        <v/>
      </c>
      <c r="BX5" s="94" t="str">
        <f aca="false">IFERROR(INDEX('DE-Efficacy Acceptability'!P$12:P$52,MATCH($A5,'DE-Efficacy Acceptability'!$B$12:$B$52,0)),"")</f>
        <v/>
      </c>
      <c r="BY5" s="94" t="str">
        <f aca="false">IFERROR(INDEX('DE-Efficacy Acceptability'!Q$12:Q$52,MATCH($A5,'DE-Efficacy Acceptability'!$B$12:$B$52,0)),"")</f>
        <v/>
      </c>
      <c r="BZ5" s="94" t="str">
        <f aca="false">IFERROR(INDEX('DE-Efficacy Acceptability'!R$12:R$52,MATCH($A5,'DE-Efficacy Acceptability'!$B$12:$B$52,0)),"")</f>
        <v/>
      </c>
      <c r="CA5" s="94" t="str">
        <f aca="false">IFERROR(INDEX('DE-Efficacy Acceptability'!S$12:S$52,MATCH($A5,'DE-Efficacy Acceptability'!$B$12:$B$52,0)),"")</f>
        <v/>
      </c>
      <c r="CB5" s="94" t="str">
        <f aca="false">IFERROR(INDEX('DE-Efficacy Acceptability'!T$12:T$52,MATCH($A5,'DE-Efficacy Acceptability'!$B$12:$B$52,0)),"")</f>
        <v/>
      </c>
      <c r="CC5" s="94" t="str">
        <f aca="false">IFERROR(INDEX('DE-Efficacy Acceptability'!U$12:U$52,MATCH($A5,'DE-Efficacy Acceptability'!$B$12:$B$52,0)),"")</f>
        <v/>
      </c>
      <c r="CD5" s="94" t="str">
        <f aca="false">IFERROR(INDEX('DE-Efficacy Acceptability'!V$12:V$52,MATCH($A5,'DE-Efficacy Acceptability'!$B$12:$B$52,0)),"")</f>
        <v/>
      </c>
      <c r="CE5" s="94" t="str">
        <f aca="false">IFERROR(INDEX('DE-Efficacy Acceptability'!W$12:W$52,MATCH($A5,'DE-Efficacy Acceptability'!$B$12:$B$52,0)),"")</f>
        <v/>
      </c>
      <c r="CF5" s="94" t="str">
        <f aca="false">IFERROR(INDEX('DE-Efficacy Acceptability'!X$12:X$52,MATCH($A5,'DE-Efficacy Acceptability'!$B$12:$B$52,0)),"")</f>
        <v/>
      </c>
      <c r="CG5" s="94" t="str">
        <f aca="false">IFERROR(INDEX('DE-Efficacy Acceptability'!Y$12:Y$52,MATCH($A5,'DE-Efficacy Acceptability'!$B$12:$B$52,0)),"")</f>
        <v/>
      </c>
      <c r="CH5" s="94" t="str">
        <f aca="false">IFERROR(INDEX('DE-Efficacy Acceptability'!Z$12:Z$52,MATCH($A5,'DE-Efficacy Acceptability'!$B$12:$B$52,0)),"")</f>
        <v/>
      </c>
      <c r="CI5" s="94" t="str">
        <f aca="false">IFERROR(INDEX('DE-Efficacy Acceptability'!AA$12:AA$52,MATCH($A5,'DE-Efficacy Acceptability'!$B$12:$B$52,0)),"")</f>
        <v/>
      </c>
      <c r="CJ5" s="94" t="str">
        <f aca="false">IFERROR(INDEX('DE-Efficacy Acceptability'!AB$12:AB$52,MATCH($A5,'DE-Efficacy Acceptability'!$B$12:$B$52,0)),"")</f>
        <v/>
      </c>
      <c r="CK5" s="94" t="str">
        <f aca="false">IFERROR(INDEX('DE-Efficacy Acceptability'!AC$12:AC$52,MATCH($A5,'DE-Efficacy Acceptability'!$B$12:$B$52,0)),"")</f>
        <v/>
      </c>
      <c r="CL5" s="94" t="n">
        <f aca="false">IFERROR(INDEX('FR-Efficacy Acceptability'!H$12:H$52,MATCH($A5,'FR-Efficacy Acceptability'!$B$12:$B$52,0)),"")</f>
        <v>1</v>
      </c>
      <c r="CM5" s="94" t="n">
        <f aca="false">IFERROR(INDEX('FR-Efficacy Acceptability'!I$12:I$52,MATCH($A5,'FR-Efficacy Acceptability'!$B$12:$B$52,0)),"")</f>
        <v>1</v>
      </c>
      <c r="CN5" s="94" t="n">
        <f aca="false">IFERROR(INDEX('FR-Efficacy Acceptability'!J$12:J$52,MATCH($A5,'FR-Efficacy Acceptability'!$B$12:$B$52,0)),"")</f>
        <v>1</v>
      </c>
      <c r="CO5" s="94" t="n">
        <f aca="false">IFERROR(INDEX('FR-Efficacy Acceptability'!K$12:K$52,MATCH($A5,'FR-Efficacy Acceptability'!$B$12:$B$52,0)),"")</f>
        <v>1</v>
      </c>
      <c r="CP5" s="94" t="n">
        <f aca="false">IFERROR(INDEX('FR-Efficacy Acceptability'!L$12:L$52,MATCH($A5,'FR-Efficacy Acceptability'!$B$12:$B$52,0)),"")</f>
        <v>1</v>
      </c>
      <c r="CQ5" s="94" t="n">
        <f aca="false">IFERROR(INDEX('FR-Efficacy Acceptability'!M$12:M$52,MATCH($A5,'FR-Efficacy Acceptability'!$B$12:$B$52,0)),"")</f>
        <v>3</v>
      </c>
      <c r="CR5" s="94" t="n">
        <f aca="false">IFERROR(INDEX('FR-Efficacy Acceptability'!N$12:N$52,MATCH($A5,'FR-Efficacy Acceptability'!$B$12:$B$52,0)),"")</f>
        <v>1</v>
      </c>
      <c r="CS5" s="94" t="n">
        <f aca="false">IFERROR(INDEX('FR-Efficacy Acceptability'!O$12:O$52,MATCH($A5,'FR-Efficacy Acceptability'!$B$12:$B$52,0)),"")</f>
        <v>5</v>
      </c>
      <c r="CT5" s="94" t="n">
        <f aca="false">IFERROR(INDEX('FR-Efficacy Acceptability'!P$12:P$52,MATCH($A5,'FR-Efficacy Acceptability'!$B$12:$B$52,0)),"")</f>
        <v>5</v>
      </c>
      <c r="CU5" s="94" t="n">
        <f aca="false">IFERROR(INDEX('FR-Efficacy Acceptability'!Q$12:Q$52,MATCH($A5,'FR-Efficacy Acceptability'!$B$12:$B$52,0)),"")</f>
        <v>3</v>
      </c>
      <c r="CV5" s="94" t="n">
        <f aca="false">IFERROR(INDEX('FR-Efficacy Acceptability'!R$12:R$52,MATCH($A5,'FR-Efficacy Acceptability'!$B$12:$B$52,0)),"")</f>
        <v>5</v>
      </c>
      <c r="CW5" s="94" t="n">
        <f aca="false">IFERROR(INDEX('FR-Efficacy Acceptability'!S$12:S$52,MATCH($A5,'FR-Efficacy Acceptability'!$B$12:$B$52,0)),"")</f>
        <v>4</v>
      </c>
      <c r="CX5" s="94" t="n">
        <f aca="false">IFERROR(INDEX('FR-Efficacy Acceptability'!T$12:T$52,MATCH($A5,'FR-Efficacy Acceptability'!$B$12:$B$52,0)),"")</f>
        <v>5</v>
      </c>
      <c r="CY5" s="94" t="n">
        <f aca="false">IFERROR(INDEX('FR-Efficacy Acceptability'!U$12:U$52,MATCH($A5,'FR-Efficacy Acceptability'!$B$12:$B$52,0)),"")</f>
        <v>5</v>
      </c>
      <c r="CZ5" s="94" t="n">
        <f aca="false">IFERROR(INDEX('FR-Efficacy Acceptability'!V$12:V$52,MATCH($A5,'FR-Efficacy Acceptability'!$B$12:$B$52,0)),"")</f>
        <v>4</v>
      </c>
      <c r="DA5" s="94" t="n">
        <f aca="false">IFERROR(INDEX('FR-Efficacy Acceptability'!W$12:W$52,MATCH($A5,'FR-Efficacy Acceptability'!$B$12:$B$52,0)),"")</f>
        <v>1</v>
      </c>
      <c r="DB5" s="94" t="n">
        <f aca="false">IFERROR(INDEX('FR-Efficacy Acceptability'!X$12:X$52,MATCH($A5,'FR-Efficacy Acceptability'!$B$12:$B$52,0)),"")</f>
        <v>3</v>
      </c>
      <c r="DC5" s="94" t="n">
        <f aca="false">IFERROR(INDEX('FR-Efficacy Acceptability'!Y$12:Y$52,MATCH($A5,'FR-Efficacy Acceptability'!$B$12:$B$52,0)),"")</f>
        <v>3</v>
      </c>
      <c r="DD5" s="94" t="n">
        <f aca="false">IFERROR(INDEX('FR-Efficacy Acceptability'!Z$12:Z$52,MATCH($A5,'FR-Efficacy Acceptability'!$B$12:$B$52,0)),"")</f>
        <v>3</v>
      </c>
      <c r="DE5" s="94" t="n">
        <f aca="false">IFERROR(INDEX('FR-Efficacy Acceptability'!AA$12:AA$52,MATCH($A5,'FR-Efficacy Acceptability'!$B$12:$B$52,0)),"")</f>
        <v>3</v>
      </c>
      <c r="DF5" s="94" t="n">
        <f aca="false">IFERROR(INDEX('FR-Efficacy Acceptability'!AB$12:AB$52,MATCH($A5,'FR-Efficacy Acceptability'!$B$12:$B$52,0)),"")</f>
        <v>3</v>
      </c>
      <c r="DG5" s="94" t="n">
        <f aca="false">IFERROR(INDEX('FR-Efficacy Acceptability'!AC$12:AC$52,MATCH($A5,'FR-Efficacy Acceptability'!$B$12:$B$52,0)),"")</f>
        <v>3</v>
      </c>
      <c r="DH5" s="115" t="n">
        <f aca="false">IF(X5&lt;&gt;"",X5-B5,"")</f>
        <v>2</v>
      </c>
      <c r="DI5" s="115" t="n">
        <f aca="false">IF(Y5&lt;&gt;"",Y5-C5,"")</f>
        <v>2</v>
      </c>
      <c r="DJ5" s="115" t="n">
        <f aca="false">IF(Z5&lt;&gt;"",Z5-D5,"")</f>
        <v>2</v>
      </c>
      <c r="DK5" s="115" t="n">
        <f aca="false">IF(AA5&lt;&gt;"",AA5-E5,"")</f>
        <v>2</v>
      </c>
      <c r="DL5" s="115" t="n">
        <f aca="false">IF(AB5&lt;&gt;"",AB5-F5,"")</f>
        <v>1</v>
      </c>
      <c r="DM5" s="115" t="n">
        <f aca="false">IF(AC5&lt;&gt;"",AC5-G5,"")</f>
        <v>1</v>
      </c>
      <c r="DN5" s="115" t="n">
        <f aca="false">IF(AD5&lt;&gt;"",AD5-H5,"")</f>
        <v>1</v>
      </c>
      <c r="DO5" s="115" t="n">
        <f aca="false">IF(AE5&lt;&gt;"",AE5-I5,"")</f>
        <v>0</v>
      </c>
      <c r="DP5" s="115" t="n">
        <f aca="false">IF(AF5&lt;&gt;"",AF5-J5,"")</f>
        <v>-1</v>
      </c>
      <c r="DQ5" s="115" t="n">
        <f aca="false">IF(AG5&lt;&gt;"",AG5-K5,"")</f>
        <v>0</v>
      </c>
      <c r="DR5" s="115" t="n">
        <f aca="false">IF(AH5&lt;&gt;"",AH5-L5,"")</f>
        <v>0</v>
      </c>
      <c r="DS5" s="115" t="n">
        <f aca="false">IF(AI5&lt;&gt;"",AI5-M5,"")</f>
        <v>-1</v>
      </c>
      <c r="DT5" s="115" t="n">
        <f aca="false">IF(AJ5&lt;&gt;"",AJ5-N5,"")</f>
        <v>0</v>
      </c>
      <c r="DU5" s="115" t="n">
        <f aca="false">IF(AK5&lt;&gt;"",AK5-O5,"")</f>
        <v>0</v>
      </c>
      <c r="DV5" s="115" t="n">
        <f aca="false">IF(AL5&lt;&gt;"",AL5-P5,"")</f>
        <v>-1</v>
      </c>
      <c r="DW5" s="115" t="n">
        <f aca="false">IF(AM5&lt;&gt;"",AM5-Q5,"")</f>
        <v>1</v>
      </c>
      <c r="DX5" s="115" t="n">
        <f aca="false">IF(AN5&lt;&gt;"",AN5-R5,"")</f>
        <v>-1</v>
      </c>
      <c r="DY5" s="115" t="n">
        <f aca="false">IF(AO5&lt;&gt;"",AO5-S5,"")</f>
        <v>0</v>
      </c>
      <c r="DZ5" s="115" t="n">
        <f aca="false">IF(AP5&lt;&gt;"",AP5-T5,"")</f>
        <v>0</v>
      </c>
      <c r="EA5" s="115" t="n">
        <f aca="false">IF(AQ5&lt;&gt;"",AQ5-U5,"")</f>
        <v>1</v>
      </c>
      <c r="EB5" s="115" t="n">
        <f aca="false">IF(AR5&lt;&gt;"",AR5-V5,"")</f>
        <v>0</v>
      </c>
      <c r="EC5" s="115" t="n">
        <f aca="false">IF(AS5&lt;&gt;"",AS5-W5,"")</f>
        <v>0</v>
      </c>
      <c r="ED5" s="115" t="n">
        <f aca="false">IF(AT5&lt;&gt;"",AT5-B5,"")</f>
        <v>-1</v>
      </c>
      <c r="EE5" s="115" t="n">
        <f aca="false">IF(AU5&lt;&gt;"",AU5-C5,"")</f>
        <v>-1</v>
      </c>
      <c r="EF5" s="115" t="n">
        <f aca="false">IF(AV5&lt;&gt;"",AV5-D5,"")</f>
        <v>-1</v>
      </c>
      <c r="EG5" s="115" t="n">
        <f aca="false">IF(AW5&lt;&gt;"",AW5-E5,"")</f>
        <v>-1</v>
      </c>
      <c r="EH5" s="115" t="n">
        <f aca="false">IF(AX5&lt;&gt;"",AX5-F5,"")</f>
        <v>1</v>
      </c>
      <c r="EI5" s="115" t="n">
        <f aca="false">IF(AY5&lt;&gt;"",AY5-G5,"")</f>
        <v>0</v>
      </c>
      <c r="EJ5" s="115" t="n">
        <f aca="false">IF(AZ5&lt;&gt;"",AZ5-H5,"")</f>
        <v>0</v>
      </c>
      <c r="EK5" s="115" t="n">
        <f aca="false">IF(BA5&lt;&gt;"",BA5-I5,"")</f>
        <v>0</v>
      </c>
      <c r="EL5" s="115" t="n">
        <f aca="false">IF(BB5&lt;&gt;"",BB5-J5,"")</f>
        <v>-1</v>
      </c>
      <c r="EM5" s="115" t="n">
        <f aca="false">IF(BC5&lt;&gt;"",BC5-K5,"")</f>
        <v>0</v>
      </c>
      <c r="EN5" s="115" t="n">
        <f aca="false">IF(BD5&lt;&gt;"",BD5-L5,"")</f>
        <v>-1</v>
      </c>
      <c r="EO5" s="115" t="n">
        <f aca="false">IF(BE5&lt;&gt;"",BE5-M5,"")</f>
        <v>0</v>
      </c>
      <c r="EP5" s="115" t="n">
        <f aca="false">IF(BF5&lt;&gt;"",BF5-N5,"")</f>
        <v>0</v>
      </c>
      <c r="EQ5" s="115" t="n">
        <f aca="false">IF(BG5&lt;&gt;"",BG5-O5,"")</f>
        <v>-1</v>
      </c>
      <c r="ER5" s="115" t="n">
        <f aca="false">IF(BH5&lt;&gt;"",BH5-P5,"")</f>
        <v>0</v>
      </c>
      <c r="ES5" s="115" t="n">
        <f aca="false">IF(BI5&lt;&gt;"",BI5-Q5,"")</f>
        <v>-1</v>
      </c>
      <c r="ET5" s="115" t="n">
        <f aca="false">IF(BJ5&lt;&gt;"",BJ5-R5,"")</f>
        <v>0</v>
      </c>
      <c r="EU5" s="115" t="n">
        <f aca="false">IF(BK5&lt;&gt;"",BK5-S5,"")</f>
        <v>0</v>
      </c>
      <c r="EV5" s="115" t="n">
        <f aca="false">IF(BL5&lt;&gt;"",BL5-T5,"")</f>
        <v>0</v>
      </c>
      <c r="EW5" s="115" t="n">
        <f aca="false">IF(BM5&lt;&gt;"",BM5-U5,"")</f>
        <v>-1</v>
      </c>
      <c r="EX5" s="115" t="n">
        <f aca="false">IF(BN5&lt;&gt;"",BN5-V5,"")</f>
        <v>0</v>
      </c>
      <c r="EY5" s="115" t="n">
        <f aca="false">IF(BO5&lt;&gt;"",BO5-W5,"")</f>
        <v>0</v>
      </c>
      <c r="EZ5" s="115" t="str">
        <f aca="false">IF(BP5&lt;&gt;"",BP5-B5,"")</f>
        <v/>
      </c>
      <c r="FA5" s="115" t="str">
        <f aca="false">IF(BQ5&lt;&gt;"",BQ5-C5,"")</f>
        <v/>
      </c>
      <c r="FB5" s="115" t="str">
        <f aca="false">IF(BR5&lt;&gt;"",BR5-D5,"")</f>
        <v/>
      </c>
      <c r="FC5" s="115" t="str">
        <f aca="false">IF(BS5&lt;&gt;"",BS5-E5,"")</f>
        <v/>
      </c>
      <c r="FD5" s="115" t="str">
        <f aca="false">IF(BT5&lt;&gt;"",BT5-F5,"")</f>
        <v/>
      </c>
      <c r="FE5" s="115" t="str">
        <f aca="false">IF(BU5&lt;&gt;"",BU5-G5,"")</f>
        <v/>
      </c>
      <c r="FF5" s="115" t="str">
        <f aca="false">IF(BV5&lt;&gt;"",BV5-H5,"")</f>
        <v/>
      </c>
      <c r="FG5" s="115" t="str">
        <f aca="false">IF(BW5&lt;&gt;"",BW5-I5,"")</f>
        <v/>
      </c>
      <c r="FH5" s="115" t="str">
        <f aca="false">IF(BX5&lt;&gt;"",BX5-J5,"")</f>
        <v/>
      </c>
      <c r="FI5" s="115" t="str">
        <f aca="false">IF(BY5&lt;&gt;"",BY5-K5,"")</f>
        <v/>
      </c>
      <c r="FJ5" s="115" t="str">
        <f aca="false">IF(BZ5&lt;&gt;"",BZ5-L5,"")</f>
        <v/>
      </c>
      <c r="FK5" s="115" t="str">
        <f aca="false">IF(CA5&lt;&gt;"",CA5-M5,"")</f>
        <v/>
      </c>
      <c r="FL5" s="115" t="str">
        <f aca="false">IF(CB5&lt;&gt;"",CB5-N5,"")</f>
        <v/>
      </c>
      <c r="FM5" s="115" t="str">
        <f aca="false">IF(CC5&lt;&gt;"",CC5-O5,"")</f>
        <v/>
      </c>
      <c r="FN5" s="115" t="str">
        <f aca="false">IF(CD5&lt;&gt;"",CD5-P5,"")</f>
        <v/>
      </c>
      <c r="FO5" s="115" t="str">
        <f aca="false">IF(CE5&lt;&gt;"",CE5-Q5,"")</f>
        <v/>
      </c>
      <c r="FP5" s="115" t="str">
        <f aca="false">IF(CF5&lt;&gt;"",CF5-R5,"")</f>
        <v/>
      </c>
      <c r="FQ5" s="115" t="str">
        <f aca="false">IF(CG5&lt;&gt;"",CG5-S5,"")</f>
        <v/>
      </c>
      <c r="FR5" s="115" t="str">
        <f aca="false">IF(CH5&lt;&gt;"",CH5-T5,"")</f>
        <v/>
      </c>
      <c r="FS5" s="115" t="str">
        <f aca="false">IF(CI5&lt;&gt;"",CI5-U5,"")</f>
        <v/>
      </c>
      <c r="FT5" s="115" t="str">
        <f aca="false">IF(CJ5&lt;&gt;"",CJ5-V5,"")</f>
        <v/>
      </c>
      <c r="FU5" s="115" t="str">
        <f aca="false">IF(CK5&lt;&gt;"",CK5-W5,"")</f>
        <v/>
      </c>
      <c r="FV5" s="115" t="n">
        <f aca="false">IF(CL5&lt;&gt;"",CL5-B5,"")</f>
        <v>-1</v>
      </c>
      <c r="FW5" s="115" t="n">
        <f aca="false">IF(CM5&lt;&gt;"",CM5-C5,"")</f>
        <v>-1</v>
      </c>
      <c r="FX5" s="115" t="n">
        <f aca="false">IF(CN5&lt;&gt;"",CN5-D5,"")</f>
        <v>-1</v>
      </c>
      <c r="FY5" s="115" t="n">
        <f aca="false">IF(CO5&lt;&gt;"",CO5-E5,"")</f>
        <v>-1</v>
      </c>
      <c r="FZ5" s="115" t="n">
        <f aca="false">IF(CP5&lt;&gt;"",CP5-F5,"")</f>
        <v>-2</v>
      </c>
      <c r="GA5" s="115" t="n">
        <f aca="false">IF(CQ5&lt;&gt;"",CQ5-G5,"")</f>
        <v>-1</v>
      </c>
      <c r="GB5" s="115" t="n">
        <f aca="false">IF(CR5&lt;&gt;"",CR5-H5,"")</f>
        <v>0</v>
      </c>
      <c r="GC5" s="115" t="n">
        <f aca="false">IF(CS5&lt;&gt;"",CS5-I5,"")</f>
        <v>1</v>
      </c>
      <c r="GD5" s="115" t="n">
        <f aca="false">IF(CT5&lt;&gt;"",CT5-J5,"")</f>
        <v>1</v>
      </c>
      <c r="GE5" s="115" t="n">
        <f aca="false">IF(CU5&lt;&gt;"",CU5-K5,"")</f>
        <v>0</v>
      </c>
      <c r="GF5" s="115" t="n">
        <f aca="false">IF(CV5&lt;&gt;"",CV5-L5,"")</f>
        <v>1</v>
      </c>
      <c r="GG5" s="115" t="n">
        <f aca="false">IF(CW5&lt;&gt;"",CW5-M5,"")</f>
        <v>1</v>
      </c>
      <c r="GH5" s="115" t="n">
        <f aca="false">IF(CX5&lt;&gt;"",CX5-N5,"")</f>
        <v>1</v>
      </c>
      <c r="GI5" s="115" t="n">
        <f aca="false">IF(CY5&lt;&gt;"",CY5-O5,"")</f>
        <v>1</v>
      </c>
      <c r="GJ5" s="115" t="n">
        <f aca="false">IF(CZ5&lt;&gt;"",CZ5-P5,"")</f>
        <v>0</v>
      </c>
      <c r="GK5" s="115" t="n">
        <f aca="false">IF(DA5&lt;&gt;"",DA5-Q5,"")</f>
        <v>-1</v>
      </c>
      <c r="GL5" s="115" t="n">
        <f aca="false">IF(DB5&lt;&gt;"",DB5-R5,"")</f>
        <v>0</v>
      </c>
      <c r="GM5" s="115" t="n">
        <f aca="false">IF(DC5&lt;&gt;"",DC5-S5,"")</f>
        <v>0</v>
      </c>
      <c r="GN5" s="115" t="n">
        <f aca="false">IF(DD5&lt;&gt;"",DD5-T5,"")</f>
        <v>0</v>
      </c>
      <c r="GO5" s="115" t="n">
        <f aca="false">IF(DE5&lt;&gt;"",DE5-U5,"")</f>
        <v>1</v>
      </c>
      <c r="GP5" s="115" t="n">
        <f aca="false">IF(DF5&lt;&gt;"",DF5-V5,"")</f>
        <v>0</v>
      </c>
      <c r="GQ5" s="115" t="n">
        <f aca="false">IF(DG5&lt;&gt;"",DG5-W5,"")</f>
        <v>0</v>
      </c>
      <c r="GR5" s="116" t="n">
        <f aca="false" t="array" ref="GR5:GR5">MAX(DH5:GQ5)=MIN(DH5:GQ5)</f>
        <v>0</v>
      </c>
    </row>
    <row r="6" customFormat="false" ht="15" hidden="false" customHeight="false" outlineLevel="0" collapsed="false">
      <c r="A6" s="101" t="s">
        <v>55</v>
      </c>
      <c r="B6" s="115" t="n">
        <f aca="false">IFERROR(ROUND(AVERAGE(X6,AT6,BP6,CL6),0),"")</f>
        <v>4</v>
      </c>
      <c r="C6" s="115" t="n">
        <f aca="false">IFERROR(ROUND(AVERAGE(Y6,AU6,BQ6,CM6),0),"")</f>
        <v>4</v>
      </c>
      <c r="D6" s="115" t="n">
        <f aca="false">IFERROR(ROUND(AVERAGE(Z6,AV6,BR6,CN6),0),"")</f>
        <v>4</v>
      </c>
      <c r="E6" s="115" t="n">
        <f aca="false">IFERROR(ROUND(AVERAGE(AA6,AW6,BS6,CO6),0),"")</f>
        <v>3</v>
      </c>
      <c r="F6" s="115" t="n">
        <f aca="false">IFERROR(ROUND(AVERAGE(AB6,AX6,BT6,CP6),0),"")</f>
        <v>2</v>
      </c>
      <c r="G6" s="115" t="n">
        <f aca="false">IFERROR(ROUND(AVERAGE(AC6,AY6,BU6,CQ6),0),"")</f>
        <v>3</v>
      </c>
      <c r="H6" s="115" t="n">
        <f aca="false">IFERROR(ROUND(AVERAGE(AD6,AZ6,BV6,CR6),0),"")</f>
        <v>2</v>
      </c>
      <c r="I6" s="115" t="n">
        <f aca="false">IFERROR(ROUND(AVERAGE(AE6,BA6,BW6,CS6),0),"")</f>
        <v>3</v>
      </c>
      <c r="J6" s="115" t="n">
        <f aca="false">IFERROR(ROUND(AVERAGE(AF6,BB6,BX6,CT6),0),"")</f>
        <v>2</v>
      </c>
      <c r="K6" s="115" t="n">
        <f aca="false">IFERROR(ROUND(AVERAGE(AG6,BC6,BY6,CU6),0),"")</f>
        <v>3</v>
      </c>
      <c r="L6" s="115" t="n">
        <f aca="false">IFERROR(ROUND(AVERAGE(AH6,BD6,BZ6,CV6),0),"")</f>
        <v>3</v>
      </c>
      <c r="M6" s="115" t="n">
        <f aca="false">IFERROR(ROUND(AVERAGE(AI6,BE6,CA6,CW6),0),"")</f>
        <v>2</v>
      </c>
      <c r="N6" s="115" t="n">
        <f aca="false">IFERROR(ROUND(AVERAGE(AJ6,BF6,CB6,CX6),0),"")</f>
        <v>4</v>
      </c>
      <c r="O6" s="115" t="n">
        <f aca="false">IFERROR(ROUND(AVERAGE(AK6,BG6,CC6,CY6),0),"")</f>
        <v>2</v>
      </c>
      <c r="P6" s="115" t="n">
        <f aca="false">IFERROR(ROUND(AVERAGE(AL6,BH6,CD6,CZ6),0),"")</f>
        <v>2</v>
      </c>
      <c r="Q6" s="115" t="n">
        <f aca="false">IFERROR(ROUND(AVERAGE(AM6,BI6,CE6,DA6),0),"")</f>
        <v>3</v>
      </c>
      <c r="R6" s="115" t="n">
        <f aca="false">IFERROR(ROUND(AVERAGE(AN6,BJ6,CF6,DB6),0),"")</f>
        <v>2</v>
      </c>
      <c r="S6" s="115" t="n">
        <f aca="false">IFERROR(ROUND(AVERAGE(AO6,BK6,CG6,DC6),0),"")</f>
        <v>3</v>
      </c>
      <c r="T6" s="115" t="n">
        <f aca="false">IFERROR(ROUND(AVERAGE(AP6,BL6,CH6,DD6),0),"")</f>
        <v>3</v>
      </c>
      <c r="U6" s="115" t="n">
        <f aca="false">IFERROR(ROUND(AVERAGE(AQ6,BM6,CI6,DE6),0),"")</f>
        <v>3</v>
      </c>
      <c r="V6" s="115" t="n">
        <f aca="false">IFERROR(ROUND(AVERAGE(AR6,BN6,CJ6,DF6),0),"")</f>
        <v>3</v>
      </c>
      <c r="W6" s="115" t="n">
        <f aca="false">IFERROR(ROUND(AVERAGE(AS6,BO6,CK6,DG6),0),"")</f>
        <v>3</v>
      </c>
      <c r="X6" s="94" t="n">
        <f aca="false">IFERROR(INDEX('ES-Efficacy Acceptability'!H$12:H$52,MATCH($A6,'ES-Efficacy Acceptability'!$B$12:$B$52,0)),"")</f>
        <v>5</v>
      </c>
      <c r="Y6" s="94" t="n">
        <f aca="false">IFERROR(INDEX('ES-Efficacy Acceptability'!I$12:I$52,MATCH($A6,'ES-Efficacy Acceptability'!$B$12:$B$52,0)),"")</f>
        <v>5</v>
      </c>
      <c r="Z6" s="94" t="n">
        <f aca="false">IFERROR(INDEX('ES-Efficacy Acceptability'!J$12:J$52,MATCH($A6,'ES-Efficacy Acceptability'!$B$12:$B$52,0)),"")</f>
        <v>5</v>
      </c>
      <c r="AA6" s="94" t="n">
        <f aca="false">IFERROR(INDEX('ES-Efficacy Acceptability'!K$12:K$52,MATCH($A6,'ES-Efficacy Acceptability'!$B$12:$B$52,0)),"")</f>
        <v>5</v>
      </c>
      <c r="AB6" s="94" t="n">
        <f aca="false">IFERROR(INDEX('ES-Efficacy Acceptability'!L$12:L$52,MATCH($A6,'ES-Efficacy Acceptability'!$B$12:$B$52,0)),"")</f>
        <v>2</v>
      </c>
      <c r="AC6" s="94" t="n">
        <f aca="false">IFERROR(INDEX('ES-Efficacy Acceptability'!M$12:M$52,MATCH($A6,'ES-Efficacy Acceptability'!$B$12:$B$52,0)),"")</f>
        <v>4</v>
      </c>
      <c r="AD6" s="94" t="n">
        <f aca="false">IFERROR(INDEX('ES-Efficacy Acceptability'!N$12:N$52,MATCH($A6,'ES-Efficacy Acceptability'!$B$12:$B$52,0)),"")</f>
        <v>2</v>
      </c>
      <c r="AE6" s="94" t="n">
        <f aca="false">IFERROR(INDEX('ES-Efficacy Acceptability'!O$12:O$52,MATCH($A6,'ES-Efficacy Acceptability'!$B$12:$B$52,0)),"")</f>
        <v>3</v>
      </c>
      <c r="AF6" s="94" t="n">
        <f aca="false">IFERROR(INDEX('ES-Efficacy Acceptability'!P$12:P$52,MATCH($A6,'ES-Efficacy Acceptability'!$B$12:$B$52,0)),"")</f>
        <v>3</v>
      </c>
      <c r="AG6" s="94" t="n">
        <f aca="false">IFERROR(INDEX('ES-Efficacy Acceptability'!Q$12:Q$52,MATCH($A6,'ES-Efficacy Acceptability'!$B$12:$B$52,0)),"")</f>
        <v>3</v>
      </c>
      <c r="AH6" s="94" t="n">
        <f aca="false">IFERROR(INDEX('ES-Efficacy Acceptability'!R$12:R$52,MATCH($A6,'ES-Efficacy Acceptability'!$B$12:$B$52,0)),"")</f>
        <v>3</v>
      </c>
      <c r="AI6" s="94" t="n">
        <f aca="false">IFERROR(INDEX('ES-Efficacy Acceptability'!S$12:S$52,MATCH($A6,'ES-Efficacy Acceptability'!$B$12:$B$52,0)),"")</f>
        <v>1</v>
      </c>
      <c r="AJ6" s="94" t="n">
        <f aca="false">IFERROR(INDEX('ES-Efficacy Acceptability'!T$12:T$52,MATCH($A6,'ES-Efficacy Acceptability'!$B$12:$B$52,0)),"")</f>
        <v>3</v>
      </c>
      <c r="AK6" s="94" t="n">
        <f aca="false">IFERROR(INDEX('ES-Efficacy Acceptability'!U$12:U$52,MATCH($A6,'ES-Efficacy Acceptability'!$B$12:$B$52,0)),"")</f>
        <v>1</v>
      </c>
      <c r="AL6" s="94" t="n">
        <f aca="false">IFERROR(INDEX('ES-Efficacy Acceptability'!V$12:V$52,MATCH($A6,'ES-Efficacy Acceptability'!$B$12:$B$52,0)),"")</f>
        <v>2</v>
      </c>
      <c r="AM6" s="94" t="n">
        <f aca="false">IFERROR(INDEX('ES-Efficacy Acceptability'!W$12:W$52,MATCH($A6,'ES-Efficacy Acceptability'!$B$12:$B$52,0)),"")</f>
        <v>3</v>
      </c>
      <c r="AN6" s="94" t="n">
        <f aca="false">IFERROR(INDEX('ES-Efficacy Acceptability'!X$12:X$52,MATCH($A6,'ES-Efficacy Acceptability'!$B$12:$B$52,0)),"")</f>
        <v>2</v>
      </c>
      <c r="AO6" s="94" t="n">
        <f aca="false">IFERROR(INDEX('ES-Efficacy Acceptability'!Y$12:Y$52,MATCH($A6,'ES-Efficacy Acceptability'!$B$12:$B$52,0)),"")</f>
        <v>3</v>
      </c>
      <c r="AP6" s="94" t="n">
        <f aca="false">IFERROR(INDEX('ES-Efficacy Acceptability'!Z$12:Z$52,MATCH($A6,'ES-Efficacy Acceptability'!$B$12:$B$52,0)),"")</f>
        <v>2</v>
      </c>
      <c r="AQ6" s="94" t="n">
        <f aca="false">IFERROR(INDEX('ES-Efficacy Acceptability'!AA$12:AA$52,MATCH($A6,'ES-Efficacy Acceptability'!$B$12:$B$52,0)),"")</f>
        <v>3</v>
      </c>
      <c r="AR6" s="94" t="n">
        <f aca="false">IFERROR(INDEX('ES-Efficacy Acceptability'!AB$12:AB$52,MATCH($A6,'ES-Efficacy Acceptability'!$B$12:$B$52,0)),"")</f>
        <v>3</v>
      </c>
      <c r="AS6" s="94" t="n">
        <f aca="false">IFERROR(INDEX('ES-Efficacy Acceptability'!AC$12:AC$52,MATCH($A6,'ES-Efficacy Acceptability'!$B$12:$B$52,0)),"")</f>
        <v>2</v>
      </c>
      <c r="AT6" s="94" t="n">
        <f aca="false">IFERROR(INDEX('IT-Efficacy Acceptability'!H$12:H$52,MATCH($A6,'IT-Efficacy Acceptability'!$B$12:$B$52,0)),"")</f>
        <v>5</v>
      </c>
      <c r="AU6" s="94" t="n">
        <f aca="false">IFERROR(INDEX('IT-Efficacy Acceptability'!I$12:I$52,MATCH($A6,'IT-Efficacy Acceptability'!$B$12:$B$52,0)),"")</f>
        <v>5</v>
      </c>
      <c r="AV6" s="94" t="n">
        <f aca="false">IFERROR(INDEX('IT-Efficacy Acceptability'!J$12:J$52,MATCH($A6,'IT-Efficacy Acceptability'!$B$12:$B$52,0)),"")</f>
        <v>5</v>
      </c>
      <c r="AW6" s="94" t="n">
        <f aca="false">IFERROR(INDEX('IT-Efficacy Acceptability'!K$12:K$52,MATCH($A6,'IT-Efficacy Acceptability'!$B$12:$B$52,0)),"")</f>
        <v>2</v>
      </c>
      <c r="AX6" s="94" t="n">
        <f aca="false">IFERROR(INDEX('IT-Efficacy Acceptability'!L$12:L$52,MATCH($A6,'IT-Efficacy Acceptability'!$B$12:$B$52,0)),"")</f>
        <v>2</v>
      </c>
      <c r="AY6" s="94" t="n">
        <f aca="false">IFERROR(INDEX('IT-Efficacy Acceptability'!M$12:M$52,MATCH($A6,'IT-Efficacy Acceptability'!$B$12:$B$52,0)),"")</f>
        <v>2</v>
      </c>
      <c r="AZ6" s="94" t="n">
        <f aca="false">IFERROR(INDEX('IT-Efficacy Acceptability'!N$12:N$52,MATCH($A6,'IT-Efficacy Acceptability'!$B$12:$B$52,0)),"")</f>
        <v>2</v>
      </c>
      <c r="BA6" s="94" t="n">
        <f aca="false">IFERROR(INDEX('IT-Efficacy Acceptability'!O$12:O$52,MATCH($A6,'IT-Efficacy Acceptability'!$B$12:$B$52,0)),"")</f>
        <v>3</v>
      </c>
      <c r="BB6" s="94" t="n">
        <f aca="false">IFERROR(INDEX('IT-Efficacy Acceptability'!P$12:P$52,MATCH($A6,'IT-Efficacy Acceptability'!$B$12:$B$52,0)),"")</f>
        <v>1</v>
      </c>
      <c r="BC6" s="94" t="n">
        <f aca="false">IFERROR(INDEX('IT-Efficacy Acceptability'!Q$12:Q$52,MATCH($A6,'IT-Efficacy Acceptability'!$B$12:$B$52,0)),"")</f>
        <v>4</v>
      </c>
      <c r="BD6" s="94" t="n">
        <f aca="false">IFERROR(INDEX('IT-Efficacy Acceptability'!R$12:R$52,MATCH($A6,'IT-Efficacy Acceptability'!$B$12:$B$52,0)),"")</f>
        <v>2</v>
      </c>
      <c r="BE6" s="94" t="n">
        <f aca="false">IFERROR(INDEX('IT-Efficacy Acceptability'!S$12:S$52,MATCH($A6,'IT-Efficacy Acceptability'!$B$12:$B$52,0)),"")</f>
        <v>2</v>
      </c>
      <c r="BF6" s="94" t="n">
        <f aca="false">IFERROR(INDEX('IT-Efficacy Acceptability'!T$12:T$52,MATCH($A6,'IT-Efficacy Acceptability'!$B$12:$B$52,0)),"")</f>
        <v>4</v>
      </c>
      <c r="BG6" s="94" t="n">
        <f aca="false">IFERROR(INDEX('IT-Efficacy Acceptability'!U$12:U$52,MATCH($A6,'IT-Efficacy Acceptability'!$B$12:$B$52,0)),"")</f>
        <v>2</v>
      </c>
      <c r="BH6" s="94" t="n">
        <f aca="false">IFERROR(INDEX('IT-Efficacy Acceptability'!V$12:V$52,MATCH($A6,'IT-Efficacy Acceptability'!$B$12:$B$52,0)),"")</f>
        <v>1</v>
      </c>
      <c r="BI6" s="94" t="n">
        <f aca="false">IFERROR(INDEX('IT-Efficacy Acceptability'!W$12:W$52,MATCH($A6,'IT-Efficacy Acceptability'!$B$12:$B$52,0)),"")</f>
        <v>2</v>
      </c>
      <c r="BJ6" s="94" t="n">
        <f aca="false">IFERROR(INDEX('IT-Efficacy Acceptability'!X$12:X$52,MATCH($A6,'IT-Efficacy Acceptability'!$B$12:$B$52,0)),"")</f>
        <v>2</v>
      </c>
      <c r="BK6" s="94" t="n">
        <f aca="false">IFERROR(INDEX('IT-Efficacy Acceptability'!Y$12:Y$52,MATCH($A6,'IT-Efficacy Acceptability'!$B$12:$B$52,0)),"")</f>
        <v>3</v>
      </c>
      <c r="BL6" s="94" t="n">
        <f aca="false">IFERROR(INDEX('IT-Efficacy Acceptability'!Z$12:Z$52,MATCH($A6,'IT-Efficacy Acceptability'!$B$12:$B$52,0)),"")</f>
        <v>3</v>
      </c>
      <c r="BM6" s="94" t="n">
        <f aca="false">IFERROR(INDEX('IT-Efficacy Acceptability'!AA$12:AA$52,MATCH($A6,'IT-Efficacy Acceptability'!$B$12:$B$52,0)),"")</f>
        <v>3</v>
      </c>
      <c r="BN6" s="94" t="n">
        <f aca="false">IFERROR(INDEX('IT-Efficacy Acceptability'!AB$12:AB$52,MATCH($A6,'IT-Efficacy Acceptability'!$B$12:$B$52,0)),"")</f>
        <v>3</v>
      </c>
      <c r="BO6" s="94" t="n">
        <f aca="false">IFERROR(INDEX('IT-Efficacy Acceptability'!AC$12:AC$52,MATCH($A6,'IT-Efficacy Acceptability'!$B$12:$B$52,0)),"")</f>
        <v>3</v>
      </c>
      <c r="BP6" s="94" t="n">
        <f aca="false">IFERROR(INDEX('DE-Efficacy Acceptability'!H$12:H$52,MATCH($A6,'DE-Efficacy Acceptability'!$B$12:$B$52,0)),"")</f>
        <v>2</v>
      </c>
      <c r="BQ6" s="94" t="n">
        <f aca="false">IFERROR(INDEX('DE-Efficacy Acceptability'!I$12:I$52,MATCH($A6,'DE-Efficacy Acceptability'!$B$12:$B$52,0)),"")</f>
        <v>2</v>
      </c>
      <c r="BR6" s="94" t="n">
        <f aca="false">IFERROR(INDEX('DE-Efficacy Acceptability'!J$12:J$52,MATCH($A6,'DE-Efficacy Acceptability'!$B$12:$B$52,0)),"")</f>
        <v>2</v>
      </c>
      <c r="BS6" s="94" t="n">
        <f aca="false">IFERROR(INDEX('DE-Efficacy Acceptability'!K$12:K$52,MATCH($A6,'DE-Efficacy Acceptability'!$B$12:$B$52,0)),"")</f>
        <v>2</v>
      </c>
      <c r="BT6" s="94" t="n">
        <f aca="false">IFERROR(INDEX('DE-Efficacy Acceptability'!L$12:L$52,MATCH($A6,'DE-Efficacy Acceptability'!$B$12:$B$52,0)),"")</f>
        <v>2</v>
      </c>
      <c r="BU6" s="94" t="n">
        <f aca="false">IFERROR(INDEX('DE-Efficacy Acceptability'!M$12:M$52,MATCH($A6,'DE-Efficacy Acceptability'!$B$12:$B$52,0)),"")</f>
        <v>2</v>
      </c>
      <c r="BV6" s="94" t="n">
        <f aca="false">IFERROR(INDEX('DE-Efficacy Acceptability'!N$12:N$52,MATCH($A6,'DE-Efficacy Acceptability'!$B$12:$B$52,0)),"")</f>
        <v>2</v>
      </c>
      <c r="BW6" s="94" t="n">
        <f aca="false">IFERROR(INDEX('DE-Efficacy Acceptability'!O$12:O$52,MATCH($A6,'DE-Efficacy Acceptability'!$B$12:$B$52,0)),"")</f>
        <v>2</v>
      </c>
      <c r="BX6" s="94" t="n">
        <f aca="false">IFERROR(INDEX('DE-Efficacy Acceptability'!P$12:P$52,MATCH($A6,'DE-Efficacy Acceptability'!$B$12:$B$52,0)),"")</f>
        <v>2</v>
      </c>
      <c r="BY6" s="94" t="n">
        <f aca="false">IFERROR(INDEX('DE-Efficacy Acceptability'!Q$12:Q$52,MATCH($A6,'DE-Efficacy Acceptability'!$B$12:$B$52,0)),"")</f>
        <v>3</v>
      </c>
      <c r="BZ6" s="94" t="n">
        <f aca="false">IFERROR(INDEX('DE-Efficacy Acceptability'!R$12:R$52,MATCH($A6,'DE-Efficacy Acceptability'!$B$12:$B$52,0)),"")</f>
        <v>3</v>
      </c>
      <c r="CA6" s="94" t="n">
        <f aca="false">IFERROR(INDEX('DE-Efficacy Acceptability'!S$12:S$52,MATCH($A6,'DE-Efficacy Acceptability'!$B$12:$B$52,0)),"")</f>
        <v>2</v>
      </c>
      <c r="CB6" s="94" t="n">
        <f aca="false">IFERROR(INDEX('DE-Efficacy Acceptability'!T$12:T$52,MATCH($A6,'DE-Efficacy Acceptability'!$B$12:$B$52,0)),"")</f>
        <v>4</v>
      </c>
      <c r="CC6" s="94" t="n">
        <f aca="false">IFERROR(INDEX('DE-Efficacy Acceptability'!U$12:U$52,MATCH($A6,'DE-Efficacy Acceptability'!$B$12:$B$52,0)),"")</f>
        <v>2</v>
      </c>
      <c r="CD6" s="94" t="n">
        <f aca="false">IFERROR(INDEX('DE-Efficacy Acceptability'!V$12:V$52,MATCH($A6,'DE-Efficacy Acceptability'!$B$12:$B$52,0)),"")</f>
        <v>3</v>
      </c>
      <c r="CE6" s="94" t="n">
        <f aca="false">IFERROR(INDEX('DE-Efficacy Acceptability'!W$12:W$52,MATCH($A6,'DE-Efficacy Acceptability'!$B$12:$B$52,0)),"")</f>
        <v>3</v>
      </c>
      <c r="CF6" s="94" t="n">
        <f aca="false">IFERROR(INDEX('DE-Efficacy Acceptability'!X$12:X$52,MATCH($A6,'DE-Efficacy Acceptability'!$B$12:$B$52,0)),"")</f>
        <v>2</v>
      </c>
      <c r="CG6" s="94" t="n">
        <f aca="false">IFERROR(INDEX('DE-Efficacy Acceptability'!Y$12:Y$52,MATCH($A6,'DE-Efficacy Acceptability'!$B$12:$B$52,0)),"")</f>
        <v>3</v>
      </c>
      <c r="CH6" s="94" t="n">
        <f aca="false">IFERROR(INDEX('DE-Efficacy Acceptability'!Z$12:Z$52,MATCH($A6,'DE-Efficacy Acceptability'!$B$12:$B$52,0)),"")</f>
        <v>3</v>
      </c>
      <c r="CI6" s="94" t="n">
        <f aca="false">IFERROR(INDEX('DE-Efficacy Acceptability'!AA$12:AA$52,MATCH($A6,'DE-Efficacy Acceptability'!$B$12:$B$52,0)),"")</f>
        <v>3</v>
      </c>
      <c r="CJ6" s="94" t="n">
        <f aca="false">IFERROR(INDEX('DE-Efficacy Acceptability'!AB$12:AB$52,MATCH($A6,'DE-Efficacy Acceptability'!$B$12:$B$52,0)),"")</f>
        <v>3</v>
      </c>
      <c r="CK6" s="94" t="n">
        <f aca="false">IFERROR(INDEX('DE-Efficacy Acceptability'!AC$12:AC$52,MATCH($A6,'DE-Efficacy Acceptability'!$B$12:$B$52,0)),"")</f>
        <v>3</v>
      </c>
      <c r="CL6" s="94" t="n">
        <f aca="false">IFERROR(INDEX('FR-Efficacy Acceptability'!H$12:H$52,MATCH($A6,'FR-Efficacy Acceptability'!$B$12:$B$52,0)),"")</f>
        <v>4</v>
      </c>
      <c r="CM6" s="94" t="n">
        <f aca="false">IFERROR(INDEX('FR-Efficacy Acceptability'!I$12:I$52,MATCH($A6,'FR-Efficacy Acceptability'!$B$12:$B$52,0)),"")</f>
        <v>4</v>
      </c>
      <c r="CN6" s="94" t="n">
        <f aca="false">IFERROR(INDEX('FR-Efficacy Acceptability'!J$12:J$52,MATCH($A6,'FR-Efficacy Acceptability'!$B$12:$B$52,0)),"")</f>
        <v>3</v>
      </c>
      <c r="CO6" s="94" t="n">
        <f aca="false">IFERROR(INDEX('FR-Efficacy Acceptability'!K$12:K$52,MATCH($A6,'FR-Efficacy Acceptability'!$B$12:$B$52,0)),"")</f>
        <v>3</v>
      </c>
      <c r="CP6" s="94" t="n">
        <f aca="false">IFERROR(INDEX('FR-Efficacy Acceptability'!L$12:L$52,MATCH($A6,'FR-Efficacy Acceptability'!$B$12:$B$52,0)),"")</f>
        <v>2</v>
      </c>
      <c r="CQ6" s="94" t="n">
        <f aca="false">IFERROR(INDEX('FR-Efficacy Acceptability'!M$12:M$52,MATCH($A6,'FR-Efficacy Acceptability'!$B$12:$B$52,0)),"")</f>
        <v>2</v>
      </c>
      <c r="CR6" s="94" t="n">
        <f aca="false">IFERROR(INDEX('FR-Efficacy Acceptability'!N$12:N$52,MATCH($A6,'FR-Efficacy Acceptability'!$B$12:$B$52,0)),"")</f>
        <v>3</v>
      </c>
      <c r="CS6" s="94" t="n">
        <f aca="false">IFERROR(INDEX('FR-Efficacy Acceptability'!O$12:O$52,MATCH($A6,'FR-Efficacy Acceptability'!$B$12:$B$52,0)),"")</f>
        <v>2</v>
      </c>
      <c r="CT6" s="94" t="n">
        <f aca="false">IFERROR(INDEX('FR-Efficacy Acceptability'!P$12:P$52,MATCH($A6,'FR-Efficacy Acceptability'!$B$12:$B$52,0)),"")</f>
        <v>2</v>
      </c>
      <c r="CU6" s="94" t="n">
        <f aca="false">IFERROR(INDEX('FR-Efficacy Acceptability'!Q$12:Q$52,MATCH($A6,'FR-Efficacy Acceptability'!$B$12:$B$52,0)),"")</f>
        <v>3</v>
      </c>
      <c r="CV6" s="94" t="n">
        <f aca="false">IFERROR(INDEX('FR-Efficacy Acceptability'!R$12:R$52,MATCH($A6,'FR-Efficacy Acceptability'!$B$12:$B$52,0)),"")</f>
        <v>4</v>
      </c>
      <c r="CW6" s="94" t="n">
        <f aca="false">IFERROR(INDEX('FR-Efficacy Acceptability'!S$12:S$52,MATCH($A6,'FR-Efficacy Acceptability'!$B$12:$B$52,0)),"")</f>
        <v>3</v>
      </c>
      <c r="CX6" s="94" t="n">
        <f aca="false">IFERROR(INDEX('FR-Efficacy Acceptability'!T$12:T$52,MATCH($A6,'FR-Efficacy Acceptability'!$B$12:$B$52,0)),"")</f>
        <v>3</v>
      </c>
      <c r="CY6" s="94" t="n">
        <f aca="false">IFERROR(INDEX('FR-Efficacy Acceptability'!U$12:U$52,MATCH($A6,'FR-Efficacy Acceptability'!$B$12:$B$52,0)),"")</f>
        <v>3</v>
      </c>
      <c r="CZ6" s="94" t="n">
        <f aca="false">IFERROR(INDEX('FR-Efficacy Acceptability'!V$12:V$52,MATCH($A6,'FR-Efficacy Acceptability'!$B$12:$B$52,0)),"")</f>
        <v>3</v>
      </c>
      <c r="DA6" s="94" t="n">
        <f aca="false">IFERROR(INDEX('FR-Efficacy Acceptability'!W$12:W$52,MATCH($A6,'FR-Efficacy Acceptability'!$B$12:$B$52,0)),"")</f>
        <v>3</v>
      </c>
      <c r="DB6" s="94" t="n">
        <f aca="false">IFERROR(INDEX('FR-Efficacy Acceptability'!X$12:X$52,MATCH($A6,'FR-Efficacy Acceptability'!$B$12:$B$52,0)),"")</f>
        <v>2</v>
      </c>
      <c r="DC6" s="94" t="n">
        <f aca="false">IFERROR(INDEX('FR-Efficacy Acceptability'!Y$12:Y$52,MATCH($A6,'FR-Efficacy Acceptability'!$B$12:$B$52,0)),"")</f>
        <v>3</v>
      </c>
      <c r="DD6" s="94" t="n">
        <f aca="false">IFERROR(INDEX('FR-Efficacy Acceptability'!Z$12:Z$52,MATCH($A6,'FR-Efficacy Acceptability'!$B$12:$B$52,0)),"")</f>
        <v>3</v>
      </c>
      <c r="DE6" s="94" t="n">
        <f aca="false">IFERROR(INDEX('FR-Efficacy Acceptability'!AA$12:AA$52,MATCH($A6,'FR-Efficacy Acceptability'!$B$12:$B$52,0)),"")</f>
        <v>3</v>
      </c>
      <c r="DF6" s="94" t="n">
        <f aca="false">IFERROR(INDEX('FR-Efficacy Acceptability'!AB$12:AB$52,MATCH($A6,'FR-Efficacy Acceptability'!$B$12:$B$52,0)),"")</f>
        <v>4</v>
      </c>
      <c r="DG6" s="94" t="n">
        <f aca="false">IFERROR(INDEX('FR-Efficacy Acceptability'!AC$12:AC$52,MATCH($A6,'FR-Efficacy Acceptability'!$B$12:$B$52,0)),"")</f>
        <v>3</v>
      </c>
      <c r="DH6" s="115" t="n">
        <f aca="false">IF(X6&lt;&gt;"",X6-B6,"")</f>
        <v>1</v>
      </c>
      <c r="DI6" s="115" t="n">
        <f aca="false">IF(Y6&lt;&gt;"",Y6-C6,"")</f>
        <v>1</v>
      </c>
      <c r="DJ6" s="115" t="n">
        <f aca="false">IF(Z6&lt;&gt;"",Z6-D6,"")</f>
        <v>1</v>
      </c>
      <c r="DK6" s="115" t="n">
        <f aca="false">IF(AA6&lt;&gt;"",AA6-E6,"")</f>
        <v>2</v>
      </c>
      <c r="DL6" s="115" t="n">
        <f aca="false">IF(AB6&lt;&gt;"",AB6-F6,"")</f>
        <v>0</v>
      </c>
      <c r="DM6" s="115" t="n">
        <f aca="false">IF(AC6&lt;&gt;"",AC6-G6,"")</f>
        <v>1</v>
      </c>
      <c r="DN6" s="115" t="n">
        <f aca="false">IF(AD6&lt;&gt;"",AD6-H6,"")</f>
        <v>0</v>
      </c>
      <c r="DO6" s="115" t="n">
        <f aca="false">IF(AE6&lt;&gt;"",AE6-I6,"")</f>
        <v>0</v>
      </c>
      <c r="DP6" s="115" t="n">
        <f aca="false">IF(AF6&lt;&gt;"",AF6-J6,"")</f>
        <v>1</v>
      </c>
      <c r="DQ6" s="115" t="n">
        <f aca="false">IF(AG6&lt;&gt;"",AG6-K6,"")</f>
        <v>0</v>
      </c>
      <c r="DR6" s="115" t="n">
        <f aca="false">IF(AH6&lt;&gt;"",AH6-L6,"")</f>
        <v>0</v>
      </c>
      <c r="DS6" s="115" t="n">
        <f aca="false">IF(AI6&lt;&gt;"",AI6-M6,"")</f>
        <v>-1</v>
      </c>
      <c r="DT6" s="115" t="n">
        <f aca="false">IF(AJ6&lt;&gt;"",AJ6-N6,"")</f>
        <v>-1</v>
      </c>
      <c r="DU6" s="115" t="n">
        <f aca="false">IF(AK6&lt;&gt;"",AK6-O6,"")</f>
        <v>-1</v>
      </c>
      <c r="DV6" s="115" t="n">
        <f aca="false">IF(AL6&lt;&gt;"",AL6-P6,"")</f>
        <v>0</v>
      </c>
      <c r="DW6" s="115" t="n">
        <f aca="false">IF(AM6&lt;&gt;"",AM6-Q6,"")</f>
        <v>0</v>
      </c>
      <c r="DX6" s="115" t="n">
        <f aca="false">IF(AN6&lt;&gt;"",AN6-R6,"")</f>
        <v>0</v>
      </c>
      <c r="DY6" s="115" t="n">
        <f aca="false">IF(AO6&lt;&gt;"",AO6-S6,"")</f>
        <v>0</v>
      </c>
      <c r="DZ6" s="115" t="n">
        <f aca="false">IF(AP6&lt;&gt;"",AP6-T6,"")</f>
        <v>-1</v>
      </c>
      <c r="EA6" s="115" t="n">
        <f aca="false">IF(AQ6&lt;&gt;"",AQ6-U6,"")</f>
        <v>0</v>
      </c>
      <c r="EB6" s="115" t="n">
        <f aca="false">IF(AR6&lt;&gt;"",AR6-V6,"")</f>
        <v>0</v>
      </c>
      <c r="EC6" s="115" t="n">
        <f aca="false">IF(AS6&lt;&gt;"",AS6-W6,"")</f>
        <v>-1</v>
      </c>
      <c r="ED6" s="115" t="n">
        <f aca="false">IF(AT6&lt;&gt;"",AT6-B6,"")</f>
        <v>1</v>
      </c>
      <c r="EE6" s="115" t="n">
        <f aca="false">IF(AU6&lt;&gt;"",AU6-C6,"")</f>
        <v>1</v>
      </c>
      <c r="EF6" s="115" t="n">
        <f aca="false">IF(AV6&lt;&gt;"",AV6-D6,"")</f>
        <v>1</v>
      </c>
      <c r="EG6" s="115" t="n">
        <f aca="false">IF(AW6&lt;&gt;"",AW6-E6,"")</f>
        <v>-1</v>
      </c>
      <c r="EH6" s="115" t="n">
        <f aca="false">IF(AX6&lt;&gt;"",AX6-F6,"")</f>
        <v>0</v>
      </c>
      <c r="EI6" s="115" t="n">
        <f aca="false">IF(AY6&lt;&gt;"",AY6-G6,"")</f>
        <v>-1</v>
      </c>
      <c r="EJ6" s="115" t="n">
        <f aca="false">IF(AZ6&lt;&gt;"",AZ6-H6,"")</f>
        <v>0</v>
      </c>
      <c r="EK6" s="115" t="n">
        <f aca="false">IF(BA6&lt;&gt;"",BA6-I6,"")</f>
        <v>0</v>
      </c>
      <c r="EL6" s="115" t="n">
        <f aca="false">IF(BB6&lt;&gt;"",BB6-J6,"")</f>
        <v>-1</v>
      </c>
      <c r="EM6" s="115" t="n">
        <f aca="false">IF(BC6&lt;&gt;"",BC6-K6,"")</f>
        <v>1</v>
      </c>
      <c r="EN6" s="115" t="n">
        <f aca="false">IF(BD6&lt;&gt;"",BD6-L6,"")</f>
        <v>-1</v>
      </c>
      <c r="EO6" s="115" t="n">
        <f aca="false">IF(BE6&lt;&gt;"",BE6-M6,"")</f>
        <v>0</v>
      </c>
      <c r="EP6" s="115" t="n">
        <f aca="false">IF(BF6&lt;&gt;"",BF6-N6,"")</f>
        <v>0</v>
      </c>
      <c r="EQ6" s="115" t="n">
        <f aca="false">IF(BG6&lt;&gt;"",BG6-O6,"")</f>
        <v>0</v>
      </c>
      <c r="ER6" s="115" t="n">
        <f aca="false">IF(BH6&lt;&gt;"",BH6-P6,"")</f>
        <v>-1</v>
      </c>
      <c r="ES6" s="115" t="n">
        <f aca="false">IF(BI6&lt;&gt;"",BI6-Q6,"")</f>
        <v>-1</v>
      </c>
      <c r="ET6" s="115" t="n">
        <f aca="false">IF(BJ6&lt;&gt;"",BJ6-R6,"")</f>
        <v>0</v>
      </c>
      <c r="EU6" s="115" t="n">
        <f aca="false">IF(BK6&lt;&gt;"",BK6-S6,"")</f>
        <v>0</v>
      </c>
      <c r="EV6" s="115" t="n">
        <f aca="false">IF(BL6&lt;&gt;"",BL6-T6,"")</f>
        <v>0</v>
      </c>
      <c r="EW6" s="115" t="n">
        <f aca="false">IF(BM6&lt;&gt;"",BM6-U6,"")</f>
        <v>0</v>
      </c>
      <c r="EX6" s="115" t="n">
        <f aca="false">IF(BN6&lt;&gt;"",BN6-V6,"")</f>
        <v>0</v>
      </c>
      <c r="EY6" s="115" t="n">
        <f aca="false">IF(BO6&lt;&gt;"",BO6-W6,"")</f>
        <v>0</v>
      </c>
      <c r="EZ6" s="115" t="n">
        <f aca="false">IF(BP6&lt;&gt;"",BP6-B6,"")</f>
        <v>-2</v>
      </c>
      <c r="FA6" s="115" t="n">
        <f aca="false">IF(BQ6&lt;&gt;"",BQ6-C6,"")</f>
        <v>-2</v>
      </c>
      <c r="FB6" s="115" t="n">
        <f aca="false">IF(BR6&lt;&gt;"",BR6-D6,"")</f>
        <v>-2</v>
      </c>
      <c r="FC6" s="115" t="n">
        <f aca="false">IF(BS6&lt;&gt;"",BS6-E6,"")</f>
        <v>-1</v>
      </c>
      <c r="FD6" s="115" t="n">
        <f aca="false">IF(BT6&lt;&gt;"",BT6-F6,"")</f>
        <v>0</v>
      </c>
      <c r="FE6" s="115" t="n">
        <f aca="false">IF(BU6&lt;&gt;"",BU6-G6,"")</f>
        <v>-1</v>
      </c>
      <c r="FF6" s="115" t="n">
        <f aca="false">IF(BV6&lt;&gt;"",BV6-H6,"")</f>
        <v>0</v>
      </c>
      <c r="FG6" s="115" t="n">
        <f aca="false">IF(BW6&lt;&gt;"",BW6-I6,"")</f>
        <v>-1</v>
      </c>
      <c r="FH6" s="115" t="n">
        <f aca="false">IF(BX6&lt;&gt;"",BX6-J6,"")</f>
        <v>0</v>
      </c>
      <c r="FI6" s="115" t="n">
        <f aca="false">IF(BY6&lt;&gt;"",BY6-K6,"")</f>
        <v>0</v>
      </c>
      <c r="FJ6" s="115" t="n">
        <f aca="false">IF(BZ6&lt;&gt;"",BZ6-L6,"")</f>
        <v>0</v>
      </c>
      <c r="FK6" s="115" t="n">
        <f aca="false">IF(CA6&lt;&gt;"",CA6-M6,"")</f>
        <v>0</v>
      </c>
      <c r="FL6" s="115" t="n">
        <f aca="false">IF(CB6&lt;&gt;"",CB6-N6,"")</f>
        <v>0</v>
      </c>
      <c r="FM6" s="115" t="n">
        <f aca="false">IF(CC6&lt;&gt;"",CC6-O6,"")</f>
        <v>0</v>
      </c>
      <c r="FN6" s="115" t="n">
        <f aca="false">IF(CD6&lt;&gt;"",CD6-P6,"")</f>
        <v>1</v>
      </c>
      <c r="FO6" s="115" t="n">
        <f aca="false">IF(CE6&lt;&gt;"",CE6-Q6,"")</f>
        <v>0</v>
      </c>
      <c r="FP6" s="115" t="n">
        <f aca="false">IF(CF6&lt;&gt;"",CF6-R6,"")</f>
        <v>0</v>
      </c>
      <c r="FQ6" s="115" t="n">
        <f aca="false">IF(CG6&lt;&gt;"",CG6-S6,"")</f>
        <v>0</v>
      </c>
      <c r="FR6" s="115" t="n">
        <f aca="false">IF(CH6&lt;&gt;"",CH6-T6,"")</f>
        <v>0</v>
      </c>
      <c r="FS6" s="115" t="n">
        <f aca="false">IF(CI6&lt;&gt;"",CI6-U6,"")</f>
        <v>0</v>
      </c>
      <c r="FT6" s="115" t="n">
        <f aca="false">IF(CJ6&lt;&gt;"",CJ6-V6,"")</f>
        <v>0</v>
      </c>
      <c r="FU6" s="115" t="n">
        <f aca="false">IF(CK6&lt;&gt;"",CK6-W6,"")</f>
        <v>0</v>
      </c>
      <c r="FV6" s="115" t="n">
        <f aca="false">IF(CL6&lt;&gt;"",CL6-B6,"")</f>
        <v>0</v>
      </c>
      <c r="FW6" s="115" t="n">
        <f aca="false">IF(CM6&lt;&gt;"",CM6-C6,"")</f>
        <v>0</v>
      </c>
      <c r="FX6" s="115" t="n">
        <f aca="false">IF(CN6&lt;&gt;"",CN6-D6,"")</f>
        <v>-1</v>
      </c>
      <c r="FY6" s="115" t="n">
        <f aca="false">IF(CO6&lt;&gt;"",CO6-E6,"")</f>
        <v>0</v>
      </c>
      <c r="FZ6" s="115" t="n">
        <f aca="false">IF(CP6&lt;&gt;"",CP6-F6,"")</f>
        <v>0</v>
      </c>
      <c r="GA6" s="115" t="n">
        <f aca="false">IF(CQ6&lt;&gt;"",CQ6-G6,"")</f>
        <v>-1</v>
      </c>
      <c r="GB6" s="115" t="n">
        <f aca="false">IF(CR6&lt;&gt;"",CR6-H6,"")</f>
        <v>1</v>
      </c>
      <c r="GC6" s="115" t="n">
        <f aca="false">IF(CS6&lt;&gt;"",CS6-I6,"")</f>
        <v>-1</v>
      </c>
      <c r="GD6" s="115" t="n">
        <f aca="false">IF(CT6&lt;&gt;"",CT6-J6,"")</f>
        <v>0</v>
      </c>
      <c r="GE6" s="115" t="n">
        <f aca="false">IF(CU6&lt;&gt;"",CU6-K6,"")</f>
        <v>0</v>
      </c>
      <c r="GF6" s="115" t="n">
        <f aca="false">IF(CV6&lt;&gt;"",CV6-L6,"")</f>
        <v>1</v>
      </c>
      <c r="GG6" s="115" t="n">
        <f aca="false">IF(CW6&lt;&gt;"",CW6-M6,"")</f>
        <v>1</v>
      </c>
      <c r="GH6" s="115" t="n">
        <f aca="false">IF(CX6&lt;&gt;"",CX6-N6,"")</f>
        <v>-1</v>
      </c>
      <c r="GI6" s="115" t="n">
        <f aca="false">IF(CY6&lt;&gt;"",CY6-O6,"")</f>
        <v>1</v>
      </c>
      <c r="GJ6" s="115" t="n">
        <f aca="false">IF(CZ6&lt;&gt;"",CZ6-P6,"")</f>
        <v>1</v>
      </c>
      <c r="GK6" s="115" t="n">
        <f aca="false">IF(DA6&lt;&gt;"",DA6-Q6,"")</f>
        <v>0</v>
      </c>
      <c r="GL6" s="115" t="n">
        <f aca="false">IF(DB6&lt;&gt;"",DB6-R6,"")</f>
        <v>0</v>
      </c>
      <c r="GM6" s="115" t="n">
        <f aca="false">IF(DC6&lt;&gt;"",DC6-S6,"")</f>
        <v>0</v>
      </c>
      <c r="GN6" s="115" t="n">
        <f aca="false">IF(DD6&lt;&gt;"",DD6-T6,"")</f>
        <v>0</v>
      </c>
      <c r="GO6" s="115" t="n">
        <f aca="false">IF(DE6&lt;&gt;"",DE6-U6,"")</f>
        <v>0</v>
      </c>
      <c r="GP6" s="115" t="n">
        <f aca="false">IF(DF6&lt;&gt;"",DF6-V6,"")</f>
        <v>1</v>
      </c>
      <c r="GQ6" s="115" t="n">
        <f aca="false">IF(DG6&lt;&gt;"",DG6-W6,"")</f>
        <v>0</v>
      </c>
      <c r="GR6" s="116" t="n">
        <f aca="false" t="array" ref="GR6:GR6">MAX(DH6:GQ6)=MIN(DH6:GQ6)</f>
        <v>0</v>
      </c>
    </row>
    <row r="7" customFormat="false" ht="15" hidden="true" customHeight="false" outlineLevel="0" collapsed="false">
      <c r="A7" s="114" t="s">
        <v>9</v>
      </c>
      <c r="B7" s="115" t="n">
        <f aca="false">IFERROR(ROUND(AVERAGE(X7,AT7,BP7,CL7),0),"")</f>
        <v>4</v>
      </c>
      <c r="C7" s="115" t="n">
        <f aca="false">IFERROR(ROUND(AVERAGE(Y7,AU7,BQ7,CM7),0),"")</f>
        <v>4</v>
      </c>
      <c r="D7" s="115" t="n">
        <f aca="false">IFERROR(ROUND(AVERAGE(Z7,AV7,BR7,CN7),0),"")</f>
        <v>4</v>
      </c>
      <c r="E7" s="115" t="n">
        <f aca="false">IFERROR(ROUND(AVERAGE(AA7,AW7,BS7,CO7),0),"")</f>
        <v>4</v>
      </c>
      <c r="F7" s="115" t="n">
        <f aca="false">IFERROR(ROUND(AVERAGE(AB7,AX7,BT7,CP7),0),"")</f>
        <v>4</v>
      </c>
      <c r="G7" s="115" t="n">
        <f aca="false">IFERROR(ROUND(AVERAGE(AC7,AY7,BU7,CQ7),0),"")</f>
        <v>2</v>
      </c>
      <c r="H7" s="115" t="n">
        <f aca="false">IFERROR(ROUND(AVERAGE(AD7,AZ7,BV7,CR7),0),"")</f>
        <v>3</v>
      </c>
      <c r="I7" s="115" t="n">
        <f aca="false">IFERROR(ROUND(AVERAGE(AE7,BA7,BW7,CS7),0),"")</f>
        <v>3</v>
      </c>
      <c r="J7" s="115" t="n">
        <f aca="false">IFERROR(ROUND(AVERAGE(AF7,BB7,BX7,CT7),0),"")</f>
        <v>2</v>
      </c>
      <c r="K7" s="115" t="n">
        <f aca="false">IFERROR(ROUND(AVERAGE(AG7,BC7,BY7,CU7),0),"")</f>
        <v>5</v>
      </c>
      <c r="L7" s="115" t="n">
        <f aca="false">IFERROR(ROUND(AVERAGE(AH7,BD7,BZ7,CV7),0),"")</f>
        <v>4</v>
      </c>
      <c r="M7" s="115" t="n">
        <f aca="false">IFERROR(ROUND(AVERAGE(AI7,BE7,CA7,CW7),0),"")</f>
        <v>4</v>
      </c>
      <c r="N7" s="115" t="n">
        <f aca="false">IFERROR(ROUND(AVERAGE(AJ7,BF7,CB7,CX7),0),"")</f>
        <v>5</v>
      </c>
      <c r="O7" s="115" t="n">
        <f aca="false">IFERROR(ROUND(AVERAGE(AK7,BG7,CC7,CY7),0),"")</f>
        <v>3</v>
      </c>
      <c r="P7" s="115" t="n">
        <f aca="false">IFERROR(ROUND(AVERAGE(AL7,BH7,CD7,CZ7),0),"")</f>
        <v>3</v>
      </c>
      <c r="Q7" s="115" t="n">
        <f aca="false">IFERROR(ROUND(AVERAGE(AM7,BI7,CE7,DA7),0),"")</f>
        <v>3</v>
      </c>
      <c r="R7" s="115" t="n">
        <f aca="false">IFERROR(ROUND(AVERAGE(AN7,BJ7,CF7,DB7),0),"")</f>
        <v>3</v>
      </c>
      <c r="S7" s="115" t="n">
        <f aca="false">IFERROR(ROUND(AVERAGE(AO7,BK7,CG7,DC7),0),"")</f>
        <v>3</v>
      </c>
      <c r="T7" s="115" t="n">
        <f aca="false">IFERROR(ROUND(AVERAGE(AP7,BL7,CH7,DD7),0),"")</f>
        <v>3</v>
      </c>
      <c r="U7" s="115" t="n">
        <f aca="false">IFERROR(ROUND(AVERAGE(AQ7,BM7,CI7,DE7),0),"")</f>
        <v>3</v>
      </c>
      <c r="V7" s="115" t="n">
        <f aca="false">IFERROR(ROUND(AVERAGE(AR7,BN7,CJ7,DF7),0),"")</f>
        <v>3</v>
      </c>
      <c r="W7" s="115" t="n">
        <f aca="false">IFERROR(ROUND(AVERAGE(AS7,BO7,CK7,DG7),0),"")</f>
        <v>3</v>
      </c>
      <c r="X7" s="94" t="n">
        <f aca="false">IFERROR(INDEX('ES-Efficacy Acceptability'!H$12:H$52,MATCH($A7,'ES-Efficacy Acceptability'!$B$12:$B$52,0)),"")</f>
        <v>4</v>
      </c>
      <c r="Y7" s="94" t="n">
        <f aca="false">IFERROR(INDEX('ES-Efficacy Acceptability'!I$12:I$52,MATCH($A7,'ES-Efficacy Acceptability'!$B$12:$B$52,0)),"")</f>
        <v>4</v>
      </c>
      <c r="Z7" s="94" t="n">
        <f aca="false">IFERROR(INDEX('ES-Efficacy Acceptability'!J$12:J$52,MATCH($A7,'ES-Efficacy Acceptability'!$B$12:$B$52,0)),"")</f>
        <v>4</v>
      </c>
      <c r="AA7" s="94" t="n">
        <f aca="false">IFERROR(INDEX('ES-Efficacy Acceptability'!K$12:K$52,MATCH($A7,'ES-Efficacy Acceptability'!$B$12:$B$52,0)),"")</f>
        <v>4</v>
      </c>
      <c r="AB7" s="94" t="n">
        <f aca="false">IFERROR(INDEX('ES-Efficacy Acceptability'!L$12:L$52,MATCH($A7,'ES-Efficacy Acceptability'!$B$12:$B$52,0)),"")</f>
        <v>4</v>
      </c>
      <c r="AC7" s="94" t="n">
        <f aca="false">IFERROR(INDEX('ES-Efficacy Acceptability'!M$12:M$52,MATCH($A7,'ES-Efficacy Acceptability'!$B$12:$B$52,0)),"")</f>
        <v>2</v>
      </c>
      <c r="AD7" s="94" t="n">
        <f aca="false">IFERROR(INDEX('ES-Efficacy Acceptability'!N$12:N$52,MATCH($A7,'ES-Efficacy Acceptability'!$B$12:$B$52,0)),"")</f>
        <v>3</v>
      </c>
      <c r="AE7" s="94" t="n">
        <f aca="false">IFERROR(INDEX('ES-Efficacy Acceptability'!O$12:O$52,MATCH($A7,'ES-Efficacy Acceptability'!$B$12:$B$52,0)),"")</f>
        <v>3</v>
      </c>
      <c r="AF7" s="94" t="n">
        <f aca="false">IFERROR(INDEX('ES-Efficacy Acceptability'!P$12:P$52,MATCH($A7,'ES-Efficacy Acceptability'!$B$12:$B$52,0)),"")</f>
        <v>2</v>
      </c>
      <c r="AG7" s="94" t="n">
        <f aca="false">IFERROR(INDEX('ES-Efficacy Acceptability'!Q$12:Q$52,MATCH($A7,'ES-Efficacy Acceptability'!$B$12:$B$52,0)),"")</f>
        <v>5</v>
      </c>
      <c r="AH7" s="94" t="n">
        <f aca="false">IFERROR(INDEX('ES-Efficacy Acceptability'!R$12:R$52,MATCH($A7,'ES-Efficacy Acceptability'!$B$12:$B$52,0)),"")</f>
        <v>4</v>
      </c>
      <c r="AI7" s="94" t="n">
        <f aca="false">IFERROR(INDEX('ES-Efficacy Acceptability'!S$12:S$52,MATCH($A7,'ES-Efficacy Acceptability'!$B$12:$B$52,0)),"")</f>
        <v>4</v>
      </c>
      <c r="AJ7" s="94" t="n">
        <f aca="false">IFERROR(INDEX('ES-Efficacy Acceptability'!T$12:T$52,MATCH($A7,'ES-Efficacy Acceptability'!$B$12:$B$52,0)),"")</f>
        <v>5</v>
      </c>
      <c r="AK7" s="94" t="n">
        <f aca="false">IFERROR(INDEX('ES-Efficacy Acceptability'!U$12:U$52,MATCH($A7,'ES-Efficacy Acceptability'!$B$12:$B$52,0)),"")</f>
        <v>3</v>
      </c>
      <c r="AL7" s="94" t="n">
        <f aca="false">IFERROR(INDEX('ES-Efficacy Acceptability'!V$12:V$52,MATCH($A7,'ES-Efficacy Acceptability'!$B$12:$B$52,0)),"")</f>
        <v>3</v>
      </c>
      <c r="AM7" s="94" t="n">
        <f aca="false">IFERROR(INDEX('ES-Efficacy Acceptability'!W$12:W$52,MATCH($A7,'ES-Efficacy Acceptability'!$B$12:$B$52,0)),"")</f>
        <v>3</v>
      </c>
      <c r="AN7" s="94" t="n">
        <f aca="false">IFERROR(INDEX('ES-Efficacy Acceptability'!X$12:X$52,MATCH($A7,'ES-Efficacy Acceptability'!$B$12:$B$52,0)),"")</f>
        <v>3</v>
      </c>
      <c r="AO7" s="94" t="n">
        <f aca="false">IFERROR(INDEX('ES-Efficacy Acceptability'!Y$12:Y$52,MATCH($A7,'ES-Efficacy Acceptability'!$B$12:$B$52,0)),"")</f>
        <v>3</v>
      </c>
      <c r="AP7" s="94" t="n">
        <f aca="false">IFERROR(INDEX('ES-Efficacy Acceptability'!Z$12:Z$52,MATCH($A7,'ES-Efficacy Acceptability'!$B$12:$B$52,0)),"")</f>
        <v>3</v>
      </c>
      <c r="AQ7" s="94" t="n">
        <f aca="false">IFERROR(INDEX('ES-Efficacy Acceptability'!AA$12:AA$52,MATCH($A7,'ES-Efficacy Acceptability'!$B$12:$B$52,0)),"")</f>
        <v>3</v>
      </c>
      <c r="AR7" s="94" t="n">
        <f aca="false">IFERROR(INDEX('ES-Efficacy Acceptability'!AB$12:AB$52,MATCH($A7,'ES-Efficacy Acceptability'!$B$12:$B$52,0)),"")</f>
        <v>3</v>
      </c>
      <c r="AS7" s="94" t="n">
        <f aca="false">IFERROR(INDEX('ES-Efficacy Acceptability'!AC$12:AC$52,MATCH($A7,'ES-Efficacy Acceptability'!$B$12:$B$52,0)),"")</f>
        <v>3</v>
      </c>
      <c r="AT7" s="94" t="n">
        <f aca="false">IFERROR(INDEX('IT-Efficacy Acceptability'!H$12:H$52,MATCH($A7,'IT-Efficacy Acceptability'!$B$12:$B$52,0)),"")</f>
        <v>4</v>
      </c>
      <c r="AU7" s="94" t="n">
        <f aca="false">IFERROR(INDEX('IT-Efficacy Acceptability'!I$12:I$52,MATCH($A7,'IT-Efficacy Acceptability'!$B$12:$B$52,0)),"")</f>
        <v>4</v>
      </c>
      <c r="AV7" s="94" t="n">
        <f aca="false">IFERROR(INDEX('IT-Efficacy Acceptability'!J$12:J$52,MATCH($A7,'IT-Efficacy Acceptability'!$B$12:$B$52,0)),"")</f>
        <v>4</v>
      </c>
      <c r="AW7" s="94" t="n">
        <f aca="false">IFERROR(INDEX('IT-Efficacy Acceptability'!K$12:K$52,MATCH($A7,'IT-Efficacy Acceptability'!$B$12:$B$52,0)),"")</f>
        <v>4</v>
      </c>
      <c r="AX7" s="94" t="n">
        <f aca="false">IFERROR(INDEX('IT-Efficacy Acceptability'!L$12:L$52,MATCH($A7,'IT-Efficacy Acceptability'!$B$12:$B$52,0)),"")</f>
        <v>4</v>
      </c>
      <c r="AY7" s="94" t="n">
        <f aca="false">IFERROR(INDEX('IT-Efficacy Acceptability'!M$12:M$52,MATCH($A7,'IT-Efficacy Acceptability'!$B$12:$B$52,0)),"")</f>
        <v>2</v>
      </c>
      <c r="AZ7" s="94" t="n">
        <f aca="false">IFERROR(INDEX('IT-Efficacy Acceptability'!N$12:N$52,MATCH($A7,'IT-Efficacy Acceptability'!$B$12:$B$52,0)),"")</f>
        <v>3</v>
      </c>
      <c r="BA7" s="94" t="n">
        <f aca="false">IFERROR(INDEX('IT-Efficacy Acceptability'!O$12:O$52,MATCH($A7,'IT-Efficacy Acceptability'!$B$12:$B$52,0)),"")</f>
        <v>3</v>
      </c>
      <c r="BB7" s="94" t="n">
        <f aca="false">IFERROR(INDEX('IT-Efficacy Acceptability'!P$12:P$52,MATCH($A7,'IT-Efficacy Acceptability'!$B$12:$B$52,0)),"")</f>
        <v>2</v>
      </c>
      <c r="BC7" s="94" t="n">
        <f aca="false">IFERROR(INDEX('IT-Efficacy Acceptability'!Q$12:Q$52,MATCH($A7,'IT-Efficacy Acceptability'!$B$12:$B$52,0)),"")</f>
        <v>5</v>
      </c>
      <c r="BD7" s="94" t="n">
        <f aca="false">IFERROR(INDEX('IT-Efficacy Acceptability'!R$12:R$52,MATCH($A7,'IT-Efficacy Acceptability'!$B$12:$B$52,0)),"")</f>
        <v>4</v>
      </c>
      <c r="BE7" s="94" t="n">
        <f aca="false">IFERROR(INDEX('IT-Efficacy Acceptability'!S$12:S$52,MATCH($A7,'IT-Efficacy Acceptability'!$B$12:$B$52,0)),"")</f>
        <v>4</v>
      </c>
      <c r="BF7" s="94" t="n">
        <f aca="false">IFERROR(INDEX('IT-Efficacy Acceptability'!T$12:T$52,MATCH($A7,'IT-Efficacy Acceptability'!$B$12:$B$52,0)),"")</f>
        <v>5</v>
      </c>
      <c r="BG7" s="94" t="n">
        <f aca="false">IFERROR(INDEX('IT-Efficacy Acceptability'!U$12:U$52,MATCH($A7,'IT-Efficacy Acceptability'!$B$12:$B$52,0)),"")</f>
        <v>3</v>
      </c>
      <c r="BH7" s="94" t="n">
        <f aca="false">IFERROR(INDEX('IT-Efficacy Acceptability'!V$12:V$52,MATCH($A7,'IT-Efficacy Acceptability'!$B$12:$B$52,0)),"")</f>
        <v>3</v>
      </c>
      <c r="BI7" s="94" t="n">
        <f aca="false">IFERROR(INDEX('IT-Efficacy Acceptability'!W$12:W$52,MATCH($A7,'IT-Efficacy Acceptability'!$B$12:$B$52,0)),"")</f>
        <v>3</v>
      </c>
      <c r="BJ7" s="94" t="n">
        <f aca="false">IFERROR(INDEX('IT-Efficacy Acceptability'!X$12:X$52,MATCH($A7,'IT-Efficacy Acceptability'!$B$12:$B$52,0)),"")</f>
        <v>3</v>
      </c>
      <c r="BK7" s="94" t="n">
        <f aca="false">IFERROR(INDEX('IT-Efficacy Acceptability'!Y$12:Y$52,MATCH($A7,'IT-Efficacy Acceptability'!$B$12:$B$52,0)),"")</f>
        <v>3</v>
      </c>
      <c r="BL7" s="94" t="n">
        <f aca="false">IFERROR(INDEX('IT-Efficacy Acceptability'!Z$12:Z$52,MATCH($A7,'IT-Efficacy Acceptability'!$B$12:$B$52,0)),"")</f>
        <v>3</v>
      </c>
      <c r="BM7" s="94" t="n">
        <f aca="false">IFERROR(INDEX('IT-Efficacy Acceptability'!AA$12:AA$52,MATCH($A7,'IT-Efficacy Acceptability'!$B$12:$B$52,0)),"")</f>
        <v>3</v>
      </c>
      <c r="BN7" s="94" t="n">
        <f aca="false">IFERROR(INDEX('IT-Efficacy Acceptability'!AB$12:AB$52,MATCH($A7,'IT-Efficacy Acceptability'!$B$12:$B$52,0)),"")</f>
        <v>3</v>
      </c>
      <c r="BO7" s="94" t="n">
        <f aca="false">IFERROR(INDEX('IT-Efficacy Acceptability'!AC$12:AC$52,MATCH($A7,'IT-Efficacy Acceptability'!$B$12:$B$52,0)),"")</f>
        <v>3</v>
      </c>
      <c r="BP7" s="94" t="n">
        <f aca="false">IFERROR(INDEX('DE-Efficacy Acceptability'!H$12:H$52,MATCH($A7,'DE-Efficacy Acceptability'!$B$12:$B$52,0)),"")</f>
        <v>4</v>
      </c>
      <c r="BQ7" s="94" t="n">
        <f aca="false">IFERROR(INDEX('DE-Efficacy Acceptability'!I$12:I$52,MATCH($A7,'DE-Efficacy Acceptability'!$B$12:$B$52,0)),"")</f>
        <v>4</v>
      </c>
      <c r="BR7" s="94" t="n">
        <f aca="false">IFERROR(INDEX('DE-Efficacy Acceptability'!J$12:J$52,MATCH($A7,'DE-Efficacy Acceptability'!$B$12:$B$52,0)),"")</f>
        <v>4</v>
      </c>
      <c r="BS7" s="94" t="n">
        <f aca="false">IFERROR(INDEX('DE-Efficacy Acceptability'!K$12:K$52,MATCH($A7,'DE-Efficacy Acceptability'!$B$12:$B$52,0)),"")</f>
        <v>4</v>
      </c>
      <c r="BT7" s="94" t="n">
        <f aca="false">IFERROR(INDEX('DE-Efficacy Acceptability'!L$12:L$52,MATCH($A7,'DE-Efficacy Acceptability'!$B$12:$B$52,0)),"")</f>
        <v>4</v>
      </c>
      <c r="BU7" s="94" t="n">
        <f aca="false">IFERROR(INDEX('DE-Efficacy Acceptability'!M$12:M$52,MATCH($A7,'DE-Efficacy Acceptability'!$B$12:$B$52,0)),"")</f>
        <v>2</v>
      </c>
      <c r="BV7" s="94" t="n">
        <f aca="false">IFERROR(INDEX('DE-Efficacy Acceptability'!N$12:N$52,MATCH($A7,'DE-Efficacy Acceptability'!$B$12:$B$52,0)),"")</f>
        <v>3</v>
      </c>
      <c r="BW7" s="94" t="n">
        <f aca="false">IFERROR(INDEX('DE-Efficacy Acceptability'!O$12:O$52,MATCH($A7,'DE-Efficacy Acceptability'!$B$12:$B$52,0)),"")</f>
        <v>3</v>
      </c>
      <c r="BX7" s="94" t="n">
        <f aca="false">IFERROR(INDEX('DE-Efficacy Acceptability'!P$12:P$52,MATCH($A7,'DE-Efficacy Acceptability'!$B$12:$B$52,0)),"")</f>
        <v>2</v>
      </c>
      <c r="BY7" s="94" t="n">
        <f aca="false">IFERROR(INDEX('DE-Efficacy Acceptability'!Q$12:Q$52,MATCH($A7,'DE-Efficacy Acceptability'!$B$12:$B$52,0)),"")</f>
        <v>5</v>
      </c>
      <c r="BZ7" s="94" t="n">
        <f aca="false">IFERROR(INDEX('DE-Efficacy Acceptability'!R$12:R$52,MATCH($A7,'DE-Efficacy Acceptability'!$B$12:$B$52,0)),"")</f>
        <v>4</v>
      </c>
      <c r="CA7" s="94" t="n">
        <f aca="false">IFERROR(INDEX('DE-Efficacy Acceptability'!S$12:S$52,MATCH($A7,'DE-Efficacy Acceptability'!$B$12:$B$52,0)),"")</f>
        <v>4</v>
      </c>
      <c r="CB7" s="94" t="n">
        <f aca="false">IFERROR(INDEX('DE-Efficacy Acceptability'!T$12:T$52,MATCH($A7,'DE-Efficacy Acceptability'!$B$12:$B$52,0)),"")</f>
        <v>5</v>
      </c>
      <c r="CC7" s="94" t="n">
        <f aca="false">IFERROR(INDEX('DE-Efficacy Acceptability'!U$12:U$52,MATCH($A7,'DE-Efficacy Acceptability'!$B$12:$B$52,0)),"")</f>
        <v>3</v>
      </c>
      <c r="CD7" s="94" t="n">
        <f aca="false">IFERROR(INDEX('DE-Efficacy Acceptability'!V$12:V$52,MATCH($A7,'DE-Efficacy Acceptability'!$B$12:$B$52,0)),"")</f>
        <v>3</v>
      </c>
      <c r="CE7" s="94" t="n">
        <f aca="false">IFERROR(INDEX('DE-Efficacy Acceptability'!W$12:W$52,MATCH($A7,'DE-Efficacy Acceptability'!$B$12:$B$52,0)),"")</f>
        <v>3</v>
      </c>
      <c r="CF7" s="94" t="n">
        <f aca="false">IFERROR(INDEX('DE-Efficacy Acceptability'!X$12:X$52,MATCH($A7,'DE-Efficacy Acceptability'!$B$12:$B$52,0)),"")</f>
        <v>3</v>
      </c>
      <c r="CG7" s="94" t="n">
        <f aca="false">IFERROR(INDEX('DE-Efficacy Acceptability'!Y$12:Y$52,MATCH($A7,'DE-Efficacy Acceptability'!$B$12:$B$52,0)),"")</f>
        <v>3</v>
      </c>
      <c r="CH7" s="94" t="n">
        <f aca="false">IFERROR(INDEX('DE-Efficacy Acceptability'!Z$12:Z$52,MATCH($A7,'DE-Efficacy Acceptability'!$B$12:$B$52,0)),"")</f>
        <v>3</v>
      </c>
      <c r="CI7" s="94" t="n">
        <f aca="false">IFERROR(INDEX('DE-Efficacy Acceptability'!AA$12:AA$52,MATCH($A7,'DE-Efficacy Acceptability'!$B$12:$B$52,0)),"")</f>
        <v>3</v>
      </c>
      <c r="CJ7" s="94" t="n">
        <f aca="false">IFERROR(INDEX('DE-Efficacy Acceptability'!AB$12:AB$52,MATCH($A7,'DE-Efficacy Acceptability'!$B$12:$B$52,0)),"")</f>
        <v>3</v>
      </c>
      <c r="CK7" s="94" t="n">
        <f aca="false">IFERROR(INDEX('DE-Efficacy Acceptability'!AC$12:AC$52,MATCH($A7,'DE-Efficacy Acceptability'!$B$12:$B$52,0)),"")</f>
        <v>3</v>
      </c>
      <c r="CL7" s="94" t="n">
        <f aca="false">IFERROR(INDEX('FR-Efficacy Acceptability'!H$12:H$52,MATCH($A7,'FR-Efficacy Acceptability'!$B$12:$B$52,0)),"")</f>
        <v>4</v>
      </c>
      <c r="CM7" s="94" t="n">
        <f aca="false">IFERROR(INDEX('FR-Efficacy Acceptability'!I$12:I$52,MATCH($A7,'FR-Efficacy Acceptability'!$B$12:$B$52,0)),"")</f>
        <v>4</v>
      </c>
      <c r="CN7" s="94" t="n">
        <f aca="false">IFERROR(INDEX('FR-Efficacy Acceptability'!J$12:J$52,MATCH($A7,'FR-Efficacy Acceptability'!$B$12:$B$52,0)),"")</f>
        <v>4</v>
      </c>
      <c r="CO7" s="94" t="n">
        <f aca="false">IFERROR(INDEX('FR-Efficacy Acceptability'!K$12:K$52,MATCH($A7,'FR-Efficacy Acceptability'!$B$12:$B$52,0)),"")</f>
        <v>4</v>
      </c>
      <c r="CP7" s="94" t="n">
        <f aca="false">IFERROR(INDEX('FR-Efficacy Acceptability'!L$12:L$52,MATCH($A7,'FR-Efficacy Acceptability'!$B$12:$B$52,0)),"")</f>
        <v>4</v>
      </c>
      <c r="CQ7" s="94" t="n">
        <f aca="false">IFERROR(INDEX('FR-Efficacy Acceptability'!M$12:M$52,MATCH($A7,'FR-Efficacy Acceptability'!$B$12:$B$52,0)),"")</f>
        <v>2</v>
      </c>
      <c r="CR7" s="94" t="n">
        <f aca="false">IFERROR(INDEX('FR-Efficacy Acceptability'!N$12:N$52,MATCH($A7,'FR-Efficacy Acceptability'!$B$12:$B$52,0)),"")</f>
        <v>3</v>
      </c>
      <c r="CS7" s="94" t="n">
        <f aca="false">IFERROR(INDEX('FR-Efficacy Acceptability'!O$12:O$52,MATCH($A7,'FR-Efficacy Acceptability'!$B$12:$B$52,0)),"")</f>
        <v>3</v>
      </c>
      <c r="CT7" s="94" t="n">
        <f aca="false">IFERROR(INDEX('FR-Efficacy Acceptability'!P$12:P$52,MATCH($A7,'FR-Efficacy Acceptability'!$B$12:$B$52,0)),"")</f>
        <v>2</v>
      </c>
      <c r="CU7" s="94" t="n">
        <f aca="false">IFERROR(INDEX('FR-Efficacy Acceptability'!Q$12:Q$52,MATCH($A7,'FR-Efficacy Acceptability'!$B$12:$B$52,0)),"")</f>
        <v>5</v>
      </c>
      <c r="CV7" s="94" t="n">
        <f aca="false">IFERROR(INDEX('FR-Efficacy Acceptability'!R$12:R$52,MATCH($A7,'FR-Efficacy Acceptability'!$B$12:$B$52,0)),"")</f>
        <v>3</v>
      </c>
      <c r="CW7" s="94" t="n">
        <f aca="false">IFERROR(INDEX('FR-Efficacy Acceptability'!S$12:S$52,MATCH($A7,'FR-Efficacy Acceptability'!$B$12:$B$52,0)),"")</f>
        <v>4</v>
      </c>
      <c r="CX7" s="94" t="n">
        <f aca="false">IFERROR(INDEX('FR-Efficacy Acceptability'!T$12:T$52,MATCH($A7,'FR-Efficacy Acceptability'!$B$12:$B$52,0)),"")</f>
        <v>5</v>
      </c>
      <c r="CY7" s="94" t="n">
        <f aca="false">IFERROR(INDEX('FR-Efficacy Acceptability'!U$12:U$52,MATCH($A7,'FR-Efficacy Acceptability'!$B$12:$B$52,0)),"")</f>
        <v>3</v>
      </c>
      <c r="CZ7" s="94" t="n">
        <f aca="false">IFERROR(INDEX('FR-Efficacy Acceptability'!V$12:V$52,MATCH($A7,'FR-Efficacy Acceptability'!$B$12:$B$52,0)),"")</f>
        <v>3</v>
      </c>
      <c r="DA7" s="94" t="n">
        <f aca="false">IFERROR(INDEX('FR-Efficacy Acceptability'!W$12:W$52,MATCH($A7,'FR-Efficacy Acceptability'!$B$12:$B$52,0)),"")</f>
        <v>3</v>
      </c>
      <c r="DB7" s="94" t="n">
        <f aca="false">IFERROR(INDEX('FR-Efficacy Acceptability'!X$12:X$52,MATCH($A7,'FR-Efficacy Acceptability'!$B$12:$B$52,0)),"")</f>
        <v>3</v>
      </c>
      <c r="DC7" s="94" t="n">
        <f aca="false">IFERROR(INDEX('FR-Efficacy Acceptability'!Y$12:Y$52,MATCH($A7,'FR-Efficacy Acceptability'!$B$12:$B$52,0)),"")</f>
        <v>3</v>
      </c>
      <c r="DD7" s="94" t="n">
        <f aca="false">IFERROR(INDEX('FR-Efficacy Acceptability'!Z$12:Z$52,MATCH($A7,'FR-Efficacy Acceptability'!$B$12:$B$52,0)),"")</f>
        <v>3</v>
      </c>
      <c r="DE7" s="94" t="n">
        <f aca="false">IFERROR(INDEX('FR-Efficacy Acceptability'!AA$12:AA$52,MATCH($A7,'FR-Efficacy Acceptability'!$B$12:$B$52,0)),"")</f>
        <v>3</v>
      </c>
      <c r="DF7" s="94" t="n">
        <f aca="false">IFERROR(INDEX('FR-Efficacy Acceptability'!AB$12:AB$52,MATCH($A7,'FR-Efficacy Acceptability'!$B$12:$B$52,0)),"")</f>
        <v>3</v>
      </c>
      <c r="DG7" s="94" t="n">
        <f aca="false">IFERROR(INDEX('FR-Efficacy Acceptability'!AC$12:AC$52,MATCH($A7,'FR-Efficacy Acceptability'!$B$12:$B$52,0)),"")</f>
        <v>3</v>
      </c>
      <c r="DH7" s="115" t="n">
        <f aca="false">IF(X7&lt;&gt;"",X7-B7,"")</f>
        <v>0</v>
      </c>
      <c r="DI7" s="115" t="n">
        <f aca="false">IF(Y7&lt;&gt;"",Y7-C7,"")</f>
        <v>0</v>
      </c>
      <c r="DJ7" s="115" t="n">
        <f aca="false">IF(Z7&lt;&gt;"",Z7-D7,"")</f>
        <v>0</v>
      </c>
      <c r="DK7" s="115" t="n">
        <f aca="false">IF(AA7&lt;&gt;"",AA7-E7,"")</f>
        <v>0</v>
      </c>
      <c r="DL7" s="115" t="n">
        <f aca="false">IF(AB7&lt;&gt;"",AB7-F7,"")</f>
        <v>0</v>
      </c>
      <c r="DM7" s="115" t="n">
        <f aca="false">IF(AC7&lt;&gt;"",AC7-G7,"")</f>
        <v>0</v>
      </c>
      <c r="DN7" s="115" t="n">
        <f aca="false">IF(AD7&lt;&gt;"",AD7-H7,"")</f>
        <v>0</v>
      </c>
      <c r="DO7" s="115" t="n">
        <f aca="false">IF(AE7&lt;&gt;"",AE7-I7,"")</f>
        <v>0</v>
      </c>
      <c r="DP7" s="115" t="n">
        <f aca="false">IF(AF7&lt;&gt;"",AF7-J7,"")</f>
        <v>0</v>
      </c>
      <c r="DQ7" s="115" t="n">
        <f aca="false">IF(AG7&lt;&gt;"",AG7-K7,"")</f>
        <v>0</v>
      </c>
      <c r="DR7" s="115" t="n">
        <f aca="false">IF(AH7&lt;&gt;"",AH7-L7,"")</f>
        <v>0</v>
      </c>
      <c r="DS7" s="115" t="n">
        <f aca="false">IF(AI7&lt;&gt;"",AI7-M7,"")</f>
        <v>0</v>
      </c>
      <c r="DT7" s="115" t="n">
        <f aca="false">IF(AJ7&lt;&gt;"",AJ7-N7,"")</f>
        <v>0</v>
      </c>
      <c r="DU7" s="115" t="n">
        <f aca="false">IF(AK7&lt;&gt;"",AK7-O7,"")</f>
        <v>0</v>
      </c>
      <c r="DV7" s="115" t="n">
        <f aca="false">IF(AL7&lt;&gt;"",AL7-P7,"")</f>
        <v>0</v>
      </c>
      <c r="DW7" s="115" t="n">
        <f aca="false">IF(AM7&lt;&gt;"",AM7-Q7,"")</f>
        <v>0</v>
      </c>
      <c r="DX7" s="115" t="n">
        <f aca="false">IF(AN7&lt;&gt;"",AN7-R7,"")</f>
        <v>0</v>
      </c>
      <c r="DY7" s="115" t="n">
        <f aca="false">IF(AO7&lt;&gt;"",AO7-S7,"")</f>
        <v>0</v>
      </c>
      <c r="DZ7" s="115" t="n">
        <f aca="false">IF(AP7&lt;&gt;"",AP7-T7,"")</f>
        <v>0</v>
      </c>
      <c r="EA7" s="115" t="n">
        <f aca="false">IF(AQ7&lt;&gt;"",AQ7-U7,"")</f>
        <v>0</v>
      </c>
      <c r="EB7" s="115" t="n">
        <f aca="false">IF(AR7&lt;&gt;"",AR7-V7,"")</f>
        <v>0</v>
      </c>
      <c r="EC7" s="115" t="n">
        <f aca="false">IF(AS7&lt;&gt;"",AS7-W7,"")</f>
        <v>0</v>
      </c>
      <c r="ED7" s="115" t="n">
        <f aca="false">IF(AT7&lt;&gt;"",AT7-B7,"")</f>
        <v>0</v>
      </c>
      <c r="EE7" s="115" t="n">
        <f aca="false">IF(AU7&lt;&gt;"",AU7-C7,"")</f>
        <v>0</v>
      </c>
      <c r="EF7" s="115" t="n">
        <f aca="false">IF(AV7&lt;&gt;"",AV7-D7,"")</f>
        <v>0</v>
      </c>
      <c r="EG7" s="115" t="n">
        <f aca="false">IF(AW7&lt;&gt;"",AW7-E7,"")</f>
        <v>0</v>
      </c>
      <c r="EH7" s="115" t="n">
        <f aca="false">IF(AX7&lt;&gt;"",AX7-F7,"")</f>
        <v>0</v>
      </c>
      <c r="EI7" s="115" t="n">
        <f aca="false">IF(AY7&lt;&gt;"",AY7-G7,"")</f>
        <v>0</v>
      </c>
      <c r="EJ7" s="115" t="n">
        <f aca="false">IF(AZ7&lt;&gt;"",AZ7-H7,"")</f>
        <v>0</v>
      </c>
      <c r="EK7" s="115" t="n">
        <f aca="false">IF(BA7&lt;&gt;"",BA7-I7,"")</f>
        <v>0</v>
      </c>
      <c r="EL7" s="115" t="n">
        <f aca="false">IF(BB7&lt;&gt;"",BB7-J7,"")</f>
        <v>0</v>
      </c>
      <c r="EM7" s="115" t="n">
        <f aca="false">IF(BC7&lt;&gt;"",BC7-K7,"")</f>
        <v>0</v>
      </c>
      <c r="EN7" s="115" t="n">
        <f aca="false">IF(BD7&lt;&gt;"",BD7-L7,"")</f>
        <v>0</v>
      </c>
      <c r="EO7" s="115" t="n">
        <f aca="false">IF(BE7&lt;&gt;"",BE7-M7,"")</f>
        <v>0</v>
      </c>
      <c r="EP7" s="115" t="n">
        <f aca="false">IF(BF7&lt;&gt;"",BF7-N7,"")</f>
        <v>0</v>
      </c>
      <c r="EQ7" s="115" t="n">
        <f aca="false">IF(BG7&lt;&gt;"",BG7-O7,"")</f>
        <v>0</v>
      </c>
      <c r="ER7" s="115" t="n">
        <f aca="false">IF(BH7&lt;&gt;"",BH7-P7,"")</f>
        <v>0</v>
      </c>
      <c r="ES7" s="115" t="n">
        <f aca="false">IF(BI7&lt;&gt;"",BI7-Q7,"")</f>
        <v>0</v>
      </c>
      <c r="ET7" s="115" t="n">
        <f aca="false">IF(BJ7&lt;&gt;"",BJ7-R7,"")</f>
        <v>0</v>
      </c>
      <c r="EU7" s="115" t="n">
        <f aca="false">IF(BK7&lt;&gt;"",BK7-S7,"")</f>
        <v>0</v>
      </c>
      <c r="EV7" s="115" t="n">
        <f aca="false">IF(BL7&lt;&gt;"",BL7-T7,"")</f>
        <v>0</v>
      </c>
      <c r="EW7" s="115" t="n">
        <f aca="false">IF(BM7&lt;&gt;"",BM7-U7,"")</f>
        <v>0</v>
      </c>
      <c r="EX7" s="115" t="n">
        <f aca="false">IF(BN7&lt;&gt;"",BN7-V7,"")</f>
        <v>0</v>
      </c>
      <c r="EY7" s="115" t="n">
        <f aca="false">IF(BO7&lt;&gt;"",BO7-W7,"")</f>
        <v>0</v>
      </c>
      <c r="EZ7" s="115" t="n">
        <f aca="false">IF(BP7&lt;&gt;"",BP7-B7,"")</f>
        <v>0</v>
      </c>
      <c r="FA7" s="115" t="n">
        <f aca="false">IF(BQ7&lt;&gt;"",BQ7-C7,"")</f>
        <v>0</v>
      </c>
      <c r="FB7" s="115" t="n">
        <f aca="false">IF(BR7&lt;&gt;"",BR7-D7,"")</f>
        <v>0</v>
      </c>
      <c r="FC7" s="115" t="n">
        <f aca="false">IF(BS7&lt;&gt;"",BS7-E7,"")</f>
        <v>0</v>
      </c>
      <c r="FD7" s="115" t="n">
        <f aca="false">IF(BT7&lt;&gt;"",BT7-F7,"")</f>
        <v>0</v>
      </c>
      <c r="FE7" s="115" t="n">
        <f aca="false">IF(BU7&lt;&gt;"",BU7-G7,"")</f>
        <v>0</v>
      </c>
      <c r="FF7" s="115" t="n">
        <f aca="false">IF(BV7&lt;&gt;"",BV7-H7,"")</f>
        <v>0</v>
      </c>
      <c r="FG7" s="115" t="n">
        <f aca="false">IF(BW7&lt;&gt;"",BW7-I7,"")</f>
        <v>0</v>
      </c>
      <c r="FH7" s="115" t="n">
        <f aca="false">IF(BX7&lt;&gt;"",BX7-J7,"")</f>
        <v>0</v>
      </c>
      <c r="FI7" s="115" t="n">
        <f aca="false">IF(BY7&lt;&gt;"",BY7-K7,"")</f>
        <v>0</v>
      </c>
      <c r="FJ7" s="115" t="n">
        <f aca="false">IF(BZ7&lt;&gt;"",BZ7-L7,"")</f>
        <v>0</v>
      </c>
      <c r="FK7" s="115" t="n">
        <f aca="false">IF(CA7&lt;&gt;"",CA7-M7,"")</f>
        <v>0</v>
      </c>
      <c r="FL7" s="115" t="n">
        <f aca="false">IF(CB7&lt;&gt;"",CB7-N7,"")</f>
        <v>0</v>
      </c>
      <c r="FM7" s="115" t="n">
        <f aca="false">IF(CC7&lt;&gt;"",CC7-O7,"")</f>
        <v>0</v>
      </c>
      <c r="FN7" s="115" t="n">
        <f aca="false">IF(CD7&lt;&gt;"",CD7-P7,"")</f>
        <v>0</v>
      </c>
      <c r="FO7" s="115" t="n">
        <f aca="false">IF(CE7&lt;&gt;"",CE7-Q7,"")</f>
        <v>0</v>
      </c>
      <c r="FP7" s="115" t="n">
        <f aca="false">IF(CF7&lt;&gt;"",CF7-R7,"")</f>
        <v>0</v>
      </c>
      <c r="FQ7" s="115" t="n">
        <f aca="false">IF(CG7&lt;&gt;"",CG7-S7,"")</f>
        <v>0</v>
      </c>
      <c r="FR7" s="115" t="n">
        <f aca="false">IF(CH7&lt;&gt;"",CH7-T7,"")</f>
        <v>0</v>
      </c>
      <c r="FS7" s="115" t="n">
        <f aca="false">IF(CI7&lt;&gt;"",CI7-U7,"")</f>
        <v>0</v>
      </c>
      <c r="FT7" s="115" t="n">
        <f aca="false">IF(CJ7&lt;&gt;"",CJ7-V7,"")</f>
        <v>0</v>
      </c>
      <c r="FU7" s="115" t="n">
        <f aca="false">IF(CK7&lt;&gt;"",CK7-W7,"")</f>
        <v>0</v>
      </c>
      <c r="FV7" s="115" t="n">
        <f aca="false">IF(CL7&lt;&gt;"",CL7-B7,"")</f>
        <v>0</v>
      </c>
      <c r="FW7" s="115" t="n">
        <f aca="false">IF(CM7&lt;&gt;"",CM7-C7,"")</f>
        <v>0</v>
      </c>
      <c r="FX7" s="115" t="n">
        <f aca="false">IF(CN7&lt;&gt;"",CN7-D7,"")</f>
        <v>0</v>
      </c>
      <c r="FY7" s="115" t="n">
        <f aca="false">IF(CO7&lt;&gt;"",CO7-E7,"")</f>
        <v>0</v>
      </c>
      <c r="FZ7" s="115" t="n">
        <f aca="false">IF(CP7&lt;&gt;"",CP7-F7,"")</f>
        <v>0</v>
      </c>
      <c r="GA7" s="115" t="n">
        <f aca="false">IF(CQ7&lt;&gt;"",CQ7-G7,"")</f>
        <v>0</v>
      </c>
      <c r="GB7" s="115" t="n">
        <f aca="false">IF(CR7&lt;&gt;"",CR7-H7,"")</f>
        <v>0</v>
      </c>
      <c r="GC7" s="115" t="n">
        <f aca="false">IF(CS7&lt;&gt;"",CS7-I7,"")</f>
        <v>0</v>
      </c>
      <c r="GD7" s="115" t="n">
        <f aca="false">IF(CT7&lt;&gt;"",CT7-J7,"")</f>
        <v>0</v>
      </c>
      <c r="GE7" s="115" t="n">
        <f aca="false">IF(CU7&lt;&gt;"",CU7-K7,"")</f>
        <v>0</v>
      </c>
      <c r="GF7" s="115" t="n">
        <f aca="false">IF(CV7&lt;&gt;"",CV7-L7,"")</f>
        <v>-1</v>
      </c>
      <c r="GG7" s="115" t="n">
        <f aca="false">IF(CW7&lt;&gt;"",CW7-M7,"")</f>
        <v>0</v>
      </c>
      <c r="GH7" s="115" t="n">
        <f aca="false">IF(CX7&lt;&gt;"",CX7-N7,"")</f>
        <v>0</v>
      </c>
      <c r="GI7" s="115" t="n">
        <f aca="false">IF(CY7&lt;&gt;"",CY7-O7,"")</f>
        <v>0</v>
      </c>
      <c r="GJ7" s="115" t="n">
        <f aca="false">IF(CZ7&lt;&gt;"",CZ7-P7,"")</f>
        <v>0</v>
      </c>
      <c r="GK7" s="115" t="n">
        <f aca="false">IF(DA7&lt;&gt;"",DA7-Q7,"")</f>
        <v>0</v>
      </c>
      <c r="GL7" s="115" t="n">
        <f aca="false">IF(DB7&lt;&gt;"",DB7-R7,"")</f>
        <v>0</v>
      </c>
      <c r="GM7" s="115" t="n">
        <f aca="false">IF(DC7&lt;&gt;"",DC7-S7,"")</f>
        <v>0</v>
      </c>
      <c r="GN7" s="115" t="n">
        <f aca="false">IF(DD7&lt;&gt;"",DD7-T7,"")</f>
        <v>0</v>
      </c>
      <c r="GO7" s="115" t="n">
        <f aca="false">IF(DE7&lt;&gt;"",DE7-U7,"")</f>
        <v>0</v>
      </c>
      <c r="GP7" s="115" t="n">
        <f aca="false">IF(DF7&lt;&gt;"",DF7-V7,"")</f>
        <v>0</v>
      </c>
      <c r="GQ7" s="115" t="n">
        <f aca="false">IF(DG7&lt;&gt;"",DG7-W7,"")</f>
        <v>0</v>
      </c>
      <c r="GR7" s="116" t="n">
        <f aca="false" t="array" ref="GR7:GR7">MAX(DH7:GQ7)=MIN(DH7:GQ7)</f>
        <v>0</v>
      </c>
    </row>
    <row r="8" customFormat="false" ht="15" hidden="false" customHeight="false" outlineLevel="0" collapsed="false">
      <c r="A8" s="101" t="s">
        <v>56</v>
      </c>
      <c r="B8" s="115" t="n">
        <f aca="false">IFERROR(ROUND(AVERAGE(X8,AT8,BP8,CL8),0),"")</f>
        <v>3</v>
      </c>
      <c r="C8" s="115" t="n">
        <f aca="false">IFERROR(ROUND(AVERAGE(Y8,AU8,BQ8,CM8),0),"")</f>
        <v>3</v>
      </c>
      <c r="D8" s="115" t="n">
        <f aca="false">IFERROR(ROUND(AVERAGE(Z8,AV8,BR8,CN8),0),"")</f>
        <v>3</v>
      </c>
      <c r="E8" s="115" t="n">
        <f aca="false">IFERROR(ROUND(AVERAGE(AA8,AW8,BS8,CO8),0),"")</f>
        <v>4</v>
      </c>
      <c r="F8" s="115" t="n">
        <f aca="false">IFERROR(ROUND(AVERAGE(AB8,AX8,BT8,CP8),0),"")</f>
        <v>4</v>
      </c>
      <c r="G8" s="115" t="n">
        <f aca="false">IFERROR(ROUND(AVERAGE(AC8,AY8,BU8,CQ8),0),"")</f>
        <v>2</v>
      </c>
      <c r="H8" s="115" t="n">
        <f aca="false">IFERROR(ROUND(AVERAGE(AD8,AZ8,BV8,CR8),0),"")</f>
        <v>3</v>
      </c>
      <c r="I8" s="115" t="n">
        <f aca="false">IFERROR(ROUND(AVERAGE(AE8,BA8,BW8,CS8),0),"")</f>
        <v>3</v>
      </c>
      <c r="J8" s="115" t="n">
        <f aca="false">IFERROR(ROUND(AVERAGE(AF8,BB8,BX8,CT8),0),"")</f>
        <v>3</v>
      </c>
      <c r="K8" s="115" t="n">
        <f aca="false">IFERROR(ROUND(AVERAGE(AG8,BC8,BY8,CU8),0),"")</f>
        <v>4</v>
      </c>
      <c r="L8" s="115" t="n">
        <f aca="false">IFERROR(ROUND(AVERAGE(AH8,BD8,BZ8,CV8),0),"")</f>
        <v>4</v>
      </c>
      <c r="M8" s="115" t="n">
        <f aca="false">IFERROR(ROUND(AVERAGE(AI8,BE8,CA8,CW8),0),"")</f>
        <v>3</v>
      </c>
      <c r="N8" s="115" t="n">
        <f aca="false">IFERROR(ROUND(AVERAGE(AJ8,BF8,CB8,CX8),0),"")</f>
        <v>4</v>
      </c>
      <c r="O8" s="115" t="n">
        <f aca="false">IFERROR(ROUND(AVERAGE(AK8,BG8,CC8,CY8),0),"")</f>
        <v>4</v>
      </c>
      <c r="P8" s="115" t="n">
        <f aca="false">IFERROR(ROUND(AVERAGE(AL8,BH8,CD8,CZ8),0),"")</f>
        <v>3</v>
      </c>
      <c r="Q8" s="115" t="n">
        <f aca="false">IFERROR(ROUND(AVERAGE(AM8,BI8,CE8,DA8),0),"")</f>
        <v>3</v>
      </c>
      <c r="R8" s="115" t="n">
        <f aca="false">IFERROR(ROUND(AVERAGE(AN8,BJ8,CF8,DB8),0),"")</f>
        <v>3</v>
      </c>
      <c r="S8" s="115" t="n">
        <f aca="false">IFERROR(ROUND(AVERAGE(AO8,BK8,CG8,DC8),0),"")</f>
        <v>3</v>
      </c>
      <c r="T8" s="115" t="n">
        <f aca="false">IFERROR(ROUND(AVERAGE(AP8,BL8,CH8,DD8),0),"")</f>
        <v>3</v>
      </c>
      <c r="U8" s="115" t="n">
        <f aca="false">IFERROR(ROUND(AVERAGE(AQ8,BM8,CI8,DE8),0),"")</f>
        <v>3</v>
      </c>
      <c r="V8" s="115" t="n">
        <f aca="false">IFERROR(ROUND(AVERAGE(AR8,BN8,CJ8,DF8),0),"")</f>
        <v>3</v>
      </c>
      <c r="W8" s="115" t="n">
        <f aca="false">IFERROR(ROUND(AVERAGE(AS8,BO8,CK8,DG8),0),"")</f>
        <v>3</v>
      </c>
      <c r="X8" s="94" t="n">
        <f aca="false">IFERROR(INDEX('ES-Efficacy Acceptability'!H$12:H$52,MATCH($A8,'ES-Efficacy Acceptability'!$B$12:$B$52,0)),"")</f>
        <v>4</v>
      </c>
      <c r="Y8" s="94" t="n">
        <f aca="false">IFERROR(INDEX('ES-Efficacy Acceptability'!I$12:I$52,MATCH($A8,'ES-Efficacy Acceptability'!$B$12:$B$52,0)),"")</f>
        <v>4</v>
      </c>
      <c r="Z8" s="94" t="n">
        <f aca="false">IFERROR(INDEX('ES-Efficacy Acceptability'!J$12:J$52,MATCH($A8,'ES-Efficacy Acceptability'!$B$12:$B$52,0)),"")</f>
        <v>4</v>
      </c>
      <c r="AA8" s="94" t="n">
        <f aca="false">IFERROR(INDEX('ES-Efficacy Acceptability'!K$12:K$52,MATCH($A8,'ES-Efficacy Acceptability'!$B$12:$B$52,0)),"")</f>
        <v>4</v>
      </c>
      <c r="AB8" s="94" t="n">
        <f aca="false">IFERROR(INDEX('ES-Efficacy Acceptability'!L$12:L$52,MATCH($A8,'ES-Efficacy Acceptability'!$B$12:$B$52,0)),"")</f>
        <v>5</v>
      </c>
      <c r="AC8" s="94" t="n">
        <f aca="false">IFERROR(INDEX('ES-Efficacy Acceptability'!M$12:M$52,MATCH($A8,'ES-Efficacy Acceptability'!$B$12:$B$52,0)),"")</f>
        <v>1</v>
      </c>
      <c r="AD8" s="94" t="n">
        <f aca="false">IFERROR(INDEX('ES-Efficacy Acceptability'!N$12:N$52,MATCH($A8,'ES-Efficacy Acceptability'!$B$12:$B$52,0)),"")</f>
        <v>4</v>
      </c>
      <c r="AE8" s="94" t="n">
        <f aca="false">IFERROR(INDEX('ES-Efficacy Acceptability'!O$12:O$52,MATCH($A8,'ES-Efficacy Acceptability'!$B$12:$B$52,0)),"")</f>
        <v>3</v>
      </c>
      <c r="AF8" s="94" t="n">
        <f aca="false">IFERROR(INDEX('ES-Efficacy Acceptability'!P$12:P$52,MATCH($A8,'ES-Efficacy Acceptability'!$B$12:$B$52,0)),"")</f>
        <v>3</v>
      </c>
      <c r="AG8" s="94" t="n">
        <f aca="false">IFERROR(INDEX('ES-Efficacy Acceptability'!Q$12:Q$52,MATCH($A8,'ES-Efficacy Acceptability'!$B$12:$B$52,0)),"")</f>
        <v>5</v>
      </c>
      <c r="AH8" s="94" t="n">
        <f aca="false">IFERROR(INDEX('ES-Efficacy Acceptability'!R$12:R$52,MATCH($A8,'ES-Efficacy Acceptability'!$B$12:$B$52,0)),"")</f>
        <v>5</v>
      </c>
      <c r="AI8" s="94" t="n">
        <f aca="false">IFERROR(INDEX('ES-Efficacy Acceptability'!S$12:S$52,MATCH($A8,'ES-Efficacy Acceptability'!$B$12:$B$52,0)),"")</f>
        <v>2</v>
      </c>
      <c r="AJ8" s="94" t="n">
        <f aca="false">IFERROR(INDEX('ES-Efficacy Acceptability'!T$12:T$52,MATCH($A8,'ES-Efficacy Acceptability'!$B$12:$B$52,0)),"")</f>
        <v>5</v>
      </c>
      <c r="AK8" s="94" t="n">
        <f aca="false">IFERROR(INDEX('ES-Efficacy Acceptability'!U$12:U$52,MATCH($A8,'ES-Efficacy Acceptability'!$B$12:$B$52,0)),"")</f>
        <v>5</v>
      </c>
      <c r="AL8" s="94" t="n">
        <f aca="false">IFERROR(INDEX('ES-Efficacy Acceptability'!V$12:V$52,MATCH($A8,'ES-Efficacy Acceptability'!$B$12:$B$52,0)),"")</f>
        <v>2</v>
      </c>
      <c r="AM8" s="94" t="n">
        <f aca="false">IFERROR(INDEX('ES-Efficacy Acceptability'!W$12:W$52,MATCH($A8,'ES-Efficacy Acceptability'!$B$12:$B$52,0)),"")</f>
        <v>3</v>
      </c>
      <c r="AN8" s="94" t="n">
        <f aca="false">IFERROR(INDEX('ES-Efficacy Acceptability'!X$12:X$52,MATCH($A8,'ES-Efficacy Acceptability'!$B$12:$B$52,0)),"")</f>
        <v>3</v>
      </c>
      <c r="AO8" s="94" t="n">
        <f aca="false">IFERROR(INDEX('ES-Efficacy Acceptability'!Y$12:Y$52,MATCH($A8,'ES-Efficacy Acceptability'!$B$12:$B$52,0)),"")</f>
        <v>3</v>
      </c>
      <c r="AP8" s="94" t="n">
        <f aca="false">IFERROR(INDEX('ES-Efficacy Acceptability'!Z$12:Z$52,MATCH($A8,'ES-Efficacy Acceptability'!$B$12:$B$52,0)),"")</f>
        <v>3</v>
      </c>
      <c r="AQ8" s="94" t="n">
        <f aca="false">IFERROR(INDEX('ES-Efficacy Acceptability'!AA$12:AA$52,MATCH($A8,'ES-Efficacy Acceptability'!$B$12:$B$52,0)),"")</f>
        <v>3</v>
      </c>
      <c r="AR8" s="94" t="n">
        <f aca="false">IFERROR(INDEX('ES-Efficacy Acceptability'!AB$12:AB$52,MATCH($A8,'ES-Efficacy Acceptability'!$B$12:$B$52,0)),"")</f>
        <v>3</v>
      </c>
      <c r="AS8" s="94" t="n">
        <f aca="false">IFERROR(INDEX('ES-Efficacy Acceptability'!AC$12:AC$52,MATCH($A8,'ES-Efficacy Acceptability'!$B$12:$B$52,0)),"")</f>
        <v>3</v>
      </c>
      <c r="AT8" s="94" t="n">
        <f aca="false">IFERROR(INDEX('IT-Efficacy Acceptability'!H$12:H$52,MATCH($A8,'IT-Efficacy Acceptability'!$B$12:$B$52,0)),"")</f>
        <v>3</v>
      </c>
      <c r="AU8" s="94" t="n">
        <f aca="false">IFERROR(INDEX('IT-Efficacy Acceptability'!I$12:I$52,MATCH($A8,'IT-Efficacy Acceptability'!$B$12:$B$52,0)),"")</f>
        <v>3</v>
      </c>
      <c r="AV8" s="94" t="n">
        <f aca="false">IFERROR(INDEX('IT-Efficacy Acceptability'!J$12:J$52,MATCH($A8,'IT-Efficacy Acceptability'!$B$12:$B$52,0)),"")</f>
        <v>3</v>
      </c>
      <c r="AW8" s="94" t="n">
        <f aca="false">IFERROR(INDEX('IT-Efficacy Acceptability'!K$12:K$52,MATCH($A8,'IT-Efficacy Acceptability'!$B$12:$B$52,0)),"")</f>
        <v>3</v>
      </c>
      <c r="AX8" s="94" t="n">
        <f aca="false">IFERROR(INDEX('IT-Efficacy Acceptability'!L$12:L$52,MATCH($A8,'IT-Efficacy Acceptability'!$B$12:$B$52,0)),"")</f>
        <v>3</v>
      </c>
      <c r="AY8" s="94" t="n">
        <f aca="false">IFERROR(INDEX('IT-Efficacy Acceptability'!M$12:M$52,MATCH($A8,'IT-Efficacy Acceptability'!$B$12:$B$52,0)),"")</f>
        <v>1</v>
      </c>
      <c r="AZ8" s="94" t="n">
        <f aca="false">IFERROR(INDEX('IT-Efficacy Acceptability'!N$12:N$52,MATCH($A8,'IT-Efficacy Acceptability'!$B$12:$B$52,0)),"")</f>
        <v>2</v>
      </c>
      <c r="BA8" s="94" t="n">
        <f aca="false">IFERROR(INDEX('IT-Efficacy Acceptability'!O$12:O$52,MATCH($A8,'IT-Efficacy Acceptability'!$B$12:$B$52,0)),"")</f>
        <v>3</v>
      </c>
      <c r="BB8" s="94" t="n">
        <f aca="false">IFERROR(INDEX('IT-Efficacy Acceptability'!P$12:P$52,MATCH($A8,'IT-Efficacy Acceptability'!$B$12:$B$52,0)),"")</f>
        <v>3</v>
      </c>
      <c r="BC8" s="94" t="n">
        <f aca="false">IFERROR(INDEX('IT-Efficacy Acceptability'!Q$12:Q$52,MATCH($A8,'IT-Efficacy Acceptability'!$B$12:$B$52,0)),"")</f>
        <v>3</v>
      </c>
      <c r="BD8" s="94" t="n">
        <f aca="false">IFERROR(INDEX('IT-Efficacy Acceptability'!R$12:R$52,MATCH($A8,'IT-Efficacy Acceptability'!$B$12:$B$52,0)),"")</f>
        <v>3</v>
      </c>
      <c r="BE8" s="94" t="n">
        <f aca="false">IFERROR(INDEX('IT-Efficacy Acceptability'!S$12:S$52,MATCH($A8,'IT-Efficacy Acceptability'!$B$12:$B$52,0)),"")</f>
        <v>2</v>
      </c>
      <c r="BF8" s="94" t="n">
        <f aca="false">IFERROR(INDEX('IT-Efficacy Acceptability'!T$12:T$52,MATCH($A8,'IT-Efficacy Acceptability'!$B$12:$B$52,0)),"")</f>
        <v>4</v>
      </c>
      <c r="BG8" s="94" t="n">
        <f aca="false">IFERROR(INDEX('IT-Efficacy Acceptability'!U$12:U$52,MATCH($A8,'IT-Efficacy Acceptability'!$B$12:$B$52,0)),"")</f>
        <v>3</v>
      </c>
      <c r="BH8" s="94" t="n">
        <f aca="false">IFERROR(INDEX('IT-Efficacy Acceptability'!V$12:V$52,MATCH($A8,'IT-Efficacy Acceptability'!$B$12:$B$52,0)),"")</f>
        <v>3</v>
      </c>
      <c r="BI8" s="94" t="n">
        <f aca="false">IFERROR(INDEX('IT-Efficacy Acceptability'!W$12:W$52,MATCH($A8,'IT-Efficacy Acceptability'!$B$12:$B$52,0)),"")</f>
        <v>3</v>
      </c>
      <c r="BJ8" s="94" t="n">
        <f aca="false">IFERROR(INDEX('IT-Efficacy Acceptability'!X$12:X$52,MATCH($A8,'IT-Efficacy Acceptability'!$B$12:$B$52,0)),"")</f>
        <v>3</v>
      </c>
      <c r="BK8" s="94" t="n">
        <f aca="false">IFERROR(INDEX('IT-Efficacy Acceptability'!Y$12:Y$52,MATCH($A8,'IT-Efficacy Acceptability'!$B$12:$B$52,0)),"")</f>
        <v>3</v>
      </c>
      <c r="BL8" s="94" t="n">
        <f aca="false">IFERROR(INDEX('IT-Efficacy Acceptability'!Z$12:Z$52,MATCH($A8,'IT-Efficacy Acceptability'!$B$12:$B$52,0)),"")</f>
        <v>3</v>
      </c>
      <c r="BM8" s="94" t="n">
        <f aca="false">IFERROR(INDEX('IT-Efficacy Acceptability'!AA$12:AA$52,MATCH($A8,'IT-Efficacy Acceptability'!$B$12:$B$52,0)),"")</f>
        <v>2</v>
      </c>
      <c r="BN8" s="94" t="n">
        <f aca="false">IFERROR(INDEX('IT-Efficacy Acceptability'!AB$12:AB$52,MATCH($A8,'IT-Efficacy Acceptability'!$B$12:$B$52,0)),"")</f>
        <v>3</v>
      </c>
      <c r="BO8" s="94" t="n">
        <f aca="false">IFERROR(INDEX('IT-Efficacy Acceptability'!AC$12:AC$52,MATCH($A8,'IT-Efficacy Acceptability'!$B$12:$B$52,0)),"")</f>
        <v>3</v>
      </c>
      <c r="BP8" s="94" t="n">
        <f aca="false">IFERROR(INDEX('DE-Efficacy Acceptability'!H$12:H$52,MATCH($A8,'DE-Efficacy Acceptability'!$B$12:$B$52,0)),"")</f>
        <v>3</v>
      </c>
      <c r="BQ8" s="94" t="n">
        <f aca="false">IFERROR(INDEX('DE-Efficacy Acceptability'!I$12:I$52,MATCH($A8,'DE-Efficacy Acceptability'!$B$12:$B$52,0)),"")</f>
        <v>3</v>
      </c>
      <c r="BR8" s="94" t="n">
        <f aca="false">IFERROR(INDEX('DE-Efficacy Acceptability'!J$12:J$52,MATCH($A8,'DE-Efficacy Acceptability'!$B$12:$B$52,0)),"")</f>
        <v>3</v>
      </c>
      <c r="BS8" s="94" t="n">
        <f aca="false">IFERROR(INDEX('DE-Efficacy Acceptability'!K$12:K$52,MATCH($A8,'DE-Efficacy Acceptability'!$B$12:$B$52,0)),"")</f>
        <v>4</v>
      </c>
      <c r="BT8" s="94" t="n">
        <f aca="false">IFERROR(INDEX('DE-Efficacy Acceptability'!L$12:L$52,MATCH($A8,'DE-Efficacy Acceptability'!$B$12:$B$52,0)),"")</f>
        <v>3</v>
      </c>
      <c r="BU8" s="94" t="n">
        <f aca="false">IFERROR(INDEX('DE-Efficacy Acceptability'!M$12:M$52,MATCH($A8,'DE-Efficacy Acceptability'!$B$12:$B$52,0)),"")</f>
        <v>3</v>
      </c>
      <c r="BV8" s="94" t="n">
        <f aca="false">IFERROR(INDEX('DE-Efficacy Acceptability'!N$12:N$52,MATCH($A8,'DE-Efficacy Acceptability'!$B$12:$B$52,0)),"")</f>
        <v>3</v>
      </c>
      <c r="BW8" s="94" t="n">
        <f aca="false">IFERROR(INDEX('DE-Efficacy Acceptability'!O$12:O$52,MATCH($A8,'DE-Efficacy Acceptability'!$B$12:$B$52,0)),"")</f>
        <v>3</v>
      </c>
      <c r="BX8" s="94" t="n">
        <f aca="false">IFERROR(INDEX('DE-Efficacy Acceptability'!P$12:P$52,MATCH($A8,'DE-Efficacy Acceptability'!$B$12:$B$52,0)),"")</f>
        <v>3</v>
      </c>
      <c r="BY8" s="94" t="n">
        <f aca="false">IFERROR(INDEX('DE-Efficacy Acceptability'!Q$12:Q$52,MATCH($A8,'DE-Efficacy Acceptability'!$B$12:$B$52,0)),"")</f>
        <v>4</v>
      </c>
      <c r="BZ8" s="94" t="n">
        <f aca="false">IFERROR(INDEX('DE-Efficacy Acceptability'!R$12:R$52,MATCH($A8,'DE-Efficacy Acceptability'!$B$12:$B$52,0)),"")</f>
        <v>3</v>
      </c>
      <c r="CA8" s="94" t="n">
        <f aca="false">IFERROR(INDEX('DE-Efficacy Acceptability'!S$12:S$52,MATCH($A8,'DE-Efficacy Acceptability'!$B$12:$B$52,0)),"")</f>
        <v>3</v>
      </c>
      <c r="CB8" s="94" t="n">
        <f aca="false">IFERROR(INDEX('DE-Efficacy Acceptability'!T$12:T$52,MATCH($A8,'DE-Efficacy Acceptability'!$B$12:$B$52,0)),"")</f>
        <v>4</v>
      </c>
      <c r="CC8" s="94" t="n">
        <f aca="false">IFERROR(INDEX('DE-Efficacy Acceptability'!U$12:U$52,MATCH($A8,'DE-Efficacy Acceptability'!$B$12:$B$52,0)),"")</f>
        <v>4</v>
      </c>
      <c r="CD8" s="94" t="n">
        <f aca="false">IFERROR(INDEX('DE-Efficacy Acceptability'!V$12:V$52,MATCH($A8,'DE-Efficacy Acceptability'!$B$12:$B$52,0)),"")</f>
        <v>3</v>
      </c>
      <c r="CE8" s="94" t="n">
        <f aca="false">IFERROR(INDEX('DE-Efficacy Acceptability'!W$12:W$52,MATCH($A8,'DE-Efficacy Acceptability'!$B$12:$B$52,0)),"")</f>
        <v>3</v>
      </c>
      <c r="CF8" s="94" t="n">
        <f aca="false">IFERROR(INDEX('DE-Efficacy Acceptability'!X$12:X$52,MATCH($A8,'DE-Efficacy Acceptability'!$B$12:$B$52,0)),"")</f>
        <v>3</v>
      </c>
      <c r="CG8" s="94" t="n">
        <f aca="false">IFERROR(INDEX('DE-Efficacy Acceptability'!Y$12:Y$52,MATCH($A8,'DE-Efficacy Acceptability'!$B$12:$B$52,0)),"")</f>
        <v>3</v>
      </c>
      <c r="CH8" s="94" t="n">
        <f aca="false">IFERROR(INDEX('DE-Efficacy Acceptability'!Z$12:Z$52,MATCH($A8,'DE-Efficacy Acceptability'!$B$12:$B$52,0)),"")</f>
        <v>3</v>
      </c>
      <c r="CI8" s="94" t="n">
        <f aca="false">IFERROR(INDEX('DE-Efficacy Acceptability'!AA$12:AA$52,MATCH($A8,'DE-Efficacy Acceptability'!$B$12:$B$52,0)),"")</f>
        <v>3</v>
      </c>
      <c r="CJ8" s="94" t="n">
        <f aca="false">IFERROR(INDEX('DE-Efficacy Acceptability'!AB$12:AB$52,MATCH($A8,'DE-Efficacy Acceptability'!$B$12:$B$52,0)),"")</f>
        <v>3</v>
      </c>
      <c r="CK8" s="94" t="n">
        <f aca="false">IFERROR(INDEX('DE-Efficacy Acceptability'!AC$12:AC$52,MATCH($A8,'DE-Efficacy Acceptability'!$B$12:$B$52,0)),"")</f>
        <v>3</v>
      </c>
      <c r="CL8" s="94" t="n">
        <f aca="false">IFERROR(INDEX('FR-Efficacy Acceptability'!H$12:H$52,MATCH($A8,'FR-Efficacy Acceptability'!$B$12:$B$52,0)),"")</f>
        <v>3</v>
      </c>
      <c r="CM8" s="94" t="n">
        <f aca="false">IFERROR(INDEX('FR-Efficacy Acceptability'!I$12:I$52,MATCH($A8,'FR-Efficacy Acceptability'!$B$12:$B$52,0)),"")</f>
        <v>3</v>
      </c>
      <c r="CN8" s="94" t="n">
        <f aca="false">IFERROR(INDEX('FR-Efficacy Acceptability'!J$12:J$52,MATCH($A8,'FR-Efficacy Acceptability'!$B$12:$B$52,0)),"")</f>
        <v>3</v>
      </c>
      <c r="CO8" s="94" t="n">
        <f aca="false">IFERROR(INDEX('FR-Efficacy Acceptability'!K$12:K$52,MATCH($A8,'FR-Efficacy Acceptability'!$B$12:$B$52,0)),"")</f>
        <v>3</v>
      </c>
      <c r="CP8" s="94" t="n">
        <f aca="false">IFERROR(INDEX('FR-Efficacy Acceptability'!L$12:L$52,MATCH($A8,'FR-Efficacy Acceptability'!$B$12:$B$52,0)),"")</f>
        <v>4</v>
      </c>
      <c r="CQ8" s="94" t="n">
        <f aca="false">IFERROR(INDEX('FR-Efficacy Acceptability'!M$12:M$52,MATCH($A8,'FR-Efficacy Acceptability'!$B$12:$B$52,0)),"")</f>
        <v>2</v>
      </c>
      <c r="CR8" s="94" t="n">
        <f aca="false">IFERROR(INDEX('FR-Efficacy Acceptability'!N$12:N$52,MATCH($A8,'FR-Efficacy Acceptability'!$B$12:$B$52,0)),"")</f>
        <v>3</v>
      </c>
      <c r="CS8" s="94" t="n">
        <f aca="false">IFERROR(INDEX('FR-Efficacy Acceptability'!O$12:O$52,MATCH($A8,'FR-Efficacy Acceptability'!$B$12:$B$52,0)),"")</f>
        <v>1</v>
      </c>
      <c r="CT8" s="94" t="n">
        <f aca="false">IFERROR(INDEX('FR-Efficacy Acceptability'!P$12:P$52,MATCH($A8,'FR-Efficacy Acceptability'!$B$12:$B$52,0)),"")</f>
        <v>3</v>
      </c>
      <c r="CU8" s="94" t="n">
        <f aca="false">IFERROR(INDEX('FR-Efficacy Acceptability'!Q$12:Q$52,MATCH($A8,'FR-Efficacy Acceptability'!$B$12:$B$52,0)),"")</f>
        <v>4</v>
      </c>
      <c r="CV8" s="94" t="n">
        <f aca="false">IFERROR(INDEX('FR-Efficacy Acceptability'!R$12:R$52,MATCH($A8,'FR-Efficacy Acceptability'!$B$12:$B$52,0)),"")</f>
        <v>3</v>
      </c>
      <c r="CW8" s="94" t="n">
        <f aca="false">IFERROR(INDEX('FR-Efficacy Acceptability'!S$12:S$52,MATCH($A8,'FR-Efficacy Acceptability'!$B$12:$B$52,0)),"")</f>
        <v>3</v>
      </c>
      <c r="CX8" s="94" t="n">
        <f aca="false">IFERROR(INDEX('FR-Efficacy Acceptability'!T$12:T$52,MATCH($A8,'FR-Efficacy Acceptability'!$B$12:$B$52,0)),"")</f>
        <v>4</v>
      </c>
      <c r="CY8" s="94" t="n">
        <f aca="false">IFERROR(INDEX('FR-Efficacy Acceptability'!U$12:U$52,MATCH($A8,'FR-Efficacy Acceptability'!$B$12:$B$52,0)),"")</f>
        <v>4</v>
      </c>
      <c r="CZ8" s="94" t="n">
        <f aca="false">IFERROR(INDEX('FR-Efficacy Acceptability'!V$12:V$52,MATCH($A8,'FR-Efficacy Acceptability'!$B$12:$B$52,0)),"")</f>
        <v>3</v>
      </c>
      <c r="DA8" s="94" t="n">
        <f aca="false">IFERROR(INDEX('FR-Efficacy Acceptability'!W$12:W$52,MATCH($A8,'FR-Efficacy Acceptability'!$B$12:$B$52,0)),"")</f>
        <v>3</v>
      </c>
      <c r="DB8" s="94" t="n">
        <f aca="false">IFERROR(INDEX('FR-Efficacy Acceptability'!X$12:X$52,MATCH($A8,'FR-Efficacy Acceptability'!$B$12:$B$52,0)),"")</f>
        <v>3</v>
      </c>
      <c r="DC8" s="94" t="n">
        <f aca="false">IFERROR(INDEX('FR-Efficacy Acceptability'!Y$12:Y$52,MATCH($A8,'FR-Efficacy Acceptability'!$B$12:$B$52,0)),"")</f>
        <v>3</v>
      </c>
      <c r="DD8" s="94" t="n">
        <f aca="false">IFERROR(INDEX('FR-Efficacy Acceptability'!Z$12:Z$52,MATCH($A8,'FR-Efficacy Acceptability'!$B$12:$B$52,0)),"")</f>
        <v>3</v>
      </c>
      <c r="DE8" s="94" t="n">
        <f aca="false">IFERROR(INDEX('FR-Efficacy Acceptability'!AA$12:AA$52,MATCH($A8,'FR-Efficacy Acceptability'!$B$12:$B$52,0)),"")</f>
        <v>3</v>
      </c>
      <c r="DF8" s="94" t="n">
        <f aca="false">IFERROR(INDEX('FR-Efficacy Acceptability'!AB$12:AB$52,MATCH($A8,'FR-Efficacy Acceptability'!$B$12:$B$52,0)),"")</f>
        <v>3</v>
      </c>
      <c r="DG8" s="94" t="n">
        <f aca="false">IFERROR(INDEX('FR-Efficacy Acceptability'!AC$12:AC$52,MATCH($A8,'FR-Efficacy Acceptability'!$B$12:$B$52,0)),"")</f>
        <v>3</v>
      </c>
      <c r="DH8" s="115" t="n">
        <f aca="false">IF(X8&lt;&gt;"",X8-B8,"")</f>
        <v>1</v>
      </c>
      <c r="DI8" s="115" t="n">
        <f aca="false">IF(Y8&lt;&gt;"",Y8-C8,"")</f>
        <v>1</v>
      </c>
      <c r="DJ8" s="115" t="n">
        <f aca="false">IF(Z8&lt;&gt;"",Z8-D8,"")</f>
        <v>1</v>
      </c>
      <c r="DK8" s="115" t="n">
        <f aca="false">IF(AA8&lt;&gt;"",AA8-E8,"")</f>
        <v>0</v>
      </c>
      <c r="DL8" s="115" t="n">
        <f aca="false">IF(AB8&lt;&gt;"",AB8-F8,"")</f>
        <v>1</v>
      </c>
      <c r="DM8" s="115" t="n">
        <f aca="false">IF(AC8&lt;&gt;"",AC8-G8,"")</f>
        <v>-1</v>
      </c>
      <c r="DN8" s="115" t="n">
        <f aca="false">IF(AD8&lt;&gt;"",AD8-H8,"")</f>
        <v>1</v>
      </c>
      <c r="DO8" s="115" t="n">
        <f aca="false">IF(AE8&lt;&gt;"",AE8-I8,"")</f>
        <v>0</v>
      </c>
      <c r="DP8" s="115" t="n">
        <f aca="false">IF(AF8&lt;&gt;"",AF8-J8,"")</f>
        <v>0</v>
      </c>
      <c r="DQ8" s="115" t="n">
        <f aca="false">IF(AG8&lt;&gt;"",AG8-K8,"")</f>
        <v>1</v>
      </c>
      <c r="DR8" s="115" t="n">
        <f aca="false">IF(AH8&lt;&gt;"",AH8-L8,"")</f>
        <v>1</v>
      </c>
      <c r="DS8" s="115" t="n">
        <f aca="false">IF(AI8&lt;&gt;"",AI8-M8,"")</f>
        <v>-1</v>
      </c>
      <c r="DT8" s="115" t="n">
        <f aca="false">IF(AJ8&lt;&gt;"",AJ8-N8,"")</f>
        <v>1</v>
      </c>
      <c r="DU8" s="115" t="n">
        <f aca="false">IF(AK8&lt;&gt;"",AK8-O8,"")</f>
        <v>1</v>
      </c>
      <c r="DV8" s="115" t="n">
        <f aca="false">IF(AL8&lt;&gt;"",AL8-P8,"")</f>
        <v>-1</v>
      </c>
      <c r="DW8" s="115" t="n">
        <f aca="false">IF(AM8&lt;&gt;"",AM8-Q8,"")</f>
        <v>0</v>
      </c>
      <c r="DX8" s="115" t="n">
        <f aca="false">IF(AN8&lt;&gt;"",AN8-R8,"")</f>
        <v>0</v>
      </c>
      <c r="DY8" s="115" t="n">
        <f aca="false">IF(AO8&lt;&gt;"",AO8-S8,"")</f>
        <v>0</v>
      </c>
      <c r="DZ8" s="115" t="n">
        <f aca="false">IF(AP8&lt;&gt;"",AP8-T8,"")</f>
        <v>0</v>
      </c>
      <c r="EA8" s="115" t="n">
        <f aca="false">IF(AQ8&lt;&gt;"",AQ8-U8,"")</f>
        <v>0</v>
      </c>
      <c r="EB8" s="115" t="n">
        <f aca="false">IF(AR8&lt;&gt;"",AR8-V8,"")</f>
        <v>0</v>
      </c>
      <c r="EC8" s="115" t="n">
        <f aca="false">IF(AS8&lt;&gt;"",AS8-W8,"")</f>
        <v>0</v>
      </c>
      <c r="ED8" s="115" t="n">
        <f aca="false">IF(AT8&lt;&gt;"",AT8-B8,"")</f>
        <v>0</v>
      </c>
      <c r="EE8" s="115" t="n">
        <f aca="false">IF(AU8&lt;&gt;"",AU8-C8,"")</f>
        <v>0</v>
      </c>
      <c r="EF8" s="115" t="n">
        <f aca="false">IF(AV8&lt;&gt;"",AV8-D8,"")</f>
        <v>0</v>
      </c>
      <c r="EG8" s="115" t="n">
        <f aca="false">IF(AW8&lt;&gt;"",AW8-E8,"")</f>
        <v>-1</v>
      </c>
      <c r="EH8" s="115" t="n">
        <f aca="false">IF(AX8&lt;&gt;"",AX8-F8,"")</f>
        <v>-1</v>
      </c>
      <c r="EI8" s="115" t="n">
        <f aca="false">IF(AY8&lt;&gt;"",AY8-G8,"")</f>
        <v>-1</v>
      </c>
      <c r="EJ8" s="115" t="n">
        <f aca="false">IF(AZ8&lt;&gt;"",AZ8-H8,"")</f>
        <v>-1</v>
      </c>
      <c r="EK8" s="115" t="n">
        <f aca="false">IF(BA8&lt;&gt;"",BA8-I8,"")</f>
        <v>0</v>
      </c>
      <c r="EL8" s="115" t="n">
        <f aca="false">IF(BB8&lt;&gt;"",BB8-J8,"")</f>
        <v>0</v>
      </c>
      <c r="EM8" s="115" t="n">
        <f aca="false">IF(BC8&lt;&gt;"",BC8-K8,"")</f>
        <v>-1</v>
      </c>
      <c r="EN8" s="115" t="n">
        <f aca="false">IF(BD8&lt;&gt;"",BD8-L8,"")</f>
        <v>-1</v>
      </c>
      <c r="EO8" s="115" t="n">
        <f aca="false">IF(BE8&lt;&gt;"",BE8-M8,"")</f>
        <v>-1</v>
      </c>
      <c r="EP8" s="115" t="n">
        <f aca="false">IF(BF8&lt;&gt;"",BF8-N8,"")</f>
        <v>0</v>
      </c>
      <c r="EQ8" s="115" t="n">
        <f aca="false">IF(BG8&lt;&gt;"",BG8-O8,"")</f>
        <v>-1</v>
      </c>
      <c r="ER8" s="115" t="n">
        <f aca="false">IF(BH8&lt;&gt;"",BH8-P8,"")</f>
        <v>0</v>
      </c>
      <c r="ES8" s="115" t="n">
        <f aca="false">IF(BI8&lt;&gt;"",BI8-Q8,"")</f>
        <v>0</v>
      </c>
      <c r="ET8" s="115" t="n">
        <f aca="false">IF(BJ8&lt;&gt;"",BJ8-R8,"")</f>
        <v>0</v>
      </c>
      <c r="EU8" s="115" t="n">
        <f aca="false">IF(BK8&lt;&gt;"",BK8-S8,"")</f>
        <v>0</v>
      </c>
      <c r="EV8" s="115" t="n">
        <f aca="false">IF(BL8&lt;&gt;"",BL8-T8,"")</f>
        <v>0</v>
      </c>
      <c r="EW8" s="115" t="n">
        <f aca="false">IF(BM8&lt;&gt;"",BM8-U8,"")</f>
        <v>-1</v>
      </c>
      <c r="EX8" s="115" t="n">
        <f aca="false">IF(BN8&lt;&gt;"",BN8-V8,"")</f>
        <v>0</v>
      </c>
      <c r="EY8" s="115" t="n">
        <f aca="false">IF(BO8&lt;&gt;"",BO8-W8,"")</f>
        <v>0</v>
      </c>
      <c r="EZ8" s="115" t="n">
        <f aca="false">IF(BP8&lt;&gt;"",BP8-B8,"")</f>
        <v>0</v>
      </c>
      <c r="FA8" s="115" t="n">
        <f aca="false">IF(BQ8&lt;&gt;"",BQ8-C8,"")</f>
        <v>0</v>
      </c>
      <c r="FB8" s="115" t="n">
        <f aca="false">IF(BR8&lt;&gt;"",BR8-D8,"")</f>
        <v>0</v>
      </c>
      <c r="FC8" s="115" t="n">
        <f aca="false">IF(BS8&lt;&gt;"",BS8-E8,"")</f>
        <v>0</v>
      </c>
      <c r="FD8" s="115" t="n">
        <f aca="false">IF(BT8&lt;&gt;"",BT8-F8,"")</f>
        <v>-1</v>
      </c>
      <c r="FE8" s="115" t="n">
        <f aca="false">IF(BU8&lt;&gt;"",BU8-G8,"")</f>
        <v>1</v>
      </c>
      <c r="FF8" s="115" t="n">
        <f aca="false">IF(BV8&lt;&gt;"",BV8-H8,"")</f>
        <v>0</v>
      </c>
      <c r="FG8" s="115" t="n">
        <f aca="false">IF(BW8&lt;&gt;"",BW8-I8,"")</f>
        <v>0</v>
      </c>
      <c r="FH8" s="115" t="n">
        <f aca="false">IF(BX8&lt;&gt;"",BX8-J8,"")</f>
        <v>0</v>
      </c>
      <c r="FI8" s="115" t="n">
        <f aca="false">IF(BY8&lt;&gt;"",BY8-K8,"")</f>
        <v>0</v>
      </c>
      <c r="FJ8" s="115" t="n">
        <f aca="false">IF(BZ8&lt;&gt;"",BZ8-L8,"")</f>
        <v>-1</v>
      </c>
      <c r="FK8" s="115" t="n">
        <f aca="false">IF(CA8&lt;&gt;"",CA8-M8,"")</f>
        <v>0</v>
      </c>
      <c r="FL8" s="115" t="n">
        <f aca="false">IF(CB8&lt;&gt;"",CB8-N8,"")</f>
        <v>0</v>
      </c>
      <c r="FM8" s="115" t="n">
        <f aca="false">IF(CC8&lt;&gt;"",CC8-O8,"")</f>
        <v>0</v>
      </c>
      <c r="FN8" s="115" t="n">
        <f aca="false">IF(CD8&lt;&gt;"",CD8-P8,"")</f>
        <v>0</v>
      </c>
      <c r="FO8" s="115" t="n">
        <f aca="false">IF(CE8&lt;&gt;"",CE8-Q8,"")</f>
        <v>0</v>
      </c>
      <c r="FP8" s="115" t="n">
        <f aca="false">IF(CF8&lt;&gt;"",CF8-R8,"")</f>
        <v>0</v>
      </c>
      <c r="FQ8" s="115" t="n">
        <f aca="false">IF(CG8&lt;&gt;"",CG8-S8,"")</f>
        <v>0</v>
      </c>
      <c r="FR8" s="115" t="n">
        <f aca="false">IF(CH8&lt;&gt;"",CH8-T8,"")</f>
        <v>0</v>
      </c>
      <c r="FS8" s="115" t="n">
        <f aca="false">IF(CI8&lt;&gt;"",CI8-U8,"")</f>
        <v>0</v>
      </c>
      <c r="FT8" s="115" t="n">
        <f aca="false">IF(CJ8&lt;&gt;"",CJ8-V8,"")</f>
        <v>0</v>
      </c>
      <c r="FU8" s="115" t="n">
        <f aca="false">IF(CK8&lt;&gt;"",CK8-W8,"")</f>
        <v>0</v>
      </c>
      <c r="FV8" s="115" t="n">
        <f aca="false">IF(CL8&lt;&gt;"",CL8-B8,"")</f>
        <v>0</v>
      </c>
      <c r="FW8" s="115" t="n">
        <f aca="false">IF(CM8&lt;&gt;"",CM8-C8,"")</f>
        <v>0</v>
      </c>
      <c r="FX8" s="115" t="n">
        <f aca="false">IF(CN8&lt;&gt;"",CN8-D8,"")</f>
        <v>0</v>
      </c>
      <c r="FY8" s="115" t="n">
        <f aca="false">IF(CO8&lt;&gt;"",CO8-E8,"")</f>
        <v>-1</v>
      </c>
      <c r="FZ8" s="115" t="n">
        <f aca="false">IF(CP8&lt;&gt;"",CP8-F8,"")</f>
        <v>0</v>
      </c>
      <c r="GA8" s="115" t="n">
        <f aca="false">IF(CQ8&lt;&gt;"",CQ8-G8,"")</f>
        <v>0</v>
      </c>
      <c r="GB8" s="115" t="n">
        <f aca="false">IF(CR8&lt;&gt;"",CR8-H8,"")</f>
        <v>0</v>
      </c>
      <c r="GC8" s="115" t="n">
        <f aca="false">IF(CS8&lt;&gt;"",CS8-I8,"")</f>
        <v>-2</v>
      </c>
      <c r="GD8" s="115" t="n">
        <f aca="false">IF(CT8&lt;&gt;"",CT8-J8,"")</f>
        <v>0</v>
      </c>
      <c r="GE8" s="115" t="n">
        <f aca="false">IF(CU8&lt;&gt;"",CU8-K8,"")</f>
        <v>0</v>
      </c>
      <c r="GF8" s="115" t="n">
        <f aca="false">IF(CV8&lt;&gt;"",CV8-L8,"")</f>
        <v>-1</v>
      </c>
      <c r="GG8" s="115" t="n">
        <f aca="false">IF(CW8&lt;&gt;"",CW8-M8,"")</f>
        <v>0</v>
      </c>
      <c r="GH8" s="115" t="n">
        <f aca="false">IF(CX8&lt;&gt;"",CX8-N8,"")</f>
        <v>0</v>
      </c>
      <c r="GI8" s="115" t="n">
        <f aca="false">IF(CY8&lt;&gt;"",CY8-O8,"")</f>
        <v>0</v>
      </c>
      <c r="GJ8" s="115" t="n">
        <f aca="false">IF(CZ8&lt;&gt;"",CZ8-P8,"")</f>
        <v>0</v>
      </c>
      <c r="GK8" s="115" t="n">
        <f aca="false">IF(DA8&lt;&gt;"",DA8-Q8,"")</f>
        <v>0</v>
      </c>
      <c r="GL8" s="115" t="n">
        <f aca="false">IF(DB8&lt;&gt;"",DB8-R8,"")</f>
        <v>0</v>
      </c>
      <c r="GM8" s="115" t="n">
        <f aca="false">IF(DC8&lt;&gt;"",DC8-S8,"")</f>
        <v>0</v>
      </c>
      <c r="GN8" s="115" t="n">
        <f aca="false">IF(DD8&lt;&gt;"",DD8-T8,"")</f>
        <v>0</v>
      </c>
      <c r="GO8" s="115" t="n">
        <f aca="false">IF(DE8&lt;&gt;"",DE8-U8,"")</f>
        <v>0</v>
      </c>
      <c r="GP8" s="115" t="n">
        <f aca="false">IF(DF8&lt;&gt;"",DF8-V8,"")</f>
        <v>0</v>
      </c>
      <c r="GQ8" s="115" t="n">
        <f aca="false">IF(DG8&lt;&gt;"",DG8-W8,"")</f>
        <v>0</v>
      </c>
      <c r="GR8" s="116" t="n">
        <f aca="false" t="array" ref="GR8:GR8">MAX(DH8:GQ8)=MIN(DH8:GQ8)</f>
        <v>0</v>
      </c>
    </row>
    <row r="9" customFormat="false" ht="15" hidden="true" customHeight="false" outlineLevel="0" collapsed="false">
      <c r="A9" s="114" t="s">
        <v>12</v>
      </c>
      <c r="B9" s="115" t="n">
        <f aca="false">IFERROR(ROUND(AVERAGE(X9,AT9,BP9,CL9),0),"")</f>
        <v>4</v>
      </c>
      <c r="C9" s="115" t="n">
        <f aca="false">IFERROR(ROUND(AVERAGE(Y9,AU9,BQ9,CM9),0),"")</f>
        <v>4</v>
      </c>
      <c r="D9" s="115" t="n">
        <f aca="false">IFERROR(ROUND(AVERAGE(Z9,AV9,BR9,CN9),0),"")</f>
        <v>4</v>
      </c>
      <c r="E9" s="115" t="n">
        <f aca="false">IFERROR(ROUND(AVERAGE(AA9,AW9,BS9,CO9),0),"")</f>
        <v>4</v>
      </c>
      <c r="F9" s="115" t="n">
        <f aca="false">IFERROR(ROUND(AVERAGE(AB9,AX9,BT9,CP9),0),"")</f>
        <v>4</v>
      </c>
      <c r="G9" s="115" t="n">
        <f aca="false">IFERROR(ROUND(AVERAGE(AC9,AY9,BU9,CQ9),0),"")</f>
        <v>3</v>
      </c>
      <c r="H9" s="115" t="n">
        <f aca="false">IFERROR(ROUND(AVERAGE(AD9,AZ9,BV9,CR9),0),"")</f>
        <v>3</v>
      </c>
      <c r="I9" s="115" t="n">
        <f aca="false">IFERROR(ROUND(AVERAGE(AE9,BA9,BW9,CS9),0),"")</f>
        <v>3</v>
      </c>
      <c r="J9" s="115" t="n">
        <f aca="false">IFERROR(ROUND(AVERAGE(AF9,BB9,BX9,CT9),0),"")</f>
        <v>4</v>
      </c>
      <c r="K9" s="115" t="n">
        <f aca="false">IFERROR(ROUND(AVERAGE(AG9,BC9,BY9,CU9),0),"")</f>
        <v>5</v>
      </c>
      <c r="L9" s="115" t="n">
        <f aca="false">IFERROR(ROUND(AVERAGE(AH9,BD9,BZ9,CV9),0),"")</f>
        <v>3</v>
      </c>
      <c r="M9" s="115" t="n">
        <f aca="false">IFERROR(ROUND(AVERAGE(AI9,BE9,CA9,CW9),0),"")</f>
        <v>3</v>
      </c>
      <c r="N9" s="115" t="n">
        <f aca="false">IFERROR(ROUND(AVERAGE(AJ9,BF9,CB9,CX9),0),"")</f>
        <v>5</v>
      </c>
      <c r="O9" s="115" t="n">
        <f aca="false">IFERROR(ROUND(AVERAGE(AK9,BG9,CC9,CY9),0),"")</f>
        <v>2</v>
      </c>
      <c r="P9" s="115" t="n">
        <f aca="false">IFERROR(ROUND(AVERAGE(AL9,BH9,CD9,CZ9),0),"")</f>
        <v>3</v>
      </c>
      <c r="Q9" s="115" t="n">
        <f aca="false">IFERROR(ROUND(AVERAGE(AM9,BI9,CE9,DA9),0),"")</f>
        <v>3</v>
      </c>
      <c r="R9" s="115" t="n">
        <f aca="false">IFERROR(ROUND(AVERAGE(AN9,BJ9,CF9,DB9),0),"")</f>
        <v>3</v>
      </c>
      <c r="S9" s="115" t="n">
        <f aca="false">IFERROR(ROUND(AVERAGE(AO9,BK9,CG9,DC9),0),"")</f>
        <v>3</v>
      </c>
      <c r="T9" s="115" t="n">
        <f aca="false">IFERROR(ROUND(AVERAGE(AP9,BL9,CH9,DD9),0),"")</f>
        <v>3</v>
      </c>
      <c r="U9" s="115" t="n">
        <f aca="false">IFERROR(ROUND(AVERAGE(AQ9,BM9,CI9,DE9),0),"")</f>
        <v>3</v>
      </c>
      <c r="V9" s="115" t="n">
        <f aca="false">IFERROR(ROUND(AVERAGE(AR9,BN9,CJ9,DF9),0),"")</f>
        <v>3</v>
      </c>
      <c r="W9" s="115" t="n">
        <f aca="false">IFERROR(ROUND(AVERAGE(AS9,BO9,CK9,DG9),0),"")</f>
        <v>3</v>
      </c>
      <c r="X9" s="94" t="n">
        <f aca="false">IFERROR(INDEX('ES-Efficacy Acceptability'!H$12:H$52,MATCH($A9,'ES-Efficacy Acceptability'!$B$12:$B$52,0)),"")</f>
        <v>4</v>
      </c>
      <c r="Y9" s="94" t="n">
        <f aca="false">IFERROR(INDEX('ES-Efficacy Acceptability'!I$12:I$52,MATCH($A9,'ES-Efficacy Acceptability'!$B$12:$B$52,0)),"")</f>
        <v>4</v>
      </c>
      <c r="Z9" s="94" t="n">
        <f aca="false">IFERROR(INDEX('ES-Efficacy Acceptability'!J$12:J$52,MATCH($A9,'ES-Efficacy Acceptability'!$B$12:$B$52,0)),"")</f>
        <v>4</v>
      </c>
      <c r="AA9" s="94" t="n">
        <f aca="false">IFERROR(INDEX('ES-Efficacy Acceptability'!K$12:K$52,MATCH($A9,'ES-Efficacy Acceptability'!$B$12:$B$52,0)),"")</f>
        <v>4</v>
      </c>
      <c r="AB9" s="94" t="n">
        <f aca="false">IFERROR(INDEX('ES-Efficacy Acceptability'!L$12:L$52,MATCH($A9,'ES-Efficacy Acceptability'!$B$12:$B$52,0)),"")</f>
        <v>4</v>
      </c>
      <c r="AC9" s="94" t="n">
        <f aca="false">IFERROR(INDEX('ES-Efficacy Acceptability'!M$12:M$52,MATCH($A9,'ES-Efficacy Acceptability'!$B$12:$B$52,0)),"")</f>
        <v>3</v>
      </c>
      <c r="AD9" s="94" t="n">
        <f aca="false">IFERROR(INDEX('ES-Efficacy Acceptability'!N$12:N$52,MATCH($A9,'ES-Efficacy Acceptability'!$B$12:$B$52,0)),"")</f>
        <v>3</v>
      </c>
      <c r="AE9" s="94" t="n">
        <f aca="false">IFERROR(INDEX('ES-Efficacy Acceptability'!O$12:O$52,MATCH($A9,'ES-Efficacy Acceptability'!$B$12:$B$52,0)),"")</f>
        <v>3</v>
      </c>
      <c r="AF9" s="94" t="n">
        <f aca="false">IFERROR(INDEX('ES-Efficacy Acceptability'!P$12:P$52,MATCH($A9,'ES-Efficacy Acceptability'!$B$12:$B$52,0)),"")</f>
        <v>4</v>
      </c>
      <c r="AG9" s="94" t="n">
        <f aca="false">IFERROR(INDEX('ES-Efficacy Acceptability'!Q$12:Q$52,MATCH($A9,'ES-Efficacy Acceptability'!$B$12:$B$52,0)),"")</f>
        <v>5</v>
      </c>
      <c r="AH9" s="94" t="n">
        <f aca="false">IFERROR(INDEX('ES-Efficacy Acceptability'!R$12:R$52,MATCH($A9,'ES-Efficacy Acceptability'!$B$12:$B$52,0)),"")</f>
        <v>3</v>
      </c>
      <c r="AI9" s="94" t="n">
        <f aca="false">IFERROR(INDEX('ES-Efficacy Acceptability'!S$12:S$52,MATCH($A9,'ES-Efficacy Acceptability'!$B$12:$B$52,0)),"")</f>
        <v>3</v>
      </c>
      <c r="AJ9" s="94" t="n">
        <f aca="false">IFERROR(INDEX('ES-Efficacy Acceptability'!T$12:T$52,MATCH($A9,'ES-Efficacy Acceptability'!$B$12:$B$52,0)),"")</f>
        <v>5</v>
      </c>
      <c r="AK9" s="94" t="n">
        <f aca="false">IFERROR(INDEX('ES-Efficacy Acceptability'!U$12:U$52,MATCH($A9,'ES-Efficacy Acceptability'!$B$12:$B$52,0)),"")</f>
        <v>2</v>
      </c>
      <c r="AL9" s="94" t="n">
        <f aca="false">IFERROR(INDEX('ES-Efficacy Acceptability'!V$12:V$52,MATCH($A9,'ES-Efficacy Acceptability'!$B$12:$B$52,0)),"")</f>
        <v>3</v>
      </c>
      <c r="AM9" s="94" t="n">
        <f aca="false">IFERROR(INDEX('ES-Efficacy Acceptability'!W$12:W$52,MATCH($A9,'ES-Efficacy Acceptability'!$B$12:$B$52,0)),"")</f>
        <v>3</v>
      </c>
      <c r="AN9" s="94" t="n">
        <f aca="false">IFERROR(INDEX('ES-Efficacy Acceptability'!X$12:X$52,MATCH($A9,'ES-Efficacy Acceptability'!$B$12:$B$52,0)),"")</f>
        <v>3</v>
      </c>
      <c r="AO9" s="94" t="n">
        <f aca="false">IFERROR(INDEX('ES-Efficacy Acceptability'!Y$12:Y$52,MATCH($A9,'ES-Efficacy Acceptability'!$B$12:$B$52,0)),"")</f>
        <v>3</v>
      </c>
      <c r="AP9" s="94" t="n">
        <f aca="false">IFERROR(INDEX('ES-Efficacy Acceptability'!Z$12:Z$52,MATCH($A9,'ES-Efficacy Acceptability'!$B$12:$B$52,0)),"")</f>
        <v>3</v>
      </c>
      <c r="AQ9" s="94" t="n">
        <f aca="false">IFERROR(INDEX('ES-Efficacy Acceptability'!AA$12:AA$52,MATCH($A9,'ES-Efficacy Acceptability'!$B$12:$B$52,0)),"")</f>
        <v>3</v>
      </c>
      <c r="AR9" s="94" t="n">
        <f aca="false">IFERROR(INDEX('ES-Efficacy Acceptability'!AB$12:AB$52,MATCH($A9,'ES-Efficacy Acceptability'!$B$12:$B$52,0)),"")</f>
        <v>3</v>
      </c>
      <c r="AS9" s="94" t="n">
        <f aca="false">IFERROR(INDEX('ES-Efficacy Acceptability'!AC$12:AC$52,MATCH($A9,'ES-Efficacy Acceptability'!$B$12:$B$52,0)),"")</f>
        <v>3</v>
      </c>
      <c r="AT9" s="94" t="n">
        <f aca="false">IFERROR(INDEX('IT-Efficacy Acceptability'!H$12:H$52,MATCH($A9,'IT-Efficacy Acceptability'!$B$12:$B$52,0)),"")</f>
        <v>4</v>
      </c>
      <c r="AU9" s="94" t="n">
        <f aca="false">IFERROR(INDEX('IT-Efficacy Acceptability'!I$12:I$52,MATCH($A9,'IT-Efficacy Acceptability'!$B$12:$B$52,0)),"")</f>
        <v>4</v>
      </c>
      <c r="AV9" s="94" t="n">
        <f aca="false">IFERROR(INDEX('IT-Efficacy Acceptability'!J$12:J$52,MATCH($A9,'IT-Efficacy Acceptability'!$B$12:$B$52,0)),"")</f>
        <v>4</v>
      </c>
      <c r="AW9" s="94" t="n">
        <f aca="false">IFERROR(INDEX('IT-Efficacy Acceptability'!K$12:K$52,MATCH($A9,'IT-Efficacy Acceptability'!$B$12:$B$52,0)),"")</f>
        <v>4</v>
      </c>
      <c r="AX9" s="94" t="n">
        <f aca="false">IFERROR(INDEX('IT-Efficacy Acceptability'!L$12:L$52,MATCH($A9,'IT-Efficacy Acceptability'!$B$12:$B$52,0)),"")</f>
        <v>4</v>
      </c>
      <c r="AY9" s="94" t="n">
        <f aca="false">IFERROR(INDEX('IT-Efficacy Acceptability'!M$12:M$52,MATCH($A9,'IT-Efficacy Acceptability'!$B$12:$B$52,0)),"")</f>
        <v>3</v>
      </c>
      <c r="AZ9" s="94" t="n">
        <f aca="false">IFERROR(INDEX('IT-Efficacy Acceptability'!N$12:N$52,MATCH($A9,'IT-Efficacy Acceptability'!$B$12:$B$52,0)),"")</f>
        <v>3</v>
      </c>
      <c r="BA9" s="94" t="n">
        <f aca="false">IFERROR(INDEX('IT-Efficacy Acceptability'!O$12:O$52,MATCH($A9,'IT-Efficacy Acceptability'!$B$12:$B$52,0)),"")</f>
        <v>3</v>
      </c>
      <c r="BB9" s="94" t="n">
        <f aca="false">IFERROR(INDEX('IT-Efficacy Acceptability'!P$12:P$52,MATCH($A9,'IT-Efficacy Acceptability'!$B$12:$B$52,0)),"")</f>
        <v>4</v>
      </c>
      <c r="BC9" s="94" t="n">
        <f aca="false">IFERROR(INDEX('IT-Efficacy Acceptability'!Q$12:Q$52,MATCH($A9,'IT-Efficacy Acceptability'!$B$12:$B$52,0)),"")</f>
        <v>5</v>
      </c>
      <c r="BD9" s="94" t="n">
        <f aca="false">IFERROR(INDEX('IT-Efficacy Acceptability'!R$12:R$52,MATCH($A9,'IT-Efficacy Acceptability'!$B$12:$B$52,0)),"")</f>
        <v>3</v>
      </c>
      <c r="BE9" s="94" t="n">
        <f aca="false">IFERROR(INDEX('IT-Efficacy Acceptability'!S$12:S$52,MATCH($A9,'IT-Efficacy Acceptability'!$B$12:$B$52,0)),"")</f>
        <v>3</v>
      </c>
      <c r="BF9" s="94" t="n">
        <f aca="false">IFERROR(INDEX('IT-Efficacy Acceptability'!T$12:T$52,MATCH($A9,'IT-Efficacy Acceptability'!$B$12:$B$52,0)),"")</f>
        <v>5</v>
      </c>
      <c r="BG9" s="94" t="n">
        <f aca="false">IFERROR(INDEX('IT-Efficacy Acceptability'!U$12:U$52,MATCH($A9,'IT-Efficacy Acceptability'!$B$12:$B$52,0)),"")</f>
        <v>2</v>
      </c>
      <c r="BH9" s="94" t="n">
        <f aca="false">IFERROR(INDEX('IT-Efficacy Acceptability'!V$12:V$52,MATCH($A9,'IT-Efficacy Acceptability'!$B$12:$B$52,0)),"")</f>
        <v>3</v>
      </c>
      <c r="BI9" s="94" t="n">
        <f aca="false">IFERROR(INDEX('IT-Efficacy Acceptability'!W$12:W$52,MATCH($A9,'IT-Efficacy Acceptability'!$B$12:$B$52,0)),"")</f>
        <v>3</v>
      </c>
      <c r="BJ9" s="94" t="n">
        <f aca="false">IFERROR(INDEX('IT-Efficacy Acceptability'!X$12:X$52,MATCH($A9,'IT-Efficacy Acceptability'!$B$12:$B$52,0)),"")</f>
        <v>3</v>
      </c>
      <c r="BK9" s="94" t="n">
        <f aca="false">IFERROR(INDEX('IT-Efficacy Acceptability'!Y$12:Y$52,MATCH($A9,'IT-Efficacy Acceptability'!$B$12:$B$52,0)),"")</f>
        <v>3</v>
      </c>
      <c r="BL9" s="94" t="n">
        <f aca="false">IFERROR(INDEX('IT-Efficacy Acceptability'!Z$12:Z$52,MATCH($A9,'IT-Efficacy Acceptability'!$B$12:$B$52,0)),"")</f>
        <v>3</v>
      </c>
      <c r="BM9" s="94" t="n">
        <f aca="false">IFERROR(INDEX('IT-Efficacy Acceptability'!AA$12:AA$52,MATCH($A9,'IT-Efficacy Acceptability'!$B$12:$B$52,0)),"")</f>
        <v>3</v>
      </c>
      <c r="BN9" s="94" t="n">
        <f aca="false">IFERROR(INDEX('IT-Efficacy Acceptability'!AB$12:AB$52,MATCH($A9,'IT-Efficacy Acceptability'!$B$12:$B$52,0)),"")</f>
        <v>3</v>
      </c>
      <c r="BO9" s="94" t="n">
        <f aca="false">IFERROR(INDEX('IT-Efficacy Acceptability'!AC$12:AC$52,MATCH($A9,'IT-Efficacy Acceptability'!$B$12:$B$52,0)),"")</f>
        <v>3</v>
      </c>
      <c r="BP9" s="94" t="n">
        <f aca="false">IFERROR(INDEX('DE-Efficacy Acceptability'!H$12:H$52,MATCH($A9,'DE-Efficacy Acceptability'!$B$12:$B$52,0)),"")</f>
        <v>4</v>
      </c>
      <c r="BQ9" s="94" t="n">
        <f aca="false">IFERROR(INDEX('DE-Efficacy Acceptability'!I$12:I$52,MATCH($A9,'DE-Efficacy Acceptability'!$B$12:$B$52,0)),"")</f>
        <v>4</v>
      </c>
      <c r="BR9" s="94" t="n">
        <f aca="false">IFERROR(INDEX('DE-Efficacy Acceptability'!J$12:J$52,MATCH($A9,'DE-Efficacy Acceptability'!$B$12:$B$52,0)),"")</f>
        <v>4</v>
      </c>
      <c r="BS9" s="94" t="n">
        <f aca="false">IFERROR(INDEX('DE-Efficacy Acceptability'!K$12:K$52,MATCH($A9,'DE-Efficacy Acceptability'!$B$12:$B$52,0)),"")</f>
        <v>4</v>
      </c>
      <c r="BT9" s="94" t="n">
        <f aca="false">IFERROR(INDEX('DE-Efficacy Acceptability'!L$12:L$52,MATCH($A9,'DE-Efficacy Acceptability'!$B$12:$B$52,0)),"")</f>
        <v>4</v>
      </c>
      <c r="BU9" s="94" t="n">
        <f aca="false">IFERROR(INDEX('DE-Efficacy Acceptability'!M$12:M$52,MATCH($A9,'DE-Efficacy Acceptability'!$B$12:$B$52,0)),"")</f>
        <v>3</v>
      </c>
      <c r="BV9" s="94" t="n">
        <f aca="false">IFERROR(INDEX('DE-Efficacy Acceptability'!N$12:N$52,MATCH($A9,'DE-Efficacy Acceptability'!$B$12:$B$52,0)),"")</f>
        <v>3</v>
      </c>
      <c r="BW9" s="94" t="n">
        <f aca="false">IFERROR(INDEX('DE-Efficacy Acceptability'!O$12:O$52,MATCH($A9,'DE-Efficacy Acceptability'!$B$12:$B$52,0)),"")</f>
        <v>3</v>
      </c>
      <c r="BX9" s="94" t="n">
        <f aca="false">IFERROR(INDEX('DE-Efficacy Acceptability'!P$12:P$52,MATCH($A9,'DE-Efficacy Acceptability'!$B$12:$B$52,0)),"")</f>
        <v>4</v>
      </c>
      <c r="BY9" s="94" t="n">
        <f aca="false">IFERROR(INDEX('DE-Efficacy Acceptability'!Q$12:Q$52,MATCH($A9,'DE-Efficacy Acceptability'!$B$12:$B$52,0)),"")</f>
        <v>5</v>
      </c>
      <c r="BZ9" s="94" t="n">
        <f aca="false">IFERROR(INDEX('DE-Efficacy Acceptability'!R$12:R$52,MATCH($A9,'DE-Efficacy Acceptability'!$B$12:$B$52,0)),"")</f>
        <v>3</v>
      </c>
      <c r="CA9" s="94" t="n">
        <f aca="false">IFERROR(INDEX('DE-Efficacy Acceptability'!S$12:S$52,MATCH($A9,'DE-Efficacy Acceptability'!$B$12:$B$52,0)),"")</f>
        <v>3</v>
      </c>
      <c r="CB9" s="94" t="n">
        <f aca="false">IFERROR(INDEX('DE-Efficacy Acceptability'!T$12:T$52,MATCH($A9,'DE-Efficacy Acceptability'!$B$12:$B$52,0)),"")</f>
        <v>5</v>
      </c>
      <c r="CC9" s="94" t="n">
        <f aca="false">IFERROR(INDEX('DE-Efficacy Acceptability'!U$12:U$52,MATCH($A9,'DE-Efficacy Acceptability'!$B$12:$B$52,0)),"")</f>
        <v>2</v>
      </c>
      <c r="CD9" s="94" t="n">
        <f aca="false">IFERROR(INDEX('DE-Efficacy Acceptability'!V$12:V$52,MATCH($A9,'DE-Efficacy Acceptability'!$B$12:$B$52,0)),"")</f>
        <v>3</v>
      </c>
      <c r="CE9" s="94" t="n">
        <f aca="false">IFERROR(INDEX('DE-Efficacy Acceptability'!W$12:W$52,MATCH($A9,'DE-Efficacy Acceptability'!$B$12:$B$52,0)),"")</f>
        <v>3</v>
      </c>
      <c r="CF9" s="94" t="n">
        <f aca="false">IFERROR(INDEX('DE-Efficacy Acceptability'!X$12:X$52,MATCH($A9,'DE-Efficacy Acceptability'!$B$12:$B$52,0)),"")</f>
        <v>3</v>
      </c>
      <c r="CG9" s="94" t="n">
        <f aca="false">IFERROR(INDEX('DE-Efficacy Acceptability'!Y$12:Y$52,MATCH($A9,'DE-Efficacy Acceptability'!$B$12:$B$52,0)),"")</f>
        <v>3</v>
      </c>
      <c r="CH9" s="94" t="n">
        <f aca="false">IFERROR(INDEX('DE-Efficacy Acceptability'!Z$12:Z$52,MATCH($A9,'DE-Efficacy Acceptability'!$B$12:$B$52,0)),"")</f>
        <v>3</v>
      </c>
      <c r="CI9" s="94" t="n">
        <f aca="false">IFERROR(INDEX('DE-Efficacy Acceptability'!AA$12:AA$52,MATCH($A9,'DE-Efficacy Acceptability'!$B$12:$B$52,0)),"")</f>
        <v>3</v>
      </c>
      <c r="CJ9" s="94" t="n">
        <f aca="false">IFERROR(INDEX('DE-Efficacy Acceptability'!AB$12:AB$52,MATCH($A9,'DE-Efficacy Acceptability'!$B$12:$B$52,0)),"")</f>
        <v>3</v>
      </c>
      <c r="CK9" s="94" t="n">
        <f aca="false">IFERROR(INDEX('DE-Efficacy Acceptability'!AC$12:AC$52,MATCH($A9,'DE-Efficacy Acceptability'!$B$12:$B$52,0)),"")</f>
        <v>3</v>
      </c>
      <c r="CL9" s="94" t="n">
        <f aca="false">IFERROR(INDEX('FR-Efficacy Acceptability'!H$12:H$52,MATCH($A9,'FR-Efficacy Acceptability'!$B$12:$B$52,0)),"")</f>
        <v>4</v>
      </c>
      <c r="CM9" s="94" t="n">
        <f aca="false">IFERROR(INDEX('FR-Efficacy Acceptability'!I$12:I$52,MATCH($A9,'FR-Efficacy Acceptability'!$B$12:$B$52,0)),"")</f>
        <v>4</v>
      </c>
      <c r="CN9" s="94" t="n">
        <f aca="false">IFERROR(INDEX('FR-Efficacy Acceptability'!J$12:J$52,MATCH($A9,'FR-Efficacy Acceptability'!$B$12:$B$52,0)),"")</f>
        <v>4</v>
      </c>
      <c r="CO9" s="94" t="n">
        <f aca="false">IFERROR(INDEX('FR-Efficacy Acceptability'!K$12:K$52,MATCH($A9,'FR-Efficacy Acceptability'!$B$12:$B$52,0)),"")</f>
        <v>4</v>
      </c>
      <c r="CP9" s="94" t="n">
        <f aca="false">IFERROR(INDEX('FR-Efficacy Acceptability'!L$12:L$52,MATCH($A9,'FR-Efficacy Acceptability'!$B$12:$B$52,0)),"")</f>
        <v>4</v>
      </c>
      <c r="CQ9" s="94" t="n">
        <f aca="false">IFERROR(INDEX('FR-Efficacy Acceptability'!M$12:M$52,MATCH($A9,'FR-Efficacy Acceptability'!$B$12:$B$52,0)),"")</f>
        <v>3</v>
      </c>
      <c r="CR9" s="94" t="n">
        <f aca="false">IFERROR(INDEX('FR-Efficacy Acceptability'!N$12:N$52,MATCH($A9,'FR-Efficacy Acceptability'!$B$12:$B$52,0)),"")</f>
        <v>3</v>
      </c>
      <c r="CS9" s="94" t="n">
        <f aca="false">IFERROR(INDEX('FR-Efficacy Acceptability'!O$12:O$52,MATCH($A9,'FR-Efficacy Acceptability'!$B$12:$B$52,0)),"")</f>
        <v>3</v>
      </c>
      <c r="CT9" s="94" t="n">
        <f aca="false">IFERROR(INDEX('FR-Efficacy Acceptability'!P$12:P$52,MATCH($A9,'FR-Efficacy Acceptability'!$B$12:$B$52,0)),"")</f>
        <v>4</v>
      </c>
      <c r="CU9" s="94" t="n">
        <f aca="false">IFERROR(INDEX('FR-Efficacy Acceptability'!Q$12:Q$52,MATCH($A9,'FR-Efficacy Acceptability'!$B$12:$B$52,0)),"")</f>
        <v>5</v>
      </c>
      <c r="CV9" s="94" t="n">
        <f aca="false">IFERROR(INDEX('FR-Efficacy Acceptability'!R$12:R$52,MATCH($A9,'FR-Efficacy Acceptability'!$B$12:$B$52,0)),"")</f>
        <v>3</v>
      </c>
      <c r="CW9" s="94" t="n">
        <f aca="false">IFERROR(INDEX('FR-Efficacy Acceptability'!S$12:S$52,MATCH($A9,'FR-Efficacy Acceptability'!$B$12:$B$52,0)),"")</f>
        <v>3</v>
      </c>
      <c r="CX9" s="94" t="n">
        <f aca="false">IFERROR(INDEX('FR-Efficacy Acceptability'!T$12:T$52,MATCH($A9,'FR-Efficacy Acceptability'!$B$12:$B$52,0)),"")</f>
        <v>5</v>
      </c>
      <c r="CY9" s="94" t="n">
        <f aca="false">IFERROR(INDEX('FR-Efficacy Acceptability'!U$12:U$52,MATCH($A9,'FR-Efficacy Acceptability'!$B$12:$B$52,0)),"")</f>
        <v>2</v>
      </c>
      <c r="CZ9" s="94" t="n">
        <f aca="false">IFERROR(INDEX('FR-Efficacy Acceptability'!V$12:V$52,MATCH($A9,'FR-Efficacy Acceptability'!$B$12:$B$52,0)),"")</f>
        <v>3</v>
      </c>
      <c r="DA9" s="94" t="n">
        <f aca="false">IFERROR(INDEX('FR-Efficacy Acceptability'!W$12:W$52,MATCH($A9,'FR-Efficacy Acceptability'!$B$12:$B$52,0)),"")</f>
        <v>3</v>
      </c>
      <c r="DB9" s="94" t="n">
        <f aca="false">IFERROR(INDEX('FR-Efficacy Acceptability'!X$12:X$52,MATCH($A9,'FR-Efficacy Acceptability'!$B$12:$B$52,0)),"")</f>
        <v>3</v>
      </c>
      <c r="DC9" s="94" t="n">
        <f aca="false">IFERROR(INDEX('FR-Efficacy Acceptability'!Y$12:Y$52,MATCH($A9,'FR-Efficacy Acceptability'!$B$12:$B$52,0)),"")</f>
        <v>3</v>
      </c>
      <c r="DD9" s="94" t="n">
        <f aca="false">IFERROR(INDEX('FR-Efficacy Acceptability'!Z$12:Z$52,MATCH($A9,'FR-Efficacy Acceptability'!$B$12:$B$52,0)),"")</f>
        <v>3</v>
      </c>
      <c r="DE9" s="94" t="n">
        <f aca="false">IFERROR(INDEX('FR-Efficacy Acceptability'!AA$12:AA$52,MATCH($A9,'FR-Efficacy Acceptability'!$B$12:$B$52,0)),"")</f>
        <v>3</v>
      </c>
      <c r="DF9" s="94" t="n">
        <f aca="false">IFERROR(INDEX('FR-Efficacy Acceptability'!AB$12:AB$52,MATCH($A9,'FR-Efficacy Acceptability'!$B$12:$B$52,0)),"")</f>
        <v>3</v>
      </c>
      <c r="DG9" s="94" t="n">
        <f aca="false">IFERROR(INDEX('FR-Efficacy Acceptability'!AC$12:AC$52,MATCH($A9,'FR-Efficacy Acceptability'!$B$12:$B$52,0)),"")</f>
        <v>3</v>
      </c>
      <c r="DH9" s="115" t="n">
        <f aca="false">IF(X9&lt;&gt;"",X9-B9,"")</f>
        <v>0</v>
      </c>
      <c r="DI9" s="115" t="n">
        <f aca="false">IF(Y9&lt;&gt;"",Y9-C9,"")</f>
        <v>0</v>
      </c>
      <c r="DJ9" s="115" t="n">
        <f aca="false">IF(Z9&lt;&gt;"",Z9-D9,"")</f>
        <v>0</v>
      </c>
      <c r="DK9" s="115" t="n">
        <f aca="false">IF(AA9&lt;&gt;"",AA9-E9,"")</f>
        <v>0</v>
      </c>
      <c r="DL9" s="115" t="n">
        <f aca="false">IF(AB9&lt;&gt;"",AB9-F9,"")</f>
        <v>0</v>
      </c>
      <c r="DM9" s="115" t="n">
        <f aca="false">IF(AC9&lt;&gt;"",AC9-G9,"")</f>
        <v>0</v>
      </c>
      <c r="DN9" s="115" t="n">
        <f aca="false">IF(AD9&lt;&gt;"",AD9-H9,"")</f>
        <v>0</v>
      </c>
      <c r="DO9" s="115" t="n">
        <f aca="false">IF(AE9&lt;&gt;"",AE9-I9,"")</f>
        <v>0</v>
      </c>
      <c r="DP9" s="115" t="n">
        <f aca="false">IF(AF9&lt;&gt;"",AF9-J9,"")</f>
        <v>0</v>
      </c>
      <c r="DQ9" s="115" t="n">
        <f aca="false">IF(AG9&lt;&gt;"",AG9-K9,"")</f>
        <v>0</v>
      </c>
      <c r="DR9" s="115" t="n">
        <f aca="false">IF(AH9&lt;&gt;"",AH9-L9,"")</f>
        <v>0</v>
      </c>
      <c r="DS9" s="115" t="n">
        <f aca="false">IF(AI9&lt;&gt;"",AI9-M9,"")</f>
        <v>0</v>
      </c>
      <c r="DT9" s="115" t="n">
        <f aca="false">IF(AJ9&lt;&gt;"",AJ9-N9,"")</f>
        <v>0</v>
      </c>
      <c r="DU9" s="115" t="n">
        <f aca="false">IF(AK9&lt;&gt;"",AK9-O9,"")</f>
        <v>0</v>
      </c>
      <c r="DV9" s="115" t="n">
        <f aca="false">IF(AL9&lt;&gt;"",AL9-P9,"")</f>
        <v>0</v>
      </c>
      <c r="DW9" s="115" t="n">
        <f aca="false">IF(AM9&lt;&gt;"",AM9-Q9,"")</f>
        <v>0</v>
      </c>
      <c r="DX9" s="115" t="n">
        <f aca="false">IF(AN9&lt;&gt;"",AN9-R9,"")</f>
        <v>0</v>
      </c>
      <c r="DY9" s="115" t="n">
        <f aca="false">IF(AO9&lt;&gt;"",AO9-S9,"")</f>
        <v>0</v>
      </c>
      <c r="DZ9" s="115" t="n">
        <f aca="false">IF(AP9&lt;&gt;"",AP9-T9,"")</f>
        <v>0</v>
      </c>
      <c r="EA9" s="115" t="n">
        <f aca="false">IF(AQ9&lt;&gt;"",AQ9-U9,"")</f>
        <v>0</v>
      </c>
      <c r="EB9" s="115" t="n">
        <f aca="false">IF(AR9&lt;&gt;"",AR9-V9,"")</f>
        <v>0</v>
      </c>
      <c r="EC9" s="115" t="n">
        <f aca="false">IF(AS9&lt;&gt;"",AS9-W9,"")</f>
        <v>0</v>
      </c>
      <c r="ED9" s="115" t="n">
        <f aca="false">IF(AT9&lt;&gt;"",AT9-B9,"")</f>
        <v>0</v>
      </c>
      <c r="EE9" s="115" t="n">
        <f aca="false">IF(AU9&lt;&gt;"",AU9-C9,"")</f>
        <v>0</v>
      </c>
      <c r="EF9" s="115" t="n">
        <f aca="false">IF(AV9&lt;&gt;"",AV9-D9,"")</f>
        <v>0</v>
      </c>
      <c r="EG9" s="115" t="n">
        <f aca="false">IF(AW9&lt;&gt;"",AW9-E9,"")</f>
        <v>0</v>
      </c>
      <c r="EH9" s="115" t="n">
        <f aca="false">IF(AX9&lt;&gt;"",AX9-F9,"")</f>
        <v>0</v>
      </c>
      <c r="EI9" s="115" t="n">
        <f aca="false">IF(AY9&lt;&gt;"",AY9-G9,"")</f>
        <v>0</v>
      </c>
      <c r="EJ9" s="115" t="n">
        <f aca="false">IF(AZ9&lt;&gt;"",AZ9-H9,"")</f>
        <v>0</v>
      </c>
      <c r="EK9" s="115" t="n">
        <f aca="false">IF(BA9&lt;&gt;"",BA9-I9,"")</f>
        <v>0</v>
      </c>
      <c r="EL9" s="115" t="n">
        <f aca="false">IF(BB9&lt;&gt;"",BB9-J9,"")</f>
        <v>0</v>
      </c>
      <c r="EM9" s="115" t="n">
        <f aca="false">IF(BC9&lt;&gt;"",BC9-K9,"")</f>
        <v>0</v>
      </c>
      <c r="EN9" s="115" t="n">
        <f aca="false">IF(BD9&lt;&gt;"",BD9-L9,"")</f>
        <v>0</v>
      </c>
      <c r="EO9" s="115" t="n">
        <f aca="false">IF(BE9&lt;&gt;"",BE9-M9,"")</f>
        <v>0</v>
      </c>
      <c r="EP9" s="115" t="n">
        <f aca="false">IF(BF9&lt;&gt;"",BF9-N9,"")</f>
        <v>0</v>
      </c>
      <c r="EQ9" s="115" t="n">
        <f aca="false">IF(BG9&lt;&gt;"",BG9-O9,"")</f>
        <v>0</v>
      </c>
      <c r="ER9" s="115" t="n">
        <f aca="false">IF(BH9&lt;&gt;"",BH9-P9,"")</f>
        <v>0</v>
      </c>
      <c r="ES9" s="115" t="n">
        <f aca="false">IF(BI9&lt;&gt;"",BI9-Q9,"")</f>
        <v>0</v>
      </c>
      <c r="ET9" s="115" t="n">
        <f aca="false">IF(BJ9&lt;&gt;"",BJ9-R9,"")</f>
        <v>0</v>
      </c>
      <c r="EU9" s="115" t="n">
        <f aca="false">IF(BK9&lt;&gt;"",BK9-S9,"")</f>
        <v>0</v>
      </c>
      <c r="EV9" s="115" t="n">
        <f aca="false">IF(BL9&lt;&gt;"",BL9-T9,"")</f>
        <v>0</v>
      </c>
      <c r="EW9" s="115" t="n">
        <f aca="false">IF(BM9&lt;&gt;"",BM9-U9,"")</f>
        <v>0</v>
      </c>
      <c r="EX9" s="115" t="n">
        <f aca="false">IF(BN9&lt;&gt;"",BN9-V9,"")</f>
        <v>0</v>
      </c>
      <c r="EY9" s="115" t="n">
        <f aca="false">IF(BO9&lt;&gt;"",BO9-W9,"")</f>
        <v>0</v>
      </c>
      <c r="EZ9" s="115" t="n">
        <f aca="false">IF(BP9&lt;&gt;"",BP9-B9,"")</f>
        <v>0</v>
      </c>
      <c r="FA9" s="115" t="n">
        <f aca="false">IF(BQ9&lt;&gt;"",BQ9-C9,"")</f>
        <v>0</v>
      </c>
      <c r="FB9" s="115" t="n">
        <f aca="false">IF(BR9&lt;&gt;"",BR9-D9,"")</f>
        <v>0</v>
      </c>
      <c r="FC9" s="115" t="n">
        <f aca="false">IF(BS9&lt;&gt;"",BS9-E9,"")</f>
        <v>0</v>
      </c>
      <c r="FD9" s="115" t="n">
        <f aca="false">IF(BT9&lt;&gt;"",BT9-F9,"")</f>
        <v>0</v>
      </c>
      <c r="FE9" s="115" t="n">
        <f aca="false">IF(BU9&lt;&gt;"",BU9-G9,"")</f>
        <v>0</v>
      </c>
      <c r="FF9" s="115" t="n">
        <f aca="false">IF(BV9&lt;&gt;"",BV9-H9,"")</f>
        <v>0</v>
      </c>
      <c r="FG9" s="115" t="n">
        <f aca="false">IF(BW9&lt;&gt;"",BW9-I9,"")</f>
        <v>0</v>
      </c>
      <c r="FH9" s="115" t="n">
        <f aca="false">IF(BX9&lt;&gt;"",BX9-J9,"")</f>
        <v>0</v>
      </c>
      <c r="FI9" s="115" t="n">
        <f aca="false">IF(BY9&lt;&gt;"",BY9-K9,"")</f>
        <v>0</v>
      </c>
      <c r="FJ9" s="115" t="n">
        <f aca="false">IF(BZ9&lt;&gt;"",BZ9-L9,"")</f>
        <v>0</v>
      </c>
      <c r="FK9" s="115" t="n">
        <f aca="false">IF(CA9&lt;&gt;"",CA9-M9,"")</f>
        <v>0</v>
      </c>
      <c r="FL9" s="115" t="n">
        <f aca="false">IF(CB9&lt;&gt;"",CB9-N9,"")</f>
        <v>0</v>
      </c>
      <c r="FM9" s="115" t="n">
        <f aca="false">IF(CC9&lt;&gt;"",CC9-O9,"")</f>
        <v>0</v>
      </c>
      <c r="FN9" s="115" t="n">
        <f aca="false">IF(CD9&lt;&gt;"",CD9-P9,"")</f>
        <v>0</v>
      </c>
      <c r="FO9" s="115" t="n">
        <f aca="false">IF(CE9&lt;&gt;"",CE9-Q9,"")</f>
        <v>0</v>
      </c>
      <c r="FP9" s="115" t="n">
        <f aca="false">IF(CF9&lt;&gt;"",CF9-R9,"")</f>
        <v>0</v>
      </c>
      <c r="FQ9" s="115" t="n">
        <f aca="false">IF(CG9&lt;&gt;"",CG9-S9,"")</f>
        <v>0</v>
      </c>
      <c r="FR9" s="115" t="n">
        <f aca="false">IF(CH9&lt;&gt;"",CH9-T9,"")</f>
        <v>0</v>
      </c>
      <c r="FS9" s="115" t="n">
        <f aca="false">IF(CI9&lt;&gt;"",CI9-U9,"")</f>
        <v>0</v>
      </c>
      <c r="FT9" s="115" t="n">
        <f aca="false">IF(CJ9&lt;&gt;"",CJ9-V9,"")</f>
        <v>0</v>
      </c>
      <c r="FU9" s="115" t="n">
        <f aca="false">IF(CK9&lt;&gt;"",CK9-W9,"")</f>
        <v>0</v>
      </c>
      <c r="FV9" s="115" t="n">
        <f aca="false">IF(CL9&lt;&gt;"",CL9-B9,"")</f>
        <v>0</v>
      </c>
      <c r="FW9" s="115" t="n">
        <f aca="false">IF(CM9&lt;&gt;"",CM9-C9,"")</f>
        <v>0</v>
      </c>
      <c r="FX9" s="115" t="n">
        <f aca="false">IF(CN9&lt;&gt;"",CN9-D9,"")</f>
        <v>0</v>
      </c>
      <c r="FY9" s="115" t="n">
        <f aca="false">IF(CO9&lt;&gt;"",CO9-E9,"")</f>
        <v>0</v>
      </c>
      <c r="FZ9" s="115" t="n">
        <f aca="false">IF(CP9&lt;&gt;"",CP9-F9,"")</f>
        <v>0</v>
      </c>
      <c r="GA9" s="115" t="n">
        <f aca="false">IF(CQ9&lt;&gt;"",CQ9-G9,"")</f>
        <v>0</v>
      </c>
      <c r="GB9" s="115" t="n">
        <f aca="false">IF(CR9&lt;&gt;"",CR9-H9,"")</f>
        <v>0</v>
      </c>
      <c r="GC9" s="115" t="n">
        <f aca="false">IF(CS9&lt;&gt;"",CS9-I9,"")</f>
        <v>0</v>
      </c>
      <c r="GD9" s="115" t="n">
        <f aca="false">IF(CT9&lt;&gt;"",CT9-J9,"")</f>
        <v>0</v>
      </c>
      <c r="GE9" s="115" t="n">
        <f aca="false">IF(CU9&lt;&gt;"",CU9-K9,"")</f>
        <v>0</v>
      </c>
      <c r="GF9" s="115" t="n">
        <f aca="false">IF(CV9&lt;&gt;"",CV9-L9,"")</f>
        <v>0</v>
      </c>
      <c r="GG9" s="115" t="n">
        <f aca="false">IF(CW9&lt;&gt;"",CW9-M9,"")</f>
        <v>0</v>
      </c>
      <c r="GH9" s="115" t="n">
        <f aca="false">IF(CX9&lt;&gt;"",CX9-N9,"")</f>
        <v>0</v>
      </c>
      <c r="GI9" s="115" t="n">
        <f aca="false">IF(CY9&lt;&gt;"",CY9-O9,"")</f>
        <v>0</v>
      </c>
      <c r="GJ9" s="115" t="n">
        <f aca="false">IF(CZ9&lt;&gt;"",CZ9-P9,"")</f>
        <v>0</v>
      </c>
      <c r="GK9" s="115" t="n">
        <f aca="false">IF(DA9&lt;&gt;"",DA9-Q9,"")</f>
        <v>0</v>
      </c>
      <c r="GL9" s="115" t="n">
        <f aca="false">IF(DB9&lt;&gt;"",DB9-R9,"")</f>
        <v>0</v>
      </c>
      <c r="GM9" s="115" t="n">
        <f aca="false">IF(DC9&lt;&gt;"",DC9-S9,"")</f>
        <v>0</v>
      </c>
      <c r="GN9" s="115" t="n">
        <f aca="false">IF(DD9&lt;&gt;"",DD9-T9,"")</f>
        <v>0</v>
      </c>
      <c r="GO9" s="115" t="n">
        <f aca="false">IF(DE9&lt;&gt;"",DE9-U9,"")</f>
        <v>0</v>
      </c>
      <c r="GP9" s="115" t="n">
        <f aca="false">IF(DF9&lt;&gt;"",DF9-V9,"")</f>
        <v>0</v>
      </c>
      <c r="GQ9" s="115" t="n">
        <f aca="false">IF(DG9&lt;&gt;"",DG9-W9,"")</f>
        <v>0</v>
      </c>
      <c r="GR9" s="116" t="n">
        <f aca="false" t="array" ref="GR9:GR9">MAX(DH9:GQ9)=MIN(DH9:GQ9)</f>
        <v>1</v>
      </c>
    </row>
    <row r="10" customFormat="false" ht="15" hidden="true" customHeight="false" outlineLevel="0" collapsed="false">
      <c r="A10" s="114" t="s">
        <v>14</v>
      </c>
      <c r="B10" s="115" t="n">
        <f aca="false">IFERROR(ROUND(AVERAGE(X10,AT10,BP10,CL10),0),"")</f>
        <v>3</v>
      </c>
      <c r="C10" s="115" t="n">
        <f aca="false">IFERROR(ROUND(AVERAGE(Y10,AU10,BQ10,CM10),0),"")</f>
        <v>3</v>
      </c>
      <c r="D10" s="115" t="n">
        <f aca="false">IFERROR(ROUND(AVERAGE(Z10,AV10,BR10,CN10),0),"")</f>
        <v>4</v>
      </c>
      <c r="E10" s="115" t="n">
        <f aca="false">IFERROR(ROUND(AVERAGE(AA10,AW10,BS10,CO10),0),"")</f>
        <v>3</v>
      </c>
      <c r="F10" s="115" t="n">
        <f aca="false">IFERROR(ROUND(AVERAGE(AB10,AX10,BT10,CP10),0),"")</f>
        <v>4</v>
      </c>
      <c r="G10" s="115" t="n">
        <f aca="false">IFERROR(ROUND(AVERAGE(AC10,AY10,BU10,CQ10),0),"")</f>
        <v>3</v>
      </c>
      <c r="H10" s="115" t="n">
        <f aca="false">IFERROR(ROUND(AVERAGE(AD10,AZ10,BV10,CR10),0),"")</f>
        <v>3</v>
      </c>
      <c r="I10" s="115" t="n">
        <f aca="false">IFERROR(ROUND(AVERAGE(AE10,BA10,BW10,CS10),0),"")</f>
        <v>3</v>
      </c>
      <c r="J10" s="115" t="n">
        <f aca="false">IFERROR(ROUND(AVERAGE(AF10,BB10,BX10,CT10),0),"")</f>
        <v>4</v>
      </c>
      <c r="K10" s="115" t="n">
        <f aca="false">IFERROR(ROUND(AVERAGE(AG10,BC10,BY10,CU10),0),"")</f>
        <v>5</v>
      </c>
      <c r="L10" s="115" t="n">
        <f aca="false">IFERROR(ROUND(AVERAGE(AH10,BD10,BZ10,CV10),0),"")</f>
        <v>4</v>
      </c>
      <c r="M10" s="115" t="n">
        <f aca="false">IFERROR(ROUND(AVERAGE(AI10,BE10,CA10,CW10),0),"")</f>
        <v>4</v>
      </c>
      <c r="N10" s="115" t="n">
        <f aca="false">IFERROR(ROUND(AVERAGE(AJ10,BF10,CB10,CX10),0),"")</f>
        <v>5</v>
      </c>
      <c r="O10" s="115" t="n">
        <f aca="false">IFERROR(ROUND(AVERAGE(AK10,BG10,CC10,CY10),0),"")</f>
        <v>3</v>
      </c>
      <c r="P10" s="115" t="n">
        <f aca="false">IFERROR(ROUND(AVERAGE(AL10,BH10,CD10,CZ10),0),"")</f>
        <v>4</v>
      </c>
      <c r="Q10" s="115" t="n">
        <f aca="false">IFERROR(ROUND(AVERAGE(AM10,BI10,CE10,DA10),0),"")</f>
        <v>2</v>
      </c>
      <c r="R10" s="115" t="n">
        <f aca="false">IFERROR(ROUND(AVERAGE(AN10,BJ10,CF10,DB10),0),"")</f>
        <v>3</v>
      </c>
      <c r="S10" s="115" t="n">
        <f aca="false">IFERROR(ROUND(AVERAGE(AO10,BK10,CG10,DC10),0),"")</f>
        <v>1</v>
      </c>
      <c r="T10" s="115" t="n">
        <f aca="false">IFERROR(ROUND(AVERAGE(AP10,BL10,CH10,DD10),0),"")</f>
        <v>2</v>
      </c>
      <c r="U10" s="115" t="n">
        <f aca="false">IFERROR(ROUND(AVERAGE(AQ10,BM10,CI10,DE10),0),"")</f>
        <v>3</v>
      </c>
      <c r="V10" s="115" t="n">
        <f aca="false">IFERROR(ROUND(AVERAGE(AR10,BN10,CJ10,DF10),0),"")</f>
        <v>3</v>
      </c>
      <c r="W10" s="115" t="n">
        <f aca="false">IFERROR(ROUND(AVERAGE(AS10,BO10,CK10,DG10),0),"")</f>
        <v>3</v>
      </c>
      <c r="X10" s="94" t="n">
        <f aca="false">IFERROR(INDEX('ES-Efficacy Acceptability'!H$12:H$52,MATCH($A10,'ES-Efficacy Acceptability'!$B$12:$B$52,0)),"")</f>
        <v>3</v>
      </c>
      <c r="Y10" s="94" t="n">
        <f aca="false">IFERROR(INDEX('ES-Efficacy Acceptability'!I$12:I$52,MATCH($A10,'ES-Efficacy Acceptability'!$B$12:$B$52,0)),"")</f>
        <v>3</v>
      </c>
      <c r="Z10" s="94" t="n">
        <f aca="false">IFERROR(INDEX('ES-Efficacy Acceptability'!J$12:J$52,MATCH($A10,'ES-Efficacy Acceptability'!$B$12:$B$52,0)),"")</f>
        <v>4</v>
      </c>
      <c r="AA10" s="94" t="n">
        <f aca="false">IFERROR(INDEX('ES-Efficacy Acceptability'!K$12:K$52,MATCH($A10,'ES-Efficacy Acceptability'!$B$12:$B$52,0)),"")</f>
        <v>3</v>
      </c>
      <c r="AB10" s="94" t="n">
        <f aca="false">IFERROR(INDEX('ES-Efficacy Acceptability'!L$12:L$52,MATCH($A10,'ES-Efficacy Acceptability'!$B$12:$B$52,0)),"")</f>
        <v>4</v>
      </c>
      <c r="AC10" s="94" t="n">
        <f aca="false">IFERROR(INDEX('ES-Efficacy Acceptability'!M$12:M$52,MATCH($A10,'ES-Efficacy Acceptability'!$B$12:$B$52,0)),"")</f>
        <v>3</v>
      </c>
      <c r="AD10" s="94" t="n">
        <f aca="false">IFERROR(INDEX('ES-Efficacy Acceptability'!N$12:N$52,MATCH($A10,'ES-Efficacy Acceptability'!$B$12:$B$52,0)),"")</f>
        <v>3</v>
      </c>
      <c r="AE10" s="94" t="n">
        <f aca="false">IFERROR(INDEX('ES-Efficacy Acceptability'!O$12:O$52,MATCH($A10,'ES-Efficacy Acceptability'!$B$12:$B$52,0)),"")</f>
        <v>3</v>
      </c>
      <c r="AF10" s="94" t="n">
        <f aca="false">IFERROR(INDEX('ES-Efficacy Acceptability'!P$12:P$52,MATCH($A10,'ES-Efficacy Acceptability'!$B$12:$B$52,0)),"")</f>
        <v>4</v>
      </c>
      <c r="AG10" s="94" t="n">
        <f aca="false">IFERROR(INDEX('ES-Efficacy Acceptability'!Q$12:Q$52,MATCH($A10,'ES-Efficacy Acceptability'!$B$12:$B$52,0)),"")</f>
        <v>5</v>
      </c>
      <c r="AH10" s="94" t="n">
        <f aca="false">IFERROR(INDEX('ES-Efficacy Acceptability'!R$12:R$52,MATCH($A10,'ES-Efficacy Acceptability'!$B$12:$B$52,0)),"")</f>
        <v>4</v>
      </c>
      <c r="AI10" s="94" t="n">
        <f aca="false">IFERROR(INDEX('ES-Efficacy Acceptability'!S$12:S$52,MATCH($A10,'ES-Efficacy Acceptability'!$B$12:$B$52,0)),"")</f>
        <v>4</v>
      </c>
      <c r="AJ10" s="94" t="n">
        <f aca="false">IFERROR(INDEX('ES-Efficacy Acceptability'!T$12:T$52,MATCH($A10,'ES-Efficacy Acceptability'!$B$12:$B$52,0)),"")</f>
        <v>5</v>
      </c>
      <c r="AK10" s="94" t="n">
        <f aca="false">IFERROR(INDEX('ES-Efficacy Acceptability'!U$12:U$52,MATCH($A10,'ES-Efficacy Acceptability'!$B$12:$B$52,0)),"")</f>
        <v>3</v>
      </c>
      <c r="AL10" s="94" t="n">
        <f aca="false">IFERROR(INDEX('ES-Efficacy Acceptability'!V$12:V$52,MATCH($A10,'ES-Efficacy Acceptability'!$B$12:$B$52,0)),"")</f>
        <v>4</v>
      </c>
      <c r="AM10" s="94" t="n">
        <f aca="false">IFERROR(INDEX('ES-Efficacy Acceptability'!W$12:W$52,MATCH($A10,'ES-Efficacy Acceptability'!$B$12:$B$52,0)),"")</f>
        <v>2</v>
      </c>
      <c r="AN10" s="94" t="n">
        <f aca="false">IFERROR(INDEX('ES-Efficacy Acceptability'!X$12:X$52,MATCH($A10,'ES-Efficacy Acceptability'!$B$12:$B$52,0)),"")</f>
        <v>3</v>
      </c>
      <c r="AO10" s="94" t="n">
        <f aca="false">IFERROR(INDEX('ES-Efficacy Acceptability'!Y$12:Y$52,MATCH($A10,'ES-Efficacy Acceptability'!$B$12:$B$52,0)),"")</f>
        <v>1</v>
      </c>
      <c r="AP10" s="94" t="n">
        <f aca="false">IFERROR(INDEX('ES-Efficacy Acceptability'!Z$12:Z$52,MATCH($A10,'ES-Efficacy Acceptability'!$B$12:$B$52,0)),"")</f>
        <v>2</v>
      </c>
      <c r="AQ10" s="94" t="n">
        <f aca="false">IFERROR(INDEX('ES-Efficacy Acceptability'!AA$12:AA$52,MATCH($A10,'ES-Efficacy Acceptability'!$B$12:$B$52,0)),"")</f>
        <v>3</v>
      </c>
      <c r="AR10" s="94" t="n">
        <f aca="false">IFERROR(INDEX('ES-Efficacy Acceptability'!AB$12:AB$52,MATCH($A10,'ES-Efficacy Acceptability'!$B$12:$B$52,0)),"")</f>
        <v>3</v>
      </c>
      <c r="AS10" s="94" t="n">
        <f aca="false">IFERROR(INDEX('ES-Efficacy Acceptability'!AC$12:AC$52,MATCH($A10,'ES-Efficacy Acceptability'!$B$12:$B$52,0)),"")</f>
        <v>3</v>
      </c>
      <c r="AT10" s="94" t="n">
        <f aca="false">IFERROR(INDEX('IT-Efficacy Acceptability'!H$12:H$52,MATCH($A10,'IT-Efficacy Acceptability'!$B$12:$B$52,0)),"")</f>
        <v>3</v>
      </c>
      <c r="AU10" s="94" t="n">
        <f aca="false">IFERROR(INDEX('IT-Efficacy Acceptability'!I$12:I$52,MATCH($A10,'IT-Efficacy Acceptability'!$B$12:$B$52,0)),"")</f>
        <v>3</v>
      </c>
      <c r="AV10" s="94" t="n">
        <f aca="false">IFERROR(INDEX('IT-Efficacy Acceptability'!J$12:J$52,MATCH($A10,'IT-Efficacy Acceptability'!$B$12:$B$52,0)),"")</f>
        <v>4</v>
      </c>
      <c r="AW10" s="94" t="n">
        <f aca="false">IFERROR(INDEX('IT-Efficacy Acceptability'!K$12:K$52,MATCH($A10,'IT-Efficacy Acceptability'!$B$12:$B$52,0)),"")</f>
        <v>3</v>
      </c>
      <c r="AX10" s="94" t="n">
        <f aca="false">IFERROR(INDEX('IT-Efficacy Acceptability'!L$12:L$52,MATCH($A10,'IT-Efficacy Acceptability'!$B$12:$B$52,0)),"")</f>
        <v>4</v>
      </c>
      <c r="AY10" s="94" t="n">
        <f aca="false">IFERROR(INDEX('IT-Efficacy Acceptability'!M$12:M$52,MATCH($A10,'IT-Efficacy Acceptability'!$B$12:$B$52,0)),"")</f>
        <v>3</v>
      </c>
      <c r="AZ10" s="94" t="n">
        <f aca="false">IFERROR(INDEX('IT-Efficacy Acceptability'!N$12:N$52,MATCH($A10,'IT-Efficacy Acceptability'!$B$12:$B$52,0)),"")</f>
        <v>3</v>
      </c>
      <c r="BA10" s="94" t="n">
        <f aca="false">IFERROR(INDEX('IT-Efficacy Acceptability'!O$12:O$52,MATCH($A10,'IT-Efficacy Acceptability'!$B$12:$B$52,0)),"")</f>
        <v>3</v>
      </c>
      <c r="BB10" s="94" t="n">
        <f aca="false">IFERROR(INDEX('IT-Efficacy Acceptability'!P$12:P$52,MATCH($A10,'IT-Efficacy Acceptability'!$B$12:$B$52,0)),"")</f>
        <v>4</v>
      </c>
      <c r="BC10" s="94" t="n">
        <f aca="false">IFERROR(INDEX('IT-Efficacy Acceptability'!Q$12:Q$52,MATCH($A10,'IT-Efficacy Acceptability'!$B$12:$B$52,0)),"")</f>
        <v>5</v>
      </c>
      <c r="BD10" s="94" t="n">
        <f aca="false">IFERROR(INDEX('IT-Efficacy Acceptability'!R$12:R$52,MATCH($A10,'IT-Efficacy Acceptability'!$B$12:$B$52,0)),"")</f>
        <v>4</v>
      </c>
      <c r="BE10" s="94" t="n">
        <f aca="false">IFERROR(INDEX('IT-Efficacy Acceptability'!S$12:S$52,MATCH($A10,'IT-Efficacy Acceptability'!$B$12:$B$52,0)),"")</f>
        <v>4</v>
      </c>
      <c r="BF10" s="94" t="n">
        <f aca="false">IFERROR(INDEX('IT-Efficacy Acceptability'!T$12:T$52,MATCH($A10,'IT-Efficacy Acceptability'!$B$12:$B$52,0)),"")</f>
        <v>5</v>
      </c>
      <c r="BG10" s="94" t="n">
        <f aca="false">IFERROR(INDEX('IT-Efficacy Acceptability'!U$12:U$52,MATCH($A10,'IT-Efficacy Acceptability'!$B$12:$B$52,0)),"")</f>
        <v>3</v>
      </c>
      <c r="BH10" s="94" t="n">
        <f aca="false">IFERROR(INDEX('IT-Efficacy Acceptability'!V$12:V$52,MATCH($A10,'IT-Efficacy Acceptability'!$B$12:$B$52,0)),"")</f>
        <v>4</v>
      </c>
      <c r="BI10" s="94" t="n">
        <f aca="false">IFERROR(INDEX('IT-Efficacy Acceptability'!W$12:W$52,MATCH($A10,'IT-Efficacy Acceptability'!$B$12:$B$52,0)),"")</f>
        <v>2</v>
      </c>
      <c r="BJ10" s="94" t="n">
        <f aca="false">IFERROR(INDEX('IT-Efficacy Acceptability'!X$12:X$52,MATCH($A10,'IT-Efficacy Acceptability'!$B$12:$B$52,0)),"")</f>
        <v>3</v>
      </c>
      <c r="BK10" s="94" t="n">
        <f aca="false">IFERROR(INDEX('IT-Efficacy Acceptability'!Y$12:Y$52,MATCH($A10,'IT-Efficacy Acceptability'!$B$12:$B$52,0)),"")</f>
        <v>1</v>
      </c>
      <c r="BL10" s="94" t="n">
        <f aca="false">IFERROR(INDEX('IT-Efficacy Acceptability'!Z$12:Z$52,MATCH($A10,'IT-Efficacy Acceptability'!$B$12:$B$52,0)),"")</f>
        <v>2</v>
      </c>
      <c r="BM10" s="94" t="n">
        <f aca="false">IFERROR(INDEX('IT-Efficacy Acceptability'!AA$12:AA$52,MATCH($A10,'IT-Efficacy Acceptability'!$B$12:$B$52,0)),"")</f>
        <v>3</v>
      </c>
      <c r="BN10" s="94" t="n">
        <f aca="false">IFERROR(INDEX('IT-Efficacy Acceptability'!AB$12:AB$52,MATCH($A10,'IT-Efficacy Acceptability'!$B$12:$B$52,0)),"")</f>
        <v>3</v>
      </c>
      <c r="BO10" s="94" t="n">
        <f aca="false">IFERROR(INDEX('IT-Efficacy Acceptability'!AC$12:AC$52,MATCH($A10,'IT-Efficacy Acceptability'!$B$12:$B$52,0)),"")</f>
        <v>3</v>
      </c>
      <c r="BP10" s="94" t="n">
        <f aca="false">IFERROR(INDEX('DE-Efficacy Acceptability'!H$12:H$52,MATCH($A10,'DE-Efficacy Acceptability'!$B$12:$B$52,0)),"")</f>
        <v>3</v>
      </c>
      <c r="BQ10" s="94" t="n">
        <f aca="false">IFERROR(INDEX('DE-Efficacy Acceptability'!I$12:I$52,MATCH($A10,'DE-Efficacy Acceptability'!$B$12:$B$52,0)),"")</f>
        <v>3</v>
      </c>
      <c r="BR10" s="94" t="n">
        <f aca="false">IFERROR(INDEX('DE-Efficacy Acceptability'!J$12:J$52,MATCH($A10,'DE-Efficacy Acceptability'!$B$12:$B$52,0)),"")</f>
        <v>4</v>
      </c>
      <c r="BS10" s="94" t="n">
        <f aca="false">IFERROR(INDEX('DE-Efficacy Acceptability'!K$12:K$52,MATCH($A10,'DE-Efficacy Acceptability'!$B$12:$B$52,0)),"")</f>
        <v>3</v>
      </c>
      <c r="BT10" s="94" t="n">
        <f aca="false">IFERROR(INDEX('DE-Efficacy Acceptability'!L$12:L$52,MATCH($A10,'DE-Efficacy Acceptability'!$B$12:$B$52,0)),"")</f>
        <v>4</v>
      </c>
      <c r="BU10" s="94" t="n">
        <f aca="false">IFERROR(INDEX('DE-Efficacy Acceptability'!M$12:M$52,MATCH($A10,'DE-Efficacy Acceptability'!$B$12:$B$52,0)),"")</f>
        <v>3</v>
      </c>
      <c r="BV10" s="94" t="n">
        <f aca="false">IFERROR(INDEX('DE-Efficacy Acceptability'!N$12:N$52,MATCH($A10,'DE-Efficacy Acceptability'!$B$12:$B$52,0)),"")</f>
        <v>3</v>
      </c>
      <c r="BW10" s="94" t="n">
        <f aca="false">IFERROR(INDEX('DE-Efficacy Acceptability'!O$12:O$52,MATCH($A10,'DE-Efficacy Acceptability'!$B$12:$B$52,0)),"")</f>
        <v>3</v>
      </c>
      <c r="BX10" s="94" t="n">
        <f aca="false">IFERROR(INDEX('DE-Efficacy Acceptability'!P$12:P$52,MATCH($A10,'DE-Efficacy Acceptability'!$B$12:$B$52,0)),"")</f>
        <v>4</v>
      </c>
      <c r="BY10" s="94" t="n">
        <f aca="false">IFERROR(INDEX('DE-Efficacy Acceptability'!Q$12:Q$52,MATCH($A10,'DE-Efficacy Acceptability'!$B$12:$B$52,0)),"")</f>
        <v>5</v>
      </c>
      <c r="BZ10" s="94" t="n">
        <f aca="false">IFERROR(INDEX('DE-Efficacy Acceptability'!R$12:R$52,MATCH($A10,'DE-Efficacy Acceptability'!$B$12:$B$52,0)),"")</f>
        <v>4</v>
      </c>
      <c r="CA10" s="94" t="n">
        <f aca="false">IFERROR(INDEX('DE-Efficacy Acceptability'!S$12:S$52,MATCH($A10,'DE-Efficacy Acceptability'!$B$12:$B$52,0)),"")</f>
        <v>4</v>
      </c>
      <c r="CB10" s="94" t="n">
        <f aca="false">IFERROR(INDEX('DE-Efficacy Acceptability'!T$12:T$52,MATCH($A10,'DE-Efficacy Acceptability'!$B$12:$B$52,0)),"")</f>
        <v>5</v>
      </c>
      <c r="CC10" s="94" t="n">
        <f aca="false">IFERROR(INDEX('DE-Efficacy Acceptability'!U$12:U$52,MATCH($A10,'DE-Efficacy Acceptability'!$B$12:$B$52,0)),"")</f>
        <v>3</v>
      </c>
      <c r="CD10" s="94" t="n">
        <f aca="false">IFERROR(INDEX('DE-Efficacy Acceptability'!V$12:V$52,MATCH($A10,'DE-Efficacy Acceptability'!$B$12:$B$52,0)),"")</f>
        <v>4</v>
      </c>
      <c r="CE10" s="94" t="n">
        <f aca="false">IFERROR(INDEX('DE-Efficacy Acceptability'!W$12:W$52,MATCH($A10,'DE-Efficacy Acceptability'!$B$12:$B$52,0)),"")</f>
        <v>2</v>
      </c>
      <c r="CF10" s="94" t="n">
        <f aca="false">IFERROR(INDEX('DE-Efficacy Acceptability'!X$12:X$52,MATCH($A10,'DE-Efficacy Acceptability'!$B$12:$B$52,0)),"")</f>
        <v>3</v>
      </c>
      <c r="CG10" s="94" t="n">
        <f aca="false">IFERROR(INDEX('DE-Efficacy Acceptability'!Y$12:Y$52,MATCH($A10,'DE-Efficacy Acceptability'!$B$12:$B$52,0)),"")</f>
        <v>1</v>
      </c>
      <c r="CH10" s="94" t="n">
        <f aca="false">IFERROR(INDEX('DE-Efficacy Acceptability'!Z$12:Z$52,MATCH($A10,'DE-Efficacy Acceptability'!$B$12:$B$52,0)),"")</f>
        <v>2</v>
      </c>
      <c r="CI10" s="94" t="n">
        <f aca="false">IFERROR(INDEX('DE-Efficacy Acceptability'!AA$12:AA$52,MATCH($A10,'DE-Efficacy Acceptability'!$B$12:$B$52,0)),"")</f>
        <v>3</v>
      </c>
      <c r="CJ10" s="94" t="n">
        <f aca="false">IFERROR(INDEX('DE-Efficacy Acceptability'!AB$12:AB$52,MATCH($A10,'DE-Efficacy Acceptability'!$B$12:$B$52,0)),"")</f>
        <v>3</v>
      </c>
      <c r="CK10" s="94" t="n">
        <f aca="false">IFERROR(INDEX('DE-Efficacy Acceptability'!AC$12:AC$52,MATCH($A10,'DE-Efficacy Acceptability'!$B$12:$B$52,0)),"")</f>
        <v>3</v>
      </c>
      <c r="CL10" s="94" t="n">
        <f aca="false">IFERROR(INDEX('FR-Efficacy Acceptability'!H$12:H$52,MATCH($A10,'FR-Efficacy Acceptability'!$B$12:$B$52,0)),"")</f>
        <v>3</v>
      </c>
      <c r="CM10" s="94" t="n">
        <f aca="false">IFERROR(INDEX('FR-Efficacy Acceptability'!I$12:I$52,MATCH($A10,'FR-Efficacy Acceptability'!$B$12:$B$52,0)),"")</f>
        <v>3</v>
      </c>
      <c r="CN10" s="94" t="n">
        <f aca="false">IFERROR(INDEX('FR-Efficacy Acceptability'!J$12:J$52,MATCH($A10,'FR-Efficacy Acceptability'!$B$12:$B$52,0)),"")</f>
        <v>4</v>
      </c>
      <c r="CO10" s="94" t="n">
        <f aca="false">IFERROR(INDEX('FR-Efficacy Acceptability'!K$12:K$52,MATCH($A10,'FR-Efficacy Acceptability'!$B$12:$B$52,0)),"")</f>
        <v>3</v>
      </c>
      <c r="CP10" s="94" t="n">
        <f aca="false">IFERROR(INDEX('FR-Efficacy Acceptability'!L$12:L$52,MATCH($A10,'FR-Efficacy Acceptability'!$B$12:$B$52,0)),"")</f>
        <v>4</v>
      </c>
      <c r="CQ10" s="94" t="n">
        <f aca="false">IFERROR(INDEX('FR-Efficacy Acceptability'!M$12:M$52,MATCH($A10,'FR-Efficacy Acceptability'!$B$12:$B$52,0)),"")</f>
        <v>3</v>
      </c>
      <c r="CR10" s="94" t="n">
        <f aca="false">IFERROR(INDEX('FR-Efficacy Acceptability'!N$12:N$52,MATCH($A10,'FR-Efficacy Acceptability'!$B$12:$B$52,0)),"")</f>
        <v>3</v>
      </c>
      <c r="CS10" s="94" t="n">
        <f aca="false">IFERROR(INDEX('FR-Efficacy Acceptability'!O$12:O$52,MATCH($A10,'FR-Efficacy Acceptability'!$B$12:$B$52,0)),"")</f>
        <v>3</v>
      </c>
      <c r="CT10" s="94" t="n">
        <f aca="false">IFERROR(INDEX('FR-Efficacy Acceptability'!P$12:P$52,MATCH($A10,'FR-Efficacy Acceptability'!$B$12:$B$52,0)),"")</f>
        <v>4</v>
      </c>
      <c r="CU10" s="94" t="n">
        <f aca="false">IFERROR(INDEX('FR-Efficacy Acceptability'!Q$12:Q$52,MATCH($A10,'FR-Efficacy Acceptability'!$B$12:$B$52,0)),"")</f>
        <v>5</v>
      </c>
      <c r="CV10" s="94" t="n">
        <f aca="false">IFERROR(INDEX('FR-Efficacy Acceptability'!R$12:R$52,MATCH($A10,'FR-Efficacy Acceptability'!$B$12:$B$52,0)),"")</f>
        <v>3</v>
      </c>
      <c r="CW10" s="94" t="n">
        <f aca="false">IFERROR(INDEX('FR-Efficacy Acceptability'!S$12:S$52,MATCH($A10,'FR-Efficacy Acceptability'!$B$12:$B$52,0)),"")</f>
        <v>4</v>
      </c>
      <c r="CX10" s="94" t="n">
        <f aca="false">IFERROR(INDEX('FR-Efficacy Acceptability'!T$12:T$52,MATCH($A10,'FR-Efficacy Acceptability'!$B$12:$B$52,0)),"")</f>
        <v>5</v>
      </c>
      <c r="CY10" s="94" t="n">
        <f aca="false">IFERROR(INDEX('FR-Efficacy Acceptability'!U$12:U$52,MATCH($A10,'FR-Efficacy Acceptability'!$B$12:$B$52,0)),"")</f>
        <v>3</v>
      </c>
      <c r="CZ10" s="94" t="n">
        <f aca="false">IFERROR(INDEX('FR-Efficacy Acceptability'!V$12:V$52,MATCH($A10,'FR-Efficacy Acceptability'!$B$12:$B$52,0)),"")</f>
        <v>4</v>
      </c>
      <c r="DA10" s="94" t="n">
        <f aca="false">IFERROR(INDEX('FR-Efficacy Acceptability'!W$12:W$52,MATCH($A10,'FR-Efficacy Acceptability'!$B$12:$B$52,0)),"")</f>
        <v>2</v>
      </c>
      <c r="DB10" s="94" t="n">
        <f aca="false">IFERROR(INDEX('FR-Efficacy Acceptability'!X$12:X$52,MATCH($A10,'FR-Efficacy Acceptability'!$B$12:$B$52,0)),"")</f>
        <v>3</v>
      </c>
      <c r="DC10" s="94" t="n">
        <f aca="false">IFERROR(INDEX('FR-Efficacy Acceptability'!Y$12:Y$52,MATCH($A10,'FR-Efficacy Acceptability'!$B$12:$B$52,0)),"")</f>
        <v>1</v>
      </c>
      <c r="DD10" s="94" t="n">
        <f aca="false">IFERROR(INDEX('FR-Efficacy Acceptability'!Z$12:Z$52,MATCH($A10,'FR-Efficacy Acceptability'!$B$12:$B$52,0)),"")</f>
        <v>2</v>
      </c>
      <c r="DE10" s="94" t="n">
        <f aca="false">IFERROR(INDEX('FR-Efficacy Acceptability'!AA$12:AA$52,MATCH($A10,'FR-Efficacy Acceptability'!$B$12:$B$52,0)),"")</f>
        <v>3</v>
      </c>
      <c r="DF10" s="94" t="n">
        <f aca="false">IFERROR(INDEX('FR-Efficacy Acceptability'!AB$12:AB$52,MATCH($A10,'FR-Efficacy Acceptability'!$B$12:$B$52,0)),"")</f>
        <v>3</v>
      </c>
      <c r="DG10" s="94" t="n">
        <f aca="false">IFERROR(INDEX('FR-Efficacy Acceptability'!AC$12:AC$52,MATCH($A10,'FR-Efficacy Acceptability'!$B$12:$B$52,0)),"")</f>
        <v>3</v>
      </c>
      <c r="DH10" s="115" t="n">
        <f aca="false">IF(X10&lt;&gt;"",X10-B10,"")</f>
        <v>0</v>
      </c>
      <c r="DI10" s="115" t="n">
        <f aca="false">IF(Y10&lt;&gt;"",Y10-C10,"")</f>
        <v>0</v>
      </c>
      <c r="DJ10" s="115" t="n">
        <f aca="false">IF(Z10&lt;&gt;"",Z10-D10,"")</f>
        <v>0</v>
      </c>
      <c r="DK10" s="115" t="n">
        <f aca="false">IF(AA10&lt;&gt;"",AA10-E10,"")</f>
        <v>0</v>
      </c>
      <c r="DL10" s="115" t="n">
        <f aca="false">IF(AB10&lt;&gt;"",AB10-F10,"")</f>
        <v>0</v>
      </c>
      <c r="DM10" s="115" t="n">
        <f aca="false">IF(AC10&lt;&gt;"",AC10-G10,"")</f>
        <v>0</v>
      </c>
      <c r="DN10" s="115" t="n">
        <f aca="false">IF(AD10&lt;&gt;"",AD10-H10,"")</f>
        <v>0</v>
      </c>
      <c r="DO10" s="115" t="n">
        <f aca="false">IF(AE10&lt;&gt;"",AE10-I10,"")</f>
        <v>0</v>
      </c>
      <c r="DP10" s="115" t="n">
        <f aca="false">IF(AF10&lt;&gt;"",AF10-J10,"")</f>
        <v>0</v>
      </c>
      <c r="DQ10" s="115" t="n">
        <f aca="false">IF(AG10&lt;&gt;"",AG10-K10,"")</f>
        <v>0</v>
      </c>
      <c r="DR10" s="115" t="n">
        <f aca="false">IF(AH10&lt;&gt;"",AH10-L10,"")</f>
        <v>0</v>
      </c>
      <c r="DS10" s="115" t="n">
        <f aca="false">IF(AI10&lt;&gt;"",AI10-M10,"")</f>
        <v>0</v>
      </c>
      <c r="DT10" s="115" t="n">
        <f aca="false">IF(AJ10&lt;&gt;"",AJ10-N10,"")</f>
        <v>0</v>
      </c>
      <c r="DU10" s="115" t="n">
        <f aca="false">IF(AK10&lt;&gt;"",AK10-O10,"")</f>
        <v>0</v>
      </c>
      <c r="DV10" s="115" t="n">
        <f aca="false">IF(AL10&lt;&gt;"",AL10-P10,"")</f>
        <v>0</v>
      </c>
      <c r="DW10" s="115" t="n">
        <f aca="false">IF(AM10&lt;&gt;"",AM10-Q10,"")</f>
        <v>0</v>
      </c>
      <c r="DX10" s="115" t="n">
        <f aca="false">IF(AN10&lt;&gt;"",AN10-R10,"")</f>
        <v>0</v>
      </c>
      <c r="DY10" s="115" t="n">
        <f aca="false">IF(AO10&lt;&gt;"",AO10-S10,"")</f>
        <v>0</v>
      </c>
      <c r="DZ10" s="115" t="n">
        <f aca="false">IF(AP10&lt;&gt;"",AP10-T10,"")</f>
        <v>0</v>
      </c>
      <c r="EA10" s="115" t="n">
        <f aca="false">IF(AQ10&lt;&gt;"",AQ10-U10,"")</f>
        <v>0</v>
      </c>
      <c r="EB10" s="115" t="n">
        <f aca="false">IF(AR10&lt;&gt;"",AR10-V10,"")</f>
        <v>0</v>
      </c>
      <c r="EC10" s="115" t="n">
        <f aca="false">IF(AS10&lt;&gt;"",AS10-W10,"")</f>
        <v>0</v>
      </c>
      <c r="ED10" s="115" t="n">
        <f aca="false">IF(AT10&lt;&gt;"",AT10-B10,"")</f>
        <v>0</v>
      </c>
      <c r="EE10" s="115" t="n">
        <f aca="false">IF(AU10&lt;&gt;"",AU10-C10,"")</f>
        <v>0</v>
      </c>
      <c r="EF10" s="115" t="n">
        <f aca="false">IF(AV10&lt;&gt;"",AV10-D10,"")</f>
        <v>0</v>
      </c>
      <c r="EG10" s="115" t="n">
        <f aca="false">IF(AW10&lt;&gt;"",AW10-E10,"")</f>
        <v>0</v>
      </c>
      <c r="EH10" s="115" t="n">
        <f aca="false">IF(AX10&lt;&gt;"",AX10-F10,"")</f>
        <v>0</v>
      </c>
      <c r="EI10" s="115" t="n">
        <f aca="false">IF(AY10&lt;&gt;"",AY10-G10,"")</f>
        <v>0</v>
      </c>
      <c r="EJ10" s="115" t="n">
        <f aca="false">IF(AZ10&lt;&gt;"",AZ10-H10,"")</f>
        <v>0</v>
      </c>
      <c r="EK10" s="115" t="n">
        <f aca="false">IF(BA10&lt;&gt;"",BA10-I10,"")</f>
        <v>0</v>
      </c>
      <c r="EL10" s="115" t="n">
        <f aca="false">IF(BB10&lt;&gt;"",BB10-J10,"")</f>
        <v>0</v>
      </c>
      <c r="EM10" s="115" t="n">
        <f aca="false">IF(BC10&lt;&gt;"",BC10-K10,"")</f>
        <v>0</v>
      </c>
      <c r="EN10" s="115" t="n">
        <f aca="false">IF(BD10&lt;&gt;"",BD10-L10,"")</f>
        <v>0</v>
      </c>
      <c r="EO10" s="115" t="n">
        <f aca="false">IF(BE10&lt;&gt;"",BE10-M10,"")</f>
        <v>0</v>
      </c>
      <c r="EP10" s="115" t="n">
        <f aca="false">IF(BF10&lt;&gt;"",BF10-N10,"")</f>
        <v>0</v>
      </c>
      <c r="EQ10" s="115" t="n">
        <f aca="false">IF(BG10&lt;&gt;"",BG10-O10,"")</f>
        <v>0</v>
      </c>
      <c r="ER10" s="115" t="n">
        <f aca="false">IF(BH10&lt;&gt;"",BH10-P10,"")</f>
        <v>0</v>
      </c>
      <c r="ES10" s="115" t="n">
        <f aca="false">IF(BI10&lt;&gt;"",BI10-Q10,"")</f>
        <v>0</v>
      </c>
      <c r="ET10" s="115" t="n">
        <f aca="false">IF(BJ10&lt;&gt;"",BJ10-R10,"")</f>
        <v>0</v>
      </c>
      <c r="EU10" s="115" t="n">
        <f aca="false">IF(BK10&lt;&gt;"",BK10-S10,"")</f>
        <v>0</v>
      </c>
      <c r="EV10" s="115" t="n">
        <f aca="false">IF(BL10&lt;&gt;"",BL10-T10,"")</f>
        <v>0</v>
      </c>
      <c r="EW10" s="115" t="n">
        <f aca="false">IF(BM10&lt;&gt;"",BM10-U10,"")</f>
        <v>0</v>
      </c>
      <c r="EX10" s="115" t="n">
        <f aca="false">IF(BN10&lt;&gt;"",BN10-V10,"")</f>
        <v>0</v>
      </c>
      <c r="EY10" s="115" t="n">
        <f aca="false">IF(BO10&lt;&gt;"",BO10-W10,"")</f>
        <v>0</v>
      </c>
      <c r="EZ10" s="115" t="n">
        <f aca="false">IF(BP10&lt;&gt;"",BP10-B10,"")</f>
        <v>0</v>
      </c>
      <c r="FA10" s="115" t="n">
        <f aca="false">IF(BQ10&lt;&gt;"",BQ10-C10,"")</f>
        <v>0</v>
      </c>
      <c r="FB10" s="115" t="n">
        <f aca="false">IF(BR10&lt;&gt;"",BR10-D10,"")</f>
        <v>0</v>
      </c>
      <c r="FC10" s="115" t="n">
        <f aca="false">IF(BS10&lt;&gt;"",BS10-E10,"")</f>
        <v>0</v>
      </c>
      <c r="FD10" s="115" t="n">
        <f aca="false">IF(BT10&lt;&gt;"",BT10-F10,"")</f>
        <v>0</v>
      </c>
      <c r="FE10" s="115" t="n">
        <f aca="false">IF(BU10&lt;&gt;"",BU10-G10,"")</f>
        <v>0</v>
      </c>
      <c r="FF10" s="115" t="n">
        <f aca="false">IF(BV10&lt;&gt;"",BV10-H10,"")</f>
        <v>0</v>
      </c>
      <c r="FG10" s="115" t="n">
        <f aca="false">IF(BW10&lt;&gt;"",BW10-I10,"")</f>
        <v>0</v>
      </c>
      <c r="FH10" s="115" t="n">
        <f aca="false">IF(BX10&lt;&gt;"",BX10-J10,"")</f>
        <v>0</v>
      </c>
      <c r="FI10" s="115" t="n">
        <f aca="false">IF(BY10&lt;&gt;"",BY10-K10,"")</f>
        <v>0</v>
      </c>
      <c r="FJ10" s="115" t="n">
        <f aca="false">IF(BZ10&lt;&gt;"",BZ10-L10,"")</f>
        <v>0</v>
      </c>
      <c r="FK10" s="115" t="n">
        <f aca="false">IF(CA10&lt;&gt;"",CA10-M10,"")</f>
        <v>0</v>
      </c>
      <c r="FL10" s="115" t="n">
        <f aca="false">IF(CB10&lt;&gt;"",CB10-N10,"")</f>
        <v>0</v>
      </c>
      <c r="FM10" s="115" t="n">
        <f aca="false">IF(CC10&lt;&gt;"",CC10-O10,"")</f>
        <v>0</v>
      </c>
      <c r="FN10" s="115" t="n">
        <f aca="false">IF(CD10&lt;&gt;"",CD10-P10,"")</f>
        <v>0</v>
      </c>
      <c r="FO10" s="115" t="n">
        <f aca="false">IF(CE10&lt;&gt;"",CE10-Q10,"")</f>
        <v>0</v>
      </c>
      <c r="FP10" s="115" t="n">
        <f aca="false">IF(CF10&lt;&gt;"",CF10-R10,"")</f>
        <v>0</v>
      </c>
      <c r="FQ10" s="115" t="n">
        <f aca="false">IF(CG10&lt;&gt;"",CG10-S10,"")</f>
        <v>0</v>
      </c>
      <c r="FR10" s="115" t="n">
        <f aca="false">IF(CH10&lt;&gt;"",CH10-T10,"")</f>
        <v>0</v>
      </c>
      <c r="FS10" s="115" t="n">
        <f aca="false">IF(CI10&lt;&gt;"",CI10-U10,"")</f>
        <v>0</v>
      </c>
      <c r="FT10" s="115" t="n">
        <f aca="false">IF(CJ10&lt;&gt;"",CJ10-V10,"")</f>
        <v>0</v>
      </c>
      <c r="FU10" s="115" t="n">
        <f aca="false">IF(CK10&lt;&gt;"",CK10-W10,"")</f>
        <v>0</v>
      </c>
      <c r="FV10" s="115" t="n">
        <f aca="false">IF(CL10&lt;&gt;"",CL10-B10,"")</f>
        <v>0</v>
      </c>
      <c r="FW10" s="115" t="n">
        <f aca="false">IF(CM10&lt;&gt;"",CM10-C10,"")</f>
        <v>0</v>
      </c>
      <c r="FX10" s="115" t="n">
        <f aca="false">IF(CN10&lt;&gt;"",CN10-D10,"")</f>
        <v>0</v>
      </c>
      <c r="FY10" s="115" t="n">
        <f aca="false">IF(CO10&lt;&gt;"",CO10-E10,"")</f>
        <v>0</v>
      </c>
      <c r="FZ10" s="115" t="n">
        <f aca="false">IF(CP10&lt;&gt;"",CP10-F10,"")</f>
        <v>0</v>
      </c>
      <c r="GA10" s="115" t="n">
        <f aca="false">IF(CQ10&lt;&gt;"",CQ10-G10,"")</f>
        <v>0</v>
      </c>
      <c r="GB10" s="115" t="n">
        <f aca="false">IF(CR10&lt;&gt;"",CR10-H10,"")</f>
        <v>0</v>
      </c>
      <c r="GC10" s="115" t="n">
        <f aca="false">IF(CS10&lt;&gt;"",CS10-I10,"")</f>
        <v>0</v>
      </c>
      <c r="GD10" s="115" t="n">
        <f aca="false">IF(CT10&lt;&gt;"",CT10-J10,"")</f>
        <v>0</v>
      </c>
      <c r="GE10" s="115" t="n">
        <f aca="false">IF(CU10&lt;&gt;"",CU10-K10,"")</f>
        <v>0</v>
      </c>
      <c r="GF10" s="115" t="n">
        <f aca="false">IF(CV10&lt;&gt;"",CV10-L10,"")</f>
        <v>-1</v>
      </c>
      <c r="GG10" s="115" t="n">
        <f aca="false">IF(CW10&lt;&gt;"",CW10-M10,"")</f>
        <v>0</v>
      </c>
      <c r="GH10" s="115" t="n">
        <f aca="false">IF(CX10&lt;&gt;"",CX10-N10,"")</f>
        <v>0</v>
      </c>
      <c r="GI10" s="115" t="n">
        <f aca="false">IF(CY10&lt;&gt;"",CY10-O10,"")</f>
        <v>0</v>
      </c>
      <c r="GJ10" s="115" t="n">
        <f aca="false">IF(CZ10&lt;&gt;"",CZ10-P10,"")</f>
        <v>0</v>
      </c>
      <c r="GK10" s="115" t="n">
        <f aca="false">IF(DA10&lt;&gt;"",DA10-Q10,"")</f>
        <v>0</v>
      </c>
      <c r="GL10" s="115" t="n">
        <f aca="false">IF(DB10&lt;&gt;"",DB10-R10,"")</f>
        <v>0</v>
      </c>
      <c r="GM10" s="115" t="n">
        <f aca="false">IF(DC10&lt;&gt;"",DC10-S10,"")</f>
        <v>0</v>
      </c>
      <c r="GN10" s="115" t="n">
        <f aca="false">IF(DD10&lt;&gt;"",DD10-T10,"")</f>
        <v>0</v>
      </c>
      <c r="GO10" s="115" t="n">
        <f aca="false">IF(DE10&lt;&gt;"",DE10-U10,"")</f>
        <v>0</v>
      </c>
      <c r="GP10" s="115" t="n">
        <f aca="false">IF(DF10&lt;&gt;"",DF10-V10,"")</f>
        <v>0</v>
      </c>
      <c r="GQ10" s="115" t="n">
        <f aca="false">IF(DG10&lt;&gt;"",DG10-W10,"")</f>
        <v>0</v>
      </c>
      <c r="GR10" s="116" t="n">
        <f aca="false" t="array" ref="GR10:GR10">MAX(DH10:GQ10)=MIN(DH10:GQ10)</f>
        <v>0</v>
      </c>
    </row>
    <row r="11" customFormat="false" ht="15" hidden="true" customHeight="false" outlineLevel="0" collapsed="false">
      <c r="A11" s="101" t="s">
        <v>88</v>
      </c>
      <c r="B11" s="115" t="n">
        <f aca="false">IFERROR(ROUND(AVERAGE(X11,AT11,BP11,CL11),0),"")</f>
        <v>1</v>
      </c>
      <c r="C11" s="115" t="n">
        <f aca="false">IFERROR(ROUND(AVERAGE(Y11,AU11,BQ11,CM11),0),"")</f>
        <v>1</v>
      </c>
      <c r="D11" s="115" t="n">
        <f aca="false">IFERROR(ROUND(AVERAGE(Z11,AV11,BR11,CN11),0),"")</f>
        <v>1</v>
      </c>
      <c r="E11" s="115" t="n">
        <f aca="false">IFERROR(ROUND(AVERAGE(AA11,AW11,BS11,CO11),0),"")</f>
        <v>1</v>
      </c>
      <c r="F11" s="115" t="n">
        <f aca="false">IFERROR(ROUND(AVERAGE(AB11,AX11,BT11,CP11),0),"")</f>
        <v>1</v>
      </c>
      <c r="G11" s="115" t="n">
        <f aca="false">IFERROR(ROUND(AVERAGE(AC11,AY11,BU11,CQ11),0),"")</f>
        <v>3</v>
      </c>
      <c r="H11" s="115" t="n">
        <f aca="false">IFERROR(ROUND(AVERAGE(AD11,AZ11,BV11,CR11),0),"")</f>
        <v>1</v>
      </c>
      <c r="I11" s="115" t="n">
        <f aca="false">IFERROR(ROUND(AVERAGE(AE11,BA11,BW11,CS11),0),"")</f>
        <v>5</v>
      </c>
      <c r="J11" s="115" t="n">
        <f aca="false">IFERROR(ROUND(AVERAGE(AF11,BB11,BX11,CT11),0),"")</f>
        <v>5</v>
      </c>
      <c r="K11" s="115" t="n">
        <f aca="false">IFERROR(ROUND(AVERAGE(AG11,BC11,BY11,CU11),0),"")</f>
        <v>3</v>
      </c>
      <c r="L11" s="115" t="n">
        <f aca="false">IFERROR(ROUND(AVERAGE(AH11,BD11,BZ11,CV11),0),"")</f>
        <v>5</v>
      </c>
      <c r="M11" s="115" t="n">
        <f aca="false">IFERROR(ROUND(AVERAGE(AI11,BE11,CA11,CW11),0),"")</f>
        <v>4</v>
      </c>
      <c r="N11" s="115" t="n">
        <f aca="false">IFERROR(ROUND(AVERAGE(AJ11,BF11,CB11,CX11),0),"")</f>
        <v>5</v>
      </c>
      <c r="O11" s="115" t="n">
        <f aca="false">IFERROR(ROUND(AVERAGE(AK11,BG11,CC11,CY11),0),"")</f>
        <v>5</v>
      </c>
      <c r="P11" s="115" t="n">
        <f aca="false">IFERROR(ROUND(AVERAGE(AL11,BH11,CD11,CZ11),0),"")</f>
        <v>4</v>
      </c>
      <c r="Q11" s="115" t="n">
        <f aca="false">IFERROR(ROUND(AVERAGE(AM11,BI11,CE11,DA11),0),"")</f>
        <v>1</v>
      </c>
      <c r="R11" s="115" t="n">
        <f aca="false">IFERROR(ROUND(AVERAGE(AN11,BJ11,CF11,DB11),0),"")</f>
        <v>3</v>
      </c>
      <c r="S11" s="115" t="n">
        <f aca="false">IFERROR(ROUND(AVERAGE(AO11,BK11,CG11,DC11),0),"")</f>
        <v>3</v>
      </c>
      <c r="T11" s="115" t="n">
        <f aca="false">IFERROR(ROUND(AVERAGE(AP11,BL11,CH11,DD11),0),"")</f>
        <v>3</v>
      </c>
      <c r="U11" s="115" t="n">
        <f aca="false">IFERROR(ROUND(AVERAGE(AQ11,BM11,CI11,DE11),0),"")</f>
        <v>3</v>
      </c>
      <c r="V11" s="115" t="n">
        <f aca="false">IFERROR(ROUND(AVERAGE(AR11,BN11,CJ11,DF11),0),"")</f>
        <v>3</v>
      </c>
      <c r="W11" s="115" t="n">
        <f aca="false">IFERROR(ROUND(AVERAGE(AS11,BO11,CK11,DG11),0),"")</f>
        <v>3</v>
      </c>
      <c r="X11" s="94" t="str">
        <f aca="false">IFERROR(INDEX('ES-Efficacy Acceptability'!H$12:H$52,MATCH($A11,'ES-Efficacy Acceptability'!$B$12:$B$52,0)),"")</f>
        <v/>
      </c>
      <c r="Y11" s="94" t="str">
        <f aca="false">IFERROR(INDEX('ES-Efficacy Acceptability'!I$12:I$52,MATCH($A11,'ES-Efficacy Acceptability'!$B$12:$B$52,0)),"")</f>
        <v/>
      </c>
      <c r="Z11" s="94" t="str">
        <f aca="false">IFERROR(INDEX('ES-Efficacy Acceptability'!J$12:J$52,MATCH($A11,'ES-Efficacy Acceptability'!$B$12:$B$52,0)),"")</f>
        <v/>
      </c>
      <c r="AA11" s="94" t="str">
        <f aca="false">IFERROR(INDEX('ES-Efficacy Acceptability'!K$12:K$52,MATCH($A11,'ES-Efficacy Acceptability'!$B$12:$B$52,0)),"")</f>
        <v/>
      </c>
      <c r="AB11" s="94" t="str">
        <f aca="false">IFERROR(INDEX('ES-Efficacy Acceptability'!L$12:L$52,MATCH($A11,'ES-Efficacy Acceptability'!$B$12:$B$52,0)),"")</f>
        <v/>
      </c>
      <c r="AC11" s="94" t="str">
        <f aca="false">IFERROR(INDEX('ES-Efficacy Acceptability'!M$12:M$52,MATCH($A11,'ES-Efficacy Acceptability'!$B$12:$B$52,0)),"")</f>
        <v/>
      </c>
      <c r="AD11" s="94" t="str">
        <f aca="false">IFERROR(INDEX('ES-Efficacy Acceptability'!N$12:N$52,MATCH($A11,'ES-Efficacy Acceptability'!$B$12:$B$52,0)),"")</f>
        <v/>
      </c>
      <c r="AE11" s="94" t="str">
        <f aca="false">IFERROR(INDEX('ES-Efficacy Acceptability'!O$12:O$52,MATCH($A11,'ES-Efficacy Acceptability'!$B$12:$B$52,0)),"")</f>
        <v/>
      </c>
      <c r="AF11" s="94" t="str">
        <f aca="false">IFERROR(INDEX('ES-Efficacy Acceptability'!P$12:P$52,MATCH($A11,'ES-Efficacy Acceptability'!$B$12:$B$52,0)),"")</f>
        <v/>
      </c>
      <c r="AG11" s="94" t="str">
        <f aca="false">IFERROR(INDEX('ES-Efficacy Acceptability'!Q$12:Q$52,MATCH($A11,'ES-Efficacy Acceptability'!$B$12:$B$52,0)),"")</f>
        <v/>
      </c>
      <c r="AH11" s="94" t="str">
        <f aca="false">IFERROR(INDEX('ES-Efficacy Acceptability'!R$12:R$52,MATCH($A11,'ES-Efficacy Acceptability'!$B$12:$B$52,0)),"")</f>
        <v/>
      </c>
      <c r="AI11" s="94" t="str">
        <f aca="false">IFERROR(INDEX('ES-Efficacy Acceptability'!S$12:S$52,MATCH($A11,'ES-Efficacy Acceptability'!$B$12:$B$52,0)),"")</f>
        <v/>
      </c>
      <c r="AJ11" s="94" t="str">
        <f aca="false">IFERROR(INDEX('ES-Efficacy Acceptability'!T$12:T$52,MATCH($A11,'ES-Efficacy Acceptability'!$B$12:$B$52,0)),"")</f>
        <v/>
      </c>
      <c r="AK11" s="94" t="str">
        <f aca="false">IFERROR(INDEX('ES-Efficacy Acceptability'!U$12:U$52,MATCH($A11,'ES-Efficacy Acceptability'!$B$12:$B$52,0)),"")</f>
        <v/>
      </c>
      <c r="AL11" s="94" t="str">
        <f aca="false">IFERROR(INDEX('ES-Efficacy Acceptability'!V$12:V$52,MATCH($A11,'ES-Efficacy Acceptability'!$B$12:$B$52,0)),"")</f>
        <v/>
      </c>
      <c r="AM11" s="94" t="str">
        <f aca="false">IFERROR(INDEX('ES-Efficacy Acceptability'!W$12:W$52,MATCH($A11,'ES-Efficacy Acceptability'!$B$12:$B$52,0)),"")</f>
        <v/>
      </c>
      <c r="AN11" s="94" t="str">
        <f aca="false">IFERROR(INDEX('ES-Efficacy Acceptability'!X$12:X$52,MATCH($A11,'ES-Efficacy Acceptability'!$B$12:$B$52,0)),"")</f>
        <v/>
      </c>
      <c r="AO11" s="94" t="str">
        <f aca="false">IFERROR(INDEX('ES-Efficacy Acceptability'!Y$12:Y$52,MATCH($A11,'ES-Efficacy Acceptability'!$B$12:$B$52,0)),"")</f>
        <v/>
      </c>
      <c r="AP11" s="94" t="str">
        <f aca="false">IFERROR(INDEX('ES-Efficacy Acceptability'!Z$12:Z$52,MATCH($A11,'ES-Efficacy Acceptability'!$B$12:$B$52,0)),"")</f>
        <v/>
      </c>
      <c r="AQ11" s="94" t="str">
        <f aca="false">IFERROR(INDEX('ES-Efficacy Acceptability'!AA$12:AA$52,MATCH($A11,'ES-Efficacy Acceptability'!$B$12:$B$52,0)),"")</f>
        <v/>
      </c>
      <c r="AR11" s="94" t="str">
        <f aca="false">IFERROR(INDEX('ES-Efficacy Acceptability'!AB$12:AB$52,MATCH($A11,'ES-Efficacy Acceptability'!$B$12:$B$52,0)),"")</f>
        <v/>
      </c>
      <c r="AS11" s="94" t="str">
        <f aca="false">IFERROR(INDEX('ES-Efficacy Acceptability'!AC$12:AC$52,MATCH($A11,'ES-Efficacy Acceptability'!$B$12:$B$52,0)),"")</f>
        <v/>
      </c>
      <c r="AT11" s="94" t="str">
        <f aca="false">IFERROR(INDEX('IT-Efficacy Acceptability'!H$12:H$52,MATCH($A11,'IT-Efficacy Acceptability'!$B$12:$B$52,0)),"")</f>
        <v/>
      </c>
      <c r="AU11" s="94" t="str">
        <f aca="false">IFERROR(INDEX('IT-Efficacy Acceptability'!I$12:I$52,MATCH($A11,'IT-Efficacy Acceptability'!$B$12:$B$52,0)),"")</f>
        <v/>
      </c>
      <c r="AV11" s="94" t="str">
        <f aca="false">IFERROR(INDEX('IT-Efficacy Acceptability'!J$12:J$52,MATCH($A11,'IT-Efficacy Acceptability'!$B$12:$B$52,0)),"")</f>
        <v/>
      </c>
      <c r="AW11" s="94" t="str">
        <f aca="false">IFERROR(INDEX('IT-Efficacy Acceptability'!K$12:K$52,MATCH($A11,'IT-Efficacy Acceptability'!$B$12:$B$52,0)),"")</f>
        <v/>
      </c>
      <c r="AX11" s="94" t="str">
        <f aca="false">IFERROR(INDEX('IT-Efficacy Acceptability'!L$12:L$52,MATCH($A11,'IT-Efficacy Acceptability'!$B$12:$B$52,0)),"")</f>
        <v/>
      </c>
      <c r="AY11" s="94" t="str">
        <f aca="false">IFERROR(INDEX('IT-Efficacy Acceptability'!M$12:M$52,MATCH($A11,'IT-Efficacy Acceptability'!$B$12:$B$52,0)),"")</f>
        <v/>
      </c>
      <c r="AZ11" s="94" t="str">
        <f aca="false">IFERROR(INDEX('IT-Efficacy Acceptability'!N$12:N$52,MATCH($A11,'IT-Efficacy Acceptability'!$B$12:$B$52,0)),"")</f>
        <v/>
      </c>
      <c r="BA11" s="94" t="str">
        <f aca="false">IFERROR(INDEX('IT-Efficacy Acceptability'!O$12:O$52,MATCH($A11,'IT-Efficacy Acceptability'!$B$12:$B$52,0)),"")</f>
        <v/>
      </c>
      <c r="BB11" s="94" t="str">
        <f aca="false">IFERROR(INDEX('IT-Efficacy Acceptability'!P$12:P$52,MATCH($A11,'IT-Efficacy Acceptability'!$B$12:$B$52,0)),"")</f>
        <v/>
      </c>
      <c r="BC11" s="94" t="str">
        <f aca="false">IFERROR(INDEX('IT-Efficacy Acceptability'!Q$12:Q$52,MATCH($A11,'IT-Efficacy Acceptability'!$B$12:$B$52,0)),"")</f>
        <v/>
      </c>
      <c r="BD11" s="94" t="str">
        <f aca="false">IFERROR(INDEX('IT-Efficacy Acceptability'!R$12:R$52,MATCH($A11,'IT-Efficacy Acceptability'!$B$12:$B$52,0)),"")</f>
        <v/>
      </c>
      <c r="BE11" s="94" t="str">
        <f aca="false">IFERROR(INDEX('IT-Efficacy Acceptability'!S$12:S$52,MATCH($A11,'IT-Efficacy Acceptability'!$B$12:$B$52,0)),"")</f>
        <v/>
      </c>
      <c r="BF11" s="94" t="str">
        <f aca="false">IFERROR(INDEX('IT-Efficacy Acceptability'!T$12:T$52,MATCH($A11,'IT-Efficacy Acceptability'!$B$12:$B$52,0)),"")</f>
        <v/>
      </c>
      <c r="BG11" s="94" t="str">
        <f aca="false">IFERROR(INDEX('IT-Efficacy Acceptability'!U$12:U$52,MATCH($A11,'IT-Efficacy Acceptability'!$B$12:$B$52,0)),"")</f>
        <v/>
      </c>
      <c r="BH11" s="94" t="str">
        <f aca="false">IFERROR(INDEX('IT-Efficacy Acceptability'!V$12:V$52,MATCH($A11,'IT-Efficacy Acceptability'!$B$12:$B$52,0)),"")</f>
        <v/>
      </c>
      <c r="BI11" s="94" t="str">
        <f aca="false">IFERROR(INDEX('IT-Efficacy Acceptability'!W$12:W$52,MATCH($A11,'IT-Efficacy Acceptability'!$B$12:$B$52,0)),"")</f>
        <v/>
      </c>
      <c r="BJ11" s="94" t="str">
        <f aca="false">IFERROR(INDEX('IT-Efficacy Acceptability'!X$12:X$52,MATCH($A11,'IT-Efficacy Acceptability'!$B$12:$B$52,0)),"")</f>
        <v/>
      </c>
      <c r="BK11" s="94" t="str">
        <f aca="false">IFERROR(INDEX('IT-Efficacy Acceptability'!Y$12:Y$52,MATCH($A11,'IT-Efficacy Acceptability'!$B$12:$B$52,0)),"")</f>
        <v/>
      </c>
      <c r="BL11" s="94" t="str">
        <f aca="false">IFERROR(INDEX('IT-Efficacy Acceptability'!Z$12:Z$52,MATCH($A11,'IT-Efficacy Acceptability'!$B$12:$B$52,0)),"")</f>
        <v/>
      </c>
      <c r="BM11" s="94" t="str">
        <f aca="false">IFERROR(INDEX('IT-Efficacy Acceptability'!AA$12:AA$52,MATCH($A11,'IT-Efficacy Acceptability'!$B$12:$B$52,0)),"")</f>
        <v/>
      </c>
      <c r="BN11" s="94" t="str">
        <f aca="false">IFERROR(INDEX('IT-Efficacy Acceptability'!AB$12:AB$52,MATCH($A11,'IT-Efficacy Acceptability'!$B$12:$B$52,0)),"")</f>
        <v/>
      </c>
      <c r="BO11" s="94" t="str">
        <f aca="false">IFERROR(INDEX('IT-Efficacy Acceptability'!AC$12:AC$52,MATCH($A11,'IT-Efficacy Acceptability'!$B$12:$B$52,0)),"")</f>
        <v/>
      </c>
      <c r="BP11" s="94" t="str">
        <f aca="false">IFERROR(INDEX('DE-Efficacy Acceptability'!H$12:H$52,MATCH($A11,'DE-Efficacy Acceptability'!$B$12:$B$52,0)),"")</f>
        <v/>
      </c>
      <c r="BQ11" s="94" t="str">
        <f aca="false">IFERROR(INDEX('DE-Efficacy Acceptability'!I$12:I$52,MATCH($A11,'DE-Efficacy Acceptability'!$B$12:$B$52,0)),"")</f>
        <v/>
      </c>
      <c r="BR11" s="94" t="str">
        <f aca="false">IFERROR(INDEX('DE-Efficacy Acceptability'!J$12:J$52,MATCH($A11,'DE-Efficacy Acceptability'!$B$12:$B$52,0)),"")</f>
        <v/>
      </c>
      <c r="BS11" s="94" t="str">
        <f aca="false">IFERROR(INDEX('DE-Efficacy Acceptability'!K$12:K$52,MATCH($A11,'DE-Efficacy Acceptability'!$B$12:$B$52,0)),"")</f>
        <v/>
      </c>
      <c r="BT11" s="94" t="str">
        <f aca="false">IFERROR(INDEX('DE-Efficacy Acceptability'!L$12:L$52,MATCH($A11,'DE-Efficacy Acceptability'!$B$12:$B$52,0)),"")</f>
        <v/>
      </c>
      <c r="BU11" s="94" t="str">
        <f aca="false">IFERROR(INDEX('DE-Efficacy Acceptability'!M$12:M$52,MATCH($A11,'DE-Efficacy Acceptability'!$B$12:$B$52,0)),"")</f>
        <v/>
      </c>
      <c r="BV11" s="94" t="str">
        <f aca="false">IFERROR(INDEX('DE-Efficacy Acceptability'!N$12:N$52,MATCH($A11,'DE-Efficacy Acceptability'!$B$12:$B$52,0)),"")</f>
        <v/>
      </c>
      <c r="BW11" s="94" t="str">
        <f aca="false">IFERROR(INDEX('DE-Efficacy Acceptability'!O$12:O$52,MATCH($A11,'DE-Efficacy Acceptability'!$B$12:$B$52,0)),"")</f>
        <v/>
      </c>
      <c r="BX11" s="94" t="str">
        <f aca="false">IFERROR(INDEX('DE-Efficacy Acceptability'!P$12:P$52,MATCH($A11,'DE-Efficacy Acceptability'!$B$12:$B$52,0)),"")</f>
        <v/>
      </c>
      <c r="BY11" s="94" t="str">
        <f aca="false">IFERROR(INDEX('DE-Efficacy Acceptability'!Q$12:Q$52,MATCH($A11,'DE-Efficacy Acceptability'!$B$12:$B$52,0)),"")</f>
        <v/>
      </c>
      <c r="BZ11" s="94" t="str">
        <f aca="false">IFERROR(INDEX('DE-Efficacy Acceptability'!R$12:R$52,MATCH($A11,'DE-Efficacy Acceptability'!$B$12:$B$52,0)),"")</f>
        <v/>
      </c>
      <c r="CA11" s="94" t="str">
        <f aca="false">IFERROR(INDEX('DE-Efficacy Acceptability'!S$12:S$52,MATCH($A11,'DE-Efficacy Acceptability'!$B$12:$B$52,0)),"")</f>
        <v/>
      </c>
      <c r="CB11" s="94" t="str">
        <f aca="false">IFERROR(INDEX('DE-Efficacy Acceptability'!T$12:T$52,MATCH($A11,'DE-Efficacy Acceptability'!$B$12:$B$52,0)),"")</f>
        <v/>
      </c>
      <c r="CC11" s="94" t="str">
        <f aca="false">IFERROR(INDEX('DE-Efficacy Acceptability'!U$12:U$52,MATCH($A11,'DE-Efficacy Acceptability'!$B$12:$B$52,0)),"")</f>
        <v/>
      </c>
      <c r="CD11" s="94" t="str">
        <f aca="false">IFERROR(INDEX('DE-Efficacy Acceptability'!V$12:V$52,MATCH($A11,'DE-Efficacy Acceptability'!$B$12:$B$52,0)),"")</f>
        <v/>
      </c>
      <c r="CE11" s="94" t="str">
        <f aca="false">IFERROR(INDEX('DE-Efficacy Acceptability'!W$12:W$52,MATCH($A11,'DE-Efficacy Acceptability'!$B$12:$B$52,0)),"")</f>
        <v/>
      </c>
      <c r="CF11" s="94" t="str">
        <f aca="false">IFERROR(INDEX('DE-Efficacy Acceptability'!X$12:X$52,MATCH($A11,'DE-Efficacy Acceptability'!$B$12:$B$52,0)),"")</f>
        <v/>
      </c>
      <c r="CG11" s="94" t="str">
        <f aca="false">IFERROR(INDEX('DE-Efficacy Acceptability'!Y$12:Y$52,MATCH($A11,'DE-Efficacy Acceptability'!$B$12:$B$52,0)),"")</f>
        <v/>
      </c>
      <c r="CH11" s="94" t="str">
        <f aca="false">IFERROR(INDEX('DE-Efficacy Acceptability'!Z$12:Z$52,MATCH($A11,'DE-Efficacy Acceptability'!$B$12:$B$52,0)),"")</f>
        <v/>
      </c>
      <c r="CI11" s="94" t="str">
        <f aca="false">IFERROR(INDEX('DE-Efficacy Acceptability'!AA$12:AA$52,MATCH($A11,'DE-Efficacy Acceptability'!$B$12:$B$52,0)),"")</f>
        <v/>
      </c>
      <c r="CJ11" s="94" t="str">
        <f aca="false">IFERROR(INDEX('DE-Efficacy Acceptability'!AB$12:AB$52,MATCH($A11,'DE-Efficacy Acceptability'!$B$12:$B$52,0)),"")</f>
        <v/>
      </c>
      <c r="CK11" s="94" t="str">
        <f aca="false">IFERROR(INDEX('DE-Efficacy Acceptability'!AC$12:AC$52,MATCH($A11,'DE-Efficacy Acceptability'!$B$12:$B$52,0)),"")</f>
        <v/>
      </c>
      <c r="CL11" s="94" t="n">
        <f aca="false">IFERROR(INDEX('FR-Efficacy Acceptability'!H$12:H$52,MATCH($A11,'FR-Efficacy Acceptability'!$B$12:$B$52,0)),"")</f>
        <v>1</v>
      </c>
      <c r="CM11" s="94" t="n">
        <f aca="false">IFERROR(INDEX('FR-Efficacy Acceptability'!I$12:I$52,MATCH($A11,'FR-Efficacy Acceptability'!$B$12:$B$52,0)),"")</f>
        <v>1</v>
      </c>
      <c r="CN11" s="94" t="n">
        <f aca="false">IFERROR(INDEX('FR-Efficacy Acceptability'!J$12:J$52,MATCH($A11,'FR-Efficacy Acceptability'!$B$12:$B$52,0)),"")</f>
        <v>1</v>
      </c>
      <c r="CO11" s="94" t="n">
        <f aca="false">IFERROR(INDEX('FR-Efficacy Acceptability'!K$12:K$52,MATCH($A11,'FR-Efficacy Acceptability'!$B$12:$B$52,0)),"")</f>
        <v>1</v>
      </c>
      <c r="CP11" s="94" t="n">
        <f aca="false">IFERROR(INDEX('FR-Efficacy Acceptability'!L$12:L$52,MATCH($A11,'FR-Efficacy Acceptability'!$B$12:$B$52,0)),"")</f>
        <v>1</v>
      </c>
      <c r="CQ11" s="94" t="n">
        <f aca="false">IFERROR(INDEX('FR-Efficacy Acceptability'!M$12:M$52,MATCH($A11,'FR-Efficacy Acceptability'!$B$12:$B$52,0)),"")</f>
        <v>3</v>
      </c>
      <c r="CR11" s="94" t="n">
        <f aca="false">IFERROR(INDEX('FR-Efficacy Acceptability'!N$12:N$52,MATCH($A11,'FR-Efficacy Acceptability'!$B$12:$B$52,0)),"")</f>
        <v>1</v>
      </c>
      <c r="CS11" s="94" t="n">
        <f aca="false">IFERROR(INDEX('FR-Efficacy Acceptability'!O$12:O$52,MATCH($A11,'FR-Efficacy Acceptability'!$B$12:$B$52,0)),"")</f>
        <v>5</v>
      </c>
      <c r="CT11" s="94" t="n">
        <f aca="false">IFERROR(INDEX('FR-Efficacy Acceptability'!P$12:P$52,MATCH($A11,'FR-Efficacy Acceptability'!$B$12:$B$52,0)),"")</f>
        <v>5</v>
      </c>
      <c r="CU11" s="94" t="n">
        <f aca="false">IFERROR(INDEX('FR-Efficacy Acceptability'!Q$12:Q$52,MATCH($A11,'FR-Efficacy Acceptability'!$B$12:$B$52,0)),"")</f>
        <v>3</v>
      </c>
      <c r="CV11" s="94" t="n">
        <f aca="false">IFERROR(INDEX('FR-Efficacy Acceptability'!R$12:R$52,MATCH($A11,'FR-Efficacy Acceptability'!$B$12:$B$52,0)),"")</f>
        <v>5</v>
      </c>
      <c r="CW11" s="94" t="n">
        <f aca="false">IFERROR(INDEX('FR-Efficacy Acceptability'!S$12:S$52,MATCH($A11,'FR-Efficacy Acceptability'!$B$12:$B$52,0)),"")</f>
        <v>4</v>
      </c>
      <c r="CX11" s="94" t="n">
        <f aca="false">IFERROR(INDEX('FR-Efficacy Acceptability'!T$12:T$52,MATCH($A11,'FR-Efficacy Acceptability'!$B$12:$B$52,0)),"")</f>
        <v>5</v>
      </c>
      <c r="CY11" s="94" t="n">
        <f aca="false">IFERROR(INDEX('FR-Efficacy Acceptability'!U$12:U$52,MATCH($A11,'FR-Efficacy Acceptability'!$B$12:$B$52,0)),"")</f>
        <v>5</v>
      </c>
      <c r="CZ11" s="94" t="n">
        <f aca="false">IFERROR(INDEX('FR-Efficacy Acceptability'!V$12:V$52,MATCH($A11,'FR-Efficacy Acceptability'!$B$12:$B$52,0)),"")</f>
        <v>4</v>
      </c>
      <c r="DA11" s="94" t="n">
        <f aca="false">IFERROR(INDEX('FR-Efficacy Acceptability'!W$12:W$52,MATCH($A11,'FR-Efficacy Acceptability'!$B$12:$B$52,0)),"")</f>
        <v>1</v>
      </c>
      <c r="DB11" s="94" t="n">
        <f aca="false">IFERROR(INDEX('FR-Efficacy Acceptability'!X$12:X$52,MATCH($A11,'FR-Efficacy Acceptability'!$B$12:$B$52,0)),"")</f>
        <v>3</v>
      </c>
      <c r="DC11" s="94" t="n">
        <f aca="false">IFERROR(INDEX('FR-Efficacy Acceptability'!Y$12:Y$52,MATCH($A11,'FR-Efficacy Acceptability'!$B$12:$B$52,0)),"")</f>
        <v>3</v>
      </c>
      <c r="DD11" s="94" t="n">
        <f aca="false">IFERROR(INDEX('FR-Efficacy Acceptability'!Z$12:Z$52,MATCH($A11,'FR-Efficacy Acceptability'!$B$12:$B$52,0)),"")</f>
        <v>3</v>
      </c>
      <c r="DE11" s="94" t="n">
        <f aca="false">IFERROR(INDEX('FR-Efficacy Acceptability'!AA$12:AA$52,MATCH($A11,'FR-Efficacy Acceptability'!$B$12:$B$52,0)),"")</f>
        <v>3</v>
      </c>
      <c r="DF11" s="94" t="n">
        <f aca="false">IFERROR(INDEX('FR-Efficacy Acceptability'!AB$12:AB$52,MATCH($A11,'FR-Efficacy Acceptability'!$B$12:$B$52,0)),"")</f>
        <v>3</v>
      </c>
      <c r="DG11" s="94" t="n">
        <f aca="false">IFERROR(INDEX('FR-Efficacy Acceptability'!AC$12:AC$52,MATCH($A11,'FR-Efficacy Acceptability'!$B$12:$B$52,0)),"")</f>
        <v>3</v>
      </c>
      <c r="DH11" s="115" t="str">
        <f aca="false">IF(X11&lt;&gt;"",X11-B11,"")</f>
        <v/>
      </c>
      <c r="DI11" s="115" t="str">
        <f aca="false">IF(Y11&lt;&gt;"",Y11-C11,"")</f>
        <v/>
      </c>
      <c r="DJ11" s="115" t="str">
        <f aca="false">IF(Z11&lt;&gt;"",Z11-D11,"")</f>
        <v/>
      </c>
      <c r="DK11" s="115" t="str">
        <f aca="false">IF(AA11&lt;&gt;"",AA11-E11,"")</f>
        <v/>
      </c>
      <c r="DL11" s="115" t="str">
        <f aca="false">IF(AB11&lt;&gt;"",AB11-F11,"")</f>
        <v/>
      </c>
      <c r="DM11" s="115" t="str">
        <f aca="false">IF(AC11&lt;&gt;"",AC11-G11,"")</f>
        <v/>
      </c>
      <c r="DN11" s="115" t="str">
        <f aca="false">IF(AD11&lt;&gt;"",AD11-H11,"")</f>
        <v/>
      </c>
      <c r="DO11" s="115" t="str">
        <f aca="false">IF(AE11&lt;&gt;"",AE11-I11,"")</f>
        <v/>
      </c>
      <c r="DP11" s="115" t="str">
        <f aca="false">IF(AF11&lt;&gt;"",AF11-J11,"")</f>
        <v/>
      </c>
      <c r="DQ11" s="115" t="str">
        <f aca="false">IF(AG11&lt;&gt;"",AG11-K11,"")</f>
        <v/>
      </c>
      <c r="DR11" s="115" t="str">
        <f aca="false">IF(AH11&lt;&gt;"",AH11-L11,"")</f>
        <v/>
      </c>
      <c r="DS11" s="115" t="str">
        <f aca="false">IF(AI11&lt;&gt;"",AI11-M11,"")</f>
        <v/>
      </c>
      <c r="DT11" s="115" t="str">
        <f aca="false">IF(AJ11&lt;&gt;"",AJ11-N11,"")</f>
        <v/>
      </c>
      <c r="DU11" s="115" t="str">
        <f aca="false">IF(AK11&lt;&gt;"",AK11-O11,"")</f>
        <v/>
      </c>
      <c r="DV11" s="115" t="str">
        <f aca="false">IF(AL11&lt;&gt;"",AL11-P11,"")</f>
        <v/>
      </c>
      <c r="DW11" s="115" t="str">
        <f aca="false">IF(AM11&lt;&gt;"",AM11-Q11,"")</f>
        <v/>
      </c>
      <c r="DX11" s="115" t="str">
        <f aca="false">IF(AN11&lt;&gt;"",AN11-R11,"")</f>
        <v/>
      </c>
      <c r="DY11" s="115" t="str">
        <f aca="false">IF(AO11&lt;&gt;"",AO11-S11,"")</f>
        <v/>
      </c>
      <c r="DZ11" s="115" t="str">
        <f aca="false">IF(AP11&lt;&gt;"",AP11-T11,"")</f>
        <v/>
      </c>
      <c r="EA11" s="115" t="str">
        <f aca="false">IF(AQ11&lt;&gt;"",AQ11-U11,"")</f>
        <v/>
      </c>
      <c r="EB11" s="115" t="str">
        <f aca="false">IF(AR11&lt;&gt;"",AR11-V11,"")</f>
        <v/>
      </c>
      <c r="EC11" s="115" t="str">
        <f aca="false">IF(AS11&lt;&gt;"",AS11-W11,"")</f>
        <v/>
      </c>
      <c r="ED11" s="115" t="str">
        <f aca="false">IF(AT11&lt;&gt;"",AT11-B11,"")</f>
        <v/>
      </c>
      <c r="EE11" s="115" t="str">
        <f aca="false">IF(AU11&lt;&gt;"",AU11-C11,"")</f>
        <v/>
      </c>
      <c r="EF11" s="115" t="str">
        <f aca="false">IF(AV11&lt;&gt;"",AV11-D11,"")</f>
        <v/>
      </c>
      <c r="EG11" s="115" t="str">
        <f aca="false">IF(AW11&lt;&gt;"",AW11-E11,"")</f>
        <v/>
      </c>
      <c r="EH11" s="115" t="str">
        <f aca="false">IF(AX11&lt;&gt;"",AX11-F11,"")</f>
        <v/>
      </c>
      <c r="EI11" s="115" t="str">
        <f aca="false">IF(AY11&lt;&gt;"",AY11-G11,"")</f>
        <v/>
      </c>
      <c r="EJ11" s="115" t="str">
        <f aca="false">IF(AZ11&lt;&gt;"",AZ11-H11,"")</f>
        <v/>
      </c>
      <c r="EK11" s="115" t="str">
        <f aca="false">IF(BA11&lt;&gt;"",BA11-I11,"")</f>
        <v/>
      </c>
      <c r="EL11" s="115" t="str">
        <f aca="false">IF(BB11&lt;&gt;"",BB11-J11,"")</f>
        <v/>
      </c>
      <c r="EM11" s="115" t="str">
        <f aca="false">IF(BC11&lt;&gt;"",BC11-K11,"")</f>
        <v/>
      </c>
      <c r="EN11" s="115" t="str">
        <f aca="false">IF(BD11&lt;&gt;"",BD11-L11,"")</f>
        <v/>
      </c>
      <c r="EO11" s="115" t="str">
        <f aca="false">IF(BE11&lt;&gt;"",BE11-M11,"")</f>
        <v/>
      </c>
      <c r="EP11" s="115" t="str">
        <f aca="false">IF(BF11&lt;&gt;"",BF11-N11,"")</f>
        <v/>
      </c>
      <c r="EQ11" s="115" t="str">
        <f aca="false">IF(BG11&lt;&gt;"",BG11-O11,"")</f>
        <v/>
      </c>
      <c r="ER11" s="115" t="str">
        <f aca="false">IF(BH11&lt;&gt;"",BH11-P11,"")</f>
        <v/>
      </c>
      <c r="ES11" s="115" t="str">
        <f aca="false">IF(BI11&lt;&gt;"",BI11-Q11,"")</f>
        <v/>
      </c>
      <c r="ET11" s="115" t="str">
        <f aca="false">IF(BJ11&lt;&gt;"",BJ11-R11,"")</f>
        <v/>
      </c>
      <c r="EU11" s="115" t="str">
        <f aca="false">IF(BK11&lt;&gt;"",BK11-S11,"")</f>
        <v/>
      </c>
      <c r="EV11" s="115" t="str">
        <f aca="false">IF(BL11&lt;&gt;"",BL11-T11,"")</f>
        <v/>
      </c>
      <c r="EW11" s="115" t="str">
        <f aca="false">IF(BM11&lt;&gt;"",BM11-U11,"")</f>
        <v/>
      </c>
      <c r="EX11" s="115" t="str">
        <f aca="false">IF(BN11&lt;&gt;"",BN11-V11,"")</f>
        <v/>
      </c>
      <c r="EY11" s="115" t="str">
        <f aca="false">IF(BO11&lt;&gt;"",BO11-W11,"")</f>
        <v/>
      </c>
      <c r="EZ11" s="115" t="str">
        <f aca="false">IF(BP11&lt;&gt;"",BP11-B11,"")</f>
        <v/>
      </c>
      <c r="FA11" s="115" t="str">
        <f aca="false">IF(BQ11&lt;&gt;"",BQ11-C11,"")</f>
        <v/>
      </c>
      <c r="FB11" s="115" t="str">
        <f aca="false">IF(BR11&lt;&gt;"",BR11-D11,"")</f>
        <v/>
      </c>
      <c r="FC11" s="115" t="str">
        <f aca="false">IF(BS11&lt;&gt;"",BS11-E11,"")</f>
        <v/>
      </c>
      <c r="FD11" s="115" t="str">
        <f aca="false">IF(BT11&lt;&gt;"",BT11-F11,"")</f>
        <v/>
      </c>
      <c r="FE11" s="115" t="str">
        <f aca="false">IF(BU11&lt;&gt;"",BU11-G11,"")</f>
        <v/>
      </c>
      <c r="FF11" s="115" t="str">
        <f aca="false">IF(BV11&lt;&gt;"",BV11-H11,"")</f>
        <v/>
      </c>
      <c r="FG11" s="115" t="str">
        <f aca="false">IF(BW11&lt;&gt;"",BW11-I11,"")</f>
        <v/>
      </c>
      <c r="FH11" s="115" t="str">
        <f aca="false">IF(BX11&lt;&gt;"",BX11-J11,"")</f>
        <v/>
      </c>
      <c r="FI11" s="115" t="str">
        <f aca="false">IF(BY11&lt;&gt;"",BY11-K11,"")</f>
        <v/>
      </c>
      <c r="FJ11" s="115" t="str">
        <f aca="false">IF(BZ11&lt;&gt;"",BZ11-L11,"")</f>
        <v/>
      </c>
      <c r="FK11" s="115" t="str">
        <f aca="false">IF(CA11&lt;&gt;"",CA11-M11,"")</f>
        <v/>
      </c>
      <c r="FL11" s="115" t="str">
        <f aca="false">IF(CB11&lt;&gt;"",CB11-N11,"")</f>
        <v/>
      </c>
      <c r="FM11" s="115" t="str">
        <f aca="false">IF(CC11&lt;&gt;"",CC11-O11,"")</f>
        <v/>
      </c>
      <c r="FN11" s="115" t="str">
        <f aca="false">IF(CD11&lt;&gt;"",CD11-P11,"")</f>
        <v/>
      </c>
      <c r="FO11" s="115" t="str">
        <f aca="false">IF(CE11&lt;&gt;"",CE11-Q11,"")</f>
        <v/>
      </c>
      <c r="FP11" s="115" t="str">
        <f aca="false">IF(CF11&lt;&gt;"",CF11-R11,"")</f>
        <v/>
      </c>
      <c r="FQ11" s="115" t="str">
        <f aca="false">IF(CG11&lt;&gt;"",CG11-S11,"")</f>
        <v/>
      </c>
      <c r="FR11" s="115" t="str">
        <f aca="false">IF(CH11&lt;&gt;"",CH11-T11,"")</f>
        <v/>
      </c>
      <c r="FS11" s="115" t="str">
        <f aca="false">IF(CI11&lt;&gt;"",CI11-U11,"")</f>
        <v/>
      </c>
      <c r="FT11" s="115" t="str">
        <f aca="false">IF(CJ11&lt;&gt;"",CJ11-V11,"")</f>
        <v/>
      </c>
      <c r="FU11" s="115" t="str">
        <f aca="false">IF(CK11&lt;&gt;"",CK11-W11,"")</f>
        <v/>
      </c>
      <c r="FV11" s="115" t="n">
        <f aca="false">IF(CL11&lt;&gt;"",CL11-B11,"")</f>
        <v>0</v>
      </c>
      <c r="FW11" s="115" t="n">
        <f aca="false">IF(CM11&lt;&gt;"",CM11-C11,"")</f>
        <v>0</v>
      </c>
      <c r="FX11" s="115" t="n">
        <f aca="false">IF(CN11&lt;&gt;"",CN11-D11,"")</f>
        <v>0</v>
      </c>
      <c r="FY11" s="115" t="n">
        <f aca="false">IF(CO11&lt;&gt;"",CO11-E11,"")</f>
        <v>0</v>
      </c>
      <c r="FZ11" s="115" t="n">
        <f aca="false">IF(CP11&lt;&gt;"",CP11-F11,"")</f>
        <v>0</v>
      </c>
      <c r="GA11" s="115" t="n">
        <f aca="false">IF(CQ11&lt;&gt;"",CQ11-G11,"")</f>
        <v>0</v>
      </c>
      <c r="GB11" s="115" t="n">
        <f aca="false">IF(CR11&lt;&gt;"",CR11-H11,"")</f>
        <v>0</v>
      </c>
      <c r="GC11" s="115" t="n">
        <f aca="false">IF(CS11&lt;&gt;"",CS11-I11,"")</f>
        <v>0</v>
      </c>
      <c r="GD11" s="115" t="n">
        <f aca="false">IF(CT11&lt;&gt;"",CT11-J11,"")</f>
        <v>0</v>
      </c>
      <c r="GE11" s="115" t="n">
        <f aca="false">IF(CU11&lt;&gt;"",CU11-K11,"")</f>
        <v>0</v>
      </c>
      <c r="GF11" s="115" t="n">
        <f aca="false">IF(CV11&lt;&gt;"",CV11-L11,"")</f>
        <v>0</v>
      </c>
      <c r="GG11" s="115" t="n">
        <f aca="false">IF(CW11&lt;&gt;"",CW11-M11,"")</f>
        <v>0</v>
      </c>
      <c r="GH11" s="115" t="n">
        <f aca="false">IF(CX11&lt;&gt;"",CX11-N11,"")</f>
        <v>0</v>
      </c>
      <c r="GI11" s="115" t="n">
        <f aca="false">IF(CY11&lt;&gt;"",CY11-O11,"")</f>
        <v>0</v>
      </c>
      <c r="GJ11" s="115" t="n">
        <f aca="false">IF(CZ11&lt;&gt;"",CZ11-P11,"")</f>
        <v>0</v>
      </c>
      <c r="GK11" s="115" t="n">
        <f aca="false">IF(DA11&lt;&gt;"",DA11-Q11,"")</f>
        <v>0</v>
      </c>
      <c r="GL11" s="115" t="n">
        <f aca="false">IF(DB11&lt;&gt;"",DB11-R11,"")</f>
        <v>0</v>
      </c>
      <c r="GM11" s="115" t="n">
        <f aca="false">IF(DC11&lt;&gt;"",DC11-S11,"")</f>
        <v>0</v>
      </c>
      <c r="GN11" s="115" t="n">
        <f aca="false">IF(DD11&lt;&gt;"",DD11-T11,"")</f>
        <v>0</v>
      </c>
      <c r="GO11" s="115" t="n">
        <f aca="false">IF(DE11&lt;&gt;"",DE11-U11,"")</f>
        <v>0</v>
      </c>
      <c r="GP11" s="115" t="n">
        <f aca="false">IF(DF11&lt;&gt;"",DF11-V11,"")</f>
        <v>0</v>
      </c>
      <c r="GQ11" s="115" t="n">
        <f aca="false">IF(DG11&lt;&gt;"",DG11-W11,"")</f>
        <v>0</v>
      </c>
      <c r="GR11" s="116" t="n">
        <f aca="false" t="array" ref="GR11:GR11">MAX(DH11:GQ11)=MIN(DH11:GQ11)</f>
        <v>1</v>
      </c>
    </row>
    <row r="12" customFormat="false" ht="15" hidden="true" customHeight="false" outlineLevel="0" collapsed="false">
      <c r="A12" s="114" t="s">
        <v>18</v>
      </c>
      <c r="B12" s="115" t="n">
        <f aca="false">IFERROR(ROUND(AVERAGE(X12,AT12,BP12,CL12),0),"")</f>
        <v>3</v>
      </c>
      <c r="C12" s="115" t="n">
        <f aca="false">IFERROR(ROUND(AVERAGE(Y12,AU12,BQ12,CM12),0),"")</f>
        <v>3</v>
      </c>
      <c r="D12" s="115" t="n">
        <f aca="false">IFERROR(ROUND(AVERAGE(Z12,AV12,BR12,CN12),0),"")</f>
        <v>4</v>
      </c>
      <c r="E12" s="115" t="n">
        <f aca="false">IFERROR(ROUND(AVERAGE(AA12,AW12,BS12,CO12),0),"")</f>
        <v>3</v>
      </c>
      <c r="F12" s="115" t="n">
        <f aca="false">IFERROR(ROUND(AVERAGE(AB12,AX12,BT12,CP12),0),"")</f>
        <v>4</v>
      </c>
      <c r="G12" s="115" t="n">
        <f aca="false">IFERROR(ROUND(AVERAGE(AC12,AY12,BU12,CQ12),0),"")</f>
        <v>2</v>
      </c>
      <c r="H12" s="115" t="n">
        <f aca="false">IFERROR(ROUND(AVERAGE(AD12,AZ12,BV12,CR12),0),"")</f>
        <v>3</v>
      </c>
      <c r="I12" s="115" t="n">
        <f aca="false">IFERROR(ROUND(AVERAGE(AE12,BA12,BW12,CS12),0),"")</f>
        <v>3</v>
      </c>
      <c r="J12" s="115" t="n">
        <f aca="false">IFERROR(ROUND(AVERAGE(AF12,BB12,BX12,CT12),0),"")</f>
        <v>3</v>
      </c>
      <c r="K12" s="115" t="n">
        <f aca="false">IFERROR(ROUND(AVERAGE(AG12,BC12,BY12,CU12),0),"")</f>
        <v>5</v>
      </c>
      <c r="L12" s="115" t="n">
        <f aca="false">IFERROR(ROUND(AVERAGE(AH12,BD12,BZ12,CV12),0),"")</f>
        <v>4</v>
      </c>
      <c r="M12" s="115" t="n">
        <f aca="false">IFERROR(ROUND(AVERAGE(AI12,BE12,CA12,CW12),0),"")</f>
        <v>4</v>
      </c>
      <c r="N12" s="115" t="n">
        <f aca="false">IFERROR(ROUND(AVERAGE(AJ12,BF12,CB12,CX12),0),"")</f>
        <v>5</v>
      </c>
      <c r="O12" s="115" t="n">
        <f aca="false">IFERROR(ROUND(AVERAGE(AK12,BG12,CC12,CY12),0),"")</f>
        <v>3</v>
      </c>
      <c r="P12" s="115" t="n">
        <f aca="false">IFERROR(ROUND(AVERAGE(AL12,BH12,CD12,CZ12),0),"")</f>
        <v>3</v>
      </c>
      <c r="Q12" s="115" t="n">
        <f aca="false">IFERROR(ROUND(AVERAGE(AM12,BI12,CE12,DA12),0),"")</f>
        <v>3</v>
      </c>
      <c r="R12" s="115" t="n">
        <f aca="false">IFERROR(ROUND(AVERAGE(AN12,BJ12,CF12,DB12),0),"")</f>
        <v>3</v>
      </c>
      <c r="S12" s="115" t="n">
        <f aca="false">IFERROR(ROUND(AVERAGE(AO12,BK12,CG12,DC12),0),"")</f>
        <v>3</v>
      </c>
      <c r="T12" s="115" t="n">
        <f aca="false">IFERROR(ROUND(AVERAGE(AP12,BL12,CH12,DD12),0),"")</f>
        <v>3</v>
      </c>
      <c r="U12" s="115" t="n">
        <f aca="false">IFERROR(ROUND(AVERAGE(AQ12,BM12,CI12,DE12),0),"")</f>
        <v>3</v>
      </c>
      <c r="V12" s="115" t="n">
        <f aca="false">IFERROR(ROUND(AVERAGE(AR12,BN12,CJ12,DF12),0),"")</f>
        <v>3</v>
      </c>
      <c r="W12" s="115" t="n">
        <f aca="false">IFERROR(ROUND(AVERAGE(AS12,BO12,CK12,DG12),0),"")</f>
        <v>3</v>
      </c>
      <c r="X12" s="94" t="n">
        <f aca="false">IFERROR(INDEX('ES-Efficacy Acceptability'!H$12:H$52,MATCH($A12,'ES-Efficacy Acceptability'!$B$12:$B$52,0)),"")</f>
        <v>3</v>
      </c>
      <c r="Y12" s="94" t="n">
        <f aca="false">IFERROR(INDEX('ES-Efficacy Acceptability'!I$12:I$52,MATCH($A12,'ES-Efficacy Acceptability'!$B$12:$B$52,0)),"")</f>
        <v>3</v>
      </c>
      <c r="Z12" s="94" t="n">
        <f aca="false">IFERROR(INDEX('ES-Efficacy Acceptability'!J$12:J$52,MATCH($A12,'ES-Efficacy Acceptability'!$B$12:$B$52,0)),"")</f>
        <v>4</v>
      </c>
      <c r="AA12" s="94" t="n">
        <f aca="false">IFERROR(INDEX('ES-Efficacy Acceptability'!K$12:K$52,MATCH($A12,'ES-Efficacy Acceptability'!$B$12:$B$52,0)),"")</f>
        <v>3</v>
      </c>
      <c r="AB12" s="94" t="n">
        <f aca="false">IFERROR(INDEX('ES-Efficacy Acceptability'!L$12:L$52,MATCH($A12,'ES-Efficacy Acceptability'!$B$12:$B$52,0)),"")</f>
        <v>4</v>
      </c>
      <c r="AC12" s="94" t="n">
        <f aca="false">IFERROR(INDEX('ES-Efficacy Acceptability'!M$12:M$52,MATCH($A12,'ES-Efficacy Acceptability'!$B$12:$B$52,0)),"")</f>
        <v>2</v>
      </c>
      <c r="AD12" s="94" t="n">
        <f aca="false">IFERROR(INDEX('ES-Efficacy Acceptability'!N$12:N$52,MATCH($A12,'ES-Efficacy Acceptability'!$B$12:$B$52,0)),"")</f>
        <v>3</v>
      </c>
      <c r="AE12" s="94" t="n">
        <f aca="false">IFERROR(INDEX('ES-Efficacy Acceptability'!O$12:O$52,MATCH($A12,'ES-Efficacy Acceptability'!$B$12:$B$52,0)),"")</f>
        <v>3</v>
      </c>
      <c r="AF12" s="94" t="n">
        <f aca="false">IFERROR(INDEX('ES-Efficacy Acceptability'!P$12:P$52,MATCH($A12,'ES-Efficacy Acceptability'!$B$12:$B$52,0)),"")</f>
        <v>3</v>
      </c>
      <c r="AG12" s="94" t="n">
        <f aca="false">IFERROR(INDEX('ES-Efficacy Acceptability'!Q$12:Q$52,MATCH($A12,'ES-Efficacy Acceptability'!$B$12:$B$52,0)),"")</f>
        <v>5</v>
      </c>
      <c r="AH12" s="94" t="n">
        <f aca="false">IFERROR(INDEX('ES-Efficacy Acceptability'!R$12:R$52,MATCH($A12,'ES-Efficacy Acceptability'!$B$12:$B$52,0)),"")</f>
        <v>4</v>
      </c>
      <c r="AI12" s="94" t="n">
        <f aca="false">IFERROR(INDEX('ES-Efficacy Acceptability'!S$12:S$52,MATCH($A12,'ES-Efficacy Acceptability'!$B$12:$B$52,0)),"")</f>
        <v>4</v>
      </c>
      <c r="AJ12" s="94" t="n">
        <f aca="false">IFERROR(INDEX('ES-Efficacy Acceptability'!T$12:T$52,MATCH($A12,'ES-Efficacy Acceptability'!$B$12:$B$52,0)),"")</f>
        <v>5</v>
      </c>
      <c r="AK12" s="94" t="n">
        <f aca="false">IFERROR(INDEX('ES-Efficacy Acceptability'!U$12:U$52,MATCH($A12,'ES-Efficacy Acceptability'!$B$12:$B$52,0)),"")</f>
        <v>3</v>
      </c>
      <c r="AL12" s="94" t="n">
        <f aca="false">IFERROR(INDEX('ES-Efficacy Acceptability'!V$12:V$52,MATCH($A12,'ES-Efficacy Acceptability'!$B$12:$B$52,0)),"")</f>
        <v>3</v>
      </c>
      <c r="AM12" s="94" t="n">
        <f aca="false">IFERROR(INDEX('ES-Efficacy Acceptability'!W$12:W$52,MATCH($A12,'ES-Efficacy Acceptability'!$B$12:$B$52,0)),"")</f>
        <v>3</v>
      </c>
      <c r="AN12" s="94" t="n">
        <f aca="false">IFERROR(INDEX('ES-Efficacy Acceptability'!X$12:X$52,MATCH($A12,'ES-Efficacy Acceptability'!$B$12:$B$52,0)),"")</f>
        <v>3</v>
      </c>
      <c r="AO12" s="94" t="n">
        <f aca="false">IFERROR(INDEX('ES-Efficacy Acceptability'!Y$12:Y$52,MATCH($A12,'ES-Efficacy Acceptability'!$B$12:$B$52,0)),"")</f>
        <v>3</v>
      </c>
      <c r="AP12" s="94" t="n">
        <f aca="false">IFERROR(INDEX('ES-Efficacy Acceptability'!Z$12:Z$52,MATCH($A12,'ES-Efficacy Acceptability'!$B$12:$B$52,0)),"")</f>
        <v>3</v>
      </c>
      <c r="AQ12" s="94" t="n">
        <f aca="false">IFERROR(INDEX('ES-Efficacy Acceptability'!AA$12:AA$52,MATCH($A12,'ES-Efficacy Acceptability'!$B$12:$B$52,0)),"")</f>
        <v>3</v>
      </c>
      <c r="AR12" s="94" t="n">
        <f aca="false">IFERROR(INDEX('ES-Efficacy Acceptability'!AB$12:AB$52,MATCH($A12,'ES-Efficacy Acceptability'!$B$12:$B$52,0)),"")</f>
        <v>3</v>
      </c>
      <c r="AS12" s="94" t="n">
        <f aca="false">IFERROR(INDEX('ES-Efficacy Acceptability'!AC$12:AC$52,MATCH($A12,'ES-Efficacy Acceptability'!$B$12:$B$52,0)),"")</f>
        <v>3</v>
      </c>
      <c r="AT12" s="94" t="n">
        <f aca="false">IFERROR(INDEX('IT-Efficacy Acceptability'!H$12:H$52,MATCH($A12,'IT-Efficacy Acceptability'!$B$12:$B$52,0)),"")</f>
        <v>3</v>
      </c>
      <c r="AU12" s="94" t="n">
        <f aca="false">IFERROR(INDEX('IT-Efficacy Acceptability'!I$12:I$52,MATCH($A12,'IT-Efficacy Acceptability'!$B$12:$B$52,0)),"")</f>
        <v>3</v>
      </c>
      <c r="AV12" s="94" t="n">
        <f aca="false">IFERROR(INDEX('IT-Efficacy Acceptability'!J$12:J$52,MATCH($A12,'IT-Efficacy Acceptability'!$B$12:$B$52,0)),"")</f>
        <v>4</v>
      </c>
      <c r="AW12" s="94" t="n">
        <f aca="false">IFERROR(INDEX('IT-Efficacy Acceptability'!K$12:K$52,MATCH($A12,'IT-Efficacy Acceptability'!$B$12:$B$52,0)),"")</f>
        <v>3</v>
      </c>
      <c r="AX12" s="94" t="n">
        <f aca="false">IFERROR(INDEX('IT-Efficacy Acceptability'!L$12:L$52,MATCH($A12,'IT-Efficacy Acceptability'!$B$12:$B$52,0)),"")</f>
        <v>4</v>
      </c>
      <c r="AY12" s="94" t="n">
        <f aca="false">IFERROR(INDEX('IT-Efficacy Acceptability'!M$12:M$52,MATCH($A12,'IT-Efficacy Acceptability'!$B$12:$B$52,0)),"")</f>
        <v>2</v>
      </c>
      <c r="AZ12" s="94" t="n">
        <f aca="false">IFERROR(INDEX('IT-Efficacy Acceptability'!N$12:N$52,MATCH($A12,'IT-Efficacy Acceptability'!$B$12:$B$52,0)),"")</f>
        <v>3</v>
      </c>
      <c r="BA12" s="94" t="n">
        <f aca="false">IFERROR(INDEX('IT-Efficacy Acceptability'!O$12:O$52,MATCH($A12,'IT-Efficacy Acceptability'!$B$12:$B$52,0)),"")</f>
        <v>3</v>
      </c>
      <c r="BB12" s="94" t="n">
        <f aca="false">IFERROR(INDEX('IT-Efficacy Acceptability'!P$12:P$52,MATCH($A12,'IT-Efficacy Acceptability'!$B$12:$B$52,0)),"")</f>
        <v>3</v>
      </c>
      <c r="BC12" s="94" t="n">
        <f aca="false">IFERROR(INDEX('IT-Efficacy Acceptability'!Q$12:Q$52,MATCH($A12,'IT-Efficacy Acceptability'!$B$12:$B$52,0)),"")</f>
        <v>5</v>
      </c>
      <c r="BD12" s="94" t="n">
        <f aca="false">IFERROR(INDEX('IT-Efficacy Acceptability'!R$12:R$52,MATCH($A12,'IT-Efficacy Acceptability'!$B$12:$B$52,0)),"")</f>
        <v>4</v>
      </c>
      <c r="BE12" s="94" t="n">
        <f aca="false">IFERROR(INDEX('IT-Efficacy Acceptability'!S$12:S$52,MATCH($A12,'IT-Efficacy Acceptability'!$B$12:$B$52,0)),"")</f>
        <v>4</v>
      </c>
      <c r="BF12" s="94" t="n">
        <f aca="false">IFERROR(INDEX('IT-Efficacy Acceptability'!T$12:T$52,MATCH($A12,'IT-Efficacy Acceptability'!$B$12:$B$52,0)),"")</f>
        <v>5</v>
      </c>
      <c r="BG12" s="94" t="n">
        <f aca="false">IFERROR(INDEX('IT-Efficacy Acceptability'!U$12:U$52,MATCH($A12,'IT-Efficacy Acceptability'!$B$12:$B$52,0)),"")</f>
        <v>3</v>
      </c>
      <c r="BH12" s="94" t="n">
        <f aca="false">IFERROR(INDEX('IT-Efficacy Acceptability'!V$12:V$52,MATCH($A12,'IT-Efficacy Acceptability'!$B$12:$B$52,0)),"")</f>
        <v>3</v>
      </c>
      <c r="BI12" s="94" t="n">
        <f aca="false">IFERROR(INDEX('IT-Efficacy Acceptability'!W$12:W$52,MATCH($A12,'IT-Efficacy Acceptability'!$B$12:$B$52,0)),"")</f>
        <v>3</v>
      </c>
      <c r="BJ12" s="94" t="n">
        <f aca="false">IFERROR(INDEX('IT-Efficacy Acceptability'!X$12:X$52,MATCH($A12,'IT-Efficacy Acceptability'!$B$12:$B$52,0)),"")</f>
        <v>3</v>
      </c>
      <c r="BK12" s="94" t="n">
        <f aca="false">IFERROR(INDEX('IT-Efficacy Acceptability'!Y$12:Y$52,MATCH($A12,'IT-Efficacy Acceptability'!$B$12:$B$52,0)),"")</f>
        <v>3</v>
      </c>
      <c r="BL12" s="94" t="n">
        <f aca="false">IFERROR(INDEX('IT-Efficacy Acceptability'!Z$12:Z$52,MATCH($A12,'IT-Efficacy Acceptability'!$B$12:$B$52,0)),"")</f>
        <v>3</v>
      </c>
      <c r="BM12" s="94" t="n">
        <f aca="false">IFERROR(INDEX('IT-Efficacy Acceptability'!AA$12:AA$52,MATCH($A12,'IT-Efficacy Acceptability'!$B$12:$B$52,0)),"")</f>
        <v>3</v>
      </c>
      <c r="BN12" s="94" t="n">
        <f aca="false">IFERROR(INDEX('IT-Efficacy Acceptability'!AB$12:AB$52,MATCH($A12,'IT-Efficacy Acceptability'!$B$12:$B$52,0)),"")</f>
        <v>3</v>
      </c>
      <c r="BO12" s="94" t="n">
        <f aca="false">IFERROR(INDEX('IT-Efficacy Acceptability'!AC$12:AC$52,MATCH($A12,'IT-Efficacy Acceptability'!$B$12:$B$52,0)),"")</f>
        <v>3</v>
      </c>
      <c r="BP12" s="94" t="n">
        <f aca="false">IFERROR(INDEX('DE-Efficacy Acceptability'!H$12:H$52,MATCH($A12,'DE-Efficacy Acceptability'!$B$12:$B$52,0)),"")</f>
        <v>3</v>
      </c>
      <c r="BQ12" s="94" t="n">
        <f aca="false">IFERROR(INDEX('DE-Efficacy Acceptability'!I$12:I$52,MATCH($A12,'DE-Efficacy Acceptability'!$B$12:$B$52,0)),"")</f>
        <v>3</v>
      </c>
      <c r="BR12" s="94" t="n">
        <f aca="false">IFERROR(INDEX('DE-Efficacy Acceptability'!J$12:J$52,MATCH($A12,'DE-Efficacy Acceptability'!$B$12:$B$52,0)),"")</f>
        <v>4</v>
      </c>
      <c r="BS12" s="94" t="n">
        <f aca="false">IFERROR(INDEX('DE-Efficacy Acceptability'!K$12:K$52,MATCH($A12,'DE-Efficacy Acceptability'!$B$12:$B$52,0)),"")</f>
        <v>3</v>
      </c>
      <c r="BT12" s="94" t="n">
        <f aca="false">IFERROR(INDEX('DE-Efficacy Acceptability'!L$12:L$52,MATCH($A12,'DE-Efficacy Acceptability'!$B$12:$B$52,0)),"")</f>
        <v>4</v>
      </c>
      <c r="BU12" s="94" t="n">
        <f aca="false">IFERROR(INDEX('DE-Efficacy Acceptability'!M$12:M$52,MATCH($A12,'DE-Efficacy Acceptability'!$B$12:$B$52,0)),"")</f>
        <v>2</v>
      </c>
      <c r="BV12" s="94" t="n">
        <f aca="false">IFERROR(INDEX('DE-Efficacy Acceptability'!N$12:N$52,MATCH($A12,'DE-Efficacy Acceptability'!$B$12:$B$52,0)),"")</f>
        <v>3</v>
      </c>
      <c r="BW12" s="94" t="n">
        <f aca="false">IFERROR(INDEX('DE-Efficacy Acceptability'!O$12:O$52,MATCH($A12,'DE-Efficacy Acceptability'!$B$12:$B$52,0)),"")</f>
        <v>3</v>
      </c>
      <c r="BX12" s="94" t="n">
        <f aca="false">IFERROR(INDEX('DE-Efficacy Acceptability'!P$12:P$52,MATCH($A12,'DE-Efficacy Acceptability'!$B$12:$B$52,0)),"")</f>
        <v>3</v>
      </c>
      <c r="BY12" s="94" t="n">
        <f aca="false">IFERROR(INDEX('DE-Efficacy Acceptability'!Q$12:Q$52,MATCH($A12,'DE-Efficacy Acceptability'!$B$12:$B$52,0)),"")</f>
        <v>5</v>
      </c>
      <c r="BZ12" s="94" t="n">
        <f aca="false">IFERROR(INDEX('DE-Efficacy Acceptability'!R$12:R$52,MATCH($A12,'DE-Efficacy Acceptability'!$B$12:$B$52,0)),"")</f>
        <v>4</v>
      </c>
      <c r="CA12" s="94" t="n">
        <f aca="false">IFERROR(INDEX('DE-Efficacy Acceptability'!S$12:S$52,MATCH($A12,'DE-Efficacy Acceptability'!$B$12:$B$52,0)),"")</f>
        <v>4</v>
      </c>
      <c r="CB12" s="94" t="n">
        <f aca="false">IFERROR(INDEX('DE-Efficacy Acceptability'!T$12:T$52,MATCH($A12,'DE-Efficacy Acceptability'!$B$12:$B$52,0)),"")</f>
        <v>5</v>
      </c>
      <c r="CC12" s="94" t="n">
        <f aca="false">IFERROR(INDEX('DE-Efficacy Acceptability'!U$12:U$52,MATCH($A12,'DE-Efficacy Acceptability'!$B$12:$B$52,0)),"")</f>
        <v>3</v>
      </c>
      <c r="CD12" s="94" t="n">
        <f aca="false">IFERROR(INDEX('DE-Efficacy Acceptability'!V$12:V$52,MATCH($A12,'DE-Efficacy Acceptability'!$B$12:$B$52,0)),"")</f>
        <v>3</v>
      </c>
      <c r="CE12" s="94" t="n">
        <f aca="false">IFERROR(INDEX('DE-Efficacy Acceptability'!W$12:W$52,MATCH($A12,'DE-Efficacy Acceptability'!$B$12:$B$52,0)),"")</f>
        <v>3</v>
      </c>
      <c r="CF12" s="94" t="n">
        <f aca="false">IFERROR(INDEX('DE-Efficacy Acceptability'!X$12:X$52,MATCH($A12,'DE-Efficacy Acceptability'!$B$12:$B$52,0)),"")</f>
        <v>3</v>
      </c>
      <c r="CG12" s="94" t="n">
        <f aca="false">IFERROR(INDEX('DE-Efficacy Acceptability'!Y$12:Y$52,MATCH($A12,'DE-Efficacy Acceptability'!$B$12:$B$52,0)),"")</f>
        <v>3</v>
      </c>
      <c r="CH12" s="94" t="n">
        <f aca="false">IFERROR(INDEX('DE-Efficacy Acceptability'!Z$12:Z$52,MATCH($A12,'DE-Efficacy Acceptability'!$B$12:$B$52,0)),"")</f>
        <v>3</v>
      </c>
      <c r="CI12" s="94" t="n">
        <f aca="false">IFERROR(INDEX('DE-Efficacy Acceptability'!AA$12:AA$52,MATCH($A12,'DE-Efficacy Acceptability'!$B$12:$B$52,0)),"")</f>
        <v>3</v>
      </c>
      <c r="CJ12" s="94" t="n">
        <f aca="false">IFERROR(INDEX('DE-Efficacy Acceptability'!AB$12:AB$52,MATCH($A12,'DE-Efficacy Acceptability'!$B$12:$B$52,0)),"")</f>
        <v>3</v>
      </c>
      <c r="CK12" s="94" t="n">
        <f aca="false">IFERROR(INDEX('DE-Efficacy Acceptability'!AC$12:AC$52,MATCH($A12,'DE-Efficacy Acceptability'!$B$12:$B$52,0)),"")</f>
        <v>3</v>
      </c>
      <c r="CL12" s="94" t="n">
        <f aca="false">IFERROR(INDEX('FR-Efficacy Acceptability'!H$12:H$52,MATCH($A12,'FR-Efficacy Acceptability'!$B$12:$B$52,0)),"")</f>
        <v>3</v>
      </c>
      <c r="CM12" s="94" t="n">
        <f aca="false">IFERROR(INDEX('FR-Efficacy Acceptability'!I$12:I$52,MATCH($A12,'FR-Efficacy Acceptability'!$B$12:$B$52,0)),"")</f>
        <v>3</v>
      </c>
      <c r="CN12" s="94" t="n">
        <f aca="false">IFERROR(INDEX('FR-Efficacy Acceptability'!J$12:J$52,MATCH($A12,'FR-Efficacy Acceptability'!$B$12:$B$52,0)),"")</f>
        <v>4</v>
      </c>
      <c r="CO12" s="94" t="n">
        <f aca="false">IFERROR(INDEX('FR-Efficacy Acceptability'!K$12:K$52,MATCH($A12,'FR-Efficacy Acceptability'!$B$12:$B$52,0)),"")</f>
        <v>3</v>
      </c>
      <c r="CP12" s="94" t="n">
        <f aca="false">IFERROR(INDEX('FR-Efficacy Acceptability'!L$12:L$52,MATCH($A12,'FR-Efficacy Acceptability'!$B$12:$B$52,0)),"")</f>
        <v>4</v>
      </c>
      <c r="CQ12" s="94" t="n">
        <f aca="false">IFERROR(INDEX('FR-Efficacy Acceptability'!M$12:M$52,MATCH($A12,'FR-Efficacy Acceptability'!$B$12:$B$52,0)),"")</f>
        <v>2</v>
      </c>
      <c r="CR12" s="94" t="n">
        <f aca="false">IFERROR(INDEX('FR-Efficacy Acceptability'!N$12:N$52,MATCH($A12,'FR-Efficacy Acceptability'!$B$12:$B$52,0)),"")</f>
        <v>3</v>
      </c>
      <c r="CS12" s="94" t="n">
        <f aca="false">IFERROR(INDEX('FR-Efficacy Acceptability'!O$12:O$52,MATCH($A12,'FR-Efficacy Acceptability'!$B$12:$B$52,0)),"")</f>
        <v>3</v>
      </c>
      <c r="CT12" s="94" t="n">
        <f aca="false">IFERROR(INDEX('FR-Efficacy Acceptability'!P$12:P$52,MATCH($A12,'FR-Efficacy Acceptability'!$B$12:$B$52,0)),"")</f>
        <v>3</v>
      </c>
      <c r="CU12" s="94" t="n">
        <f aca="false">IFERROR(INDEX('FR-Efficacy Acceptability'!Q$12:Q$52,MATCH($A12,'FR-Efficacy Acceptability'!$B$12:$B$52,0)),"")</f>
        <v>5</v>
      </c>
      <c r="CV12" s="94" t="n">
        <f aca="false">IFERROR(INDEX('FR-Efficacy Acceptability'!R$12:R$52,MATCH($A12,'FR-Efficacy Acceptability'!$B$12:$B$52,0)),"")</f>
        <v>3</v>
      </c>
      <c r="CW12" s="94" t="n">
        <f aca="false">IFERROR(INDEX('FR-Efficacy Acceptability'!S$12:S$52,MATCH($A12,'FR-Efficacy Acceptability'!$B$12:$B$52,0)),"")</f>
        <v>4</v>
      </c>
      <c r="CX12" s="94" t="n">
        <f aca="false">IFERROR(INDEX('FR-Efficacy Acceptability'!T$12:T$52,MATCH($A12,'FR-Efficacy Acceptability'!$B$12:$B$52,0)),"")</f>
        <v>5</v>
      </c>
      <c r="CY12" s="94" t="n">
        <f aca="false">IFERROR(INDEX('FR-Efficacy Acceptability'!U$12:U$52,MATCH($A12,'FR-Efficacy Acceptability'!$B$12:$B$52,0)),"")</f>
        <v>3</v>
      </c>
      <c r="CZ12" s="94" t="n">
        <f aca="false">IFERROR(INDEX('FR-Efficacy Acceptability'!V$12:V$52,MATCH($A12,'FR-Efficacy Acceptability'!$B$12:$B$52,0)),"")</f>
        <v>3</v>
      </c>
      <c r="DA12" s="94" t="n">
        <f aca="false">IFERROR(INDEX('FR-Efficacy Acceptability'!W$12:W$52,MATCH($A12,'FR-Efficacy Acceptability'!$B$12:$B$52,0)),"")</f>
        <v>3</v>
      </c>
      <c r="DB12" s="94" t="n">
        <f aca="false">IFERROR(INDEX('FR-Efficacy Acceptability'!X$12:X$52,MATCH($A12,'FR-Efficacy Acceptability'!$B$12:$B$52,0)),"")</f>
        <v>3</v>
      </c>
      <c r="DC12" s="94" t="n">
        <f aca="false">IFERROR(INDEX('FR-Efficacy Acceptability'!Y$12:Y$52,MATCH($A12,'FR-Efficacy Acceptability'!$B$12:$B$52,0)),"")</f>
        <v>3</v>
      </c>
      <c r="DD12" s="94" t="n">
        <f aca="false">IFERROR(INDEX('FR-Efficacy Acceptability'!Z$12:Z$52,MATCH($A12,'FR-Efficacy Acceptability'!$B$12:$B$52,0)),"")</f>
        <v>3</v>
      </c>
      <c r="DE12" s="94" t="n">
        <f aca="false">IFERROR(INDEX('FR-Efficacy Acceptability'!AA$12:AA$52,MATCH($A12,'FR-Efficacy Acceptability'!$B$12:$B$52,0)),"")</f>
        <v>3</v>
      </c>
      <c r="DF12" s="94" t="n">
        <f aca="false">IFERROR(INDEX('FR-Efficacy Acceptability'!AB$12:AB$52,MATCH($A12,'FR-Efficacy Acceptability'!$B$12:$B$52,0)),"")</f>
        <v>3</v>
      </c>
      <c r="DG12" s="94" t="n">
        <f aca="false">IFERROR(INDEX('FR-Efficacy Acceptability'!AC$12:AC$52,MATCH($A12,'FR-Efficacy Acceptability'!$B$12:$B$52,0)),"")</f>
        <v>3</v>
      </c>
      <c r="DH12" s="115" t="n">
        <f aca="false">IF(X12&lt;&gt;"",X12-B12,"")</f>
        <v>0</v>
      </c>
      <c r="DI12" s="115" t="n">
        <f aca="false">IF(Y12&lt;&gt;"",Y12-C12,"")</f>
        <v>0</v>
      </c>
      <c r="DJ12" s="115" t="n">
        <f aca="false">IF(Z12&lt;&gt;"",Z12-D12,"")</f>
        <v>0</v>
      </c>
      <c r="DK12" s="115" t="n">
        <f aca="false">IF(AA12&lt;&gt;"",AA12-E12,"")</f>
        <v>0</v>
      </c>
      <c r="DL12" s="115" t="n">
        <f aca="false">IF(AB12&lt;&gt;"",AB12-F12,"")</f>
        <v>0</v>
      </c>
      <c r="DM12" s="115" t="n">
        <f aca="false">IF(AC12&lt;&gt;"",AC12-G12,"")</f>
        <v>0</v>
      </c>
      <c r="DN12" s="115" t="n">
        <f aca="false">IF(AD12&lt;&gt;"",AD12-H12,"")</f>
        <v>0</v>
      </c>
      <c r="DO12" s="115" t="n">
        <f aca="false">IF(AE12&lt;&gt;"",AE12-I12,"")</f>
        <v>0</v>
      </c>
      <c r="DP12" s="115" t="n">
        <f aca="false">IF(AF12&lt;&gt;"",AF12-J12,"")</f>
        <v>0</v>
      </c>
      <c r="DQ12" s="115" t="n">
        <f aca="false">IF(AG12&lt;&gt;"",AG12-K12,"")</f>
        <v>0</v>
      </c>
      <c r="DR12" s="115" t="n">
        <f aca="false">IF(AH12&lt;&gt;"",AH12-L12,"")</f>
        <v>0</v>
      </c>
      <c r="DS12" s="115" t="n">
        <f aca="false">IF(AI12&lt;&gt;"",AI12-M12,"")</f>
        <v>0</v>
      </c>
      <c r="DT12" s="115" t="n">
        <f aca="false">IF(AJ12&lt;&gt;"",AJ12-N12,"")</f>
        <v>0</v>
      </c>
      <c r="DU12" s="115" t="n">
        <f aca="false">IF(AK12&lt;&gt;"",AK12-O12,"")</f>
        <v>0</v>
      </c>
      <c r="DV12" s="115" t="n">
        <f aca="false">IF(AL12&lt;&gt;"",AL12-P12,"")</f>
        <v>0</v>
      </c>
      <c r="DW12" s="115" t="n">
        <f aca="false">IF(AM12&lt;&gt;"",AM12-Q12,"")</f>
        <v>0</v>
      </c>
      <c r="DX12" s="115" t="n">
        <f aca="false">IF(AN12&lt;&gt;"",AN12-R12,"")</f>
        <v>0</v>
      </c>
      <c r="DY12" s="115" t="n">
        <f aca="false">IF(AO12&lt;&gt;"",AO12-S12,"")</f>
        <v>0</v>
      </c>
      <c r="DZ12" s="115" t="n">
        <f aca="false">IF(AP12&lt;&gt;"",AP12-T12,"")</f>
        <v>0</v>
      </c>
      <c r="EA12" s="115" t="n">
        <f aca="false">IF(AQ12&lt;&gt;"",AQ12-U12,"")</f>
        <v>0</v>
      </c>
      <c r="EB12" s="115" t="n">
        <f aca="false">IF(AR12&lt;&gt;"",AR12-V12,"")</f>
        <v>0</v>
      </c>
      <c r="EC12" s="115" t="n">
        <f aca="false">IF(AS12&lt;&gt;"",AS12-W12,"")</f>
        <v>0</v>
      </c>
      <c r="ED12" s="115" t="n">
        <f aca="false">IF(AT12&lt;&gt;"",AT12-B12,"")</f>
        <v>0</v>
      </c>
      <c r="EE12" s="115" t="n">
        <f aca="false">IF(AU12&lt;&gt;"",AU12-C12,"")</f>
        <v>0</v>
      </c>
      <c r="EF12" s="115" t="n">
        <f aca="false">IF(AV12&lt;&gt;"",AV12-D12,"")</f>
        <v>0</v>
      </c>
      <c r="EG12" s="115" t="n">
        <f aca="false">IF(AW12&lt;&gt;"",AW12-E12,"")</f>
        <v>0</v>
      </c>
      <c r="EH12" s="115" t="n">
        <f aca="false">IF(AX12&lt;&gt;"",AX12-F12,"")</f>
        <v>0</v>
      </c>
      <c r="EI12" s="115" t="n">
        <f aca="false">IF(AY12&lt;&gt;"",AY12-G12,"")</f>
        <v>0</v>
      </c>
      <c r="EJ12" s="115" t="n">
        <f aca="false">IF(AZ12&lt;&gt;"",AZ12-H12,"")</f>
        <v>0</v>
      </c>
      <c r="EK12" s="115" t="n">
        <f aca="false">IF(BA12&lt;&gt;"",BA12-I12,"")</f>
        <v>0</v>
      </c>
      <c r="EL12" s="115" t="n">
        <f aca="false">IF(BB12&lt;&gt;"",BB12-J12,"")</f>
        <v>0</v>
      </c>
      <c r="EM12" s="115" t="n">
        <f aca="false">IF(BC12&lt;&gt;"",BC12-K12,"")</f>
        <v>0</v>
      </c>
      <c r="EN12" s="115" t="n">
        <f aca="false">IF(BD12&lt;&gt;"",BD12-L12,"")</f>
        <v>0</v>
      </c>
      <c r="EO12" s="115" t="n">
        <f aca="false">IF(BE12&lt;&gt;"",BE12-M12,"")</f>
        <v>0</v>
      </c>
      <c r="EP12" s="115" t="n">
        <f aca="false">IF(BF12&lt;&gt;"",BF12-N12,"")</f>
        <v>0</v>
      </c>
      <c r="EQ12" s="115" t="n">
        <f aca="false">IF(BG12&lt;&gt;"",BG12-O12,"")</f>
        <v>0</v>
      </c>
      <c r="ER12" s="115" t="n">
        <f aca="false">IF(BH12&lt;&gt;"",BH12-P12,"")</f>
        <v>0</v>
      </c>
      <c r="ES12" s="115" t="n">
        <f aca="false">IF(BI12&lt;&gt;"",BI12-Q12,"")</f>
        <v>0</v>
      </c>
      <c r="ET12" s="115" t="n">
        <f aca="false">IF(BJ12&lt;&gt;"",BJ12-R12,"")</f>
        <v>0</v>
      </c>
      <c r="EU12" s="115" t="n">
        <f aca="false">IF(BK12&lt;&gt;"",BK12-S12,"")</f>
        <v>0</v>
      </c>
      <c r="EV12" s="115" t="n">
        <f aca="false">IF(BL12&lt;&gt;"",BL12-T12,"")</f>
        <v>0</v>
      </c>
      <c r="EW12" s="115" t="n">
        <f aca="false">IF(BM12&lt;&gt;"",BM12-U12,"")</f>
        <v>0</v>
      </c>
      <c r="EX12" s="115" t="n">
        <f aca="false">IF(BN12&lt;&gt;"",BN12-V12,"")</f>
        <v>0</v>
      </c>
      <c r="EY12" s="115" t="n">
        <f aca="false">IF(BO12&lt;&gt;"",BO12-W12,"")</f>
        <v>0</v>
      </c>
      <c r="EZ12" s="115" t="n">
        <f aca="false">IF(BP12&lt;&gt;"",BP12-B12,"")</f>
        <v>0</v>
      </c>
      <c r="FA12" s="115" t="n">
        <f aca="false">IF(BQ12&lt;&gt;"",BQ12-C12,"")</f>
        <v>0</v>
      </c>
      <c r="FB12" s="115" t="n">
        <f aca="false">IF(BR12&lt;&gt;"",BR12-D12,"")</f>
        <v>0</v>
      </c>
      <c r="FC12" s="115" t="n">
        <f aca="false">IF(BS12&lt;&gt;"",BS12-E12,"")</f>
        <v>0</v>
      </c>
      <c r="FD12" s="115" t="n">
        <f aca="false">IF(BT12&lt;&gt;"",BT12-F12,"")</f>
        <v>0</v>
      </c>
      <c r="FE12" s="115" t="n">
        <f aca="false">IF(BU12&lt;&gt;"",BU12-G12,"")</f>
        <v>0</v>
      </c>
      <c r="FF12" s="115" t="n">
        <f aca="false">IF(BV12&lt;&gt;"",BV12-H12,"")</f>
        <v>0</v>
      </c>
      <c r="FG12" s="115" t="n">
        <f aca="false">IF(BW12&lt;&gt;"",BW12-I12,"")</f>
        <v>0</v>
      </c>
      <c r="FH12" s="115" t="n">
        <f aca="false">IF(BX12&lt;&gt;"",BX12-J12,"")</f>
        <v>0</v>
      </c>
      <c r="FI12" s="115" t="n">
        <f aca="false">IF(BY12&lt;&gt;"",BY12-K12,"")</f>
        <v>0</v>
      </c>
      <c r="FJ12" s="115" t="n">
        <f aca="false">IF(BZ12&lt;&gt;"",BZ12-L12,"")</f>
        <v>0</v>
      </c>
      <c r="FK12" s="115" t="n">
        <f aca="false">IF(CA12&lt;&gt;"",CA12-M12,"")</f>
        <v>0</v>
      </c>
      <c r="FL12" s="115" t="n">
        <f aca="false">IF(CB12&lt;&gt;"",CB12-N12,"")</f>
        <v>0</v>
      </c>
      <c r="FM12" s="115" t="n">
        <f aca="false">IF(CC12&lt;&gt;"",CC12-O12,"")</f>
        <v>0</v>
      </c>
      <c r="FN12" s="115" t="n">
        <f aca="false">IF(CD12&lt;&gt;"",CD12-P12,"")</f>
        <v>0</v>
      </c>
      <c r="FO12" s="115" t="n">
        <f aca="false">IF(CE12&lt;&gt;"",CE12-Q12,"")</f>
        <v>0</v>
      </c>
      <c r="FP12" s="115" t="n">
        <f aca="false">IF(CF12&lt;&gt;"",CF12-R12,"")</f>
        <v>0</v>
      </c>
      <c r="FQ12" s="115" t="n">
        <f aca="false">IF(CG12&lt;&gt;"",CG12-S12,"")</f>
        <v>0</v>
      </c>
      <c r="FR12" s="115" t="n">
        <f aca="false">IF(CH12&lt;&gt;"",CH12-T12,"")</f>
        <v>0</v>
      </c>
      <c r="FS12" s="115" t="n">
        <f aca="false">IF(CI12&lt;&gt;"",CI12-U12,"")</f>
        <v>0</v>
      </c>
      <c r="FT12" s="115" t="n">
        <f aca="false">IF(CJ12&lt;&gt;"",CJ12-V12,"")</f>
        <v>0</v>
      </c>
      <c r="FU12" s="115" t="n">
        <f aca="false">IF(CK12&lt;&gt;"",CK12-W12,"")</f>
        <v>0</v>
      </c>
      <c r="FV12" s="115" t="n">
        <f aca="false">IF(CL12&lt;&gt;"",CL12-B12,"")</f>
        <v>0</v>
      </c>
      <c r="FW12" s="115" t="n">
        <f aca="false">IF(CM12&lt;&gt;"",CM12-C12,"")</f>
        <v>0</v>
      </c>
      <c r="FX12" s="115" t="n">
        <f aca="false">IF(CN12&lt;&gt;"",CN12-D12,"")</f>
        <v>0</v>
      </c>
      <c r="FY12" s="115" t="n">
        <f aca="false">IF(CO12&lt;&gt;"",CO12-E12,"")</f>
        <v>0</v>
      </c>
      <c r="FZ12" s="115" t="n">
        <f aca="false">IF(CP12&lt;&gt;"",CP12-F12,"")</f>
        <v>0</v>
      </c>
      <c r="GA12" s="115" t="n">
        <f aca="false">IF(CQ12&lt;&gt;"",CQ12-G12,"")</f>
        <v>0</v>
      </c>
      <c r="GB12" s="115" t="n">
        <f aca="false">IF(CR12&lt;&gt;"",CR12-H12,"")</f>
        <v>0</v>
      </c>
      <c r="GC12" s="115" t="n">
        <f aca="false">IF(CS12&lt;&gt;"",CS12-I12,"")</f>
        <v>0</v>
      </c>
      <c r="GD12" s="115" t="n">
        <f aca="false">IF(CT12&lt;&gt;"",CT12-J12,"")</f>
        <v>0</v>
      </c>
      <c r="GE12" s="115" t="n">
        <f aca="false">IF(CU12&lt;&gt;"",CU12-K12,"")</f>
        <v>0</v>
      </c>
      <c r="GF12" s="115" t="n">
        <f aca="false">IF(CV12&lt;&gt;"",CV12-L12,"")</f>
        <v>-1</v>
      </c>
      <c r="GG12" s="115" t="n">
        <f aca="false">IF(CW12&lt;&gt;"",CW12-M12,"")</f>
        <v>0</v>
      </c>
      <c r="GH12" s="115" t="n">
        <f aca="false">IF(CX12&lt;&gt;"",CX12-N12,"")</f>
        <v>0</v>
      </c>
      <c r="GI12" s="115" t="n">
        <f aca="false">IF(CY12&lt;&gt;"",CY12-O12,"")</f>
        <v>0</v>
      </c>
      <c r="GJ12" s="115" t="n">
        <f aca="false">IF(CZ12&lt;&gt;"",CZ12-P12,"")</f>
        <v>0</v>
      </c>
      <c r="GK12" s="115" t="n">
        <f aca="false">IF(DA12&lt;&gt;"",DA12-Q12,"")</f>
        <v>0</v>
      </c>
      <c r="GL12" s="115" t="n">
        <f aca="false">IF(DB12&lt;&gt;"",DB12-R12,"")</f>
        <v>0</v>
      </c>
      <c r="GM12" s="115" t="n">
        <f aca="false">IF(DC12&lt;&gt;"",DC12-S12,"")</f>
        <v>0</v>
      </c>
      <c r="GN12" s="115" t="n">
        <f aca="false">IF(DD12&lt;&gt;"",DD12-T12,"")</f>
        <v>0</v>
      </c>
      <c r="GO12" s="115" t="n">
        <f aca="false">IF(DE12&lt;&gt;"",DE12-U12,"")</f>
        <v>0</v>
      </c>
      <c r="GP12" s="115" t="n">
        <f aca="false">IF(DF12&lt;&gt;"",DF12-V12,"")</f>
        <v>0</v>
      </c>
      <c r="GQ12" s="115" t="n">
        <f aca="false">IF(DG12&lt;&gt;"",DG12-W12,"")</f>
        <v>0</v>
      </c>
      <c r="GR12" s="116" t="n">
        <f aca="false" t="array" ref="GR12:GR12">MAX(DH12:GQ12)=MIN(DH12:GQ12)</f>
        <v>0</v>
      </c>
    </row>
    <row r="13" customFormat="false" ht="15" hidden="false" customHeight="false" outlineLevel="0" collapsed="false">
      <c r="A13" s="101" t="s">
        <v>73</v>
      </c>
      <c r="B13" s="115" t="n">
        <f aca="false">IFERROR(ROUND(AVERAGE(X13,AT13,BP13,CL13),0),"")</f>
        <v>3</v>
      </c>
      <c r="C13" s="115" t="n">
        <f aca="false">IFERROR(ROUND(AVERAGE(Y13,AU13,BQ13,CM13),0),"")</f>
        <v>3</v>
      </c>
      <c r="D13" s="115" t="n">
        <f aca="false">IFERROR(ROUND(AVERAGE(Z13,AV13,BR13,CN13),0),"")</f>
        <v>3</v>
      </c>
      <c r="E13" s="115" t="n">
        <f aca="false">IFERROR(ROUND(AVERAGE(AA13,AW13,BS13,CO13),0),"")</f>
        <v>3</v>
      </c>
      <c r="F13" s="115" t="n">
        <f aca="false">IFERROR(ROUND(AVERAGE(AB13,AX13,BT13,CP13),0),"")</f>
        <v>4</v>
      </c>
      <c r="G13" s="115" t="n">
        <f aca="false">IFERROR(ROUND(AVERAGE(AC13,AY13,BU13,CQ13),0),"")</f>
        <v>1</v>
      </c>
      <c r="H13" s="115" t="n">
        <f aca="false">IFERROR(ROUND(AVERAGE(AD13,AZ13,BV13,CR13),0),"")</f>
        <v>2</v>
      </c>
      <c r="I13" s="115" t="n">
        <f aca="false">IFERROR(ROUND(AVERAGE(AE13,BA13,BW13,CS13),0),"")</f>
        <v>3</v>
      </c>
      <c r="J13" s="115" t="n">
        <f aca="false">IFERROR(ROUND(AVERAGE(AF13,BB13,BX13,CT13),0),"")</f>
        <v>2</v>
      </c>
      <c r="K13" s="115" t="n">
        <f aca="false">IFERROR(ROUND(AVERAGE(AG13,BC13,BY13,CU13),0),"")</f>
        <v>5</v>
      </c>
      <c r="L13" s="115" t="n">
        <f aca="false">IFERROR(ROUND(AVERAGE(AH13,BD13,BZ13,CV13),0),"")</f>
        <v>3</v>
      </c>
      <c r="M13" s="115" t="n">
        <f aca="false">IFERROR(ROUND(AVERAGE(AI13,BE13,CA13,CW13),0),"")</f>
        <v>3</v>
      </c>
      <c r="N13" s="115" t="n">
        <f aca="false">IFERROR(ROUND(AVERAGE(AJ13,BF13,CB13,CX13),0),"")</f>
        <v>4</v>
      </c>
      <c r="O13" s="115" t="n">
        <f aca="false">IFERROR(ROUND(AVERAGE(AK13,BG13,CC13,CY13),0),"")</f>
        <v>4</v>
      </c>
      <c r="P13" s="115" t="n">
        <f aca="false">IFERROR(ROUND(AVERAGE(AL13,BH13,CD13,CZ13),0),"")</f>
        <v>2</v>
      </c>
      <c r="Q13" s="115" t="n">
        <f aca="false">IFERROR(ROUND(AVERAGE(AM13,BI13,CE13,DA13),0),"")</f>
        <v>3</v>
      </c>
      <c r="R13" s="115" t="n">
        <f aca="false">IFERROR(ROUND(AVERAGE(AN13,BJ13,CF13,DB13),0),"")</f>
        <v>4</v>
      </c>
      <c r="S13" s="115" t="n">
        <f aca="false">IFERROR(ROUND(AVERAGE(AO13,BK13,CG13,DC13),0),"")</f>
        <v>3</v>
      </c>
      <c r="T13" s="115" t="n">
        <f aca="false">IFERROR(ROUND(AVERAGE(AP13,BL13,CH13,DD13),0),"")</f>
        <v>3</v>
      </c>
      <c r="U13" s="115" t="n">
        <f aca="false">IFERROR(ROUND(AVERAGE(AQ13,BM13,CI13,DE13),0),"")</f>
        <v>3</v>
      </c>
      <c r="V13" s="115" t="n">
        <f aca="false">IFERROR(ROUND(AVERAGE(AR13,BN13,CJ13,DF13),0),"")</f>
        <v>3</v>
      </c>
      <c r="W13" s="115" t="n">
        <f aca="false">IFERROR(ROUND(AVERAGE(AS13,BO13,CK13,DG13),0),"")</f>
        <v>3</v>
      </c>
      <c r="X13" s="94" t="n">
        <f aca="false">IFERROR(INDEX('ES-Efficacy Acceptability'!H$12:H$52,MATCH($A13,'ES-Efficacy Acceptability'!$B$12:$B$52,0)),"")</f>
        <v>3</v>
      </c>
      <c r="Y13" s="94" t="n">
        <f aca="false">IFERROR(INDEX('ES-Efficacy Acceptability'!I$12:I$52,MATCH($A13,'ES-Efficacy Acceptability'!$B$12:$B$52,0)),"")</f>
        <v>3</v>
      </c>
      <c r="Z13" s="94" t="n">
        <f aca="false">IFERROR(INDEX('ES-Efficacy Acceptability'!J$12:J$52,MATCH($A13,'ES-Efficacy Acceptability'!$B$12:$B$52,0)),"")</f>
        <v>3</v>
      </c>
      <c r="AA13" s="94" t="n">
        <f aca="false">IFERROR(INDEX('ES-Efficacy Acceptability'!K$12:K$52,MATCH($A13,'ES-Efficacy Acceptability'!$B$12:$B$52,0)),"")</f>
        <v>3</v>
      </c>
      <c r="AB13" s="94" t="n">
        <f aca="false">IFERROR(INDEX('ES-Efficacy Acceptability'!L$12:L$52,MATCH($A13,'ES-Efficacy Acceptability'!$B$12:$B$52,0)),"")</f>
        <v>5</v>
      </c>
      <c r="AC13" s="94" t="n">
        <f aca="false">IFERROR(INDEX('ES-Efficacy Acceptability'!M$12:M$52,MATCH($A13,'ES-Efficacy Acceptability'!$B$12:$B$52,0)),"")</f>
        <v>1</v>
      </c>
      <c r="AD13" s="94" t="n">
        <f aca="false">IFERROR(INDEX('ES-Efficacy Acceptability'!N$12:N$52,MATCH($A13,'ES-Efficacy Acceptability'!$B$12:$B$52,0)),"")</f>
        <v>3</v>
      </c>
      <c r="AE13" s="94" t="n">
        <f aca="false">IFERROR(INDEX('ES-Efficacy Acceptability'!O$12:O$52,MATCH($A13,'ES-Efficacy Acceptability'!$B$12:$B$52,0)),"")</f>
        <v>3</v>
      </c>
      <c r="AF13" s="94" t="n">
        <f aca="false">IFERROR(INDEX('ES-Efficacy Acceptability'!P$12:P$52,MATCH($A13,'ES-Efficacy Acceptability'!$B$12:$B$52,0)),"")</f>
        <v>3</v>
      </c>
      <c r="AG13" s="94" t="n">
        <f aca="false">IFERROR(INDEX('ES-Efficacy Acceptability'!Q$12:Q$52,MATCH($A13,'ES-Efficacy Acceptability'!$B$12:$B$52,0)),"")</f>
        <v>5</v>
      </c>
      <c r="AH13" s="94" t="n">
        <f aca="false">IFERROR(INDEX('ES-Efficacy Acceptability'!R$12:R$52,MATCH($A13,'ES-Efficacy Acceptability'!$B$12:$B$52,0)),"")</f>
        <v>4</v>
      </c>
      <c r="AI13" s="94" t="n">
        <f aca="false">IFERROR(INDEX('ES-Efficacy Acceptability'!S$12:S$52,MATCH($A13,'ES-Efficacy Acceptability'!$B$12:$B$52,0)),"")</f>
        <v>2</v>
      </c>
      <c r="AJ13" s="94" t="n">
        <f aca="false">IFERROR(INDEX('ES-Efficacy Acceptability'!T$12:T$52,MATCH($A13,'ES-Efficacy Acceptability'!$B$12:$B$52,0)),"")</f>
        <v>5</v>
      </c>
      <c r="AK13" s="94" t="n">
        <f aca="false">IFERROR(INDEX('ES-Efficacy Acceptability'!U$12:U$52,MATCH($A13,'ES-Efficacy Acceptability'!$B$12:$B$52,0)),"")</f>
        <v>5</v>
      </c>
      <c r="AL13" s="94" t="n">
        <f aca="false">IFERROR(INDEX('ES-Efficacy Acceptability'!V$12:V$52,MATCH($A13,'ES-Efficacy Acceptability'!$B$12:$B$52,0)),"")</f>
        <v>2</v>
      </c>
      <c r="AM13" s="94" t="n">
        <f aca="false">IFERROR(INDEX('ES-Efficacy Acceptability'!W$12:W$52,MATCH($A13,'ES-Efficacy Acceptability'!$B$12:$B$52,0)),"")</f>
        <v>3</v>
      </c>
      <c r="AN13" s="94" t="n">
        <f aca="false">IFERROR(INDEX('ES-Efficacy Acceptability'!X$12:X$52,MATCH($A13,'ES-Efficacy Acceptability'!$B$12:$B$52,0)),"")</f>
        <v>3</v>
      </c>
      <c r="AO13" s="94" t="n">
        <f aca="false">IFERROR(INDEX('ES-Efficacy Acceptability'!Y$12:Y$52,MATCH($A13,'ES-Efficacy Acceptability'!$B$12:$B$52,0)),"")</f>
        <v>3</v>
      </c>
      <c r="AP13" s="94" t="n">
        <f aca="false">IFERROR(INDEX('ES-Efficacy Acceptability'!Z$12:Z$52,MATCH($A13,'ES-Efficacy Acceptability'!$B$12:$B$52,0)),"")</f>
        <v>3</v>
      </c>
      <c r="AQ13" s="94" t="n">
        <f aca="false">IFERROR(INDEX('ES-Efficacy Acceptability'!AA$12:AA$52,MATCH($A13,'ES-Efficacy Acceptability'!$B$12:$B$52,0)),"")</f>
        <v>3</v>
      </c>
      <c r="AR13" s="94" t="n">
        <f aca="false">IFERROR(INDEX('ES-Efficacy Acceptability'!AB$12:AB$52,MATCH($A13,'ES-Efficacy Acceptability'!$B$12:$B$52,0)),"")</f>
        <v>3</v>
      </c>
      <c r="AS13" s="94" t="n">
        <f aca="false">IFERROR(INDEX('ES-Efficacy Acceptability'!AC$12:AC$52,MATCH($A13,'ES-Efficacy Acceptability'!$B$12:$B$52,0)),"")</f>
        <v>3</v>
      </c>
      <c r="AT13" s="94" t="n">
        <f aca="false">IFERROR(INDEX('IT-Efficacy Acceptability'!H$12:H$52,MATCH($A13,'IT-Efficacy Acceptability'!$B$12:$B$52,0)),"")</f>
        <v>4</v>
      </c>
      <c r="AU13" s="94" t="n">
        <f aca="false">IFERROR(INDEX('IT-Efficacy Acceptability'!I$12:I$52,MATCH($A13,'IT-Efficacy Acceptability'!$B$12:$B$52,0)),"")</f>
        <v>4</v>
      </c>
      <c r="AV13" s="94" t="n">
        <f aca="false">IFERROR(INDEX('IT-Efficacy Acceptability'!J$12:J$52,MATCH($A13,'IT-Efficacy Acceptability'!$B$12:$B$52,0)),"")</f>
        <v>4</v>
      </c>
      <c r="AW13" s="94" t="n">
        <f aca="false">IFERROR(INDEX('IT-Efficacy Acceptability'!K$12:K$52,MATCH($A13,'IT-Efficacy Acceptability'!$B$12:$B$52,0)),"")</f>
        <v>2</v>
      </c>
      <c r="AX13" s="94" t="n">
        <f aca="false">IFERROR(INDEX('IT-Efficacy Acceptability'!L$12:L$52,MATCH($A13,'IT-Efficacy Acceptability'!$B$12:$B$52,0)),"")</f>
        <v>3</v>
      </c>
      <c r="AY13" s="94" t="n">
        <f aca="false">IFERROR(INDEX('IT-Efficacy Acceptability'!M$12:M$52,MATCH($A13,'IT-Efficacy Acceptability'!$B$12:$B$52,0)),"")</f>
        <v>1</v>
      </c>
      <c r="AZ13" s="94" t="n">
        <f aca="false">IFERROR(INDEX('IT-Efficacy Acceptability'!N$12:N$52,MATCH($A13,'IT-Efficacy Acceptability'!$B$12:$B$52,0)),"")</f>
        <v>2</v>
      </c>
      <c r="BA13" s="94" t="n">
        <f aca="false">IFERROR(INDEX('IT-Efficacy Acceptability'!O$12:O$52,MATCH($A13,'IT-Efficacy Acceptability'!$B$12:$B$52,0)),"")</f>
        <v>3</v>
      </c>
      <c r="BB13" s="94" t="n">
        <f aca="false">IFERROR(INDEX('IT-Efficacy Acceptability'!P$12:P$52,MATCH($A13,'IT-Efficacy Acceptability'!$B$12:$B$52,0)),"")</f>
        <v>3</v>
      </c>
      <c r="BC13" s="94" t="n">
        <f aca="false">IFERROR(INDEX('IT-Efficacy Acceptability'!Q$12:Q$52,MATCH($A13,'IT-Efficacy Acceptability'!$B$12:$B$52,0)),"")</f>
        <v>5</v>
      </c>
      <c r="BD13" s="94" t="n">
        <f aca="false">IFERROR(INDEX('IT-Efficacy Acceptability'!R$12:R$52,MATCH($A13,'IT-Efficacy Acceptability'!$B$12:$B$52,0)),"")</f>
        <v>2</v>
      </c>
      <c r="BE13" s="94" t="n">
        <f aca="false">IFERROR(INDEX('IT-Efficacy Acceptability'!S$12:S$52,MATCH($A13,'IT-Efficacy Acceptability'!$B$12:$B$52,0)),"")</f>
        <v>4</v>
      </c>
      <c r="BF13" s="94" t="n">
        <f aca="false">IFERROR(INDEX('IT-Efficacy Acceptability'!T$12:T$52,MATCH($A13,'IT-Efficacy Acceptability'!$B$12:$B$52,0)),"")</f>
        <v>4</v>
      </c>
      <c r="BG13" s="94" t="n">
        <f aca="false">IFERROR(INDEX('IT-Efficacy Acceptability'!U$12:U$52,MATCH($A13,'IT-Efficacy Acceptability'!$B$12:$B$52,0)),"")</f>
        <v>2</v>
      </c>
      <c r="BH13" s="94" t="n">
        <f aca="false">IFERROR(INDEX('IT-Efficacy Acceptability'!V$12:V$52,MATCH($A13,'IT-Efficacy Acceptability'!$B$12:$B$52,0)),"")</f>
        <v>2</v>
      </c>
      <c r="BI13" s="94" t="n">
        <f aca="false">IFERROR(INDEX('IT-Efficacy Acceptability'!W$12:W$52,MATCH($A13,'IT-Efficacy Acceptability'!$B$12:$B$52,0)),"")</f>
        <v>2</v>
      </c>
      <c r="BJ13" s="94" t="n">
        <f aca="false">IFERROR(INDEX('IT-Efficacy Acceptability'!X$12:X$52,MATCH($A13,'IT-Efficacy Acceptability'!$B$12:$B$52,0)),"")</f>
        <v>3</v>
      </c>
      <c r="BK13" s="94" t="n">
        <f aca="false">IFERROR(INDEX('IT-Efficacy Acceptability'!Y$12:Y$52,MATCH($A13,'IT-Efficacy Acceptability'!$B$12:$B$52,0)),"")</f>
        <v>3</v>
      </c>
      <c r="BL13" s="94" t="n">
        <f aca="false">IFERROR(INDEX('IT-Efficacy Acceptability'!Z$12:Z$52,MATCH($A13,'IT-Efficacy Acceptability'!$B$12:$B$52,0)),"")</f>
        <v>3</v>
      </c>
      <c r="BM13" s="94" t="n">
        <f aca="false">IFERROR(INDEX('IT-Efficacy Acceptability'!AA$12:AA$52,MATCH($A13,'IT-Efficacy Acceptability'!$B$12:$B$52,0)),"")</f>
        <v>3</v>
      </c>
      <c r="BN13" s="94" t="n">
        <f aca="false">IFERROR(INDEX('IT-Efficacy Acceptability'!AB$12:AB$52,MATCH($A13,'IT-Efficacy Acceptability'!$B$12:$B$52,0)),"")</f>
        <v>3</v>
      </c>
      <c r="BO13" s="94" t="n">
        <f aca="false">IFERROR(INDEX('IT-Efficacy Acceptability'!AC$12:AC$52,MATCH($A13,'IT-Efficacy Acceptability'!$B$12:$B$52,0)),"")</f>
        <v>3</v>
      </c>
      <c r="BP13" s="94" t="n">
        <f aca="false">IFERROR(INDEX('DE-Efficacy Acceptability'!H$12:H$52,MATCH($A13,'DE-Efficacy Acceptability'!$B$12:$B$52,0)),"")</f>
        <v>3</v>
      </c>
      <c r="BQ13" s="94" t="n">
        <f aca="false">IFERROR(INDEX('DE-Efficacy Acceptability'!I$12:I$52,MATCH($A13,'DE-Efficacy Acceptability'!$B$12:$B$52,0)),"")</f>
        <v>3</v>
      </c>
      <c r="BR13" s="94" t="n">
        <f aca="false">IFERROR(INDEX('DE-Efficacy Acceptability'!J$12:J$52,MATCH($A13,'DE-Efficacy Acceptability'!$B$12:$B$52,0)),"")</f>
        <v>3</v>
      </c>
      <c r="BS13" s="94" t="n">
        <f aca="false">IFERROR(INDEX('DE-Efficacy Acceptability'!K$12:K$52,MATCH($A13,'DE-Efficacy Acceptability'!$B$12:$B$52,0)),"")</f>
        <v>4</v>
      </c>
      <c r="BT13" s="94" t="n">
        <f aca="false">IFERROR(INDEX('DE-Efficacy Acceptability'!L$12:L$52,MATCH($A13,'DE-Efficacy Acceptability'!$B$12:$B$52,0)),"")</f>
        <v>3</v>
      </c>
      <c r="BU13" s="94" t="n">
        <f aca="false">IFERROR(INDEX('DE-Efficacy Acceptability'!M$12:M$52,MATCH($A13,'DE-Efficacy Acceptability'!$B$12:$B$52,0)),"")</f>
        <v>1</v>
      </c>
      <c r="BV13" s="94" t="n">
        <f aca="false">IFERROR(INDEX('DE-Efficacy Acceptability'!N$12:N$52,MATCH($A13,'DE-Efficacy Acceptability'!$B$12:$B$52,0)),"")</f>
        <v>2</v>
      </c>
      <c r="BW13" s="94" t="n">
        <f aca="false">IFERROR(INDEX('DE-Efficacy Acceptability'!O$12:O$52,MATCH($A13,'DE-Efficacy Acceptability'!$B$12:$B$52,0)),"")</f>
        <v>2</v>
      </c>
      <c r="BX13" s="94" t="n">
        <f aca="false">IFERROR(INDEX('DE-Efficacy Acceptability'!P$12:P$52,MATCH($A13,'DE-Efficacy Acceptability'!$B$12:$B$52,0)),"")</f>
        <v>1</v>
      </c>
      <c r="BY13" s="94" t="n">
        <f aca="false">IFERROR(INDEX('DE-Efficacy Acceptability'!Q$12:Q$52,MATCH($A13,'DE-Efficacy Acceptability'!$B$12:$B$52,0)),"")</f>
        <v>4</v>
      </c>
      <c r="BZ13" s="94" t="n">
        <f aca="false">IFERROR(INDEX('DE-Efficacy Acceptability'!R$12:R$52,MATCH($A13,'DE-Efficacy Acceptability'!$B$12:$B$52,0)),"")</f>
        <v>4</v>
      </c>
      <c r="CA13" s="94" t="n">
        <f aca="false">IFERROR(INDEX('DE-Efficacy Acceptability'!S$12:S$52,MATCH($A13,'DE-Efficacy Acceptability'!$B$12:$B$52,0)),"")</f>
        <v>4</v>
      </c>
      <c r="CB13" s="94" t="n">
        <f aca="false">IFERROR(INDEX('DE-Efficacy Acceptability'!T$12:T$52,MATCH($A13,'DE-Efficacy Acceptability'!$B$12:$B$52,0)),"")</f>
        <v>4</v>
      </c>
      <c r="CC13" s="94" t="n">
        <f aca="false">IFERROR(INDEX('DE-Efficacy Acceptability'!U$12:U$52,MATCH($A13,'DE-Efficacy Acceptability'!$B$12:$B$52,0)),"")</f>
        <v>4</v>
      </c>
      <c r="CD13" s="94" t="n">
        <f aca="false">IFERROR(INDEX('DE-Efficacy Acceptability'!V$12:V$52,MATCH($A13,'DE-Efficacy Acceptability'!$B$12:$B$52,0)),"")</f>
        <v>2</v>
      </c>
      <c r="CE13" s="94" t="n">
        <f aca="false">IFERROR(INDEX('DE-Efficacy Acceptability'!W$12:W$52,MATCH($A13,'DE-Efficacy Acceptability'!$B$12:$B$52,0)),"")</f>
        <v>3</v>
      </c>
      <c r="CF13" s="94" t="n">
        <f aca="false">IFERROR(INDEX('DE-Efficacy Acceptability'!X$12:X$52,MATCH($A13,'DE-Efficacy Acceptability'!$B$12:$B$52,0)),"")</f>
        <v>5</v>
      </c>
      <c r="CG13" s="94" t="n">
        <f aca="false">IFERROR(INDEX('DE-Efficacy Acceptability'!Y$12:Y$52,MATCH($A13,'DE-Efficacy Acceptability'!$B$12:$B$52,0)),"")</f>
        <v>3</v>
      </c>
      <c r="CH13" s="94" t="n">
        <f aca="false">IFERROR(INDEX('DE-Efficacy Acceptability'!Z$12:Z$52,MATCH($A13,'DE-Efficacy Acceptability'!$B$12:$B$52,0)),"")</f>
        <v>3</v>
      </c>
      <c r="CI13" s="94" t="n">
        <f aca="false">IFERROR(INDEX('DE-Efficacy Acceptability'!AA$12:AA$52,MATCH($A13,'DE-Efficacy Acceptability'!$B$12:$B$52,0)),"")</f>
        <v>3</v>
      </c>
      <c r="CJ13" s="94" t="n">
        <f aca="false">IFERROR(INDEX('DE-Efficacy Acceptability'!AB$12:AB$52,MATCH($A13,'DE-Efficacy Acceptability'!$B$12:$B$52,0)),"")</f>
        <v>3</v>
      </c>
      <c r="CK13" s="94" t="n">
        <f aca="false">IFERROR(INDEX('DE-Efficacy Acceptability'!AC$12:AC$52,MATCH($A13,'DE-Efficacy Acceptability'!$B$12:$B$52,0)),"")</f>
        <v>3</v>
      </c>
      <c r="CL13" s="94" t="str">
        <f aca="false">IFERROR(INDEX('FR-Efficacy Acceptability'!H$12:H$52,MATCH($A13,'FR-Efficacy Acceptability'!$B$12:$B$52,0)),"")</f>
        <v/>
      </c>
      <c r="CM13" s="94" t="str">
        <f aca="false">IFERROR(INDEX('FR-Efficacy Acceptability'!I$12:I$52,MATCH($A13,'FR-Efficacy Acceptability'!$B$12:$B$52,0)),"")</f>
        <v/>
      </c>
      <c r="CN13" s="94" t="str">
        <f aca="false">IFERROR(INDEX('FR-Efficacy Acceptability'!J$12:J$52,MATCH($A13,'FR-Efficacy Acceptability'!$B$12:$B$52,0)),"")</f>
        <v/>
      </c>
      <c r="CO13" s="94" t="str">
        <f aca="false">IFERROR(INDEX('FR-Efficacy Acceptability'!K$12:K$52,MATCH($A13,'FR-Efficacy Acceptability'!$B$12:$B$52,0)),"")</f>
        <v/>
      </c>
      <c r="CP13" s="94" t="str">
        <f aca="false">IFERROR(INDEX('FR-Efficacy Acceptability'!L$12:L$52,MATCH($A13,'FR-Efficacy Acceptability'!$B$12:$B$52,0)),"")</f>
        <v/>
      </c>
      <c r="CQ13" s="94" t="str">
        <f aca="false">IFERROR(INDEX('FR-Efficacy Acceptability'!M$12:M$52,MATCH($A13,'FR-Efficacy Acceptability'!$B$12:$B$52,0)),"")</f>
        <v/>
      </c>
      <c r="CR13" s="94" t="str">
        <f aca="false">IFERROR(INDEX('FR-Efficacy Acceptability'!N$12:N$52,MATCH($A13,'FR-Efficacy Acceptability'!$B$12:$B$52,0)),"")</f>
        <v/>
      </c>
      <c r="CS13" s="94" t="str">
        <f aca="false">IFERROR(INDEX('FR-Efficacy Acceptability'!O$12:O$52,MATCH($A13,'FR-Efficacy Acceptability'!$B$12:$B$52,0)),"")</f>
        <v/>
      </c>
      <c r="CT13" s="94" t="str">
        <f aca="false">IFERROR(INDEX('FR-Efficacy Acceptability'!P$12:P$52,MATCH($A13,'FR-Efficacy Acceptability'!$B$12:$B$52,0)),"")</f>
        <v/>
      </c>
      <c r="CU13" s="94" t="str">
        <f aca="false">IFERROR(INDEX('FR-Efficacy Acceptability'!Q$12:Q$52,MATCH($A13,'FR-Efficacy Acceptability'!$B$12:$B$52,0)),"")</f>
        <v/>
      </c>
      <c r="CV13" s="94" t="str">
        <f aca="false">IFERROR(INDEX('FR-Efficacy Acceptability'!R$12:R$52,MATCH($A13,'FR-Efficacy Acceptability'!$B$12:$B$52,0)),"")</f>
        <v/>
      </c>
      <c r="CW13" s="94" t="str">
        <f aca="false">IFERROR(INDEX('FR-Efficacy Acceptability'!S$12:S$52,MATCH($A13,'FR-Efficacy Acceptability'!$B$12:$B$52,0)),"")</f>
        <v/>
      </c>
      <c r="CX13" s="94" t="str">
        <f aca="false">IFERROR(INDEX('FR-Efficacy Acceptability'!T$12:T$52,MATCH($A13,'FR-Efficacy Acceptability'!$B$12:$B$52,0)),"")</f>
        <v/>
      </c>
      <c r="CY13" s="94" t="str">
        <f aca="false">IFERROR(INDEX('FR-Efficacy Acceptability'!U$12:U$52,MATCH($A13,'FR-Efficacy Acceptability'!$B$12:$B$52,0)),"")</f>
        <v/>
      </c>
      <c r="CZ13" s="94" t="str">
        <f aca="false">IFERROR(INDEX('FR-Efficacy Acceptability'!V$12:V$52,MATCH($A13,'FR-Efficacy Acceptability'!$B$12:$B$52,0)),"")</f>
        <v/>
      </c>
      <c r="DA13" s="94" t="str">
        <f aca="false">IFERROR(INDEX('FR-Efficacy Acceptability'!W$12:W$52,MATCH($A13,'FR-Efficacy Acceptability'!$B$12:$B$52,0)),"")</f>
        <v/>
      </c>
      <c r="DB13" s="94" t="str">
        <f aca="false">IFERROR(INDEX('FR-Efficacy Acceptability'!X$12:X$52,MATCH($A13,'FR-Efficacy Acceptability'!$B$12:$B$52,0)),"")</f>
        <v/>
      </c>
      <c r="DC13" s="94" t="str">
        <f aca="false">IFERROR(INDEX('FR-Efficacy Acceptability'!Y$12:Y$52,MATCH($A13,'FR-Efficacy Acceptability'!$B$12:$B$52,0)),"")</f>
        <v/>
      </c>
      <c r="DD13" s="94" t="str">
        <f aca="false">IFERROR(INDEX('FR-Efficacy Acceptability'!Z$12:Z$52,MATCH($A13,'FR-Efficacy Acceptability'!$B$12:$B$52,0)),"")</f>
        <v/>
      </c>
      <c r="DE13" s="94" t="str">
        <f aca="false">IFERROR(INDEX('FR-Efficacy Acceptability'!AA$12:AA$52,MATCH($A13,'FR-Efficacy Acceptability'!$B$12:$B$52,0)),"")</f>
        <v/>
      </c>
      <c r="DF13" s="94" t="str">
        <f aca="false">IFERROR(INDEX('FR-Efficacy Acceptability'!AB$12:AB$52,MATCH($A13,'FR-Efficacy Acceptability'!$B$12:$B$52,0)),"")</f>
        <v/>
      </c>
      <c r="DG13" s="94" t="str">
        <f aca="false">IFERROR(INDEX('FR-Efficacy Acceptability'!AC$12:AC$52,MATCH($A13,'FR-Efficacy Acceptability'!$B$12:$B$52,0)),"")</f>
        <v/>
      </c>
      <c r="DH13" s="115" t="n">
        <f aca="false">IF(X13&lt;&gt;"",X13-B13,"")</f>
        <v>0</v>
      </c>
      <c r="DI13" s="115" t="n">
        <f aca="false">IF(Y13&lt;&gt;"",Y13-C13,"")</f>
        <v>0</v>
      </c>
      <c r="DJ13" s="115" t="n">
        <f aca="false">IF(Z13&lt;&gt;"",Z13-D13,"")</f>
        <v>0</v>
      </c>
      <c r="DK13" s="115" t="n">
        <f aca="false">IF(AA13&lt;&gt;"",AA13-E13,"")</f>
        <v>0</v>
      </c>
      <c r="DL13" s="115" t="n">
        <f aca="false">IF(AB13&lt;&gt;"",AB13-F13,"")</f>
        <v>1</v>
      </c>
      <c r="DM13" s="115" t="n">
        <f aca="false">IF(AC13&lt;&gt;"",AC13-G13,"")</f>
        <v>0</v>
      </c>
      <c r="DN13" s="115" t="n">
        <f aca="false">IF(AD13&lt;&gt;"",AD13-H13,"")</f>
        <v>1</v>
      </c>
      <c r="DO13" s="115" t="n">
        <f aca="false">IF(AE13&lt;&gt;"",AE13-I13,"")</f>
        <v>0</v>
      </c>
      <c r="DP13" s="115" t="n">
        <f aca="false">IF(AF13&lt;&gt;"",AF13-J13,"")</f>
        <v>1</v>
      </c>
      <c r="DQ13" s="115" t="n">
        <f aca="false">IF(AG13&lt;&gt;"",AG13-K13,"")</f>
        <v>0</v>
      </c>
      <c r="DR13" s="115" t="n">
        <f aca="false">IF(AH13&lt;&gt;"",AH13-L13,"")</f>
        <v>1</v>
      </c>
      <c r="DS13" s="115" t="n">
        <f aca="false">IF(AI13&lt;&gt;"",AI13-M13,"")</f>
        <v>-1</v>
      </c>
      <c r="DT13" s="115" t="n">
        <f aca="false">IF(AJ13&lt;&gt;"",AJ13-N13,"")</f>
        <v>1</v>
      </c>
      <c r="DU13" s="115" t="n">
        <f aca="false">IF(AK13&lt;&gt;"",AK13-O13,"")</f>
        <v>1</v>
      </c>
      <c r="DV13" s="115" t="n">
        <f aca="false">IF(AL13&lt;&gt;"",AL13-P13,"")</f>
        <v>0</v>
      </c>
      <c r="DW13" s="115" t="n">
        <f aca="false">IF(AM13&lt;&gt;"",AM13-Q13,"")</f>
        <v>0</v>
      </c>
      <c r="DX13" s="115" t="n">
        <f aca="false">IF(AN13&lt;&gt;"",AN13-R13,"")</f>
        <v>-1</v>
      </c>
      <c r="DY13" s="115" t="n">
        <f aca="false">IF(AO13&lt;&gt;"",AO13-S13,"")</f>
        <v>0</v>
      </c>
      <c r="DZ13" s="115" t="n">
        <f aca="false">IF(AP13&lt;&gt;"",AP13-T13,"")</f>
        <v>0</v>
      </c>
      <c r="EA13" s="115" t="n">
        <f aca="false">IF(AQ13&lt;&gt;"",AQ13-U13,"")</f>
        <v>0</v>
      </c>
      <c r="EB13" s="115" t="n">
        <f aca="false">IF(AR13&lt;&gt;"",AR13-V13,"")</f>
        <v>0</v>
      </c>
      <c r="EC13" s="115" t="n">
        <f aca="false">IF(AS13&lt;&gt;"",AS13-W13,"")</f>
        <v>0</v>
      </c>
      <c r="ED13" s="115" t="n">
        <f aca="false">IF(AT13&lt;&gt;"",AT13-B13,"")</f>
        <v>1</v>
      </c>
      <c r="EE13" s="115" t="n">
        <f aca="false">IF(AU13&lt;&gt;"",AU13-C13,"")</f>
        <v>1</v>
      </c>
      <c r="EF13" s="115" t="n">
        <f aca="false">IF(AV13&lt;&gt;"",AV13-D13,"")</f>
        <v>1</v>
      </c>
      <c r="EG13" s="115" t="n">
        <f aca="false">IF(AW13&lt;&gt;"",AW13-E13,"")</f>
        <v>-1</v>
      </c>
      <c r="EH13" s="115" t="n">
        <f aca="false">IF(AX13&lt;&gt;"",AX13-F13,"")</f>
        <v>-1</v>
      </c>
      <c r="EI13" s="115" t="n">
        <f aca="false">IF(AY13&lt;&gt;"",AY13-G13,"")</f>
        <v>0</v>
      </c>
      <c r="EJ13" s="115" t="n">
        <f aca="false">IF(AZ13&lt;&gt;"",AZ13-H13,"")</f>
        <v>0</v>
      </c>
      <c r="EK13" s="115" t="n">
        <f aca="false">IF(BA13&lt;&gt;"",BA13-I13,"")</f>
        <v>0</v>
      </c>
      <c r="EL13" s="115" t="n">
        <f aca="false">IF(BB13&lt;&gt;"",BB13-J13,"")</f>
        <v>1</v>
      </c>
      <c r="EM13" s="115" t="n">
        <f aca="false">IF(BC13&lt;&gt;"",BC13-K13,"")</f>
        <v>0</v>
      </c>
      <c r="EN13" s="115" t="n">
        <f aca="false">IF(BD13&lt;&gt;"",BD13-L13,"")</f>
        <v>-1</v>
      </c>
      <c r="EO13" s="115" t="n">
        <f aca="false">IF(BE13&lt;&gt;"",BE13-M13,"")</f>
        <v>1</v>
      </c>
      <c r="EP13" s="115" t="n">
        <f aca="false">IF(BF13&lt;&gt;"",BF13-N13,"")</f>
        <v>0</v>
      </c>
      <c r="EQ13" s="115" t="n">
        <f aca="false">IF(BG13&lt;&gt;"",BG13-O13,"")</f>
        <v>-2</v>
      </c>
      <c r="ER13" s="115" t="n">
        <f aca="false">IF(BH13&lt;&gt;"",BH13-P13,"")</f>
        <v>0</v>
      </c>
      <c r="ES13" s="115" t="n">
        <f aca="false">IF(BI13&lt;&gt;"",BI13-Q13,"")</f>
        <v>-1</v>
      </c>
      <c r="ET13" s="115" t="n">
        <f aca="false">IF(BJ13&lt;&gt;"",BJ13-R13,"")</f>
        <v>-1</v>
      </c>
      <c r="EU13" s="115" t="n">
        <f aca="false">IF(BK13&lt;&gt;"",BK13-S13,"")</f>
        <v>0</v>
      </c>
      <c r="EV13" s="115" t="n">
        <f aca="false">IF(BL13&lt;&gt;"",BL13-T13,"")</f>
        <v>0</v>
      </c>
      <c r="EW13" s="115" t="n">
        <f aca="false">IF(BM13&lt;&gt;"",BM13-U13,"")</f>
        <v>0</v>
      </c>
      <c r="EX13" s="115" t="n">
        <f aca="false">IF(BN13&lt;&gt;"",BN13-V13,"")</f>
        <v>0</v>
      </c>
      <c r="EY13" s="115" t="n">
        <f aca="false">IF(BO13&lt;&gt;"",BO13-W13,"")</f>
        <v>0</v>
      </c>
      <c r="EZ13" s="115" t="n">
        <f aca="false">IF(BP13&lt;&gt;"",BP13-B13,"")</f>
        <v>0</v>
      </c>
      <c r="FA13" s="115" t="n">
        <f aca="false">IF(BQ13&lt;&gt;"",BQ13-C13,"")</f>
        <v>0</v>
      </c>
      <c r="FB13" s="115" t="n">
        <f aca="false">IF(BR13&lt;&gt;"",BR13-D13,"")</f>
        <v>0</v>
      </c>
      <c r="FC13" s="115" t="n">
        <f aca="false">IF(BS13&lt;&gt;"",BS13-E13,"")</f>
        <v>1</v>
      </c>
      <c r="FD13" s="115" t="n">
        <f aca="false">IF(BT13&lt;&gt;"",BT13-F13,"")</f>
        <v>-1</v>
      </c>
      <c r="FE13" s="115" t="n">
        <f aca="false">IF(BU13&lt;&gt;"",BU13-G13,"")</f>
        <v>0</v>
      </c>
      <c r="FF13" s="115" t="n">
        <f aca="false">IF(BV13&lt;&gt;"",BV13-H13,"")</f>
        <v>0</v>
      </c>
      <c r="FG13" s="115" t="n">
        <f aca="false">IF(BW13&lt;&gt;"",BW13-I13,"")</f>
        <v>-1</v>
      </c>
      <c r="FH13" s="115" t="n">
        <f aca="false">IF(BX13&lt;&gt;"",BX13-J13,"")</f>
        <v>-1</v>
      </c>
      <c r="FI13" s="115" t="n">
        <f aca="false">IF(BY13&lt;&gt;"",BY13-K13,"")</f>
        <v>-1</v>
      </c>
      <c r="FJ13" s="115" t="n">
        <f aca="false">IF(BZ13&lt;&gt;"",BZ13-L13,"")</f>
        <v>1</v>
      </c>
      <c r="FK13" s="115" t="n">
        <f aca="false">IF(CA13&lt;&gt;"",CA13-M13,"")</f>
        <v>1</v>
      </c>
      <c r="FL13" s="115" t="n">
        <f aca="false">IF(CB13&lt;&gt;"",CB13-N13,"")</f>
        <v>0</v>
      </c>
      <c r="FM13" s="115" t="n">
        <f aca="false">IF(CC13&lt;&gt;"",CC13-O13,"")</f>
        <v>0</v>
      </c>
      <c r="FN13" s="115" t="n">
        <f aca="false">IF(CD13&lt;&gt;"",CD13-P13,"")</f>
        <v>0</v>
      </c>
      <c r="FO13" s="115" t="n">
        <f aca="false">IF(CE13&lt;&gt;"",CE13-Q13,"")</f>
        <v>0</v>
      </c>
      <c r="FP13" s="115" t="n">
        <f aca="false">IF(CF13&lt;&gt;"",CF13-R13,"")</f>
        <v>1</v>
      </c>
      <c r="FQ13" s="115" t="n">
        <f aca="false">IF(CG13&lt;&gt;"",CG13-S13,"")</f>
        <v>0</v>
      </c>
      <c r="FR13" s="115" t="n">
        <f aca="false">IF(CH13&lt;&gt;"",CH13-T13,"")</f>
        <v>0</v>
      </c>
      <c r="FS13" s="115" t="n">
        <f aca="false">IF(CI13&lt;&gt;"",CI13-U13,"")</f>
        <v>0</v>
      </c>
      <c r="FT13" s="115" t="n">
        <f aca="false">IF(CJ13&lt;&gt;"",CJ13-V13,"")</f>
        <v>0</v>
      </c>
      <c r="FU13" s="115" t="n">
        <f aca="false">IF(CK13&lt;&gt;"",CK13-W13,"")</f>
        <v>0</v>
      </c>
      <c r="FV13" s="115" t="str">
        <f aca="false">IF(CL13&lt;&gt;"",CL13-B13,"")</f>
        <v/>
      </c>
      <c r="FW13" s="115" t="str">
        <f aca="false">IF(CM13&lt;&gt;"",CM13-C13,"")</f>
        <v/>
      </c>
      <c r="FX13" s="115" t="str">
        <f aca="false">IF(CN13&lt;&gt;"",CN13-D13,"")</f>
        <v/>
      </c>
      <c r="FY13" s="115" t="str">
        <f aca="false">IF(CO13&lt;&gt;"",CO13-E13,"")</f>
        <v/>
      </c>
      <c r="FZ13" s="115" t="str">
        <f aca="false">IF(CP13&lt;&gt;"",CP13-F13,"")</f>
        <v/>
      </c>
      <c r="GA13" s="115" t="str">
        <f aca="false">IF(CQ13&lt;&gt;"",CQ13-G13,"")</f>
        <v/>
      </c>
      <c r="GB13" s="115" t="str">
        <f aca="false">IF(CR13&lt;&gt;"",CR13-H13,"")</f>
        <v/>
      </c>
      <c r="GC13" s="115" t="str">
        <f aca="false">IF(CS13&lt;&gt;"",CS13-I13,"")</f>
        <v/>
      </c>
      <c r="GD13" s="115" t="str">
        <f aca="false">IF(CT13&lt;&gt;"",CT13-J13,"")</f>
        <v/>
      </c>
      <c r="GE13" s="115" t="str">
        <f aca="false">IF(CU13&lt;&gt;"",CU13-K13,"")</f>
        <v/>
      </c>
      <c r="GF13" s="115" t="str">
        <f aca="false">IF(CV13&lt;&gt;"",CV13-L13,"")</f>
        <v/>
      </c>
      <c r="GG13" s="115" t="str">
        <f aca="false">IF(CW13&lt;&gt;"",CW13-M13,"")</f>
        <v/>
      </c>
      <c r="GH13" s="115" t="str">
        <f aca="false">IF(CX13&lt;&gt;"",CX13-N13,"")</f>
        <v/>
      </c>
      <c r="GI13" s="115" t="str">
        <f aca="false">IF(CY13&lt;&gt;"",CY13-O13,"")</f>
        <v/>
      </c>
      <c r="GJ13" s="115" t="str">
        <f aca="false">IF(CZ13&lt;&gt;"",CZ13-P13,"")</f>
        <v/>
      </c>
      <c r="GK13" s="115" t="str">
        <f aca="false">IF(DA13&lt;&gt;"",DA13-Q13,"")</f>
        <v/>
      </c>
      <c r="GL13" s="115" t="str">
        <f aca="false">IF(DB13&lt;&gt;"",DB13-R13,"")</f>
        <v/>
      </c>
      <c r="GM13" s="115" t="str">
        <f aca="false">IF(DC13&lt;&gt;"",DC13-S13,"")</f>
        <v/>
      </c>
      <c r="GN13" s="115" t="str">
        <f aca="false">IF(DD13&lt;&gt;"",DD13-T13,"")</f>
        <v/>
      </c>
      <c r="GO13" s="115" t="str">
        <f aca="false">IF(DE13&lt;&gt;"",DE13-U13,"")</f>
        <v/>
      </c>
      <c r="GP13" s="115" t="str">
        <f aca="false">IF(DF13&lt;&gt;"",DF13-V13,"")</f>
        <v/>
      </c>
      <c r="GQ13" s="115" t="str">
        <f aca="false">IF(DG13&lt;&gt;"",DG13-W13,"")</f>
        <v/>
      </c>
      <c r="GR13" s="116" t="n">
        <f aca="false" t="array" ref="GR13:GR13">MAX(DH13:GQ13)=MIN(DH13:GQ13)</f>
        <v>0</v>
      </c>
    </row>
    <row r="14" customFormat="false" ht="15.75" hidden="false" customHeight="false" outlineLevel="0" collapsed="false">
      <c r="A14" s="102" t="s">
        <v>74</v>
      </c>
      <c r="B14" s="115" t="n">
        <f aca="false">IFERROR(ROUND(AVERAGE(X14,AT14,BP14,CL14),0),"")</f>
        <v>4</v>
      </c>
      <c r="C14" s="115" t="n">
        <f aca="false">IFERROR(ROUND(AVERAGE(Y14,AU14,BQ14,CM14),0),"")</f>
        <v>4</v>
      </c>
      <c r="D14" s="115" t="n">
        <f aca="false">IFERROR(ROUND(AVERAGE(Z14,AV14,BR14,CN14),0),"")</f>
        <v>4</v>
      </c>
      <c r="E14" s="115" t="n">
        <f aca="false">IFERROR(ROUND(AVERAGE(AA14,AW14,BS14,CO14),0),"")</f>
        <v>4</v>
      </c>
      <c r="F14" s="115" t="n">
        <f aca="false">IFERROR(ROUND(AVERAGE(AB14,AX14,BT14,CP14),0),"")</f>
        <v>2</v>
      </c>
      <c r="G14" s="115" t="n">
        <f aca="false">IFERROR(ROUND(AVERAGE(AC14,AY14,BU14,CQ14),0),"")</f>
        <v>3</v>
      </c>
      <c r="H14" s="115" t="n">
        <f aca="false">IFERROR(ROUND(AVERAGE(AD14,AZ14,BV14,CR14),0),"")</f>
        <v>2</v>
      </c>
      <c r="I14" s="115" t="n">
        <f aca="false">IFERROR(ROUND(AVERAGE(AE14,BA14,BW14,CS14),0),"")</f>
        <v>3</v>
      </c>
      <c r="J14" s="115" t="n">
        <f aca="false">IFERROR(ROUND(AVERAGE(AF14,BB14,BX14,CT14),0),"")</f>
        <v>2</v>
      </c>
      <c r="K14" s="115" t="n">
        <f aca="false">IFERROR(ROUND(AVERAGE(AG14,BC14,BY14,CU14),0),"")</f>
        <v>4</v>
      </c>
      <c r="L14" s="115" t="n">
        <f aca="false">IFERROR(ROUND(AVERAGE(AH14,BD14,BZ14,CV14),0),"")</f>
        <v>3</v>
      </c>
      <c r="M14" s="115" t="n">
        <f aca="false">IFERROR(ROUND(AVERAGE(AI14,BE14,CA14,CW14),0),"")</f>
        <v>2</v>
      </c>
      <c r="N14" s="115" t="n">
        <f aca="false">IFERROR(ROUND(AVERAGE(AJ14,BF14,CB14,CX14),0),"")</f>
        <v>4</v>
      </c>
      <c r="O14" s="115" t="n">
        <f aca="false">IFERROR(ROUND(AVERAGE(AK14,BG14,CC14,CY14),0),"")</f>
        <v>2</v>
      </c>
      <c r="P14" s="115" t="n">
        <f aca="false">IFERROR(ROUND(AVERAGE(AL14,BH14,CD14,CZ14),0),"")</f>
        <v>2</v>
      </c>
      <c r="Q14" s="115" t="n">
        <f aca="false">IFERROR(ROUND(AVERAGE(AM14,BI14,CE14,DA14),0),"")</f>
        <v>3</v>
      </c>
      <c r="R14" s="115" t="n">
        <f aca="false">IFERROR(ROUND(AVERAGE(AN14,BJ14,CF14,DB14),0),"")</f>
        <v>2</v>
      </c>
      <c r="S14" s="115" t="n">
        <f aca="false">IFERROR(ROUND(AVERAGE(AO14,BK14,CG14,DC14),0),"")</f>
        <v>3</v>
      </c>
      <c r="T14" s="115" t="n">
        <f aca="false">IFERROR(ROUND(AVERAGE(AP14,BL14,CH14,DD14),0),"")</f>
        <v>3</v>
      </c>
      <c r="U14" s="115" t="n">
        <f aca="false">IFERROR(ROUND(AVERAGE(AQ14,BM14,CI14,DE14),0),"")</f>
        <v>3</v>
      </c>
      <c r="V14" s="115" t="n">
        <f aca="false">IFERROR(ROUND(AVERAGE(AR14,BN14,CJ14,DF14),0),"")</f>
        <v>3</v>
      </c>
      <c r="W14" s="115" t="n">
        <f aca="false">IFERROR(ROUND(AVERAGE(AS14,BO14,CK14,DG14),0),"")</f>
        <v>3</v>
      </c>
      <c r="X14" s="94" t="n">
        <f aca="false">IFERROR(INDEX('ES-Efficacy Acceptability'!H$12:H$52,MATCH($A14,'ES-Efficacy Acceptability'!$B$12:$B$52,0)),"")</f>
        <v>5</v>
      </c>
      <c r="Y14" s="94" t="n">
        <f aca="false">IFERROR(INDEX('ES-Efficacy Acceptability'!I$12:I$52,MATCH($A14,'ES-Efficacy Acceptability'!$B$12:$B$52,0)),"")</f>
        <v>5</v>
      </c>
      <c r="Z14" s="94" t="n">
        <f aca="false">IFERROR(INDEX('ES-Efficacy Acceptability'!J$12:J$52,MATCH($A14,'ES-Efficacy Acceptability'!$B$12:$B$52,0)),"")</f>
        <v>5</v>
      </c>
      <c r="AA14" s="94" t="n">
        <f aca="false">IFERROR(INDEX('ES-Efficacy Acceptability'!K$12:K$52,MATCH($A14,'ES-Efficacy Acceptability'!$B$12:$B$52,0)),"")</f>
        <v>5</v>
      </c>
      <c r="AB14" s="94" t="n">
        <f aca="false">IFERROR(INDEX('ES-Efficacy Acceptability'!L$12:L$52,MATCH($A14,'ES-Efficacy Acceptability'!$B$12:$B$52,0)),"")</f>
        <v>2</v>
      </c>
      <c r="AC14" s="94" t="n">
        <f aca="false">IFERROR(INDEX('ES-Efficacy Acceptability'!M$12:M$52,MATCH($A14,'ES-Efficacy Acceptability'!$B$12:$B$52,0)),"")</f>
        <v>4</v>
      </c>
      <c r="AD14" s="94" t="n">
        <f aca="false">IFERROR(INDEX('ES-Efficacy Acceptability'!N$12:N$52,MATCH($A14,'ES-Efficacy Acceptability'!$B$12:$B$52,0)),"")</f>
        <v>2</v>
      </c>
      <c r="AE14" s="94" t="n">
        <f aca="false">IFERROR(INDEX('ES-Efficacy Acceptability'!O$12:O$52,MATCH($A14,'ES-Efficacy Acceptability'!$B$12:$B$52,0)),"")</f>
        <v>3</v>
      </c>
      <c r="AF14" s="94" t="n">
        <f aca="false">IFERROR(INDEX('ES-Efficacy Acceptability'!P$12:P$52,MATCH($A14,'ES-Efficacy Acceptability'!$B$12:$B$52,0)),"")</f>
        <v>3</v>
      </c>
      <c r="AG14" s="94" t="n">
        <f aca="false">IFERROR(INDEX('ES-Efficacy Acceptability'!Q$12:Q$52,MATCH($A14,'ES-Efficacy Acceptability'!$B$12:$B$52,0)),"")</f>
        <v>3</v>
      </c>
      <c r="AH14" s="94" t="n">
        <f aca="false">IFERROR(INDEX('ES-Efficacy Acceptability'!R$12:R$52,MATCH($A14,'ES-Efficacy Acceptability'!$B$12:$B$52,0)),"")</f>
        <v>3</v>
      </c>
      <c r="AI14" s="94" t="n">
        <f aca="false">IFERROR(INDEX('ES-Efficacy Acceptability'!S$12:S$52,MATCH($A14,'ES-Efficacy Acceptability'!$B$12:$B$52,0)),"")</f>
        <v>1</v>
      </c>
      <c r="AJ14" s="94" t="n">
        <f aca="false">IFERROR(INDEX('ES-Efficacy Acceptability'!T$12:T$52,MATCH($A14,'ES-Efficacy Acceptability'!$B$12:$B$52,0)),"")</f>
        <v>3</v>
      </c>
      <c r="AK14" s="94" t="n">
        <f aca="false">IFERROR(INDEX('ES-Efficacy Acceptability'!U$12:U$52,MATCH($A14,'ES-Efficacy Acceptability'!$B$12:$B$52,0)),"")</f>
        <v>1</v>
      </c>
      <c r="AL14" s="94" t="n">
        <f aca="false">IFERROR(INDEX('ES-Efficacy Acceptability'!V$12:V$52,MATCH($A14,'ES-Efficacy Acceptability'!$B$12:$B$52,0)),"")</f>
        <v>2</v>
      </c>
      <c r="AM14" s="94" t="n">
        <f aca="false">IFERROR(INDEX('ES-Efficacy Acceptability'!W$12:W$52,MATCH($A14,'ES-Efficacy Acceptability'!$B$12:$B$52,0)),"")</f>
        <v>3</v>
      </c>
      <c r="AN14" s="94" t="n">
        <f aca="false">IFERROR(INDEX('ES-Efficacy Acceptability'!X$12:X$52,MATCH($A14,'ES-Efficacy Acceptability'!$B$12:$B$52,0)),"")</f>
        <v>2</v>
      </c>
      <c r="AO14" s="94" t="n">
        <f aca="false">IFERROR(INDEX('ES-Efficacy Acceptability'!Y$12:Y$52,MATCH($A14,'ES-Efficacy Acceptability'!$B$12:$B$52,0)),"")</f>
        <v>3</v>
      </c>
      <c r="AP14" s="94" t="n">
        <f aca="false">IFERROR(INDEX('ES-Efficacy Acceptability'!Z$12:Z$52,MATCH($A14,'ES-Efficacy Acceptability'!$B$12:$B$52,0)),"")</f>
        <v>2</v>
      </c>
      <c r="AQ14" s="94" t="n">
        <f aca="false">IFERROR(INDEX('ES-Efficacy Acceptability'!AA$12:AA$52,MATCH($A14,'ES-Efficacy Acceptability'!$B$12:$B$52,0)),"")</f>
        <v>3</v>
      </c>
      <c r="AR14" s="94" t="n">
        <f aca="false">IFERROR(INDEX('ES-Efficacy Acceptability'!AB$12:AB$52,MATCH($A14,'ES-Efficacy Acceptability'!$B$12:$B$52,0)),"")</f>
        <v>3</v>
      </c>
      <c r="AS14" s="94" t="n">
        <f aca="false">IFERROR(INDEX('ES-Efficacy Acceptability'!AC$12:AC$52,MATCH($A14,'ES-Efficacy Acceptability'!$B$12:$B$52,0)),"")</f>
        <v>2</v>
      </c>
      <c r="AT14" s="94" t="n">
        <f aca="false">IFERROR(INDEX('IT-Efficacy Acceptability'!H$12:H$52,MATCH($A14,'IT-Efficacy Acceptability'!$B$12:$B$52,0)),"")</f>
        <v>5</v>
      </c>
      <c r="AU14" s="94" t="n">
        <f aca="false">IFERROR(INDEX('IT-Efficacy Acceptability'!I$12:I$52,MATCH($A14,'IT-Efficacy Acceptability'!$B$12:$B$52,0)),"")</f>
        <v>5</v>
      </c>
      <c r="AV14" s="94" t="n">
        <f aca="false">IFERROR(INDEX('IT-Efficacy Acceptability'!J$12:J$52,MATCH($A14,'IT-Efficacy Acceptability'!$B$12:$B$52,0)),"")</f>
        <v>5</v>
      </c>
      <c r="AW14" s="94" t="n">
        <f aca="false">IFERROR(INDEX('IT-Efficacy Acceptability'!K$12:K$52,MATCH($A14,'IT-Efficacy Acceptability'!$B$12:$B$52,0)),"")</f>
        <v>2</v>
      </c>
      <c r="AX14" s="94" t="n">
        <f aca="false">IFERROR(INDEX('IT-Efficacy Acceptability'!L$12:L$52,MATCH($A14,'IT-Efficacy Acceptability'!$B$12:$B$52,0)),"")</f>
        <v>2</v>
      </c>
      <c r="AY14" s="94" t="n">
        <f aca="false">IFERROR(INDEX('IT-Efficacy Acceptability'!M$12:M$52,MATCH($A14,'IT-Efficacy Acceptability'!$B$12:$B$52,0)),"")</f>
        <v>2</v>
      </c>
      <c r="AZ14" s="94" t="n">
        <f aca="false">IFERROR(INDEX('IT-Efficacy Acceptability'!N$12:N$52,MATCH($A14,'IT-Efficacy Acceptability'!$B$12:$B$52,0)),"")</f>
        <v>2</v>
      </c>
      <c r="BA14" s="94" t="n">
        <f aca="false">IFERROR(INDEX('IT-Efficacy Acceptability'!O$12:O$52,MATCH($A14,'IT-Efficacy Acceptability'!$B$12:$B$52,0)),"")</f>
        <v>3</v>
      </c>
      <c r="BB14" s="94" t="n">
        <f aca="false">IFERROR(INDEX('IT-Efficacy Acceptability'!P$12:P$52,MATCH($A14,'IT-Efficacy Acceptability'!$B$12:$B$52,0)),"")</f>
        <v>1</v>
      </c>
      <c r="BC14" s="94" t="n">
        <f aca="false">IFERROR(INDEX('IT-Efficacy Acceptability'!Q$12:Q$52,MATCH($A14,'IT-Efficacy Acceptability'!$B$12:$B$52,0)),"")</f>
        <v>4</v>
      </c>
      <c r="BD14" s="94" t="n">
        <f aca="false">IFERROR(INDEX('IT-Efficacy Acceptability'!R$12:R$52,MATCH($A14,'IT-Efficacy Acceptability'!$B$12:$B$52,0)),"")</f>
        <v>2</v>
      </c>
      <c r="BE14" s="94" t="n">
        <f aca="false">IFERROR(INDEX('IT-Efficacy Acceptability'!S$12:S$52,MATCH($A14,'IT-Efficacy Acceptability'!$B$12:$B$52,0)),"")</f>
        <v>2</v>
      </c>
      <c r="BF14" s="94" t="n">
        <f aca="false">IFERROR(INDEX('IT-Efficacy Acceptability'!T$12:T$52,MATCH($A14,'IT-Efficacy Acceptability'!$B$12:$B$52,0)),"")</f>
        <v>4</v>
      </c>
      <c r="BG14" s="94" t="n">
        <f aca="false">IFERROR(INDEX('IT-Efficacy Acceptability'!U$12:U$52,MATCH($A14,'IT-Efficacy Acceptability'!$B$12:$B$52,0)),"")</f>
        <v>2</v>
      </c>
      <c r="BH14" s="94" t="n">
        <f aca="false">IFERROR(INDEX('IT-Efficacy Acceptability'!V$12:V$52,MATCH($A14,'IT-Efficacy Acceptability'!$B$12:$B$52,0)),"")</f>
        <v>1</v>
      </c>
      <c r="BI14" s="94" t="n">
        <f aca="false">IFERROR(INDEX('IT-Efficacy Acceptability'!W$12:W$52,MATCH($A14,'IT-Efficacy Acceptability'!$B$12:$B$52,0)),"")</f>
        <v>2</v>
      </c>
      <c r="BJ14" s="94" t="n">
        <f aca="false">IFERROR(INDEX('IT-Efficacy Acceptability'!X$12:X$52,MATCH($A14,'IT-Efficacy Acceptability'!$B$12:$B$52,0)),"")</f>
        <v>2</v>
      </c>
      <c r="BK14" s="94" t="n">
        <f aca="false">IFERROR(INDEX('IT-Efficacy Acceptability'!Y$12:Y$52,MATCH($A14,'IT-Efficacy Acceptability'!$B$12:$B$52,0)),"")</f>
        <v>3</v>
      </c>
      <c r="BL14" s="94" t="n">
        <f aca="false">IFERROR(INDEX('IT-Efficacy Acceptability'!Z$12:Z$52,MATCH($A14,'IT-Efficacy Acceptability'!$B$12:$B$52,0)),"")</f>
        <v>3</v>
      </c>
      <c r="BM14" s="94" t="n">
        <f aca="false">IFERROR(INDEX('IT-Efficacy Acceptability'!AA$12:AA$52,MATCH($A14,'IT-Efficacy Acceptability'!$B$12:$B$52,0)),"")</f>
        <v>3</v>
      </c>
      <c r="BN14" s="94" t="n">
        <f aca="false">IFERROR(INDEX('IT-Efficacy Acceptability'!AB$12:AB$52,MATCH($A14,'IT-Efficacy Acceptability'!$B$12:$B$52,0)),"")</f>
        <v>3</v>
      </c>
      <c r="BO14" s="94" t="n">
        <f aca="false">IFERROR(INDEX('IT-Efficacy Acceptability'!AC$12:AC$52,MATCH($A14,'IT-Efficacy Acceptability'!$B$12:$B$52,0)),"")</f>
        <v>3</v>
      </c>
      <c r="BP14" s="94" t="n">
        <f aca="false">IFERROR(INDEX('DE-Efficacy Acceptability'!H$12:H$52,MATCH($A14,'DE-Efficacy Acceptability'!$B$12:$B$52,0)),"")</f>
        <v>3</v>
      </c>
      <c r="BQ14" s="94" t="n">
        <f aca="false">IFERROR(INDEX('DE-Efficacy Acceptability'!I$12:I$52,MATCH($A14,'DE-Efficacy Acceptability'!$B$12:$B$52,0)),"")</f>
        <v>3</v>
      </c>
      <c r="BR14" s="94" t="n">
        <f aca="false">IFERROR(INDEX('DE-Efficacy Acceptability'!J$12:J$52,MATCH($A14,'DE-Efficacy Acceptability'!$B$12:$B$52,0)),"")</f>
        <v>3</v>
      </c>
      <c r="BS14" s="94" t="n">
        <f aca="false">IFERROR(INDEX('DE-Efficacy Acceptability'!K$12:K$52,MATCH($A14,'DE-Efficacy Acceptability'!$B$12:$B$52,0)),"")</f>
        <v>3</v>
      </c>
      <c r="BT14" s="94" t="n">
        <f aca="false">IFERROR(INDEX('DE-Efficacy Acceptability'!L$12:L$52,MATCH($A14,'DE-Efficacy Acceptability'!$B$12:$B$52,0)),"")</f>
        <v>3</v>
      </c>
      <c r="BU14" s="94" t="n">
        <f aca="false">IFERROR(INDEX('DE-Efficacy Acceptability'!M$12:M$52,MATCH($A14,'DE-Efficacy Acceptability'!$B$12:$B$52,0)),"")</f>
        <v>2</v>
      </c>
      <c r="BV14" s="94" t="n">
        <f aca="false">IFERROR(INDEX('DE-Efficacy Acceptability'!N$12:N$52,MATCH($A14,'DE-Efficacy Acceptability'!$B$12:$B$52,0)),"")</f>
        <v>2</v>
      </c>
      <c r="BW14" s="94" t="n">
        <f aca="false">IFERROR(INDEX('DE-Efficacy Acceptability'!O$12:O$52,MATCH($A14,'DE-Efficacy Acceptability'!$B$12:$B$52,0)),"")</f>
        <v>2</v>
      </c>
      <c r="BX14" s="94" t="n">
        <f aca="false">IFERROR(INDEX('DE-Efficacy Acceptability'!P$12:P$52,MATCH($A14,'DE-Efficacy Acceptability'!$B$12:$B$52,0)),"")</f>
        <v>2</v>
      </c>
      <c r="BY14" s="94" t="n">
        <f aca="false">IFERROR(INDEX('DE-Efficacy Acceptability'!Q$12:Q$52,MATCH($A14,'DE-Efficacy Acceptability'!$B$12:$B$52,0)),"")</f>
        <v>4</v>
      </c>
      <c r="BZ14" s="94" t="n">
        <f aca="false">IFERROR(INDEX('DE-Efficacy Acceptability'!R$12:R$52,MATCH($A14,'DE-Efficacy Acceptability'!$B$12:$B$52,0)),"")</f>
        <v>3</v>
      </c>
      <c r="CA14" s="94" t="n">
        <f aca="false">IFERROR(INDEX('DE-Efficacy Acceptability'!S$12:S$52,MATCH($A14,'DE-Efficacy Acceptability'!$B$12:$B$52,0)),"")</f>
        <v>2</v>
      </c>
      <c r="CB14" s="94" t="n">
        <f aca="false">IFERROR(INDEX('DE-Efficacy Acceptability'!T$12:T$52,MATCH($A14,'DE-Efficacy Acceptability'!$B$12:$B$52,0)),"")</f>
        <v>4</v>
      </c>
      <c r="CC14" s="94" t="n">
        <f aca="false">IFERROR(INDEX('DE-Efficacy Acceptability'!U$12:U$52,MATCH($A14,'DE-Efficacy Acceptability'!$B$12:$B$52,0)),"")</f>
        <v>2</v>
      </c>
      <c r="CD14" s="94" t="n">
        <f aca="false">IFERROR(INDEX('DE-Efficacy Acceptability'!V$12:V$52,MATCH($A14,'DE-Efficacy Acceptability'!$B$12:$B$52,0)),"")</f>
        <v>3</v>
      </c>
      <c r="CE14" s="94" t="n">
        <f aca="false">IFERROR(INDEX('DE-Efficacy Acceptability'!W$12:W$52,MATCH($A14,'DE-Efficacy Acceptability'!$B$12:$B$52,0)),"")</f>
        <v>3</v>
      </c>
      <c r="CF14" s="94" t="n">
        <f aca="false">IFERROR(INDEX('DE-Efficacy Acceptability'!X$12:X$52,MATCH($A14,'DE-Efficacy Acceptability'!$B$12:$B$52,0)),"")</f>
        <v>2</v>
      </c>
      <c r="CG14" s="94" t="n">
        <f aca="false">IFERROR(INDEX('DE-Efficacy Acceptability'!Y$12:Y$52,MATCH($A14,'DE-Efficacy Acceptability'!$B$12:$B$52,0)),"")</f>
        <v>3</v>
      </c>
      <c r="CH14" s="94" t="n">
        <f aca="false">IFERROR(INDEX('DE-Efficacy Acceptability'!Z$12:Z$52,MATCH($A14,'DE-Efficacy Acceptability'!$B$12:$B$52,0)),"")</f>
        <v>3</v>
      </c>
      <c r="CI14" s="94" t="n">
        <f aca="false">IFERROR(INDEX('DE-Efficacy Acceptability'!AA$12:AA$52,MATCH($A14,'DE-Efficacy Acceptability'!$B$12:$B$52,0)),"")</f>
        <v>3</v>
      </c>
      <c r="CJ14" s="94" t="n">
        <f aca="false">IFERROR(INDEX('DE-Efficacy Acceptability'!AB$12:AB$52,MATCH($A14,'DE-Efficacy Acceptability'!$B$12:$B$52,0)),"")</f>
        <v>3</v>
      </c>
      <c r="CK14" s="94" t="n">
        <f aca="false">IFERROR(INDEX('DE-Efficacy Acceptability'!AC$12:AC$52,MATCH($A14,'DE-Efficacy Acceptability'!$B$12:$B$52,0)),"")</f>
        <v>3</v>
      </c>
      <c r="CL14" s="94" t="n">
        <f aca="false">IFERROR(INDEX('FR-Efficacy Acceptability'!H$12:H$52,MATCH($A14,'FR-Efficacy Acceptability'!$B$12:$B$52,0)),"")</f>
        <v>4</v>
      </c>
      <c r="CM14" s="94" t="n">
        <f aca="false">IFERROR(INDEX('FR-Efficacy Acceptability'!I$12:I$52,MATCH($A14,'FR-Efficacy Acceptability'!$B$12:$B$52,0)),"")</f>
        <v>4</v>
      </c>
      <c r="CN14" s="94" t="n">
        <f aca="false">IFERROR(INDEX('FR-Efficacy Acceptability'!J$12:J$52,MATCH($A14,'FR-Efficacy Acceptability'!$B$12:$B$52,0)),"")</f>
        <v>4</v>
      </c>
      <c r="CO14" s="94" t="n">
        <f aca="false">IFERROR(INDEX('FR-Efficacy Acceptability'!K$12:K$52,MATCH($A14,'FR-Efficacy Acceptability'!$B$12:$B$52,0)),"")</f>
        <v>4</v>
      </c>
      <c r="CP14" s="94" t="n">
        <f aca="false">IFERROR(INDEX('FR-Efficacy Acceptability'!L$12:L$52,MATCH($A14,'FR-Efficacy Acceptability'!$B$12:$B$52,0)),"")</f>
        <v>2</v>
      </c>
      <c r="CQ14" s="94" t="n">
        <f aca="false">IFERROR(INDEX('FR-Efficacy Acceptability'!M$12:M$52,MATCH($A14,'FR-Efficacy Acceptability'!$B$12:$B$52,0)),"")</f>
        <v>2</v>
      </c>
      <c r="CR14" s="94" t="n">
        <f aca="false">IFERROR(INDEX('FR-Efficacy Acceptability'!N$12:N$52,MATCH($A14,'FR-Efficacy Acceptability'!$B$12:$B$52,0)),"")</f>
        <v>3</v>
      </c>
      <c r="CS14" s="94" t="n">
        <f aca="false">IFERROR(INDEX('FR-Efficacy Acceptability'!O$12:O$52,MATCH($A14,'FR-Efficacy Acceptability'!$B$12:$B$52,0)),"")</f>
        <v>2</v>
      </c>
      <c r="CT14" s="94" t="n">
        <f aca="false">IFERROR(INDEX('FR-Efficacy Acceptability'!P$12:P$52,MATCH($A14,'FR-Efficacy Acceptability'!$B$12:$B$52,0)),"")</f>
        <v>2</v>
      </c>
      <c r="CU14" s="94" t="n">
        <f aca="false">IFERROR(INDEX('FR-Efficacy Acceptability'!Q$12:Q$52,MATCH($A14,'FR-Efficacy Acceptability'!$B$12:$B$52,0)),"")</f>
        <v>5</v>
      </c>
      <c r="CV14" s="94" t="n">
        <f aca="false">IFERROR(INDEX('FR-Efficacy Acceptability'!R$12:R$52,MATCH($A14,'FR-Efficacy Acceptability'!$B$12:$B$52,0)),"")</f>
        <v>4</v>
      </c>
      <c r="CW14" s="94" t="n">
        <f aca="false">IFERROR(INDEX('FR-Efficacy Acceptability'!S$12:S$52,MATCH($A14,'FR-Efficacy Acceptability'!$B$12:$B$52,0)),"")</f>
        <v>3</v>
      </c>
      <c r="CX14" s="94" t="n">
        <f aca="false">IFERROR(INDEX('FR-Efficacy Acceptability'!T$12:T$52,MATCH($A14,'FR-Efficacy Acceptability'!$B$12:$B$52,0)),"")</f>
        <v>4</v>
      </c>
      <c r="CY14" s="94" t="n">
        <f aca="false">IFERROR(INDEX('FR-Efficacy Acceptability'!U$12:U$52,MATCH($A14,'FR-Efficacy Acceptability'!$B$12:$B$52,0)),"")</f>
        <v>3</v>
      </c>
      <c r="CZ14" s="94" t="n">
        <f aca="false">IFERROR(INDEX('FR-Efficacy Acceptability'!V$12:V$52,MATCH($A14,'FR-Efficacy Acceptability'!$B$12:$B$52,0)),"")</f>
        <v>3</v>
      </c>
      <c r="DA14" s="94" t="n">
        <f aca="false">IFERROR(INDEX('FR-Efficacy Acceptability'!W$12:W$52,MATCH($A14,'FR-Efficacy Acceptability'!$B$12:$B$52,0)),"")</f>
        <v>3</v>
      </c>
      <c r="DB14" s="94" t="n">
        <f aca="false">IFERROR(INDEX('FR-Efficacy Acceptability'!X$12:X$52,MATCH($A14,'FR-Efficacy Acceptability'!$B$12:$B$52,0)),"")</f>
        <v>2</v>
      </c>
      <c r="DC14" s="94" t="n">
        <f aca="false">IFERROR(INDEX('FR-Efficacy Acceptability'!Y$12:Y$52,MATCH($A14,'FR-Efficacy Acceptability'!$B$12:$B$52,0)),"")</f>
        <v>3</v>
      </c>
      <c r="DD14" s="94" t="n">
        <f aca="false">IFERROR(INDEX('FR-Efficacy Acceptability'!Z$12:Z$52,MATCH($A14,'FR-Efficacy Acceptability'!$B$12:$B$52,0)),"")</f>
        <v>3</v>
      </c>
      <c r="DE14" s="94" t="n">
        <f aca="false">IFERROR(INDEX('FR-Efficacy Acceptability'!AA$12:AA$52,MATCH($A14,'FR-Efficacy Acceptability'!$B$12:$B$52,0)),"")</f>
        <v>3</v>
      </c>
      <c r="DF14" s="94" t="n">
        <f aca="false">IFERROR(INDEX('FR-Efficacy Acceptability'!AB$12:AB$52,MATCH($A14,'FR-Efficacy Acceptability'!$B$12:$B$52,0)),"")</f>
        <v>4</v>
      </c>
      <c r="DG14" s="94" t="n">
        <f aca="false">IFERROR(INDEX('FR-Efficacy Acceptability'!AC$12:AC$52,MATCH($A14,'FR-Efficacy Acceptability'!$B$12:$B$52,0)),"")</f>
        <v>3</v>
      </c>
      <c r="DH14" s="115" t="n">
        <f aca="false">IF(X14&lt;&gt;"",X14-B14,"")</f>
        <v>1</v>
      </c>
      <c r="DI14" s="115" t="n">
        <f aca="false">IF(Y14&lt;&gt;"",Y14-C14,"")</f>
        <v>1</v>
      </c>
      <c r="DJ14" s="115" t="n">
        <f aca="false">IF(Z14&lt;&gt;"",Z14-D14,"")</f>
        <v>1</v>
      </c>
      <c r="DK14" s="115" t="n">
        <f aca="false">IF(AA14&lt;&gt;"",AA14-E14,"")</f>
        <v>1</v>
      </c>
      <c r="DL14" s="115" t="n">
        <f aca="false">IF(AB14&lt;&gt;"",AB14-F14,"")</f>
        <v>0</v>
      </c>
      <c r="DM14" s="115" t="n">
        <f aca="false">IF(AC14&lt;&gt;"",AC14-G14,"")</f>
        <v>1</v>
      </c>
      <c r="DN14" s="115" t="n">
        <f aca="false">IF(AD14&lt;&gt;"",AD14-H14,"")</f>
        <v>0</v>
      </c>
      <c r="DO14" s="115" t="n">
        <f aca="false">IF(AE14&lt;&gt;"",AE14-I14,"")</f>
        <v>0</v>
      </c>
      <c r="DP14" s="115" t="n">
        <f aca="false">IF(AF14&lt;&gt;"",AF14-J14,"")</f>
        <v>1</v>
      </c>
      <c r="DQ14" s="115" t="n">
        <f aca="false">IF(AG14&lt;&gt;"",AG14-K14,"")</f>
        <v>-1</v>
      </c>
      <c r="DR14" s="115" t="n">
        <f aca="false">IF(AH14&lt;&gt;"",AH14-L14,"")</f>
        <v>0</v>
      </c>
      <c r="DS14" s="115" t="n">
        <f aca="false">IF(AI14&lt;&gt;"",AI14-M14,"")</f>
        <v>-1</v>
      </c>
      <c r="DT14" s="115" t="n">
        <f aca="false">IF(AJ14&lt;&gt;"",AJ14-N14,"")</f>
        <v>-1</v>
      </c>
      <c r="DU14" s="115" t="n">
        <f aca="false">IF(AK14&lt;&gt;"",AK14-O14,"")</f>
        <v>-1</v>
      </c>
      <c r="DV14" s="115" t="n">
        <f aca="false">IF(AL14&lt;&gt;"",AL14-P14,"")</f>
        <v>0</v>
      </c>
      <c r="DW14" s="115" t="n">
        <f aca="false">IF(AM14&lt;&gt;"",AM14-Q14,"")</f>
        <v>0</v>
      </c>
      <c r="DX14" s="115" t="n">
        <f aca="false">IF(AN14&lt;&gt;"",AN14-R14,"")</f>
        <v>0</v>
      </c>
      <c r="DY14" s="115" t="n">
        <f aca="false">IF(AO14&lt;&gt;"",AO14-S14,"")</f>
        <v>0</v>
      </c>
      <c r="DZ14" s="115" t="n">
        <f aca="false">IF(AP14&lt;&gt;"",AP14-T14,"")</f>
        <v>-1</v>
      </c>
      <c r="EA14" s="115" t="n">
        <f aca="false">IF(AQ14&lt;&gt;"",AQ14-U14,"")</f>
        <v>0</v>
      </c>
      <c r="EB14" s="115" t="n">
        <f aca="false">IF(AR14&lt;&gt;"",AR14-V14,"")</f>
        <v>0</v>
      </c>
      <c r="EC14" s="115" t="n">
        <f aca="false">IF(AS14&lt;&gt;"",AS14-W14,"")</f>
        <v>-1</v>
      </c>
      <c r="ED14" s="115" t="n">
        <f aca="false">IF(AT14&lt;&gt;"",AT14-B14,"")</f>
        <v>1</v>
      </c>
      <c r="EE14" s="115" t="n">
        <f aca="false">IF(AU14&lt;&gt;"",AU14-C14,"")</f>
        <v>1</v>
      </c>
      <c r="EF14" s="115" t="n">
        <f aca="false">IF(AV14&lt;&gt;"",AV14-D14,"")</f>
        <v>1</v>
      </c>
      <c r="EG14" s="115" t="n">
        <f aca="false">IF(AW14&lt;&gt;"",AW14-E14,"")</f>
        <v>-2</v>
      </c>
      <c r="EH14" s="115" t="n">
        <f aca="false">IF(AX14&lt;&gt;"",AX14-F14,"")</f>
        <v>0</v>
      </c>
      <c r="EI14" s="115" t="n">
        <f aca="false">IF(AY14&lt;&gt;"",AY14-G14,"")</f>
        <v>-1</v>
      </c>
      <c r="EJ14" s="115" t="n">
        <f aca="false">IF(AZ14&lt;&gt;"",AZ14-H14,"")</f>
        <v>0</v>
      </c>
      <c r="EK14" s="115" t="n">
        <f aca="false">IF(BA14&lt;&gt;"",BA14-I14,"")</f>
        <v>0</v>
      </c>
      <c r="EL14" s="115" t="n">
        <f aca="false">IF(BB14&lt;&gt;"",BB14-J14,"")</f>
        <v>-1</v>
      </c>
      <c r="EM14" s="115" t="n">
        <f aca="false">IF(BC14&lt;&gt;"",BC14-K14,"")</f>
        <v>0</v>
      </c>
      <c r="EN14" s="115" t="n">
        <f aca="false">IF(BD14&lt;&gt;"",BD14-L14,"")</f>
        <v>-1</v>
      </c>
      <c r="EO14" s="115" t="n">
        <f aca="false">IF(BE14&lt;&gt;"",BE14-M14,"")</f>
        <v>0</v>
      </c>
      <c r="EP14" s="115" t="n">
        <f aca="false">IF(BF14&lt;&gt;"",BF14-N14,"")</f>
        <v>0</v>
      </c>
      <c r="EQ14" s="115" t="n">
        <f aca="false">IF(BG14&lt;&gt;"",BG14-O14,"")</f>
        <v>0</v>
      </c>
      <c r="ER14" s="115" t="n">
        <f aca="false">IF(BH14&lt;&gt;"",BH14-P14,"")</f>
        <v>-1</v>
      </c>
      <c r="ES14" s="115" t="n">
        <f aca="false">IF(BI14&lt;&gt;"",BI14-Q14,"")</f>
        <v>-1</v>
      </c>
      <c r="ET14" s="115" t="n">
        <f aca="false">IF(BJ14&lt;&gt;"",BJ14-R14,"")</f>
        <v>0</v>
      </c>
      <c r="EU14" s="115" t="n">
        <f aca="false">IF(BK14&lt;&gt;"",BK14-S14,"")</f>
        <v>0</v>
      </c>
      <c r="EV14" s="115" t="n">
        <f aca="false">IF(BL14&lt;&gt;"",BL14-T14,"")</f>
        <v>0</v>
      </c>
      <c r="EW14" s="115" t="n">
        <f aca="false">IF(BM14&lt;&gt;"",BM14-U14,"")</f>
        <v>0</v>
      </c>
      <c r="EX14" s="115" t="n">
        <f aca="false">IF(BN14&lt;&gt;"",BN14-V14,"")</f>
        <v>0</v>
      </c>
      <c r="EY14" s="115" t="n">
        <f aca="false">IF(BO14&lt;&gt;"",BO14-W14,"")</f>
        <v>0</v>
      </c>
      <c r="EZ14" s="115" t="n">
        <f aca="false">IF(BP14&lt;&gt;"",BP14-B14,"")</f>
        <v>-1</v>
      </c>
      <c r="FA14" s="115" t="n">
        <f aca="false">IF(BQ14&lt;&gt;"",BQ14-C14,"")</f>
        <v>-1</v>
      </c>
      <c r="FB14" s="115" t="n">
        <f aca="false">IF(BR14&lt;&gt;"",BR14-D14,"")</f>
        <v>-1</v>
      </c>
      <c r="FC14" s="115" t="n">
        <f aca="false">IF(BS14&lt;&gt;"",BS14-E14,"")</f>
        <v>-1</v>
      </c>
      <c r="FD14" s="115" t="n">
        <f aca="false">IF(BT14&lt;&gt;"",BT14-F14,"")</f>
        <v>1</v>
      </c>
      <c r="FE14" s="115" t="n">
        <f aca="false">IF(BU14&lt;&gt;"",BU14-G14,"")</f>
        <v>-1</v>
      </c>
      <c r="FF14" s="115" t="n">
        <f aca="false">IF(BV14&lt;&gt;"",BV14-H14,"")</f>
        <v>0</v>
      </c>
      <c r="FG14" s="115" t="n">
        <f aca="false">IF(BW14&lt;&gt;"",BW14-I14,"")</f>
        <v>-1</v>
      </c>
      <c r="FH14" s="115" t="n">
        <f aca="false">IF(BX14&lt;&gt;"",BX14-J14,"")</f>
        <v>0</v>
      </c>
      <c r="FI14" s="115" t="n">
        <f aca="false">IF(BY14&lt;&gt;"",BY14-K14,"")</f>
        <v>0</v>
      </c>
      <c r="FJ14" s="115" t="n">
        <f aca="false">IF(BZ14&lt;&gt;"",BZ14-L14,"")</f>
        <v>0</v>
      </c>
      <c r="FK14" s="115" t="n">
        <f aca="false">IF(CA14&lt;&gt;"",CA14-M14,"")</f>
        <v>0</v>
      </c>
      <c r="FL14" s="115" t="n">
        <f aca="false">IF(CB14&lt;&gt;"",CB14-N14,"")</f>
        <v>0</v>
      </c>
      <c r="FM14" s="115" t="n">
        <f aca="false">IF(CC14&lt;&gt;"",CC14-O14,"")</f>
        <v>0</v>
      </c>
      <c r="FN14" s="115" t="n">
        <f aca="false">IF(CD14&lt;&gt;"",CD14-P14,"")</f>
        <v>1</v>
      </c>
      <c r="FO14" s="115" t="n">
        <f aca="false">IF(CE14&lt;&gt;"",CE14-Q14,"")</f>
        <v>0</v>
      </c>
      <c r="FP14" s="115" t="n">
        <f aca="false">IF(CF14&lt;&gt;"",CF14-R14,"")</f>
        <v>0</v>
      </c>
      <c r="FQ14" s="115" t="n">
        <f aca="false">IF(CG14&lt;&gt;"",CG14-S14,"")</f>
        <v>0</v>
      </c>
      <c r="FR14" s="115" t="n">
        <f aca="false">IF(CH14&lt;&gt;"",CH14-T14,"")</f>
        <v>0</v>
      </c>
      <c r="FS14" s="115" t="n">
        <f aca="false">IF(CI14&lt;&gt;"",CI14-U14,"")</f>
        <v>0</v>
      </c>
      <c r="FT14" s="115" t="n">
        <f aca="false">IF(CJ14&lt;&gt;"",CJ14-V14,"")</f>
        <v>0</v>
      </c>
      <c r="FU14" s="115" t="n">
        <f aca="false">IF(CK14&lt;&gt;"",CK14-W14,"")</f>
        <v>0</v>
      </c>
      <c r="FV14" s="115" t="n">
        <f aca="false">IF(CL14&lt;&gt;"",CL14-B14,"")</f>
        <v>0</v>
      </c>
      <c r="FW14" s="115" t="n">
        <f aca="false">IF(CM14&lt;&gt;"",CM14-C14,"")</f>
        <v>0</v>
      </c>
      <c r="FX14" s="115" t="n">
        <f aca="false">IF(CN14&lt;&gt;"",CN14-D14,"")</f>
        <v>0</v>
      </c>
      <c r="FY14" s="115" t="n">
        <f aca="false">IF(CO14&lt;&gt;"",CO14-E14,"")</f>
        <v>0</v>
      </c>
      <c r="FZ14" s="115" t="n">
        <f aca="false">IF(CP14&lt;&gt;"",CP14-F14,"")</f>
        <v>0</v>
      </c>
      <c r="GA14" s="115" t="n">
        <f aca="false">IF(CQ14&lt;&gt;"",CQ14-G14,"")</f>
        <v>-1</v>
      </c>
      <c r="GB14" s="115" t="n">
        <f aca="false">IF(CR14&lt;&gt;"",CR14-H14,"")</f>
        <v>1</v>
      </c>
      <c r="GC14" s="115" t="n">
        <f aca="false">IF(CS14&lt;&gt;"",CS14-I14,"")</f>
        <v>-1</v>
      </c>
      <c r="GD14" s="115" t="n">
        <f aca="false">IF(CT14&lt;&gt;"",CT14-J14,"")</f>
        <v>0</v>
      </c>
      <c r="GE14" s="115" t="n">
        <f aca="false">IF(CU14&lt;&gt;"",CU14-K14,"")</f>
        <v>1</v>
      </c>
      <c r="GF14" s="115" t="n">
        <f aca="false">IF(CV14&lt;&gt;"",CV14-L14,"")</f>
        <v>1</v>
      </c>
      <c r="GG14" s="115" t="n">
        <f aca="false">IF(CW14&lt;&gt;"",CW14-M14,"")</f>
        <v>1</v>
      </c>
      <c r="GH14" s="115" t="n">
        <f aca="false">IF(CX14&lt;&gt;"",CX14-N14,"")</f>
        <v>0</v>
      </c>
      <c r="GI14" s="115" t="n">
        <f aca="false">IF(CY14&lt;&gt;"",CY14-O14,"")</f>
        <v>1</v>
      </c>
      <c r="GJ14" s="115" t="n">
        <f aca="false">IF(CZ14&lt;&gt;"",CZ14-P14,"")</f>
        <v>1</v>
      </c>
      <c r="GK14" s="115" t="n">
        <f aca="false">IF(DA14&lt;&gt;"",DA14-Q14,"")</f>
        <v>0</v>
      </c>
      <c r="GL14" s="115" t="n">
        <f aca="false">IF(DB14&lt;&gt;"",DB14-R14,"")</f>
        <v>0</v>
      </c>
      <c r="GM14" s="115" t="n">
        <f aca="false">IF(DC14&lt;&gt;"",DC14-S14,"")</f>
        <v>0</v>
      </c>
      <c r="GN14" s="115" t="n">
        <f aca="false">IF(DD14&lt;&gt;"",DD14-T14,"")</f>
        <v>0</v>
      </c>
      <c r="GO14" s="115" t="n">
        <f aca="false">IF(DE14&lt;&gt;"",DE14-U14,"")</f>
        <v>0</v>
      </c>
      <c r="GP14" s="115" t="n">
        <f aca="false">IF(DF14&lt;&gt;"",DF14-V14,"")</f>
        <v>1</v>
      </c>
      <c r="GQ14" s="115" t="n">
        <f aca="false">IF(DG14&lt;&gt;"",DG14-W14,"")</f>
        <v>0</v>
      </c>
      <c r="GR14" s="116" t="n">
        <f aca="false" t="array" ref="GR14:GR14">MAX(DH14:GQ14)=MIN(DH14:GQ14)</f>
        <v>0</v>
      </c>
    </row>
    <row r="15" customFormat="false" ht="15" hidden="true" customHeight="false" outlineLevel="0" collapsed="false">
      <c r="A15" s="112" t="s">
        <v>75</v>
      </c>
      <c r="B15" s="115" t="n">
        <f aca="false">IFERROR(ROUND(AVERAGE(X15,AT15,BP15,CL15),0),"")</f>
        <v>4</v>
      </c>
      <c r="C15" s="115" t="n">
        <f aca="false">IFERROR(ROUND(AVERAGE(Y15,AU15,BQ15,CM15),0),"")</f>
        <v>4</v>
      </c>
      <c r="D15" s="115" t="n">
        <f aca="false">IFERROR(ROUND(AVERAGE(Z15,AV15,BR15,CN15),0),"")</f>
        <v>4</v>
      </c>
      <c r="E15" s="115" t="n">
        <f aca="false">IFERROR(ROUND(AVERAGE(AA15,AW15,BS15,CO15),0),"")</f>
        <v>4</v>
      </c>
      <c r="F15" s="115" t="n">
        <f aca="false">IFERROR(ROUND(AVERAGE(AB15,AX15,BT15,CP15),0),"")</f>
        <v>4</v>
      </c>
      <c r="G15" s="115" t="n">
        <f aca="false">IFERROR(ROUND(AVERAGE(AC15,AY15,BU15,CQ15),0),"")</f>
        <v>5</v>
      </c>
      <c r="H15" s="115" t="n">
        <f aca="false">IFERROR(ROUND(AVERAGE(AD15,AZ15,BV15,CR15),0),"")</f>
        <v>1</v>
      </c>
      <c r="I15" s="115" t="n">
        <f aca="false">IFERROR(ROUND(AVERAGE(AE15,BA15,BW15,CS15),0),"")</f>
        <v>2</v>
      </c>
      <c r="J15" s="115" t="n">
        <f aca="false">IFERROR(ROUND(AVERAGE(AF15,BB15,BX15,CT15),0),"")</f>
        <v>3</v>
      </c>
      <c r="K15" s="115" t="n">
        <f aca="false">IFERROR(ROUND(AVERAGE(AG15,BC15,BY15,CU15),0),"")</f>
        <v>3</v>
      </c>
      <c r="L15" s="115" t="n">
        <f aca="false">IFERROR(ROUND(AVERAGE(AH15,BD15,BZ15,CV15),0),"")</f>
        <v>4</v>
      </c>
      <c r="M15" s="115" t="n">
        <f aca="false">IFERROR(ROUND(AVERAGE(AI15,BE15,CA15,CW15),0),"")</f>
        <v>2</v>
      </c>
      <c r="N15" s="115" t="n">
        <f aca="false">IFERROR(ROUND(AVERAGE(AJ15,BF15,CB15,CX15),0),"")</f>
        <v>4</v>
      </c>
      <c r="O15" s="115" t="n">
        <f aca="false">IFERROR(ROUND(AVERAGE(AK15,BG15,CC15,CY15),0),"")</f>
        <v>4</v>
      </c>
      <c r="P15" s="115" t="n">
        <f aca="false">IFERROR(ROUND(AVERAGE(AL15,BH15,CD15,CZ15),0),"")</f>
        <v>3</v>
      </c>
      <c r="Q15" s="115" t="n">
        <f aca="false">IFERROR(ROUND(AVERAGE(AM15,BI15,CE15,DA15),0),"")</f>
        <v>3</v>
      </c>
      <c r="R15" s="115" t="n">
        <f aca="false">IFERROR(ROUND(AVERAGE(AN15,BJ15,CF15,DB15),0),"")</f>
        <v>3</v>
      </c>
      <c r="S15" s="115" t="n">
        <f aca="false">IFERROR(ROUND(AVERAGE(AO15,BK15,CG15,DC15),0),"")</f>
        <v>3</v>
      </c>
      <c r="T15" s="115" t="n">
        <f aca="false">IFERROR(ROUND(AVERAGE(AP15,BL15,CH15,DD15),0),"")</f>
        <v>3</v>
      </c>
      <c r="U15" s="115" t="n">
        <f aca="false">IFERROR(ROUND(AVERAGE(AQ15,BM15,CI15,DE15),0),"")</f>
        <v>3</v>
      </c>
      <c r="V15" s="115" t="n">
        <f aca="false">IFERROR(ROUND(AVERAGE(AR15,BN15,CJ15,DF15),0),"")</f>
        <v>3</v>
      </c>
      <c r="W15" s="115" t="n">
        <f aca="false">IFERROR(ROUND(AVERAGE(AS15,BO15,CK15,DG15),0),"")</f>
        <v>3</v>
      </c>
      <c r="X15" s="94" t="n">
        <f aca="false">IFERROR(INDEX('ES-Efficacy Acceptability'!H$12:H$52,MATCH($A15,'ES-Efficacy Acceptability'!$B$12:$B$52,0)),"")</f>
        <v>4</v>
      </c>
      <c r="Y15" s="94" t="n">
        <f aca="false">IFERROR(INDEX('ES-Efficacy Acceptability'!I$12:I$52,MATCH($A15,'ES-Efficacy Acceptability'!$B$12:$B$52,0)),"")</f>
        <v>4</v>
      </c>
      <c r="Z15" s="94" t="n">
        <f aca="false">IFERROR(INDEX('ES-Efficacy Acceptability'!J$12:J$52,MATCH($A15,'ES-Efficacy Acceptability'!$B$12:$B$52,0)),"")</f>
        <v>4</v>
      </c>
      <c r="AA15" s="94" t="n">
        <f aca="false">IFERROR(INDEX('ES-Efficacy Acceptability'!K$12:K$52,MATCH($A15,'ES-Efficacy Acceptability'!$B$12:$B$52,0)),"")</f>
        <v>4</v>
      </c>
      <c r="AB15" s="94" t="n">
        <f aca="false">IFERROR(INDEX('ES-Efficacy Acceptability'!L$12:L$52,MATCH($A15,'ES-Efficacy Acceptability'!$B$12:$B$52,0)),"")</f>
        <v>4</v>
      </c>
      <c r="AC15" s="94" t="n">
        <f aca="false">IFERROR(INDEX('ES-Efficacy Acceptability'!M$12:M$52,MATCH($A15,'ES-Efficacy Acceptability'!$B$12:$B$52,0)),"")</f>
        <v>5</v>
      </c>
      <c r="AD15" s="94" t="n">
        <f aca="false">IFERROR(INDEX('ES-Efficacy Acceptability'!N$12:N$52,MATCH($A15,'ES-Efficacy Acceptability'!$B$12:$B$52,0)),"")</f>
        <v>1</v>
      </c>
      <c r="AE15" s="94" t="n">
        <f aca="false">IFERROR(INDEX('ES-Efficacy Acceptability'!O$12:O$52,MATCH($A15,'ES-Efficacy Acceptability'!$B$12:$B$52,0)),"")</f>
        <v>2</v>
      </c>
      <c r="AF15" s="94" t="n">
        <f aca="false">IFERROR(INDEX('ES-Efficacy Acceptability'!P$12:P$52,MATCH($A15,'ES-Efficacy Acceptability'!$B$12:$B$52,0)),"")</f>
        <v>3</v>
      </c>
      <c r="AG15" s="94" t="n">
        <f aca="false">IFERROR(INDEX('ES-Efficacy Acceptability'!Q$12:Q$52,MATCH($A15,'ES-Efficacy Acceptability'!$B$12:$B$52,0)),"")</f>
        <v>3</v>
      </c>
      <c r="AH15" s="94" t="n">
        <f aca="false">IFERROR(INDEX('ES-Efficacy Acceptability'!R$12:R$52,MATCH($A15,'ES-Efficacy Acceptability'!$B$12:$B$52,0)),"")</f>
        <v>4</v>
      </c>
      <c r="AI15" s="94" t="n">
        <f aca="false">IFERROR(INDEX('ES-Efficacy Acceptability'!S$12:S$52,MATCH($A15,'ES-Efficacy Acceptability'!$B$12:$B$52,0)),"")</f>
        <v>2</v>
      </c>
      <c r="AJ15" s="94" t="n">
        <f aca="false">IFERROR(INDEX('ES-Efficacy Acceptability'!T$12:T$52,MATCH($A15,'ES-Efficacy Acceptability'!$B$12:$B$52,0)),"")</f>
        <v>4</v>
      </c>
      <c r="AK15" s="94" t="n">
        <f aca="false">IFERROR(INDEX('ES-Efficacy Acceptability'!U$12:U$52,MATCH($A15,'ES-Efficacy Acceptability'!$B$12:$B$52,0)),"")</f>
        <v>4</v>
      </c>
      <c r="AL15" s="94" t="n">
        <f aca="false">IFERROR(INDEX('ES-Efficacy Acceptability'!V$12:V$52,MATCH($A15,'ES-Efficacy Acceptability'!$B$12:$B$52,0)),"")</f>
        <v>3</v>
      </c>
      <c r="AM15" s="94" t="n">
        <f aca="false">IFERROR(INDEX('ES-Efficacy Acceptability'!W$12:W$52,MATCH($A15,'ES-Efficacy Acceptability'!$B$12:$B$52,0)),"")</f>
        <v>3</v>
      </c>
      <c r="AN15" s="94" t="n">
        <f aca="false">IFERROR(INDEX('ES-Efficacy Acceptability'!X$12:X$52,MATCH($A15,'ES-Efficacy Acceptability'!$B$12:$B$52,0)),"")</f>
        <v>3</v>
      </c>
      <c r="AO15" s="94" t="n">
        <f aca="false">IFERROR(INDEX('ES-Efficacy Acceptability'!Y$12:Y$52,MATCH($A15,'ES-Efficacy Acceptability'!$B$12:$B$52,0)),"")</f>
        <v>3</v>
      </c>
      <c r="AP15" s="94" t="n">
        <f aca="false">IFERROR(INDEX('ES-Efficacy Acceptability'!Z$12:Z$52,MATCH($A15,'ES-Efficacy Acceptability'!$B$12:$B$52,0)),"")</f>
        <v>3</v>
      </c>
      <c r="AQ15" s="94" t="n">
        <f aca="false">IFERROR(INDEX('ES-Efficacy Acceptability'!AA$12:AA$52,MATCH($A15,'ES-Efficacy Acceptability'!$B$12:$B$52,0)),"")</f>
        <v>3</v>
      </c>
      <c r="AR15" s="94" t="n">
        <f aca="false">IFERROR(INDEX('ES-Efficacy Acceptability'!AB$12:AB$52,MATCH($A15,'ES-Efficacy Acceptability'!$B$12:$B$52,0)),"")</f>
        <v>3</v>
      </c>
      <c r="AS15" s="94" t="n">
        <f aca="false">IFERROR(INDEX('ES-Efficacy Acceptability'!AC$12:AC$52,MATCH($A15,'ES-Efficacy Acceptability'!$B$12:$B$52,0)),"")</f>
        <v>3</v>
      </c>
      <c r="AT15" s="94" t="str">
        <f aca="false">IFERROR(INDEX('IT-Efficacy Acceptability'!H$12:H$52,MATCH($A15,'IT-Efficacy Acceptability'!$B$12:$B$52,0)),"")</f>
        <v/>
      </c>
      <c r="AU15" s="94" t="str">
        <f aca="false">IFERROR(INDEX('IT-Efficacy Acceptability'!I$12:I$52,MATCH($A15,'IT-Efficacy Acceptability'!$B$12:$B$52,0)),"")</f>
        <v/>
      </c>
      <c r="AV15" s="94" t="str">
        <f aca="false">IFERROR(INDEX('IT-Efficacy Acceptability'!J$12:J$52,MATCH($A15,'IT-Efficacy Acceptability'!$B$12:$B$52,0)),"")</f>
        <v/>
      </c>
      <c r="AW15" s="94" t="str">
        <f aca="false">IFERROR(INDEX('IT-Efficacy Acceptability'!K$12:K$52,MATCH($A15,'IT-Efficacy Acceptability'!$B$12:$B$52,0)),"")</f>
        <v/>
      </c>
      <c r="AX15" s="94" t="str">
        <f aca="false">IFERROR(INDEX('IT-Efficacy Acceptability'!L$12:L$52,MATCH($A15,'IT-Efficacy Acceptability'!$B$12:$B$52,0)),"")</f>
        <v/>
      </c>
      <c r="AY15" s="94" t="str">
        <f aca="false">IFERROR(INDEX('IT-Efficacy Acceptability'!M$12:M$52,MATCH($A15,'IT-Efficacy Acceptability'!$B$12:$B$52,0)),"")</f>
        <v/>
      </c>
      <c r="AZ15" s="94" t="str">
        <f aca="false">IFERROR(INDEX('IT-Efficacy Acceptability'!N$12:N$52,MATCH($A15,'IT-Efficacy Acceptability'!$B$12:$B$52,0)),"")</f>
        <v/>
      </c>
      <c r="BA15" s="94" t="str">
        <f aca="false">IFERROR(INDEX('IT-Efficacy Acceptability'!O$12:O$52,MATCH($A15,'IT-Efficacy Acceptability'!$B$12:$B$52,0)),"")</f>
        <v/>
      </c>
      <c r="BB15" s="94" t="str">
        <f aca="false">IFERROR(INDEX('IT-Efficacy Acceptability'!P$12:P$52,MATCH($A15,'IT-Efficacy Acceptability'!$B$12:$B$52,0)),"")</f>
        <v/>
      </c>
      <c r="BC15" s="94" t="str">
        <f aca="false">IFERROR(INDEX('IT-Efficacy Acceptability'!Q$12:Q$52,MATCH($A15,'IT-Efficacy Acceptability'!$B$12:$B$52,0)),"")</f>
        <v/>
      </c>
      <c r="BD15" s="94" t="str">
        <f aca="false">IFERROR(INDEX('IT-Efficacy Acceptability'!R$12:R$52,MATCH($A15,'IT-Efficacy Acceptability'!$B$12:$B$52,0)),"")</f>
        <v/>
      </c>
      <c r="BE15" s="94" t="str">
        <f aca="false">IFERROR(INDEX('IT-Efficacy Acceptability'!S$12:S$52,MATCH($A15,'IT-Efficacy Acceptability'!$B$12:$B$52,0)),"")</f>
        <v/>
      </c>
      <c r="BF15" s="94" t="str">
        <f aca="false">IFERROR(INDEX('IT-Efficacy Acceptability'!T$12:T$52,MATCH($A15,'IT-Efficacy Acceptability'!$B$12:$B$52,0)),"")</f>
        <v/>
      </c>
      <c r="BG15" s="94" t="str">
        <f aca="false">IFERROR(INDEX('IT-Efficacy Acceptability'!U$12:U$52,MATCH($A15,'IT-Efficacy Acceptability'!$B$12:$B$52,0)),"")</f>
        <v/>
      </c>
      <c r="BH15" s="94" t="str">
        <f aca="false">IFERROR(INDEX('IT-Efficacy Acceptability'!V$12:V$52,MATCH($A15,'IT-Efficacy Acceptability'!$B$12:$B$52,0)),"")</f>
        <v/>
      </c>
      <c r="BI15" s="94" t="str">
        <f aca="false">IFERROR(INDEX('IT-Efficacy Acceptability'!W$12:W$52,MATCH($A15,'IT-Efficacy Acceptability'!$B$12:$B$52,0)),"")</f>
        <v/>
      </c>
      <c r="BJ15" s="94" t="str">
        <f aca="false">IFERROR(INDEX('IT-Efficacy Acceptability'!X$12:X$52,MATCH($A15,'IT-Efficacy Acceptability'!$B$12:$B$52,0)),"")</f>
        <v/>
      </c>
      <c r="BK15" s="94" t="str">
        <f aca="false">IFERROR(INDEX('IT-Efficacy Acceptability'!Y$12:Y$52,MATCH($A15,'IT-Efficacy Acceptability'!$B$12:$B$52,0)),"")</f>
        <v/>
      </c>
      <c r="BL15" s="94" t="str">
        <f aca="false">IFERROR(INDEX('IT-Efficacy Acceptability'!Z$12:Z$52,MATCH($A15,'IT-Efficacy Acceptability'!$B$12:$B$52,0)),"")</f>
        <v/>
      </c>
      <c r="BM15" s="94" t="str">
        <f aca="false">IFERROR(INDEX('IT-Efficacy Acceptability'!AA$12:AA$52,MATCH($A15,'IT-Efficacy Acceptability'!$B$12:$B$52,0)),"")</f>
        <v/>
      </c>
      <c r="BN15" s="94" t="str">
        <f aca="false">IFERROR(INDEX('IT-Efficacy Acceptability'!AB$12:AB$52,MATCH($A15,'IT-Efficacy Acceptability'!$B$12:$B$52,0)),"")</f>
        <v/>
      </c>
      <c r="BO15" s="94" t="str">
        <f aca="false">IFERROR(INDEX('IT-Efficacy Acceptability'!AC$12:AC$52,MATCH($A15,'IT-Efficacy Acceptability'!$B$12:$B$52,0)),"")</f>
        <v/>
      </c>
      <c r="BP15" s="94" t="str">
        <f aca="false">IFERROR(INDEX('DE-Efficacy Acceptability'!H$12:H$52,MATCH($A15,'DE-Efficacy Acceptability'!$B$12:$B$52,0)),"")</f>
        <v/>
      </c>
      <c r="BQ15" s="94" t="str">
        <f aca="false">IFERROR(INDEX('DE-Efficacy Acceptability'!I$12:I$52,MATCH($A15,'DE-Efficacy Acceptability'!$B$12:$B$52,0)),"")</f>
        <v/>
      </c>
      <c r="BR15" s="94" t="str">
        <f aca="false">IFERROR(INDEX('DE-Efficacy Acceptability'!J$12:J$52,MATCH($A15,'DE-Efficacy Acceptability'!$B$12:$B$52,0)),"")</f>
        <v/>
      </c>
      <c r="BS15" s="94" t="str">
        <f aca="false">IFERROR(INDEX('DE-Efficacy Acceptability'!K$12:K$52,MATCH($A15,'DE-Efficacy Acceptability'!$B$12:$B$52,0)),"")</f>
        <v/>
      </c>
      <c r="BT15" s="94" t="str">
        <f aca="false">IFERROR(INDEX('DE-Efficacy Acceptability'!L$12:L$52,MATCH($A15,'DE-Efficacy Acceptability'!$B$12:$B$52,0)),"")</f>
        <v/>
      </c>
      <c r="BU15" s="94" t="str">
        <f aca="false">IFERROR(INDEX('DE-Efficacy Acceptability'!M$12:M$52,MATCH($A15,'DE-Efficacy Acceptability'!$B$12:$B$52,0)),"")</f>
        <v/>
      </c>
      <c r="BV15" s="94" t="str">
        <f aca="false">IFERROR(INDEX('DE-Efficacy Acceptability'!N$12:N$52,MATCH($A15,'DE-Efficacy Acceptability'!$B$12:$B$52,0)),"")</f>
        <v/>
      </c>
      <c r="BW15" s="94" t="str">
        <f aca="false">IFERROR(INDEX('DE-Efficacy Acceptability'!O$12:O$52,MATCH($A15,'DE-Efficacy Acceptability'!$B$12:$B$52,0)),"")</f>
        <v/>
      </c>
      <c r="BX15" s="94" t="str">
        <f aca="false">IFERROR(INDEX('DE-Efficacy Acceptability'!P$12:P$52,MATCH($A15,'DE-Efficacy Acceptability'!$B$12:$B$52,0)),"")</f>
        <v/>
      </c>
      <c r="BY15" s="94" t="str">
        <f aca="false">IFERROR(INDEX('DE-Efficacy Acceptability'!Q$12:Q$52,MATCH($A15,'DE-Efficacy Acceptability'!$B$12:$B$52,0)),"")</f>
        <v/>
      </c>
      <c r="BZ15" s="94" t="str">
        <f aca="false">IFERROR(INDEX('DE-Efficacy Acceptability'!R$12:R$52,MATCH($A15,'DE-Efficacy Acceptability'!$B$12:$B$52,0)),"")</f>
        <v/>
      </c>
      <c r="CA15" s="94" t="str">
        <f aca="false">IFERROR(INDEX('DE-Efficacy Acceptability'!S$12:S$52,MATCH($A15,'DE-Efficacy Acceptability'!$B$12:$B$52,0)),"")</f>
        <v/>
      </c>
      <c r="CB15" s="94" t="str">
        <f aca="false">IFERROR(INDEX('DE-Efficacy Acceptability'!T$12:T$52,MATCH($A15,'DE-Efficacy Acceptability'!$B$12:$B$52,0)),"")</f>
        <v/>
      </c>
      <c r="CC15" s="94" t="str">
        <f aca="false">IFERROR(INDEX('DE-Efficacy Acceptability'!U$12:U$52,MATCH($A15,'DE-Efficacy Acceptability'!$B$12:$B$52,0)),"")</f>
        <v/>
      </c>
      <c r="CD15" s="94" t="str">
        <f aca="false">IFERROR(INDEX('DE-Efficacy Acceptability'!V$12:V$52,MATCH($A15,'DE-Efficacy Acceptability'!$B$12:$B$52,0)),"")</f>
        <v/>
      </c>
      <c r="CE15" s="94" t="str">
        <f aca="false">IFERROR(INDEX('DE-Efficacy Acceptability'!W$12:W$52,MATCH($A15,'DE-Efficacy Acceptability'!$B$12:$B$52,0)),"")</f>
        <v/>
      </c>
      <c r="CF15" s="94" t="str">
        <f aca="false">IFERROR(INDEX('DE-Efficacy Acceptability'!X$12:X$52,MATCH($A15,'DE-Efficacy Acceptability'!$B$12:$B$52,0)),"")</f>
        <v/>
      </c>
      <c r="CG15" s="94" t="str">
        <f aca="false">IFERROR(INDEX('DE-Efficacy Acceptability'!Y$12:Y$52,MATCH($A15,'DE-Efficacy Acceptability'!$B$12:$B$52,0)),"")</f>
        <v/>
      </c>
      <c r="CH15" s="94" t="str">
        <f aca="false">IFERROR(INDEX('DE-Efficacy Acceptability'!Z$12:Z$52,MATCH($A15,'DE-Efficacy Acceptability'!$B$12:$B$52,0)),"")</f>
        <v/>
      </c>
      <c r="CI15" s="94" t="str">
        <f aca="false">IFERROR(INDEX('DE-Efficacy Acceptability'!AA$12:AA$52,MATCH($A15,'DE-Efficacy Acceptability'!$B$12:$B$52,0)),"")</f>
        <v/>
      </c>
      <c r="CJ15" s="94" t="str">
        <f aca="false">IFERROR(INDEX('DE-Efficacy Acceptability'!AB$12:AB$52,MATCH($A15,'DE-Efficacy Acceptability'!$B$12:$B$52,0)),"")</f>
        <v/>
      </c>
      <c r="CK15" s="94" t="str">
        <f aca="false">IFERROR(INDEX('DE-Efficacy Acceptability'!AC$12:AC$52,MATCH($A15,'DE-Efficacy Acceptability'!$B$12:$B$52,0)),"")</f>
        <v/>
      </c>
      <c r="CL15" s="94" t="str">
        <f aca="false">IFERROR(INDEX('FR-Efficacy Acceptability'!H$12:H$52,MATCH($A15,'FR-Efficacy Acceptability'!$B$12:$B$52,0)),"")</f>
        <v/>
      </c>
      <c r="CM15" s="94" t="str">
        <f aca="false">IFERROR(INDEX('FR-Efficacy Acceptability'!I$12:I$52,MATCH($A15,'FR-Efficacy Acceptability'!$B$12:$B$52,0)),"")</f>
        <v/>
      </c>
      <c r="CN15" s="94" t="str">
        <f aca="false">IFERROR(INDEX('FR-Efficacy Acceptability'!J$12:J$52,MATCH($A15,'FR-Efficacy Acceptability'!$B$12:$B$52,0)),"")</f>
        <v/>
      </c>
      <c r="CO15" s="94" t="str">
        <f aca="false">IFERROR(INDEX('FR-Efficacy Acceptability'!K$12:K$52,MATCH($A15,'FR-Efficacy Acceptability'!$B$12:$B$52,0)),"")</f>
        <v/>
      </c>
      <c r="CP15" s="94" t="str">
        <f aca="false">IFERROR(INDEX('FR-Efficacy Acceptability'!L$12:L$52,MATCH($A15,'FR-Efficacy Acceptability'!$B$12:$B$52,0)),"")</f>
        <v/>
      </c>
      <c r="CQ15" s="94" t="str">
        <f aca="false">IFERROR(INDEX('FR-Efficacy Acceptability'!M$12:M$52,MATCH($A15,'FR-Efficacy Acceptability'!$B$12:$B$52,0)),"")</f>
        <v/>
      </c>
      <c r="CR15" s="94" t="str">
        <f aca="false">IFERROR(INDEX('FR-Efficacy Acceptability'!N$12:N$52,MATCH($A15,'FR-Efficacy Acceptability'!$B$12:$B$52,0)),"")</f>
        <v/>
      </c>
      <c r="CS15" s="94" t="str">
        <f aca="false">IFERROR(INDEX('FR-Efficacy Acceptability'!O$12:O$52,MATCH($A15,'FR-Efficacy Acceptability'!$B$12:$B$52,0)),"")</f>
        <v/>
      </c>
      <c r="CT15" s="94" t="str">
        <f aca="false">IFERROR(INDEX('FR-Efficacy Acceptability'!P$12:P$52,MATCH($A15,'FR-Efficacy Acceptability'!$B$12:$B$52,0)),"")</f>
        <v/>
      </c>
      <c r="CU15" s="94" t="str">
        <f aca="false">IFERROR(INDEX('FR-Efficacy Acceptability'!Q$12:Q$52,MATCH($A15,'FR-Efficacy Acceptability'!$B$12:$B$52,0)),"")</f>
        <v/>
      </c>
      <c r="CV15" s="94" t="str">
        <f aca="false">IFERROR(INDEX('FR-Efficacy Acceptability'!R$12:R$52,MATCH($A15,'FR-Efficacy Acceptability'!$B$12:$B$52,0)),"")</f>
        <v/>
      </c>
      <c r="CW15" s="94" t="str">
        <f aca="false">IFERROR(INDEX('FR-Efficacy Acceptability'!S$12:S$52,MATCH($A15,'FR-Efficacy Acceptability'!$B$12:$B$52,0)),"")</f>
        <v/>
      </c>
      <c r="CX15" s="94" t="str">
        <f aca="false">IFERROR(INDEX('FR-Efficacy Acceptability'!T$12:T$52,MATCH($A15,'FR-Efficacy Acceptability'!$B$12:$B$52,0)),"")</f>
        <v/>
      </c>
      <c r="CY15" s="94" t="str">
        <f aca="false">IFERROR(INDEX('FR-Efficacy Acceptability'!U$12:U$52,MATCH($A15,'FR-Efficacy Acceptability'!$B$12:$B$52,0)),"")</f>
        <v/>
      </c>
      <c r="CZ15" s="94" t="str">
        <f aca="false">IFERROR(INDEX('FR-Efficacy Acceptability'!V$12:V$52,MATCH($A15,'FR-Efficacy Acceptability'!$B$12:$B$52,0)),"")</f>
        <v/>
      </c>
      <c r="DA15" s="94" t="str">
        <f aca="false">IFERROR(INDEX('FR-Efficacy Acceptability'!W$12:W$52,MATCH($A15,'FR-Efficacy Acceptability'!$B$12:$B$52,0)),"")</f>
        <v/>
      </c>
      <c r="DB15" s="94" t="str">
        <f aca="false">IFERROR(INDEX('FR-Efficacy Acceptability'!X$12:X$52,MATCH($A15,'FR-Efficacy Acceptability'!$B$12:$B$52,0)),"")</f>
        <v/>
      </c>
      <c r="DC15" s="94" t="str">
        <f aca="false">IFERROR(INDEX('FR-Efficacy Acceptability'!Y$12:Y$52,MATCH($A15,'FR-Efficacy Acceptability'!$B$12:$B$52,0)),"")</f>
        <v/>
      </c>
      <c r="DD15" s="94" t="str">
        <f aca="false">IFERROR(INDEX('FR-Efficacy Acceptability'!Z$12:Z$52,MATCH($A15,'FR-Efficacy Acceptability'!$B$12:$B$52,0)),"")</f>
        <v/>
      </c>
      <c r="DE15" s="94" t="str">
        <f aca="false">IFERROR(INDEX('FR-Efficacy Acceptability'!AA$12:AA$52,MATCH($A15,'FR-Efficacy Acceptability'!$B$12:$B$52,0)),"")</f>
        <v/>
      </c>
      <c r="DF15" s="94" t="str">
        <f aca="false">IFERROR(INDEX('FR-Efficacy Acceptability'!AB$12:AB$52,MATCH($A15,'FR-Efficacy Acceptability'!$B$12:$B$52,0)),"")</f>
        <v/>
      </c>
      <c r="DG15" s="94" t="str">
        <f aca="false">IFERROR(INDEX('FR-Efficacy Acceptability'!AC$12:AC$52,MATCH($A15,'FR-Efficacy Acceptability'!$B$12:$B$52,0)),"")</f>
        <v/>
      </c>
      <c r="DH15" s="115" t="n">
        <f aca="false">IF(X15&lt;&gt;"",X15-B15,"")</f>
        <v>0</v>
      </c>
      <c r="DI15" s="115" t="n">
        <f aca="false">IF(Y15&lt;&gt;"",Y15-C15,"")</f>
        <v>0</v>
      </c>
      <c r="DJ15" s="115" t="n">
        <f aca="false">IF(Z15&lt;&gt;"",Z15-D15,"")</f>
        <v>0</v>
      </c>
      <c r="DK15" s="115" t="n">
        <f aca="false">IF(AA15&lt;&gt;"",AA15-E15,"")</f>
        <v>0</v>
      </c>
      <c r="DL15" s="115" t="n">
        <f aca="false">IF(AB15&lt;&gt;"",AB15-F15,"")</f>
        <v>0</v>
      </c>
      <c r="DM15" s="115" t="n">
        <f aca="false">IF(AC15&lt;&gt;"",AC15-G15,"")</f>
        <v>0</v>
      </c>
      <c r="DN15" s="115" t="n">
        <f aca="false">IF(AD15&lt;&gt;"",AD15-H15,"")</f>
        <v>0</v>
      </c>
      <c r="DO15" s="115" t="n">
        <f aca="false">IF(AE15&lt;&gt;"",AE15-I15,"")</f>
        <v>0</v>
      </c>
      <c r="DP15" s="115" t="n">
        <f aca="false">IF(AF15&lt;&gt;"",AF15-J15,"")</f>
        <v>0</v>
      </c>
      <c r="DQ15" s="115" t="n">
        <f aca="false">IF(AG15&lt;&gt;"",AG15-K15,"")</f>
        <v>0</v>
      </c>
      <c r="DR15" s="115" t="n">
        <f aca="false">IF(AH15&lt;&gt;"",AH15-L15,"")</f>
        <v>0</v>
      </c>
      <c r="DS15" s="115" t="n">
        <f aca="false">IF(AI15&lt;&gt;"",AI15-M15,"")</f>
        <v>0</v>
      </c>
      <c r="DT15" s="115" t="n">
        <f aca="false">IF(AJ15&lt;&gt;"",AJ15-N15,"")</f>
        <v>0</v>
      </c>
      <c r="DU15" s="115" t="n">
        <f aca="false">IF(AK15&lt;&gt;"",AK15-O15,"")</f>
        <v>0</v>
      </c>
      <c r="DV15" s="115" t="n">
        <f aca="false">IF(AL15&lt;&gt;"",AL15-P15,"")</f>
        <v>0</v>
      </c>
      <c r="DW15" s="115" t="n">
        <f aca="false">IF(AM15&lt;&gt;"",AM15-Q15,"")</f>
        <v>0</v>
      </c>
      <c r="DX15" s="115" t="n">
        <f aca="false">IF(AN15&lt;&gt;"",AN15-R15,"")</f>
        <v>0</v>
      </c>
      <c r="DY15" s="115" t="n">
        <f aca="false">IF(AO15&lt;&gt;"",AO15-S15,"")</f>
        <v>0</v>
      </c>
      <c r="DZ15" s="115" t="n">
        <f aca="false">IF(AP15&lt;&gt;"",AP15-T15,"")</f>
        <v>0</v>
      </c>
      <c r="EA15" s="115" t="n">
        <f aca="false">IF(AQ15&lt;&gt;"",AQ15-U15,"")</f>
        <v>0</v>
      </c>
      <c r="EB15" s="115" t="n">
        <f aca="false">IF(AR15&lt;&gt;"",AR15-V15,"")</f>
        <v>0</v>
      </c>
      <c r="EC15" s="115" t="n">
        <f aca="false">IF(AS15&lt;&gt;"",AS15-W15,"")</f>
        <v>0</v>
      </c>
      <c r="ED15" s="115" t="str">
        <f aca="false">IF(AT15&lt;&gt;"",AT15-B15,"")</f>
        <v/>
      </c>
      <c r="EE15" s="115" t="str">
        <f aca="false">IF(AU15&lt;&gt;"",AU15-C15,"")</f>
        <v/>
      </c>
      <c r="EF15" s="115" t="str">
        <f aca="false">IF(AV15&lt;&gt;"",AV15-D15,"")</f>
        <v/>
      </c>
      <c r="EG15" s="115" t="str">
        <f aca="false">IF(AW15&lt;&gt;"",AW15-E15,"")</f>
        <v/>
      </c>
      <c r="EH15" s="115" t="str">
        <f aca="false">IF(AX15&lt;&gt;"",AX15-F15,"")</f>
        <v/>
      </c>
      <c r="EI15" s="115" t="str">
        <f aca="false">IF(AY15&lt;&gt;"",AY15-G15,"")</f>
        <v/>
      </c>
      <c r="EJ15" s="115" t="str">
        <f aca="false">IF(AZ15&lt;&gt;"",AZ15-H15,"")</f>
        <v/>
      </c>
      <c r="EK15" s="115" t="str">
        <f aca="false">IF(BA15&lt;&gt;"",BA15-I15,"")</f>
        <v/>
      </c>
      <c r="EL15" s="115" t="str">
        <f aca="false">IF(BB15&lt;&gt;"",BB15-J15,"")</f>
        <v/>
      </c>
      <c r="EM15" s="115" t="str">
        <f aca="false">IF(BC15&lt;&gt;"",BC15-K15,"")</f>
        <v/>
      </c>
      <c r="EN15" s="115" t="str">
        <f aca="false">IF(BD15&lt;&gt;"",BD15-L15,"")</f>
        <v/>
      </c>
      <c r="EO15" s="115" t="str">
        <f aca="false">IF(BE15&lt;&gt;"",BE15-M15,"")</f>
        <v/>
      </c>
      <c r="EP15" s="115" t="str">
        <f aca="false">IF(BF15&lt;&gt;"",BF15-N15,"")</f>
        <v/>
      </c>
      <c r="EQ15" s="115" t="str">
        <f aca="false">IF(BG15&lt;&gt;"",BG15-O15,"")</f>
        <v/>
      </c>
      <c r="ER15" s="115" t="str">
        <f aca="false">IF(BH15&lt;&gt;"",BH15-P15,"")</f>
        <v/>
      </c>
      <c r="ES15" s="115" t="str">
        <f aca="false">IF(BI15&lt;&gt;"",BI15-Q15,"")</f>
        <v/>
      </c>
      <c r="ET15" s="115" t="str">
        <f aca="false">IF(BJ15&lt;&gt;"",BJ15-R15,"")</f>
        <v/>
      </c>
      <c r="EU15" s="115" t="str">
        <f aca="false">IF(BK15&lt;&gt;"",BK15-S15,"")</f>
        <v/>
      </c>
      <c r="EV15" s="115" t="str">
        <f aca="false">IF(BL15&lt;&gt;"",BL15-T15,"")</f>
        <v/>
      </c>
      <c r="EW15" s="115" t="str">
        <f aca="false">IF(BM15&lt;&gt;"",BM15-U15,"")</f>
        <v/>
      </c>
      <c r="EX15" s="115" t="str">
        <f aca="false">IF(BN15&lt;&gt;"",BN15-V15,"")</f>
        <v/>
      </c>
      <c r="EY15" s="115" t="str">
        <f aca="false">IF(BO15&lt;&gt;"",BO15-W15,"")</f>
        <v/>
      </c>
      <c r="EZ15" s="115" t="str">
        <f aca="false">IF(BP15&lt;&gt;"",BP15-B15,"")</f>
        <v/>
      </c>
      <c r="FA15" s="115" t="str">
        <f aca="false">IF(BQ15&lt;&gt;"",BQ15-C15,"")</f>
        <v/>
      </c>
      <c r="FB15" s="115" t="str">
        <f aca="false">IF(BR15&lt;&gt;"",BR15-D15,"")</f>
        <v/>
      </c>
      <c r="FC15" s="115" t="str">
        <f aca="false">IF(BS15&lt;&gt;"",BS15-E15,"")</f>
        <v/>
      </c>
      <c r="FD15" s="115" t="str">
        <f aca="false">IF(BT15&lt;&gt;"",BT15-F15,"")</f>
        <v/>
      </c>
      <c r="FE15" s="115" t="str">
        <f aca="false">IF(BU15&lt;&gt;"",BU15-G15,"")</f>
        <v/>
      </c>
      <c r="FF15" s="115" t="str">
        <f aca="false">IF(BV15&lt;&gt;"",BV15-H15,"")</f>
        <v/>
      </c>
      <c r="FG15" s="115" t="str">
        <f aca="false">IF(BW15&lt;&gt;"",BW15-I15,"")</f>
        <v/>
      </c>
      <c r="FH15" s="115" t="str">
        <f aca="false">IF(BX15&lt;&gt;"",BX15-J15,"")</f>
        <v/>
      </c>
      <c r="FI15" s="115" t="str">
        <f aca="false">IF(BY15&lt;&gt;"",BY15-K15,"")</f>
        <v/>
      </c>
      <c r="FJ15" s="115" t="str">
        <f aca="false">IF(BZ15&lt;&gt;"",BZ15-L15,"")</f>
        <v/>
      </c>
      <c r="FK15" s="115" t="str">
        <f aca="false">IF(CA15&lt;&gt;"",CA15-M15,"")</f>
        <v/>
      </c>
      <c r="FL15" s="115" t="str">
        <f aca="false">IF(CB15&lt;&gt;"",CB15-N15,"")</f>
        <v/>
      </c>
      <c r="FM15" s="115" t="str">
        <f aca="false">IF(CC15&lt;&gt;"",CC15-O15,"")</f>
        <v/>
      </c>
      <c r="FN15" s="115" t="str">
        <f aca="false">IF(CD15&lt;&gt;"",CD15-P15,"")</f>
        <v/>
      </c>
      <c r="FO15" s="115" t="str">
        <f aca="false">IF(CE15&lt;&gt;"",CE15-Q15,"")</f>
        <v/>
      </c>
      <c r="FP15" s="115" t="str">
        <f aca="false">IF(CF15&lt;&gt;"",CF15-R15,"")</f>
        <v/>
      </c>
      <c r="FQ15" s="115" t="str">
        <f aca="false">IF(CG15&lt;&gt;"",CG15-S15,"")</f>
        <v/>
      </c>
      <c r="FR15" s="115" t="str">
        <f aca="false">IF(CH15&lt;&gt;"",CH15-T15,"")</f>
        <v/>
      </c>
      <c r="FS15" s="115" t="str">
        <f aca="false">IF(CI15&lt;&gt;"",CI15-U15,"")</f>
        <v/>
      </c>
      <c r="FT15" s="115" t="str">
        <f aca="false">IF(CJ15&lt;&gt;"",CJ15-V15,"")</f>
        <v/>
      </c>
      <c r="FU15" s="115" t="str">
        <f aca="false">IF(CK15&lt;&gt;"",CK15-W15,"")</f>
        <v/>
      </c>
      <c r="FV15" s="115" t="str">
        <f aca="false">IF(CL15&lt;&gt;"",CL15-B15,"")</f>
        <v/>
      </c>
      <c r="FW15" s="115" t="str">
        <f aca="false">IF(CM15&lt;&gt;"",CM15-C15,"")</f>
        <v/>
      </c>
      <c r="FX15" s="115" t="str">
        <f aca="false">IF(CN15&lt;&gt;"",CN15-D15,"")</f>
        <v/>
      </c>
      <c r="FY15" s="115" t="str">
        <f aca="false">IF(CO15&lt;&gt;"",CO15-E15,"")</f>
        <v/>
      </c>
      <c r="FZ15" s="115" t="str">
        <f aca="false">IF(CP15&lt;&gt;"",CP15-F15,"")</f>
        <v/>
      </c>
      <c r="GA15" s="115" t="str">
        <f aca="false">IF(CQ15&lt;&gt;"",CQ15-G15,"")</f>
        <v/>
      </c>
      <c r="GB15" s="115" t="str">
        <f aca="false">IF(CR15&lt;&gt;"",CR15-H15,"")</f>
        <v/>
      </c>
      <c r="GC15" s="115" t="str">
        <f aca="false">IF(CS15&lt;&gt;"",CS15-I15,"")</f>
        <v/>
      </c>
      <c r="GD15" s="115" t="str">
        <f aca="false">IF(CT15&lt;&gt;"",CT15-J15,"")</f>
        <v/>
      </c>
      <c r="GE15" s="115" t="str">
        <f aca="false">IF(CU15&lt;&gt;"",CU15-K15,"")</f>
        <v/>
      </c>
      <c r="GF15" s="115" t="str">
        <f aca="false">IF(CV15&lt;&gt;"",CV15-L15,"")</f>
        <v/>
      </c>
      <c r="GG15" s="115" t="str">
        <f aca="false">IF(CW15&lt;&gt;"",CW15-M15,"")</f>
        <v/>
      </c>
      <c r="GH15" s="115" t="str">
        <f aca="false">IF(CX15&lt;&gt;"",CX15-N15,"")</f>
        <v/>
      </c>
      <c r="GI15" s="115" t="str">
        <f aca="false">IF(CY15&lt;&gt;"",CY15-O15,"")</f>
        <v/>
      </c>
      <c r="GJ15" s="115" t="str">
        <f aca="false">IF(CZ15&lt;&gt;"",CZ15-P15,"")</f>
        <v/>
      </c>
      <c r="GK15" s="115" t="str">
        <f aca="false">IF(DA15&lt;&gt;"",DA15-Q15,"")</f>
        <v/>
      </c>
      <c r="GL15" s="115" t="str">
        <f aca="false">IF(DB15&lt;&gt;"",DB15-R15,"")</f>
        <v/>
      </c>
      <c r="GM15" s="115" t="str">
        <f aca="false">IF(DC15&lt;&gt;"",DC15-S15,"")</f>
        <v/>
      </c>
      <c r="GN15" s="115" t="str">
        <f aca="false">IF(DD15&lt;&gt;"",DD15-T15,"")</f>
        <v/>
      </c>
      <c r="GO15" s="115" t="str">
        <f aca="false">IF(DE15&lt;&gt;"",DE15-U15,"")</f>
        <v/>
      </c>
      <c r="GP15" s="115" t="str">
        <f aca="false">IF(DF15&lt;&gt;"",DF15-V15,"")</f>
        <v/>
      </c>
      <c r="GQ15" s="115" t="str">
        <f aca="false">IF(DG15&lt;&gt;"",DG15-W15,"")</f>
        <v/>
      </c>
      <c r="GR15" s="116" t="n">
        <f aca="false" t="array" ref="GR15:GR15">MAX(DH15:GQ15)=MIN(DH15:GQ15)</f>
        <v>1</v>
      </c>
    </row>
    <row r="16" customFormat="false" ht="15" hidden="true" customHeight="false" outlineLevel="0" collapsed="false">
      <c r="A16" s="112" t="s">
        <v>84</v>
      </c>
      <c r="B16" s="115" t="n">
        <f aca="false">IFERROR(ROUND(AVERAGE(X16,AT16,BP16,CL16),0),"")</f>
        <v>2</v>
      </c>
      <c r="C16" s="115" t="n">
        <f aca="false">IFERROR(ROUND(AVERAGE(Y16,AU16,BQ16,CM16),0),"")</f>
        <v>2</v>
      </c>
      <c r="D16" s="115" t="n">
        <f aca="false">IFERROR(ROUND(AVERAGE(Z16,AV16,BR16,CN16),0),"")</f>
        <v>2</v>
      </c>
      <c r="E16" s="115" t="n">
        <f aca="false">IFERROR(ROUND(AVERAGE(AA16,AW16,BS16,CO16),0),"")</f>
        <v>2</v>
      </c>
      <c r="F16" s="115" t="n">
        <f aca="false">IFERROR(ROUND(AVERAGE(AB16,AX16,BT16,CP16),0),"")</f>
        <v>2</v>
      </c>
      <c r="G16" s="115" t="n">
        <f aca="false">IFERROR(ROUND(AVERAGE(AC16,AY16,BU16,CQ16),0),"")</f>
        <v>2</v>
      </c>
      <c r="H16" s="115" t="n">
        <f aca="false">IFERROR(ROUND(AVERAGE(AD16,AZ16,BV16,CR16),0),"")</f>
        <v>2</v>
      </c>
      <c r="I16" s="115" t="n">
        <f aca="false">IFERROR(ROUND(AVERAGE(AE16,BA16,BW16,CS16),0),"")</f>
        <v>2</v>
      </c>
      <c r="J16" s="115" t="n">
        <f aca="false">IFERROR(ROUND(AVERAGE(AF16,BB16,BX16,CT16),0),"")</f>
        <v>3</v>
      </c>
      <c r="K16" s="115" t="n">
        <f aca="false">IFERROR(ROUND(AVERAGE(AG16,BC16,BY16,CU16),0),"")</f>
        <v>3</v>
      </c>
      <c r="L16" s="115" t="n">
        <f aca="false">IFERROR(ROUND(AVERAGE(AH16,BD16,BZ16,CV16),0),"")</f>
        <v>3</v>
      </c>
      <c r="M16" s="115" t="n">
        <f aca="false">IFERROR(ROUND(AVERAGE(AI16,BE16,CA16,CW16),0),"")</f>
        <v>4</v>
      </c>
      <c r="N16" s="115" t="n">
        <f aca="false">IFERROR(ROUND(AVERAGE(AJ16,BF16,CB16,CX16),0),"")</f>
        <v>4</v>
      </c>
      <c r="O16" s="115" t="n">
        <f aca="false">IFERROR(ROUND(AVERAGE(AK16,BG16,CC16,CY16),0),"")</f>
        <v>2</v>
      </c>
      <c r="P16" s="115" t="n">
        <f aca="false">IFERROR(ROUND(AVERAGE(AL16,BH16,CD16,CZ16),0),"")</f>
        <v>3</v>
      </c>
      <c r="Q16" s="115" t="n">
        <f aca="false">IFERROR(ROUND(AVERAGE(AM16,BI16,CE16,DA16),0),"")</f>
        <v>2</v>
      </c>
      <c r="R16" s="115" t="n">
        <f aca="false">IFERROR(ROUND(AVERAGE(AN16,BJ16,CF16,DB16),0),"")</f>
        <v>2</v>
      </c>
      <c r="S16" s="115" t="n">
        <f aca="false">IFERROR(ROUND(AVERAGE(AO16,BK16,CG16,DC16),0),"")</f>
        <v>3</v>
      </c>
      <c r="T16" s="115" t="n">
        <f aca="false">IFERROR(ROUND(AVERAGE(AP16,BL16,CH16,DD16),0),"")</f>
        <v>3</v>
      </c>
      <c r="U16" s="115" t="n">
        <f aca="false">IFERROR(ROUND(AVERAGE(AQ16,BM16,CI16,DE16),0),"")</f>
        <v>3</v>
      </c>
      <c r="V16" s="115" t="n">
        <f aca="false">IFERROR(ROUND(AVERAGE(AR16,BN16,CJ16,DF16),0),"")</f>
        <v>3</v>
      </c>
      <c r="W16" s="115" t="n">
        <f aca="false">IFERROR(ROUND(AVERAGE(AS16,BO16,CK16,DG16),0),"")</f>
        <v>3</v>
      </c>
      <c r="X16" s="94" t="str">
        <f aca="false">IFERROR(INDEX('ES-Efficacy Acceptability'!H$12:H$52,MATCH($A16,'ES-Efficacy Acceptability'!$B$12:$B$52,0)),"")</f>
        <v/>
      </c>
      <c r="Y16" s="94" t="str">
        <f aca="false">IFERROR(INDEX('ES-Efficacy Acceptability'!I$12:I$52,MATCH($A16,'ES-Efficacy Acceptability'!$B$12:$B$52,0)),"")</f>
        <v/>
      </c>
      <c r="Z16" s="94" t="str">
        <f aca="false">IFERROR(INDEX('ES-Efficacy Acceptability'!J$12:J$52,MATCH($A16,'ES-Efficacy Acceptability'!$B$12:$B$52,0)),"")</f>
        <v/>
      </c>
      <c r="AA16" s="94" t="str">
        <f aca="false">IFERROR(INDEX('ES-Efficacy Acceptability'!K$12:K$52,MATCH($A16,'ES-Efficacy Acceptability'!$B$12:$B$52,0)),"")</f>
        <v/>
      </c>
      <c r="AB16" s="94" t="str">
        <f aca="false">IFERROR(INDEX('ES-Efficacy Acceptability'!L$12:L$52,MATCH($A16,'ES-Efficacy Acceptability'!$B$12:$B$52,0)),"")</f>
        <v/>
      </c>
      <c r="AC16" s="94" t="str">
        <f aca="false">IFERROR(INDEX('ES-Efficacy Acceptability'!M$12:M$52,MATCH($A16,'ES-Efficacy Acceptability'!$B$12:$B$52,0)),"")</f>
        <v/>
      </c>
      <c r="AD16" s="94" t="str">
        <f aca="false">IFERROR(INDEX('ES-Efficacy Acceptability'!N$12:N$52,MATCH($A16,'ES-Efficacy Acceptability'!$B$12:$B$52,0)),"")</f>
        <v/>
      </c>
      <c r="AE16" s="94" t="str">
        <f aca="false">IFERROR(INDEX('ES-Efficacy Acceptability'!O$12:O$52,MATCH($A16,'ES-Efficacy Acceptability'!$B$12:$B$52,0)),"")</f>
        <v/>
      </c>
      <c r="AF16" s="94" t="str">
        <f aca="false">IFERROR(INDEX('ES-Efficacy Acceptability'!P$12:P$52,MATCH($A16,'ES-Efficacy Acceptability'!$B$12:$B$52,0)),"")</f>
        <v/>
      </c>
      <c r="AG16" s="94" t="str">
        <f aca="false">IFERROR(INDEX('ES-Efficacy Acceptability'!Q$12:Q$52,MATCH($A16,'ES-Efficacy Acceptability'!$B$12:$B$52,0)),"")</f>
        <v/>
      </c>
      <c r="AH16" s="94" t="str">
        <f aca="false">IFERROR(INDEX('ES-Efficacy Acceptability'!R$12:R$52,MATCH($A16,'ES-Efficacy Acceptability'!$B$12:$B$52,0)),"")</f>
        <v/>
      </c>
      <c r="AI16" s="94" t="str">
        <f aca="false">IFERROR(INDEX('ES-Efficacy Acceptability'!S$12:S$52,MATCH($A16,'ES-Efficacy Acceptability'!$B$12:$B$52,0)),"")</f>
        <v/>
      </c>
      <c r="AJ16" s="94" t="str">
        <f aca="false">IFERROR(INDEX('ES-Efficacy Acceptability'!T$12:T$52,MATCH($A16,'ES-Efficacy Acceptability'!$B$12:$B$52,0)),"")</f>
        <v/>
      </c>
      <c r="AK16" s="94" t="str">
        <f aca="false">IFERROR(INDEX('ES-Efficacy Acceptability'!U$12:U$52,MATCH($A16,'ES-Efficacy Acceptability'!$B$12:$B$52,0)),"")</f>
        <v/>
      </c>
      <c r="AL16" s="94" t="str">
        <f aca="false">IFERROR(INDEX('ES-Efficacy Acceptability'!V$12:V$52,MATCH($A16,'ES-Efficacy Acceptability'!$B$12:$B$52,0)),"")</f>
        <v/>
      </c>
      <c r="AM16" s="94" t="str">
        <f aca="false">IFERROR(INDEX('ES-Efficacy Acceptability'!W$12:W$52,MATCH($A16,'ES-Efficacy Acceptability'!$B$12:$B$52,0)),"")</f>
        <v/>
      </c>
      <c r="AN16" s="94" t="str">
        <f aca="false">IFERROR(INDEX('ES-Efficacy Acceptability'!X$12:X$52,MATCH($A16,'ES-Efficacy Acceptability'!$B$12:$B$52,0)),"")</f>
        <v/>
      </c>
      <c r="AO16" s="94" t="str">
        <f aca="false">IFERROR(INDEX('ES-Efficacy Acceptability'!Y$12:Y$52,MATCH($A16,'ES-Efficacy Acceptability'!$B$12:$B$52,0)),"")</f>
        <v/>
      </c>
      <c r="AP16" s="94" t="str">
        <f aca="false">IFERROR(INDEX('ES-Efficacy Acceptability'!Z$12:Z$52,MATCH($A16,'ES-Efficacy Acceptability'!$B$12:$B$52,0)),"")</f>
        <v/>
      </c>
      <c r="AQ16" s="94" t="str">
        <f aca="false">IFERROR(INDEX('ES-Efficacy Acceptability'!AA$12:AA$52,MATCH($A16,'ES-Efficacy Acceptability'!$B$12:$B$52,0)),"")</f>
        <v/>
      </c>
      <c r="AR16" s="94" t="str">
        <f aca="false">IFERROR(INDEX('ES-Efficacy Acceptability'!AB$12:AB$52,MATCH($A16,'ES-Efficacy Acceptability'!$B$12:$B$52,0)),"")</f>
        <v/>
      </c>
      <c r="AS16" s="94" t="str">
        <f aca="false">IFERROR(INDEX('ES-Efficacy Acceptability'!AC$12:AC$52,MATCH($A16,'ES-Efficacy Acceptability'!$B$12:$B$52,0)),"")</f>
        <v/>
      </c>
      <c r="AT16" s="94" t="str">
        <f aca="false">IFERROR(INDEX('IT-Efficacy Acceptability'!H$12:H$52,MATCH($A16,'IT-Efficacy Acceptability'!$B$12:$B$52,0)),"")</f>
        <v/>
      </c>
      <c r="AU16" s="94" t="str">
        <f aca="false">IFERROR(INDEX('IT-Efficacy Acceptability'!I$12:I$52,MATCH($A16,'IT-Efficacy Acceptability'!$B$12:$B$52,0)),"")</f>
        <v/>
      </c>
      <c r="AV16" s="94" t="str">
        <f aca="false">IFERROR(INDEX('IT-Efficacy Acceptability'!J$12:J$52,MATCH($A16,'IT-Efficacy Acceptability'!$B$12:$B$52,0)),"")</f>
        <v/>
      </c>
      <c r="AW16" s="94" t="str">
        <f aca="false">IFERROR(INDEX('IT-Efficacy Acceptability'!K$12:K$52,MATCH($A16,'IT-Efficacy Acceptability'!$B$12:$B$52,0)),"")</f>
        <v/>
      </c>
      <c r="AX16" s="94" t="str">
        <f aca="false">IFERROR(INDEX('IT-Efficacy Acceptability'!L$12:L$52,MATCH($A16,'IT-Efficacy Acceptability'!$B$12:$B$52,0)),"")</f>
        <v/>
      </c>
      <c r="AY16" s="94" t="str">
        <f aca="false">IFERROR(INDEX('IT-Efficacy Acceptability'!M$12:M$52,MATCH($A16,'IT-Efficacy Acceptability'!$B$12:$B$52,0)),"")</f>
        <v/>
      </c>
      <c r="AZ16" s="94" t="str">
        <f aca="false">IFERROR(INDEX('IT-Efficacy Acceptability'!N$12:N$52,MATCH($A16,'IT-Efficacy Acceptability'!$B$12:$B$52,0)),"")</f>
        <v/>
      </c>
      <c r="BA16" s="94" t="str">
        <f aca="false">IFERROR(INDEX('IT-Efficacy Acceptability'!O$12:O$52,MATCH($A16,'IT-Efficacy Acceptability'!$B$12:$B$52,0)),"")</f>
        <v/>
      </c>
      <c r="BB16" s="94" t="str">
        <f aca="false">IFERROR(INDEX('IT-Efficacy Acceptability'!P$12:P$52,MATCH($A16,'IT-Efficacy Acceptability'!$B$12:$B$52,0)),"")</f>
        <v/>
      </c>
      <c r="BC16" s="94" t="str">
        <f aca="false">IFERROR(INDEX('IT-Efficacy Acceptability'!Q$12:Q$52,MATCH($A16,'IT-Efficacy Acceptability'!$B$12:$B$52,0)),"")</f>
        <v/>
      </c>
      <c r="BD16" s="94" t="str">
        <f aca="false">IFERROR(INDEX('IT-Efficacy Acceptability'!R$12:R$52,MATCH($A16,'IT-Efficacy Acceptability'!$B$12:$B$52,0)),"")</f>
        <v/>
      </c>
      <c r="BE16" s="94" t="str">
        <f aca="false">IFERROR(INDEX('IT-Efficacy Acceptability'!S$12:S$52,MATCH($A16,'IT-Efficacy Acceptability'!$B$12:$B$52,0)),"")</f>
        <v/>
      </c>
      <c r="BF16" s="94" t="str">
        <f aca="false">IFERROR(INDEX('IT-Efficacy Acceptability'!T$12:T$52,MATCH($A16,'IT-Efficacy Acceptability'!$B$12:$B$52,0)),"")</f>
        <v/>
      </c>
      <c r="BG16" s="94" t="str">
        <f aca="false">IFERROR(INDEX('IT-Efficacy Acceptability'!U$12:U$52,MATCH($A16,'IT-Efficacy Acceptability'!$B$12:$B$52,0)),"")</f>
        <v/>
      </c>
      <c r="BH16" s="94" t="str">
        <f aca="false">IFERROR(INDEX('IT-Efficacy Acceptability'!V$12:V$52,MATCH($A16,'IT-Efficacy Acceptability'!$B$12:$B$52,0)),"")</f>
        <v/>
      </c>
      <c r="BI16" s="94" t="str">
        <f aca="false">IFERROR(INDEX('IT-Efficacy Acceptability'!W$12:W$52,MATCH($A16,'IT-Efficacy Acceptability'!$B$12:$B$52,0)),"")</f>
        <v/>
      </c>
      <c r="BJ16" s="94" t="str">
        <f aca="false">IFERROR(INDEX('IT-Efficacy Acceptability'!X$12:X$52,MATCH($A16,'IT-Efficacy Acceptability'!$B$12:$B$52,0)),"")</f>
        <v/>
      </c>
      <c r="BK16" s="94" t="str">
        <f aca="false">IFERROR(INDEX('IT-Efficacy Acceptability'!Y$12:Y$52,MATCH($A16,'IT-Efficacy Acceptability'!$B$12:$B$52,0)),"")</f>
        <v/>
      </c>
      <c r="BL16" s="94" t="str">
        <f aca="false">IFERROR(INDEX('IT-Efficacy Acceptability'!Z$12:Z$52,MATCH($A16,'IT-Efficacy Acceptability'!$B$12:$B$52,0)),"")</f>
        <v/>
      </c>
      <c r="BM16" s="94" t="str">
        <f aca="false">IFERROR(INDEX('IT-Efficacy Acceptability'!AA$12:AA$52,MATCH($A16,'IT-Efficacy Acceptability'!$B$12:$B$52,0)),"")</f>
        <v/>
      </c>
      <c r="BN16" s="94" t="str">
        <f aca="false">IFERROR(INDEX('IT-Efficacy Acceptability'!AB$12:AB$52,MATCH($A16,'IT-Efficacy Acceptability'!$B$12:$B$52,0)),"")</f>
        <v/>
      </c>
      <c r="BO16" s="94" t="str">
        <f aca="false">IFERROR(INDEX('IT-Efficacy Acceptability'!AC$12:AC$52,MATCH($A16,'IT-Efficacy Acceptability'!$B$12:$B$52,0)),"")</f>
        <v/>
      </c>
      <c r="BP16" s="94" t="n">
        <f aca="false">IFERROR(INDEX('DE-Efficacy Acceptability'!H$12:H$52,MATCH($A16,'DE-Efficacy Acceptability'!$B$12:$B$52,0)),"")</f>
        <v>2</v>
      </c>
      <c r="BQ16" s="94" t="n">
        <f aca="false">IFERROR(INDEX('DE-Efficacy Acceptability'!I$12:I$52,MATCH($A16,'DE-Efficacy Acceptability'!$B$12:$B$52,0)),"")</f>
        <v>2</v>
      </c>
      <c r="BR16" s="94" t="n">
        <f aca="false">IFERROR(INDEX('DE-Efficacy Acceptability'!J$12:J$52,MATCH($A16,'DE-Efficacy Acceptability'!$B$12:$B$52,0)),"")</f>
        <v>2</v>
      </c>
      <c r="BS16" s="94" t="n">
        <f aca="false">IFERROR(INDEX('DE-Efficacy Acceptability'!K$12:K$52,MATCH($A16,'DE-Efficacy Acceptability'!$B$12:$B$52,0)),"")</f>
        <v>2</v>
      </c>
      <c r="BT16" s="94" t="n">
        <f aca="false">IFERROR(INDEX('DE-Efficacy Acceptability'!L$12:L$52,MATCH($A16,'DE-Efficacy Acceptability'!$B$12:$B$52,0)),"")</f>
        <v>2</v>
      </c>
      <c r="BU16" s="94" t="n">
        <f aca="false">IFERROR(INDEX('DE-Efficacy Acceptability'!M$12:M$52,MATCH($A16,'DE-Efficacy Acceptability'!$B$12:$B$52,0)),"")</f>
        <v>2</v>
      </c>
      <c r="BV16" s="94" t="n">
        <f aca="false">IFERROR(INDEX('DE-Efficacy Acceptability'!N$12:N$52,MATCH($A16,'DE-Efficacy Acceptability'!$B$12:$B$52,0)),"")</f>
        <v>2</v>
      </c>
      <c r="BW16" s="94" t="n">
        <f aca="false">IFERROR(INDEX('DE-Efficacy Acceptability'!O$12:O$52,MATCH($A16,'DE-Efficacy Acceptability'!$B$12:$B$52,0)),"")</f>
        <v>2</v>
      </c>
      <c r="BX16" s="94" t="n">
        <f aca="false">IFERROR(INDEX('DE-Efficacy Acceptability'!P$12:P$52,MATCH($A16,'DE-Efficacy Acceptability'!$B$12:$B$52,0)),"")</f>
        <v>3</v>
      </c>
      <c r="BY16" s="94" t="n">
        <f aca="false">IFERROR(INDEX('DE-Efficacy Acceptability'!Q$12:Q$52,MATCH($A16,'DE-Efficacy Acceptability'!$B$12:$B$52,0)),"")</f>
        <v>3</v>
      </c>
      <c r="BZ16" s="94" t="n">
        <f aca="false">IFERROR(INDEX('DE-Efficacy Acceptability'!R$12:R$52,MATCH($A16,'DE-Efficacy Acceptability'!$B$12:$B$52,0)),"")</f>
        <v>3</v>
      </c>
      <c r="CA16" s="94" t="n">
        <f aca="false">IFERROR(INDEX('DE-Efficacy Acceptability'!S$12:S$52,MATCH($A16,'DE-Efficacy Acceptability'!$B$12:$B$52,0)),"")</f>
        <v>4</v>
      </c>
      <c r="CB16" s="94" t="n">
        <f aca="false">IFERROR(INDEX('DE-Efficacy Acceptability'!T$12:T$52,MATCH($A16,'DE-Efficacy Acceptability'!$B$12:$B$52,0)),"")</f>
        <v>4</v>
      </c>
      <c r="CC16" s="94" t="n">
        <f aca="false">IFERROR(INDEX('DE-Efficacy Acceptability'!U$12:U$52,MATCH($A16,'DE-Efficacy Acceptability'!$B$12:$B$52,0)),"")</f>
        <v>2</v>
      </c>
      <c r="CD16" s="94" t="n">
        <f aca="false">IFERROR(INDEX('DE-Efficacy Acceptability'!V$12:V$52,MATCH($A16,'DE-Efficacy Acceptability'!$B$12:$B$52,0)),"")</f>
        <v>3</v>
      </c>
      <c r="CE16" s="94" t="n">
        <f aca="false">IFERROR(INDEX('DE-Efficacy Acceptability'!W$12:W$52,MATCH($A16,'DE-Efficacy Acceptability'!$B$12:$B$52,0)),"")</f>
        <v>2</v>
      </c>
      <c r="CF16" s="94" t="n">
        <f aca="false">IFERROR(INDEX('DE-Efficacy Acceptability'!X$12:X$52,MATCH($A16,'DE-Efficacy Acceptability'!$B$12:$B$52,0)),"")</f>
        <v>2</v>
      </c>
      <c r="CG16" s="94" t="n">
        <f aca="false">IFERROR(INDEX('DE-Efficacy Acceptability'!Y$12:Y$52,MATCH($A16,'DE-Efficacy Acceptability'!$B$12:$B$52,0)),"")</f>
        <v>3</v>
      </c>
      <c r="CH16" s="94" t="n">
        <f aca="false">IFERROR(INDEX('DE-Efficacy Acceptability'!Z$12:Z$52,MATCH($A16,'DE-Efficacy Acceptability'!$B$12:$B$52,0)),"")</f>
        <v>3</v>
      </c>
      <c r="CI16" s="94" t="n">
        <f aca="false">IFERROR(INDEX('DE-Efficacy Acceptability'!AA$12:AA$52,MATCH($A16,'DE-Efficacy Acceptability'!$B$12:$B$52,0)),"")</f>
        <v>3</v>
      </c>
      <c r="CJ16" s="94" t="n">
        <f aca="false">IFERROR(INDEX('DE-Efficacy Acceptability'!AB$12:AB$52,MATCH($A16,'DE-Efficacy Acceptability'!$B$12:$B$52,0)),"")</f>
        <v>3</v>
      </c>
      <c r="CK16" s="94" t="n">
        <f aca="false">IFERROR(INDEX('DE-Efficacy Acceptability'!AC$12:AC$52,MATCH($A16,'DE-Efficacy Acceptability'!$B$12:$B$52,0)),"")</f>
        <v>3</v>
      </c>
      <c r="CL16" s="94" t="str">
        <f aca="false">IFERROR(INDEX('FR-Efficacy Acceptability'!H$12:H$52,MATCH($A16,'FR-Efficacy Acceptability'!$B$12:$B$52,0)),"")</f>
        <v/>
      </c>
      <c r="CM16" s="94" t="str">
        <f aca="false">IFERROR(INDEX('FR-Efficacy Acceptability'!I$12:I$52,MATCH($A16,'FR-Efficacy Acceptability'!$B$12:$B$52,0)),"")</f>
        <v/>
      </c>
      <c r="CN16" s="94" t="str">
        <f aca="false">IFERROR(INDEX('FR-Efficacy Acceptability'!J$12:J$52,MATCH($A16,'FR-Efficacy Acceptability'!$B$12:$B$52,0)),"")</f>
        <v/>
      </c>
      <c r="CO16" s="94" t="str">
        <f aca="false">IFERROR(INDEX('FR-Efficacy Acceptability'!K$12:K$52,MATCH($A16,'FR-Efficacy Acceptability'!$B$12:$B$52,0)),"")</f>
        <v/>
      </c>
      <c r="CP16" s="94" t="str">
        <f aca="false">IFERROR(INDEX('FR-Efficacy Acceptability'!L$12:L$52,MATCH($A16,'FR-Efficacy Acceptability'!$B$12:$B$52,0)),"")</f>
        <v/>
      </c>
      <c r="CQ16" s="94" t="str">
        <f aca="false">IFERROR(INDEX('FR-Efficacy Acceptability'!M$12:M$52,MATCH($A16,'FR-Efficacy Acceptability'!$B$12:$B$52,0)),"")</f>
        <v/>
      </c>
      <c r="CR16" s="94" t="str">
        <f aca="false">IFERROR(INDEX('FR-Efficacy Acceptability'!N$12:N$52,MATCH($A16,'FR-Efficacy Acceptability'!$B$12:$B$52,0)),"")</f>
        <v/>
      </c>
      <c r="CS16" s="94" t="str">
        <f aca="false">IFERROR(INDEX('FR-Efficacy Acceptability'!O$12:O$52,MATCH($A16,'FR-Efficacy Acceptability'!$B$12:$B$52,0)),"")</f>
        <v/>
      </c>
      <c r="CT16" s="94" t="str">
        <f aca="false">IFERROR(INDEX('FR-Efficacy Acceptability'!P$12:P$52,MATCH($A16,'FR-Efficacy Acceptability'!$B$12:$B$52,0)),"")</f>
        <v/>
      </c>
      <c r="CU16" s="94" t="str">
        <f aca="false">IFERROR(INDEX('FR-Efficacy Acceptability'!Q$12:Q$52,MATCH($A16,'FR-Efficacy Acceptability'!$B$12:$B$52,0)),"")</f>
        <v/>
      </c>
      <c r="CV16" s="94" t="str">
        <f aca="false">IFERROR(INDEX('FR-Efficacy Acceptability'!R$12:R$52,MATCH($A16,'FR-Efficacy Acceptability'!$B$12:$B$52,0)),"")</f>
        <v/>
      </c>
      <c r="CW16" s="94" t="str">
        <f aca="false">IFERROR(INDEX('FR-Efficacy Acceptability'!S$12:S$52,MATCH($A16,'FR-Efficacy Acceptability'!$B$12:$B$52,0)),"")</f>
        <v/>
      </c>
      <c r="CX16" s="94" t="str">
        <f aca="false">IFERROR(INDEX('FR-Efficacy Acceptability'!T$12:T$52,MATCH($A16,'FR-Efficacy Acceptability'!$B$12:$B$52,0)),"")</f>
        <v/>
      </c>
      <c r="CY16" s="94" t="str">
        <f aca="false">IFERROR(INDEX('FR-Efficacy Acceptability'!U$12:U$52,MATCH($A16,'FR-Efficacy Acceptability'!$B$12:$B$52,0)),"")</f>
        <v/>
      </c>
      <c r="CZ16" s="94" t="str">
        <f aca="false">IFERROR(INDEX('FR-Efficacy Acceptability'!V$12:V$52,MATCH($A16,'FR-Efficacy Acceptability'!$B$12:$B$52,0)),"")</f>
        <v/>
      </c>
      <c r="DA16" s="94" t="str">
        <f aca="false">IFERROR(INDEX('FR-Efficacy Acceptability'!W$12:W$52,MATCH($A16,'FR-Efficacy Acceptability'!$B$12:$B$52,0)),"")</f>
        <v/>
      </c>
      <c r="DB16" s="94" t="str">
        <f aca="false">IFERROR(INDEX('FR-Efficacy Acceptability'!X$12:X$52,MATCH($A16,'FR-Efficacy Acceptability'!$B$12:$B$52,0)),"")</f>
        <v/>
      </c>
      <c r="DC16" s="94" t="str">
        <f aca="false">IFERROR(INDEX('FR-Efficacy Acceptability'!Y$12:Y$52,MATCH($A16,'FR-Efficacy Acceptability'!$B$12:$B$52,0)),"")</f>
        <v/>
      </c>
      <c r="DD16" s="94" t="str">
        <f aca="false">IFERROR(INDEX('FR-Efficacy Acceptability'!Z$12:Z$52,MATCH($A16,'FR-Efficacy Acceptability'!$B$12:$B$52,0)),"")</f>
        <v/>
      </c>
      <c r="DE16" s="94" t="str">
        <f aca="false">IFERROR(INDEX('FR-Efficacy Acceptability'!AA$12:AA$52,MATCH($A16,'FR-Efficacy Acceptability'!$B$12:$B$52,0)),"")</f>
        <v/>
      </c>
      <c r="DF16" s="94" t="str">
        <f aca="false">IFERROR(INDEX('FR-Efficacy Acceptability'!AB$12:AB$52,MATCH($A16,'FR-Efficacy Acceptability'!$B$12:$B$52,0)),"")</f>
        <v/>
      </c>
      <c r="DG16" s="94" t="str">
        <f aca="false">IFERROR(INDEX('FR-Efficacy Acceptability'!AC$12:AC$52,MATCH($A16,'FR-Efficacy Acceptability'!$B$12:$B$52,0)),"")</f>
        <v/>
      </c>
      <c r="DH16" s="115" t="str">
        <f aca="false">IF(X16&lt;&gt;"",X16-B16,"")</f>
        <v/>
      </c>
      <c r="DI16" s="115" t="str">
        <f aca="false">IF(Y16&lt;&gt;"",Y16-C16,"")</f>
        <v/>
      </c>
      <c r="DJ16" s="115" t="str">
        <f aca="false">IF(Z16&lt;&gt;"",Z16-D16,"")</f>
        <v/>
      </c>
      <c r="DK16" s="115" t="str">
        <f aca="false">IF(AA16&lt;&gt;"",AA16-E16,"")</f>
        <v/>
      </c>
      <c r="DL16" s="115" t="str">
        <f aca="false">IF(AB16&lt;&gt;"",AB16-F16,"")</f>
        <v/>
      </c>
      <c r="DM16" s="115" t="str">
        <f aca="false">IF(AC16&lt;&gt;"",AC16-G16,"")</f>
        <v/>
      </c>
      <c r="DN16" s="115" t="str">
        <f aca="false">IF(AD16&lt;&gt;"",AD16-H16,"")</f>
        <v/>
      </c>
      <c r="DO16" s="115" t="str">
        <f aca="false">IF(AE16&lt;&gt;"",AE16-I16,"")</f>
        <v/>
      </c>
      <c r="DP16" s="115" t="str">
        <f aca="false">IF(AF16&lt;&gt;"",AF16-J16,"")</f>
        <v/>
      </c>
      <c r="DQ16" s="115" t="str">
        <f aca="false">IF(AG16&lt;&gt;"",AG16-K16,"")</f>
        <v/>
      </c>
      <c r="DR16" s="115" t="str">
        <f aca="false">IF(AH16&lt;&gt;"",AH16-L16,"")</f>
        <v/>
      </c>
      <c r="DS16" s="115" t="str">
        <f aca="false">IF(AI16&lt;&gt;"",AI16-M16,"")</f>
        <v/>
      </c>
      <c r="DT16" s="115" t="str">
        <f aca="false">IF(AJ16&lt;&gt;"",AJ16-N16,"")</f>
        <v/>
      </c>
      <c r="DU16" s="115" t="str">
        <f aca="false">IF(AK16&lt;&gt;"",AK16-O16,"")</f>
        <v/>
      </c>
      <c r="DV16" s="115" t="str">
        <f aca="false">IF(AL16&lt;&gt;"",AL16-P16,"")</f>
        <v/>
      </c>
      <c r="DW16" s="115" t="str">
        <f aca="false">IF(AM16&lt;&gt;"",AM16-Q16,"")</f>
        <v/>
      </c>
      <c r="DX16" s="115" t="str">
        <f aca="false">IF(AN16&lt;&gt;"",AN16-R16,"")</f>
        <v/>
      </c>
      <c r="DY16" s="115" t="str">
        <f aca="false">IF(AO16&lt;&gt;"",AO16-S16,"")</f>
        <v/>
      </c>
      <c r="DZ16" s="115" t="str">
        <f aca="false">IF(AP16&lt;&gt;"",AP16-T16,"")</f>
        <v/>
      </c>
      <c r="EA16" s="115" t="str">
        <f aca="false">IF(AQ16&lt;&gt;"",AQ16-U16,"")</f>
        <v/>
      </c>
      <c r="EB16" s="115" t="str">
        <f aca="false">IF(AR16&lt;&gt;"",AR16-V16,"")</f>
        <v/>
      </c>
      <c r="EC16" s="115" t="str">
        <f aca="false">IF(AS16&lt;&gt;"",AS16-W16,"")</f>
        <v/>
      </c>
      <c r="ED16" s="115" t="str">
        <f aca="false">IF(AT16&lt;&gt;"",AT16-B16,"")</f>
        <v/>
      </c>
      <c r="EE16" s="115" t="str">
        <f aca="false">IF(AU16&lt;&gt;"",AU16-C16,"")</f>
        <v/>
      </c>
      <c r="EF16" s="115" t="str">
        <f aca="false">IF(AV16&lt;&gt;"",AV16-D16,"")</f>
        <v/>
      </c>
      <c r="EG16" s="115" t="str">
        <f aca="false">IF(AW16&lt;&gt;"",AW16-E16,"")</f>
        <v/>
      </c>
      <c r="EH16" s="115" t="str">
        <f aca="false">IF(AX16&lt;&gt;"",AX16-F16,"")</f>
        <v/>
      </c>
      <c r="EI16" s="115" t="str">
        <f aca="false">IF(AY16&lt;&gt;"",AY16-G16,"")</f>
        <v/>
      </c>
      <c r="EJ16" s="115" t="str">
        <f aca="false">IF(AZ16&lt;&gt;"",AZ16-H16,"")</f>
        <v/>
      </c>
      <c r="EK16" s="115" t="str">
        <f aca="false">IF(BA16&lt;&gt;"",BA16-I16,"")</f>
        <v/>
      </c>
      <c r="EL16" s="115" t="str">
        <f aca="false">IF(BB16&lt;&gt;"",BB16-J16,"")</f>
        <v/>
      </c>
      <c r="EM16" s="115" t="str">
        <f aca="false">IF(BC16&lt;&gt;"",BC16-K16,"")</f>
        <v/>
      </c>
      <c r="EN16" s="115" t="str">
        <f aca="false">IF(BD16&lt;&gt;"",BD16-L16,"")</f>
        <v/>
      </c>
      <c r="EO16" s="115" t="str">
        <f aca="false">IF(BE16&lt;&gt;"",BE16-M16,"")</f>
        <v/>
      </c>
      <c r="EP16" s="115" t="str">
        <f aca="false">IF(BF16&lt;&gt;"",BF16-N16,"")</f>
        <v/>
      </c>
      <c r="EQ16" s="115" t="str">
        <f aca="false">IF(BG16&lt;&gt;"",BG16-O16,"")</f>
        <v/>
      </c>
      <c r="ER16" s="115" t="str">
        <f aca="false">IF(BH16&lt;&gt;"",BH16-P16,"")</f>
        <v/>
      </c>
      <c r="ES16" s="115" t="str">
        <f aca="false">IF(BI16&lt;&gt;"",BI16-Q16,"")</f>
        <v/>
      </c>
      <c r="ET16" s="115" t="str">
        <f aca="false">IF(BJ16&lt;&gt;"",BJ16-R16,"")</f>
        <v/>
      </c>
      <c r="EU16" s="115" t="str">
        <f aca="false">IF(BK16&lt;&gt;"",BK16-S16,"")</f>
        <v/>
      </c>
      <c r="EV16" s="115" t="str">
        <f aca="false">IF(BL16&lt;&gt;"",BL16-T16,"")</f>
        <v/>
      </c>
      <c r="EW16" s="115" t="str">
        <f aca="false">IF(BM16&lt;&gt;"",BM16-U16,"")</f>
        <v/>
      </c>
      <c r="EX16" s="115" t="str">
        <f aca="false">IF(BN16&lt;&gt;"",BN16-V16,"")</f>
        <v/>
      </c>
      <c r="EY16" s="115" t="str">
        <f aca="false">IF(BO16&lt;&gt;"",BO16-W16,"")</f>
        <v/>
      </c>
      <c r="EZ16" s="115" t="n">
        <f aca="false">IF(BP16&lt;&gt;"",BP16-B16,"")</f>
        <v>0</v>
      </c>
      <c r="FA16" s="115" t="n">
        <f aca="false">IF(BQ16&lt;&gt;"",BQ16-C16,"")</f>
        <v>0</v>
      </c>
      <c r="FB16" s="115" t="n">
        <f aca="false">IF(BR16&lt;&gt;"",BR16-D16,"")</f>
        <v>0</v>
      </c>
      <c r="FC16" s="115" t="n">
        <f aca="false">IF(BS16&lt;&gt;"",BS16-E16,"")</f>
        <v>0</v>
      </c>
      <c r="FD16" s="115" t="n">
        <f aca="false">IF(BT16&lt;&gt;"",BT16-F16,"")</f>
        <v>0</v>
      </c>
      <c r="FE16" s="115" t="n">
        <f aca="false">IF(BU16&lt;&gt;"",BU16-G16,"")</f>
        <v>0</v>
      </c>
      <c r="FF16" s="115" t="n">
        <f aca="false">IF(BV16&lt;&gt;"",BV16-H16,"")</f>
        <v>0</v>
      </c>
      <c r="FG16" s="115" t="n">
        <f aca="false">IF(BW16&lt;&gt;"",BW16-I16,"")</f>
        <v>0</v>
      </c>
      <c r="FH16" s="115" t="n">
        <f aca="false">IF(BX16&lt;&gt;"",BX16-J16,"")</f>
        <v>0</v>
      </c>
      <c r="FI16" s="115" t="n">
        <f aca="false">IF(BY16&lt;&gt;"",BY16-K16,"")</f>
        <v>0</v>
      </c>
      <c r="FJ16" s="115" t="n">
        <f aca="false">IF(BZ16&lt;&gt;"",BZ16-L16,"")</f>
        <v>0</v>
      </c>
      <c r="FK16" s="115" t="n">
        <f aca="false">IF(CA16&lt;&gt;"",CA16-M16,"")</f>
        <v>0</v>
      </c>
      <c r="FL16" s="115" t="n">
        <f aca="false">IF(CB16&lt;&gt;"",CB16-N16,"")</f>
        <v>0</v>
      </c>
      <c r="FM16" s="115" t="n">
        <f aca="false">IF(CC16&lt;&gt;"",CC16-O16,"")</f>
        <v>0</v>
      </c>
      <c r="FN16" s="115" t="n">
        <f aca="false">IF(CD16&lt;&gt;"",CD16-P16,"")</f>
        <v>0</v>
      </c>
      <c r="FO16" s="115" t="n">
        <f aca="false">IF(CE16&lt;&gt;"",CE16-Q16,"")</f>
        <v>0</v>
      </c>
      <c r="FP16" s="115" t="n">
        <f aca="false">IF(CF16&lt;&gt;"",CF16-R16,"")</f>
        <v>0</v>
      </c>
      <c r="FQ16" s="115" t="n">
        <f aca="false">IF(CG16&lt;&gt;"",CG16-S16,"")</f>
        <v>0</v>
      </c>
      <c r="FR16" s="115" t="n">
        <f aca="false">IF(CH16&lt;&gt;"",CH16-T16,"")</f>
        <v>0</v>
      </c>
      <c r="FS16" s="115" t="n">
        <f aca="false">IF(CI16&lt;&gt;"",CI16-U16,"")</f>
        <v>0</v>
      </c>
      <c r="FT16" s="115" t="n">
        <f aca="false">IF(CJ16&lt;&gt;"",CJ16-V16,"")</f>
        <v>0</v>
      </c>
      <c r="FU16" s="115" t="n">
        <f aca="false">IF(CK16&lt;&gt;"",CK16-W16,"")</f>
        <v>0</v>
      </c>
      <c r="FV16" s="115" t="str">
        <f aca="false">IF(CL16&lt;&gt;"",CL16-B16,"")</f>
        <v/>
      </c>
      <c r="FW16" s="115" t="str">
        <f aca="false">IF(CM16&lt;&gt;"",CM16-C16,"")</f>
        <v/>
      </c>
      <c r="FX16" s="115" t="str">
        <f aca="false">IF(CN16&lt;&gt;"",CN16-D16,"")</f>
        <v/>
      </c>
      <c r="FY16" s="115" t="str">
        <f aca="false">IF(CO16&lt;&gt;"",CO16-E16,"")</f>
        <v/>
      </c>
      <c r="FZ16" s="115" t="str">
        <f aca="false">IF(CP16&lt;&gt;"",CP16-F16,"")</f>
        <v/>
      </c>
      <c r="GA16" s="115" t="str">
        <f aca="false">IF(CQ16&lt;&gt;"",CQ16-G16,"")</f>
        <v/>
      </c>
      <c r="GB16" s="115" t="str">
        <f aca="false">IF(CR16&lt;&gt;"",CR16-H16,"")</f>
        <v/>
      </c>
      <c r="GC16" s="115" t="str">
        <f aca="false">IF(CS16&lt;&gt;"",CS16-I16,"")</f>
        <v/>
      </c>
      <c r="GD16" s="115" t="str">
        <f aca="false">IF(CT16&lt;&gt;"",CT16-J16,"")</f>
        <v/>
      </c>
      <c r="GE16" s="115" t="str">
        <f aca="false">IF(CU16&lt;&gt;"",CU16-K16,"")</f>
        <v/>
      </c>
      <c r="GF16" s="115" t="str">
        <f aca="false">IF(CV16&lt;&gt;"",CV16-L16,"")</f>
        <v/>
      </c>
      <c r="GG16" s="115" t="str">
        <f aca="false">IF(CW16&lt;&gt;"",CW16-M16,"")</f>
        <v/>
      </c>
      <c r="GH16" s="115" t="str">
        <f aca="false">IF(CX16&lt;&gt;"",CX16-N16,"")</f>
        <v/>
      </c>
      <c r="GI16" s="115" t="str">
        <f aca="false">IF(CY16&lt;&gt;"",CY16-O16,"")</f>
        <v/>
      </c>
      <c r="GJ16" s="115" t="str">
        <f aca="false">IF(CZ16&lt;&gt;"",CZ16-P16,"")</f>
        <v/>
      </c>
      <c r="GK16" s="115" t="str">
        <f aca="false">IF(DA16&lt;&gt;"",DA16-Q16,"")</f>
        <v/>
      </c>
      <c r="GL16" s="115" t="str">
        <f aca="false">IF(DB16&lt;&gt;"",DB16-R16,"")</f>
        <v/>
      </c>
      <c r="GM16" s="115" t="str">
        <f aca="false">IF(DC16&lt;&gt;"",DC16-S16,"")</f>
        <v/>
      </c>
      <c r="GN16" s="115" t="str">
        <f aca="false">IF(DD16&lt;&gt;"",DD16-T16,"")</f>
        <v/>
      </c>
      <c r="GO16" s="115" t="str">
        <f aca="false">IF(DE16&lt;&gt;"",DE16-U16,"")</f>
        <v/>
      </c>
      <c r="GP16" s="115" t="str">
        <f aca="false">IF(DF16&lt;&gt;"",DF16-V16,"")</f>
        <v/>
      </c>
      <c r="GQ16" s="115" t="str">
        <f aca="false">IF(DG16&lt;&gt;"",DG16-W16,"")</f>
        <v/>
      </c>
      <c r="GR16" s="116" t="n">
        <f aca="false" t="array" ref="GR16:GR16">MAX(DH16:GQ16)=MIN(DH16:GQ16)</f>
        <v>1</v>
      </c>
    </row>
    <row r="17" customFormat="false" ht="15" hidden="true" customHeight="false" outlineLevel="0" collapsed="false">
      <c r="A17" s="39" t="s">
        <v>39</v>
      </c>
      <c r="B17" s="115" t="n">
        <f aca="false">IFERROR(ROUND(AVERAGE(X17,AT17,BP17,CL17),0),"")</f>
        <v>5</v>
      </c>
      <c r="C17" s="115" t="n">
        <f aca="false">IFERROR(ROUND(AVERAGE(Y17,AU17,BQ17,CM17),0),"")</f>
        <v>5</v>
      </c>
      <c r="D17" s="115" t="n">
        <f aca="false">IFERROR(ROUND(AVERAGE(Z17,AV17,BR17,CN17),0),"")</f>
        <v>5</v>
      </c>
      <c r="E17" s="115" t="n">
        <f aca="false">IFERROR(ROUND(AVERAGE(AA17,AW17,BS17,CO17),0),"")</f>
        <v>5</v>
      </c>
      <c r="F17" s="115" t="n">
        <f aca="false">IFERROR(ROUND(AVERAGE(AB17,AX17,BT17,CP17),0),"")</f>
        <v>4</v>
      </c>
      <c r="G17" s="115" t="n">
        <f aca="false">IFERROR(ROUND(AVERAGE(AC17,AY17,BU17,CQ17),0),"")</f>
        <v>2</v>
      </c>
      <c r="H17" s="115" t="n">
        <f aca="false">IFERROR(ROUND(AVERAGE(AD17,AZ17,BV17,CR17),0),"")</f>
        <v>4</v>
      </c>
      <c r="I17" s="115" t="n">
        <f aca="false">IFERROR(ROUND(AVERAGE(AE17,BA17,BW17,CS17),0),"")</f>
        <v>3</v>
      </c>
      <c r="J17" s="115" t="n">
        <f aca="false">IFERROR(ROUND(AVERAGE(AF17,BB17,BX17,CT17),0),"")</f>
        <v>4</v>
      </c>
      <c r="K17" s="115" t="n">
        <f aca="false">IFERROR(ROUND(AVERAGE(AG17,BC17,BY17,CU17),0),"")</f>
        <v>5</v>
      </c>
      <c r="L17" s="115" t="n">
        <f aca="false">IFERROR(ROUND(AVERAGE(AH17,BD17,BZ17,CV17),0),"")</f>
        <v>4</v>
      </c>
      <c r="M17" s="115" t="n">
        <f aca="false">IFERROR(ROUND(AVERAGE(AI17,BE17,CA17,CW17),0),"")</f>
        <v>3</v>
      </c>
      <c r="N17" s="115" t="n">
        <f aca="false">IFERROR(ROUND(AVERAGE(AJ17,BF17,CB17,CX17),0),"")</f>
        <v>5</v>
      </c>
      <c r="O17" s="115" t="n">
        <f aca="false">IFERROR(ROUND(AVERAGE(AK17,BG17,CC17,CY17),0),"")</f>
        <v>4</v>
      </c>
      <c r="P17" s="115" t="n">
        <f aca="false">IFERROR(ROUND(AVERAGE(AL17,BH17,CD17,CZ17),0),"")</f>
        <v>5</v>
      </c>
      <c r="Q17" s="115" t="n">
        <f aca="false">IFERROR(ROUND(AVERAGE(AM17,BI17,CE17,DA17),0),"")</f>
        <v>5</v>
      </c>
      <c r="R17" s="115" t="n">
        <f aca="false">IFERROR(ROUND(AVERAGE(AN17,BJ17,CF17,DB17),0),"")</f>
        <v>3</v>
      </c>
      <c r="S17" s="115" t="n">
        <f aca="false">IFERROR(ROUND(AVERAGE(AO17,BK17,CG17,DC17),0),"")</f>
        <v>3</v>
      </c>
      <c r="T17" s="115" t="n">
        <f aca="false">IFERROR(ROUND(AVERAGE(AP17,BL17,CH17,DD17),0),"")</f>
        <v>3</v>
      </c>
      <c r="U17" s="115" t="n">
        <f aca="false">IFERROR(ROUND(AVERAGE(AQ17,BM17,CI17,DE17),0),"")</f>
        <v>3</v>
      </c>
      <c r="V17" s="115" t="n">
        <f aca="false">IFERROR(ROUND(AVERAGE(AR17,BN17,CJ17,DF17),0),"")</f>
        <v>3</v>
      </c>
      <c r="W17" s="115" t="n">
        <f aca="false">IFERROR(ROUND(AVERAGE(AS17,BO17,CK17,DG17),0),"")</f>
        <v>3</v>
      </c>
      <c r="X17" s="94" t="n">
        <f aca="false">IFERROR(INDEX('ES-Efficacy Acceptability'!H$12:H$52,MATCH($A17,'ES-Efficacy Acceptability'!$B$12:$B$52,0)),"")</f>
        <v>5</v>
      </c>
      <c r="Y17" s="94" t="n">
        <f aca="false">IFERROR(INDEX('ES-Efficacy Acceptability'!I$12:I$52,MATCH($A17,'ES-Efficacy Acceptability'!$B$12:$B$52,0)),"")</f>
        <v>5</v>
      </c>
      <c r="Z17" s="94" t="n">
        <f aca="false">IFERROR(INDEX('ES-Efficacy Acceptability'!J$12:J$52,MATCH($A17,'ES-Efficacy Acceptability'!$B$12:$B$52,0)),"")</f>
        <v>5</v>
      </c>
      <c r="AA17" s="94" t="n">
        <f aca="false">IFERROR(INDEX('ES-Efficacy Acceptability'!K$12:K$52,MATCH($A17,'ES-Efficacy Acceptability'!$B$12:$B$52,0)),"")</f>
        <v>5</v>
      </c>
      <c r="AB17" s="94" t="n">
        <f aca="false">IFERROR(INDEX('ES-Efficacy Acceptability'!L$12:L$52,MATCH($A17,'ES-Efficacy Acceptability'!$B$12:$B$52,0)),"")</f>
        <v>4</v>
      </c>
      <c r="AC17" s="94" t="n">
        <f aca="false">IFERROR(INDEX('ES-Efficacy Acceptability'!M$12:M$52,MATCH($A17,'ES-Efficacy Acceptability'!$B$12:$B$52,0)),"")</f>
        <v>2</v>
      </c>
      <c r="AD17" s="94" t="n">
        <f aca="false">IFERROR(INDEX('ES-Efficacy Acceptability'!N$12:N$52,MATCH($A17,'ES-Efficacy Acceptability'!$B$12:$B$52,0)),"")</f>
        <v>4</v>
      </c>
      <c r="AE17" s="94" t="n">
        <f aca="false">IFERROR(INDEX('ES-Efficacy Acceptability'!O$12:O$52,MATCH($A17,'ES-Efficacy Acceptability'!$B$12:$B$52,0)),"")</f>
        <v>3</v>
      </c>
      <c r="AF17" s="94" t="n">
        <f aca="false">IFERROR(INDEX('ES-Efficacy Acceptability'!P$12:P$52,MATCH($A17,'ES-Efficacy Acceptability'!$B$12:$B$52,0)),"")</f>
        <v>4</v>
      </c>
      <c r="AG17" s="94" t="n">
        <f aca="false">IFERROR(INDEX('ES-Efficacy Acceptability'!Q$12:Q$52,MATCH($A17,'ES-Efficacy Acceptability'!$B$12:$B$52,0)),"")</f>
        <v>5</v>
      </c>
      <c r="AH17" s="94" t="n">
        <f aca="false">IFERROR(INDEX('ES-Efficacy Acceptability'!R$12:R$52,MATCH($A17,'ES-Efficacy Acceptability'!$B$12:$B$52,0)),"")</f>
        <v>4</v>
      </c>
      <c r="AI17" s="94" t="n">
        <f aca="false">IFERROR(INDEX('ES-Efficacy Acceptability'!S$12:S$52,MATCH($A17,'ES-Efficacy Acceptability'!$B$12:$B$52,0)),"")</f>
        <v>3</v>
      </c>
      <c r="AJ17" s="94" t="n">
        <f aca="false">IFERROR(INDEX('ES-Efficacy Acceptability'!T$12:T$52,MATCH($A17,'ES-Efficacy Acceptability'!$B$12:$B$52,0)),"")</f>
        <v>5</v>
      </c>
      <c r="AK17" s="94" t="n">
        <f aca="false">IFERROR(INDEX('ES-Efficacy Acceptability'!U$12:U$52,MATCH($A17,'ES-Efficacy Acceptability'!$B$12:$B$52,0)),"")</f>
        <v>4</v>
      </c>
      <c r="AL17" s="94" t="n">
        <f aca="false">IFERROR(INDEX('ES-Efficacy Acceptability'!V$12:V$52,MATCH($A17,'ES-Efficacy Acceptability'!$B$12:$B$52,0)),"")</f>
        <v>5</v>
      </c>
      <c r="AM17" s="94" t="n">
        <f aca="false">IFERROR(INDEX('ES-Efficacy Acceptability'!W$12:W$52,MATCH($A17,'ES-Efficacy Acceptability'!$B$12:$B$52,0)),"")</f>
        <v>5</v>
      </c>
      <c r="AN17" s="94" t="n">
        <f aca="false">IFERROR(INDEX('ES-Efficacy Acceptability'!X$12:X$52,MATCH($A17,'ES-Efficacy Acceptability'!$B$12:$B$52,0)),"")</f>
        <v>3</v>
      </c>
      <c r="AO17" s="94" t="n">
        <f aca="false">IFERROR(INDEX('ES-Efficacy Acceptability'!Y$12:Y$52,MATCH($A17,'ES-Efficacy Acceptability'!$B$12:$B$52,0)),"")</f>
        <v>3</v>
      </c>
      <c r="AP17" s="94" t="n">
        <f aca="false">IFERROR(INDEX('ES-Efficacy Acceptability'!Z$12:Z$52,MATCH($A17,'ES-Efficacy Acceptability'!$B$12:$B$52,0)),"")</f>
        <v>3</v>
      </c>
      <c r="AQ17" s="94" t="n">
        <f aca="false">IFERROR(INDEX('ES-Efficacy Acceptability'!AA$12:AA$52,MATCH($A17,'ES-Efficacy Acceptability'!$B$12:$B$52,0)),"")</f>
        <v>3</v>
      </c>
      <c r="AR17" s="94" t="n">
        <f aca="false">IFERROR(INDEX('ES-Efficacy Acceptability'!AB$12:AB$52,MATCH($A17,'ES-Efficacy Acceptability'!$B$12:$B$52,0)),"")</f>
        <v>3</v>
      </c>
      <c r="AS17" s="94" t="n">
        <f aca="false">IFERROR(INDEX('ES-Efficacy Acceptability'!AC$12:AC$52,MATCH($A17,'ES-Efficacy Acceptability'!$B$12:$B$52,0)),"")</f>
        <v>3</v>
      </c>
      <c r="AT17" s="94" t="n">
        <f aca="false">IFERROR(INDEX('IT-Efficacy Acceptability'!H$12:H$52,MATCH($A17,'IT-Efficacy Acceptability'!$B$12:$B$52,0)),"")</f>
        <v>5</v>
      </c>
      <c r="AU17" s="94" t="n">
        <f aca="false">IFERROR(INDEX('IT-Efficacy Acceptability'!I$12:I$52,MATCH($A17,'IT-Efficacy Acceptability'!$B$12:$B$52,0)),"")</f>
        <v>5</v>
      </c>
      <c r="AV17" s="94" t="n">
        <f aca="false">IFERROR(INDEX('IT-Efficacy Acceptability'!J$12:J$52,MATCH($A17,'IT-Efficacy Acceptability'!$B$12:$B$52,0)),"")</f>
        <v>5</v>
      </c>
      <c r="AW17" s="94" t="n">
        <f aca="false">IFERROR(INDEX('IT-Efficacy Acceptability'!K$12:K$52,MATCH($A17,'IT-Efficacy Acceptability'!$B$12:$B$52,0)),"")</f>
        <v>5</v>
      </c>
      <c r="AX17" s="94" t="n">
        <f aca="false">IFERROR(INDEX('IT-Efficacy Acceptability'!L$12:L$52,MATCH($A17,'IT-Efficacy Acceptability'!$B$12:$B$52,0)),"")</f>
        <v>4</v>
      </c>
      <c r="AY17" s="94" t="n">
        <f aca="false">IFERROR(INDEX('IT-Efficacy Acceptability'!M$12:M$52,MATCH($A17,'IT-Efficacy Acceptability'!$B$12:$B$52,0)),"")</f>
        <v>2</v>
      </c>
      <c r="AZ17" s="94" t="n">
        <f aca="false">IFERROR(INDEX('IT-Efficacy Acceptability'!N$12:N$52,MATCH($A17,'IT-Efficacy Acceptability'!$B$12:$B$52,0)),"")</f>
        <v>4</v>
      </c>
      <c r="BA17" s="94" t="n">
        <f aca="false">IFERROR(INDEX('IT-Efficacy Acceptability'!O$12:O$52,MATCH($A17,'IT-Efficacy Acceptability'!$B$12:$B$52,0)),"")</f>
        <v>3</v>
      </c>
      <c r="BB17" s="94" t="n">
        <f aca="false">IFERROR(INDEX('IT-Efficacy Acceptability'!P$12:P$52,MATCH($A17,'IT-Efficacy Acceptability'!$B$12:$B$52,0)),"")</f>
        <v>4</v>
      </c>
      <c r="BC17" s="94" t="n">
        <f aca="false">IFERROR(INDEX('IT-Efficacy Acceptability'!Q$12:Q$52,MATCH($A17,'IT-Efficacy Acceptability'!$B$12:$B$52,0)),"")</f>
        <v>5</v>
      </c>
      <c r="BD17" s="94" t="n">
        <f aca="false">IFERROR(INDEX('IT-Efficacy Acceptability'!R$12:R$52,MATCH($A17,'IT-Efficacy Acceptability'!$B$12:$B$52,0)),"")</f>
        <v>4</v>
      </c>
      <c r="BE17" s="94" t="n">
        <f aca="false">IFERROR(INDEX('IT-Efficacy Acceptability'!S$12:S$52,MATCH($A17,'IT-Efficacy Acceptability'!$B$12:$B$52,0)),"")</f>
        <v>3</v>
      </c>
      <c r="BF17" s="94" t="n">
        <f aca="false">IFERROR(INDEX('IT-Efficacy Acceptability'!T$12:T$52,MATCH($A17,'IT-Efficacy Acceptability'!$B$12:$B$52,0)),"")</f>
        <v>5</v>
      </c>
      <c r="BG17" s="94" t="n">
        <f aca="false">IFERROR(INDEX('IT-Efficacy Acceptability'!U$12:U$52,MATCH($A17,'IT-Efficacy Acceptability'!$B$12:$B$52,0)),"")</f>
        <v>4</v>
      </c>
      <c r="BH17" s="94" t="n">
        <f aca="false">IFERROR(INDEX('IT-Efficacy Acceptability'!V$12:V$52,MATCH($A17,'IT-Efficacy Acceptability'!$B$12:$B$52,0)),"")</f>
        <v>5</v>
      </c>
      <c r="BI17" s="94" t="n">
        <f aca="false">IFERROR(INDEX('IT-Efficacy Acceptability'!W$12:W$52,MATCH($A17,'IT-Efficacy Acceptability'!$B$12:$B$52,0)),"")</f>
        <v>5</v>
      </c>
      <c r="BJ17" s="94" t="n">
        <f aca="false">IFERROR(INDEX('IT-Efficacy Acceptability'!X$12:X$52,MATCH($A17,'IT-Efficacy Acceptability'!$B$12:$B$52,0)),"")</f>
        <v>3</v>
      </c>
      <c r="BK17" s="94" t="n">
        <f aca="false">IFERROR(INDEX('IT-Efficacy Acceptability'!Y$12:Y$52,MATCH($A17,'IT-Efficacy Acceptability'!$B$12:$B$52,0)),"")</f>
        <v>3</v>
      </c>
      <c r="BL17" s="94" t="n">
        <f aca="false">IFERROR(INDEX('IT-Efficacy Acceptability'!Z$12:Z$52,MATCH($A17,'IT-Efficacy Acceptability'!$B$12:$B$52,0)),"")</f>
        <v>3</v>
      </c>
      <c r="BM17" s="94" t="n">
        <f aca="false">IFERROR(INDEX('IT-Efficacy Acceptability'!AA$12:AA$52,MATCH($A17,'IT-Efficacy Acceptability'!$B$12:$B$52,0)),"")</f>
        <v>3</v>
      </c>
      <c r="BN17" s="94" t="n">
        <f aca="false">IFERROR(INDEX('IT-Efficacy Acceptability'!AB$12:AB$52,MATCH($A17,'IT-Efficacy Acceptability'!$B$12:$B$52,0)),"")</f>
        <v>3</v>
      </c>
      <c r="BO17" s="94" t="n">
        <f aca="false">IFERROR(INDEX('IT-Efficacy Acceptability'!AC$12:AC$52,MATCH($A17,'IT-Efficacy Acceptability'!$B$12:$B$52,0)),"")</f>
        <v>3</v>
      </c>
      <c r="BP17" s="94" t="n">
        <f aca="false">IFERROR(INDEX('DE-Efficacy Acceptability'!H$12:H$52,MATCH($A17,'DE-Efficacy Acceptability'!$B$12:$B$52,0)),"")</f>
        <v>5</v>
      </c>
      <c r="BQ17" s="94" t="n">
        <f aca="false">IFERROR(INDEX('DE-Efficacy Acceptability'!I$12:I$52,MATCH($A17,'DE-Efficacy Acceptability'!$B$12:$B$52,0)),"")</f>
        <v>5</v>
      </c>
      <c r="BR17" s="94" t="n">
        <f aca="false">IFERROR(INDEX('DE-Efficacy Acceptability'!J$12:J$52,MATCH($A17,'DE-Efficacy Acceptability'!$B$12:$B$52,0)),"")</f>
        <v>5</v>
      </c>
      <c r="BS17" s="94" t="n">
        <f aca="false">IFERROR(INDEX('DE-Efficacy Acceptability'!K$12:K$52,MATCH($A17,'DE-Efficacy Acceptability'!$B$12:$B$52,0)),"")</f>
        <v>5</v>
      </c>
      <c r="BT17" s="94" t="n">
        <f aca="false">IFERROR(INDEX('DE-Efficacy Acceptability'!L$12:L$52,MATCH($A17,'DE-Efficacy Acceptability'!$B$12:$B$52,0)),"")</f>
        <v>4</v>
      </c>
      <c r="BU17" s="94" t="n">
        <f aca="false">IFERROR(INDEX('DE-Efficacy Acceptability'!M$12:M$52,MATCH($A17,'DE-Efficacy Acceptability'!$B$12:$B$52,0)),"")</f>
        <v>2</v>
      </c>
      <c r="BV17" s="94" t="n">
        <f aca="false">IFERROR(INDEX('DE-Efficacy Acceptability'!N$12:N$52,MATCH($A17,'DE-Efficacy Acceptability'!$B$12:$B$52,0)),"")</f>
        <v>4</v>
      </c>
      <c r="BW17" s="94" t="n">
        <f aca="false">IFERROR(INDEX('DE-Efficacy Acceptability'!O$12:O$52,MATCH($A17,'DE-Efficacy Acceptability'!$B$12:$B$52,0)),"")</f>
        <v>3</v>
      </c>
      <c r="BX17" s="94" t="n">
        <f aca="false">IFERROR(INDEX('DE-Efficacy Acceptability'!P$12:P$52,MATCH($A17,'DE-Efficacy Acceptability'!$B$12:$B$52,0)),"")</f>
        <v>4</v>
      </c>
      <c r="BY17" s="94" t="n">
        <f aca="false">IFERROR(INDEX('DE-Efficacy Acceptability'!Q$12:Q$52,MATCH($A17,'DE-Efficacy Acceptability'!$B$12:$B$52,0)),"")</f>
        <v>5</v>
      </c>
      <c r="BZ17" s="94" t="n">
        <f aca="false">IFERROR(INDEX('DE-Efficacy Acceptability'!R$12:R$52,MATCH($A17,'DE-Efficacy Acceptability'!$B$12:$B$52,0)),"")</f>
        <v>4</v>
      </c>
      <c r="CA17" s="94" t="n">
        <f aca="false">IFERROR(INDEX('DE-Efficacy Acceptability'!S$12:S$52,MATCH($A17,'DE-Efficacy Acceptability'!$B$12:$B$52,0)),"")</f>
        <v>3</v>
      </c>
      <c r="CB17" s="94" t="n">
        <f aca="false">IFERROR(INDEX('DE-Efficacy Acceptability'!T$12:T$52,MATCH($A17,'DE-Efficacy Acceptability'!$B$12:$B$52,0)),"")</f>
        <v>5</v>
      </c>
      <c r="CC17" s="94" t="n">
        <f aca="false">IFERROR(INDEX('DE-Efficacy Acceptability'!U$12:U$52,MATCH($A17,'DE-Efficacy Acceptability'!$B$12:$B$52,0)),"")</f>
        <v>4</v>
      </c>
      <c r="CD17" s="94" t="n">
        <f aca="false">IFERROR(INDEX('DE-Efficacy Acceptability'!V$12:V$52,MATCH($A17,'DE-Efficacy Acceptability'!$B$12:$B$52,0)),"")</f>
        <v>5</v>
      </c>
      <c r="CE17" s="94" t="n">
        <f aca="false">IFERROR(INDEX('DE-Efficacy Acceptability'!W$12:W$52,MATCH($A17,'DE-Efficacy Acceptability'!$B$12:$B$52,0)),"")</f>
        <v>5</v>
      </c>
      <c r="CF17" s="94" t="n">
        <f aca="false">IFERROR(INDEX('DE-Efficacy Acceptability'!X$12:X$52,MATCH($A17,'DE-Efficacy Acceptability'!$B$12:$B$52,0)),"")</f>
        <v>3</v>
      </c>
      <c r="CG17" s="94" t="n">
        <f aca="false">IFERROR(INDEX('DE-Efficacy Acceptability'!Y$12:Y$52,MATCH($A17,'DE-Efficacy Acceptability'!$B$12:$B$52,0)),"")</f>
        <v>3</v>
      </c>
      <c r="CH17" s="94" t="n">
        <f aca="false">IFERROR(INDEX('DE-Efficacy Acceptability'!Z$12:Z$52,MATCH($A17,'DE-Efficacy Acceptability'!$B$12:$B$52,0)),"")</f>
        <v>3</v>
      </c>
      <c r="CI17" s="94" t="n">
        <f aca="false">IFERROR(INDEX('DE-Efficacy Acceptability'!AA$12:AA$52,MATCH($A17,'DE-Efficacy Acceptability'!$B$12:$B$52,0)),"")</f>
        <v>3</v>
      </c>
      <c r="CJ17" s="94" t="n">
        <f aca="false">IFERROR(INDEX('DE-Efficacy Acceptability'!AB$12:AB$52,MATCH($A17,'DE-Efficacy Acceptability'!$B$12:$B$52,0)),"")</f>
        <v>3</v>
      </c>
      <c r="CK17" s="94" t="n">
        <f aca="false">IFERROR(INDEX('DE-Efficacy Acceptability'!AC$12:AC$52,MATCH($A17,'DE-Efficacy Acceptability'!$B$12:$B$52,0)),"")</f>
        <v>3</v>
      </c>
      <c r="CL17" s="94" t="n">
        <f aca="false">IFERROR(INDEX('FR-Efficacy Acceptability'!H$12:H$52,MATCH($A17,'FR-Efficacy Acceptability'!$B$12:$B$52,0)),"")</f>
        <v>5</v>
      </c>
      <c r="CM17" s="94" t="n">
        <f aca="false">IFERROR(INDEX('FR-Efficacy Acceptability'!I$12:I$52,MATCH($A17,'FR-Efficacy Acceptability'!$B$12:$B$52,0)),"")</f>
        <v>5</v>
      </c>
      <c r="CN17" s="94" t="n">
        <f aca="false">IFERROR(INDEX('FR-Efficacy Acceptability'!J$12:J$52,MATCH($A17,'FR-Efficacy Acceptability'!$B$12:$B$52,0)),"")</f>
        <v>5</v>
      </c>
      <c r="CO17" s="94" t="n">
        <f aca="false">IFERROR(INDEX('FR-Efficacy Acceptability'!K$12:K$52,MATCH($A17,'FR-Efficacy Acceptability'!$B$12:$B$52,0)),"")</f>
        <v>5</v>
      </c>
      <c r="CP17" s="94" t="n">
        <f aca="false">IFERROR(INDEX('FR-Efficacy Acceptability'!L$12:L$52,MATCH($A17,'FR-Efficacy Acceptability'!$B$12:$B$52,0)),"")</f>
        <v>4</v>
      </c>
      <c r="CQ17" s="94" t="n">
        <f aca="false">IFERROR(INDEX('FR-Efficacy Acceptability'!M$12:M$52,MATCH($A17,'FR-Efficacy Acceptability'!$B$12:$B$52,0)),"")</f>
        <v>2</v>
      </c>
      <c r="CR17" s="94" t="n">
        <f aca="false">IFERROR(INDEX('FR-Efficacy Acceptability'!N$12:N$52,MATCH($A17,'FR-Efficacy Acceptability'!$B$12:$B$52,0)),"")</f>
        <v>4</v>
      </c>
      <c r="CS17" s="94" t="n">
        <f aca="false">IFERROR(INDEX('FR-Efficacy Acceptability'!O$12:O$52,MATCH($A17,'FR-Efficacy Acceptability'!$B$12:$B$52,0)),"")</f>
        <v>3</v>
      </c>
      <c r="CT17" s="94" t="n">
        <f aca="false">IFERROR(INDEX('FR-Efficacy Acceptability'!P$12:P$52,MATCH($A17,'FR-Efficacy Acceptability'!$B$12:$B$52,0)),"")</f>
        <v>4</v>
      </c>
      <c r="CU17" s="94" t="n">
        <f aca="false">IFERROR(INDEX('FR-Efficacy Acceptability'!Q$12:Q$52,MATCH($A17,'FR-Efficacy Acceptability'!$B$12:$B$52,0)),"")</f>
        <v>5</v>
      </c>
      <c r="CV17" s="94" t="n">
        <f aca="false">IFERROR(INDEX('FR-Efficacy Acceptability'!R$12:R$52,MATCH($A17,'FR-Efficacy Acceptability'!$B$12:$B$52,0)),"")</f>
        <v>3</v>
      </c>
      <c r="CW17" s="94" t="n">
        <f aca="false">IFERROR(INDEX('FR-Efficacy Acceptability'!S$12:S$52,MATCH($A17,'FR-Efficacy Acceptability'!$B$12:$B$52,0)),"")</f>
        <v>4</v>
      </c>
      <c r="CX17" s="94" t="n">
        <f aca="false">IFERROR(INDEX('FR-Efficacy Acceptability'!T$12:T$52,MATCH($A17,'FR-Efficacy Acceptability'!$B$12:$B$52,0)),"")</f>
        <v>5</v>
      </c>
      <c r="CY17" s="94" t="n">
        <f aca="false">IFERROR(INDEX('FR-Efficacy Acceptability'!U$12:U$52,MATCH($A17,'FR-Efficacy Acceptability'!$B$12:$B$52,0)),"")</f>
        <v>4</v>
      </c>
      <c r="CZ17" s="94" t="n">
        <f aca="false">IFERROR(INDEX('FR-Efficacy Acceptability'!V$12:V$52,MATCH($A17,'FR-Efficacy Acceptability'!$B$12:$B$52,0)),"")</f>
        <v>5</v>
      </c>
      <c r="DA17" s="94" t="n">
        <f aca="false">IFERROR(INDEX('FR-Efficacy Acceptability'!W$12:W$52,MATCH($A17,'FR-Efficacy Acceptability'!$B$12:$B$52,0)),"")</f>
        <v>5</v>
      </c>
      <c r="DB17" s="94" t="n">
        <f aca="false">IFERROR(INDEX('FR-Efficacy Acceptability'!X$12:X$52,MATCH($A17,'FR-Efficacy Acceptability'!$B$12:$B$52,0)),"")</f>
        <v>3</v>
      </c>
      <c r="DC17" s="94" t="n">
        <f aca="false">IFERROR(INDEX('FR-Efficacy Acceptability'!Y$12:Y$52,MATCH($A17,'FR-Efficacy Acceptability'!$B$12:$B$52,0)),"")</f>
        <v>3</v>
      </c>
      <c r="DD17" s="94" t="n">
        <f aca="false">IFERROR(INDEX('FR-Efficacy Acceptability'!Z$12:Z$52,MATCH($A17,'FR-Efficacy Acceptability'!$B$12:$B$52,0)),"")</f>
        <v>3</v>
      </c>
      <c r="DE17" s="94" t="n">
        <f aca="false">IFERROR(INDEX('FR-Efficacy Acceptability'!AA$12:AA$52,MATCH($A17,'FR-Efficacy Acceptability'!$B$12:$B$52,0)),"")</f>
        <v>3</v>
      </c>
      <c r="DF17" s="94" t="n">
        <f aca="false">IFERROR(INDEX('FR-Efficacy Acceptability'!AB$12:AB$52,MATCH($A17,'FR-Efficacy Acceptability'!$B$12:$B$52,0)),"")</f>
        <v>3</v>
      </c>
      <c r="DG17" s="94" t="n">
        <f aca="false">IFERROR(INDEX('FR-Efficacy Acceptability'!AC$12:AC$52,MATCH($A17,'FR-Efficacy Acceptability'!$B$12:$B$52,0)),"")</f>
        <v>3</v>
      </c>
      <c r="DH17" s="115" t="n">
        <f aca="false">IF(X17&lt;&gt;"",X17-B17,"")</f>
        <v>0</v>
      </c>
      <c r="DI17" s="115" t="n">
        <f aca="false">IF(Y17&lt;&gt;"",Y17-C17,"")</f>
        <v>0</v>
      </c>
      <c r="DJ17" s="115" t="n">
        <f aca="false">IF(Z17&lt;&gt;"",Z17-D17,"")</f>
        <v>0</v>
      </c>
      <c r="DK17" s="115" t="n">
        <f aca="false">IF(AA17&lt;&gt;"",AA17-E17,"")</f>
        <v>0</v>
      </c>
      <c r="DL17" s="115" t="n">
        <f aca="false">IF(AB17&lt;&gt;"",AB17-F17,"")</f>
        <v>0</v>
      </c>
      <c r="DM17" s="115" t="n">
        <f aca="false">IF(AC17&lt;&gt;"",AC17-G17,"")</f>
        <v>0</v>
      </c>
      <c r="DN17" s="115" t="n">
        <f aca="false">IF(AD17&lt;&gt;"",AD17-H17,"")</f>
        <v>0</v>
      </c>
      <c r="DO17" s="115" t="n">
        <f aca="false">IF(AE17&lt;&gt;"",AE17-I17,"")</f>
        <v>0</v>
      </c>
      <c r="DP17" s="115" t="n">
        <f aca="false">IF(AF17&lt;&gt;"",AF17-J17,"")</f>
        <v>0</v>
      </c>
      <c r="DQ17" s="115" t="n">
        <f aca="false">IF(AG17&lt;&gt;"",AG17-K17,"")</f>
        <v>0</v>
      </c>
      <c r="DR17" s="115" t="n">
        <f aca="false">IF(AH17&lt;&gt;"",AH17-L17,"")</f>
        <v>0</v>
      </c>
      <c r="DS17" s="115" t="n">
        <f aca="false">IF(AI17&lt;&gt;"",AI17-M17,"")</f>
        <v>0</v>
      </c>
      <c r="DT17" s="115" t="n">
        <f aca="false">IF(AJ17&lt;&gt;"",AJ17-N17,"")</f>
        <v>0</v>
      </c>
      <c r="DU17" s="115" t="n">
        <f aca="false">IF(AK17&lt;&gt;"",AK17-O17,"")</f>
        <v>0</v>
      </c>
      <c r="DV17" s="115" t="n">
        <f aca="false">IF(AL17&lt;&gt;"",AL17-P17,"")</f>
        <v>0</v>
      </c>
      <c r="DW17" s="115" t="n">
        <f aca="false">IF(AM17&lt;&gt;"",AM17-Q17,"")</f>
        <v>0</v>
      </c>
      <c r="DX17" s="115" t="n">
        <f aca="false">IF(AN17&lt;&gt;"",AN17-R17,"")</f>
        <v>0</v>
      </c>
      <c r="DY17" s="115" t="n">
        <f aca="false">IF(AO17&lt;&gt;"",AO17-S17,"")</f>
        <v>0</v>
      </c>
      <c r="DZ17" s="115" t="n">
        <f aca="false">IF(AP17&lt;&gt;"",AP17-T17,"")</f>
        <v>0</v>
      </c>
      <c r="EA17" s="115" t="n">
        <f aca="false">IF(AQ17&lt;&gt;"",AQ17-U17,"")</f>
        <v>0</v>
      </c>
      <c r="EB17" s="115" t="n">
        <f aca="false">IF(AR17&lt;&gt;"",AR17-V17,"")</f>
        <v>0</v>
      </c>
      <c r="EC17" s="115" t="n">
        <f aca="false">IF(AS17&lt;&gt;"",AS17-W17,"")</f>
        <v>0</v>
      </c>
      <c r="ED17" s="115" t="n">
        <f aca="false">IF(AT17&lt;&gt;"",AT17-B17,"")</f>
        <v>0</v>
      </c>
      <c r="EE17" s="115" t="n">
        <f aca="false">IF(AU17&lt;&gt;"",AU17-C17,"")</f>
        <v>0</v>
      </c>
      <c r="EF17" s="115" t="n">
        <f aca="false">IF(AV17&lt;&gt;"",AV17-D17,"")</f>
        <v>0</v>
      </c>
      <c r="EG17" s="115" t="n">
        <f aca="false">IF(AW17&lt;&gt;"",AW17-E17,"")</f>
        <v>0</v>
      </c>
      <c r="EH17" s="115" t="n">
        <f aca="false">IF(AX17&lt;&gt;"",AX17-F17,"")</f>
        <v>0</v>
      </c>
      <c r="EI17" s="115" t="n">
        <f aca="false">IF(AY17&lt;&gt;"",AY17-G17,"")</f>
        <v>0</v>
      </c>
      <c r="EJ17" s="115" t="n">
        <f aca="false">IF(AZ17&lt;&gt;"",AZ17-H17,"")</f>
        <v>0</v>
      </c>
      <c r="EK17" s="115" t="n">
        <f aca="false">IF(BA17&lt;&gt;"",BA17-I17,"")</f>
        <v>0</v>
      </c>
      <c r="EL17" s="115" t="n">
        <f aca="false">IF(BB17&lt;&gt;"",BB17-J17,"")</f>
        <v>0</v>
      </c>
      <c r="EM17" s="115" t="n">
        <f aca="false">IF(BC17&lt;&gt;"",BC17-K17,"")</f>
        <v>0</v>
      </c>
      <c r="EN17" s="115" t="n">
        <f aca="false">IF(BD17&lt;&gt;"",BD17-L17,"")</f>
        <v>0</v>
      </c>
      <c r="EO17" s="115" t="n">
        <f aca="false">IF(BE17&lt;&gt;"",BE17-M17,"")</f>
        <v>0</v>
      </c>
      <c r="EP17" s="115" t="n">
        <f aca="false">IF(BF17&lt;&gt;"",BF17-N17,"")</f>
        <v>0</v>
      </c>
      <c r="EQ17" s="115" t="n">
        <f aca="false">IF(BG17&lt;&gt;"",BG17-O17,"")</f>
        <v>0</v>
      </c>
      <c r="ER17" s="115" t="n">
        <f aca="false">IF(BH17&lt;&gt;"",BH17-P17,"")</f>
        <v>0</v>
      </c>
      <c r="ES17" s="115" t="n">
        <f aca="false">IF(BI17&lt;&gt;"",BI17-Q17,"")</f>
        <v>0</v>
      </c>
      <c r="ET17" s="115" t="n">
        <f aca="false">IF(BJ17&lt;&gt;"",BJ17-R17,"")</f>
        <v>0</v>
      </c>
      <c r="EU17" s="115" t="n">
        <f aca="false">IF(BK17&lt;&gt;"",BK17-S17,"")</f>
        <v>0</v>
      </c>
      <c r="EV17" s="115" t="n">
        <f aca="false">IF(BL17&lt;&gt;"",BL17-T17,"")</f>
        <v>0</v>
      </c>
      <c r="EW17" s="115" t="n">
        <f aca="false">IF(BM17&lt;&gt;"",BM17-U17,"")</f>
        <v>0</v>
      </c>
      <c r="EX17" s="115" t="n">
        <f aca="false">IF(BN17&lt;&gt;"",BN17-V17,"")</f>
        <v>0</v>
      </c>
      <c r="EY17" s="115" t="n">
        <f aca="false">IF(BO17&lt;&gt;"",BO17-W17,"")</f>
        <v>0</v>
      </c>
      <c r="EZ17" s="115" t="n">
        <f aca="false">IF(BP17&lt;&gt;"",BP17-B17,"")</f>
        <v>0</v>
      </c>
      <c r="FA17" s="115" t="n">
        <f aca="false">IF(BQ17&lt;&gt;"",BQ17-C17,"")</f>
        <v>0</v>
      </c>
      <c r="FB17" s="115" t="n">
        <f aca="false">IF(BR17&lt;&gt;"",BR17-D17,"")</f>
        <v>0</v>
      </c>
      <c r="FC17" s="115" t="n">
        <f aca="false">IF(BS17&lt;&gt;"",BS17-E17,"")</f>
        <v>0</v>
      </c>
      <c r="FD17" s="115" t="n">
        <f aca="false">IF(BT17&lt;&gt;"",BT17-F17,"")</f>
        <v>0</v>
      </c>
      <c r="FE17" s="115" t="n">
        <f aca="false">IF(BU17&lt;&gt;"",BU17-G17,"")</f>
        <v>0</v>
      </c>
      <c r="FF17" s="115" t="n">
        <f aca="false">IF(BV17&lt;&gt;"",BV17-H17,"")</f>
        <v>0</v>
      </c>
      <c r="FG17" s="115" t="n">
        <f aca="false">IF(BW17&lt;&gt;"",BW17-I17,"")</f>
        <v>0</v>
      </c>
      <c r="FH17" s="115" t="n">
        <f aca="false">IF(BX17&lt;&gt;"",BX17-J17,"")</f>
        <v>0</v>
      </c>
      <c r="FI17" s="115" t="n">
        <f aca="false">IF(BY17&lt;&gt;"",BY17-K17,"")</f>
        <v>0</v>
      </c>
      <c r="FJ17" s="115" t="n">
        <f aca="false">IF(BZ17&lt;&gt;"",BZ17-L17,"")</f>
        <v>0</v>
      </c>
      <c r="FK17" s="115" t="n">
        <f aca="false">IF(CA17&lt;&gt;"",CA17-M17,"")</f>
        <v>0</v>
      </c>
      <c r="FL17" s="115" t="n">
        <f aca="false">IF(CB17&lt;&gt;"",CB17-N17,"")</f>
        <v>0</v>
      </c>
      <c r="FM17" s="115" t="n">
        <f aca="false">IF(CC17&lt;&gt;"",CC17-O17,"")</f>
        <v>0</v>
      </c>
      <c r="FN17" s="115" t="n">
        <f aca="false">IF(CD17&lt;&gt;"",CD17-P17,"")</f>
        <v>0</v>
      </c>
      <c r="FO17" s="115" t="n">
        <f aca="false">IF(CE17&lt;&gt;"",CE17-Q17,"")</f>
        <v>0</v>
      </c>
      <c r="FP17" s="115" t="n">
        <f aca="false">IF(CF17&lt;&gt;"",CF17-R17,"")</f>
        <v>0</v>
      </c>
      <c r="FQ17" s="115" t="n">
        <f aca="false">IF(CG17&lt;&gt;"",CG17-S17,"")</f>
        <v>0</v>
      </c>
      <c r="FR17" s="115" t="n">
        <f aca="false">IF(CH17&lt;&gt;"",CH17-T17,"")</f>
        <v>0</v>
      </c>
      <c r="FS17" s="115" t="n">
        <f aca="false">IF(CI17&lt;&gt;"",CI17-U17,"")</f>
        <v>0</v>
      </c>
      <c r="FT17" s="115" t="n">
        <f aca="false">IF(CJ17&lt;&gt;"",CJ17-V17,"")</f>
        <v>0</v>
      </c>
      <c r="FU17" s="115" t="n">
        <f aca="false">IF(CK17&lt;&gt;"",CK17-W17,"")</f>
        <v>0</v>
      </c>
      <c r="FV17" s="115" t="n">
        <f aca="false">IF(CL17&lt;&gt;"",CL17-B17,"")</f>
        <v>0</v>
      </c>
      <c r="FW17" s="115" t="n">
        <f aca="false">IF(CM17&lt;&gt;"",CM17-C17,"")</f>
        <v>0</v>
      </c>
      <c r="FX17" s="115" t="n">
        <f aca="false">IF(CN17&lt;&gt;"",CN17-D17,"")</f>
        <v>0</v>
      </c>
      <c r="FY17" s="115" t="n">
        <f aca="false">IF(CO17&lt;&gt;"",CO17-E17,"")</f>
        <v>0</v>
      </c>
      <c r="FZ17" s="115" t="n">
        <f aca="false">IF(CP17&lt;&gt;"",CP17-F17,"")</f>
        <v>0</v>
      </c>
      <c r="GA17" s="115" t="n">
        <f aca="false">IF(CQ17&lt;&gt;"",CQ17-G17,"")</f>
        <v>0</v>
      </c>
      <c r="GB17" s="115" t="n">
        <f aca="false">IF(CR17&lt;&gt;"",CR17-H17,"")</f>
        <v>0</v>
      </c>
      <c r="GC17" s="115" t="n">
        <f aca="false">IF(CS17&lt;&gt;"",CS17-I17,"")</f>
        <v>0</v>
      </c>
      <c r="GD17" s="115" t="n">
        <f aca="false">IF(CT17&lt;&gt;"",CT17-J17,"")</f>
        <v>0</v>
      </c>
      <c r="GE17" s="115" t="n">
        <f aca="false">IF(CU17&lt;&gt;"",CU17-K17,"")</f>
        <v>0</v>
      </c>
      <c r="GF17" s="115" t="n">
        <f aca="false">IF(CV17&lt;&gt;"",CV17-L17,"")</f>
        <v>-1</v>
      </c>
      <c r="GG17" s="115" t="n">
        <f aca="false">IF(CW17&lt;&gt;"",CW17-M17,"")</f>
        <v>1</v>
      </c>
      <c r="GH17" s="115" t="n">
        <f aca="false">IF(CX17&lt;&gt;"",CX17-N17,"")</f>
        <v>0</v>
      </c>
      <c r="GI17" s="115" t="n">
        <f aca="false">IF(CY17&lt;&gt;"",CY17-O17,"")</f>
        <v>0</v>
      </c>
      <c r="GJ17" s="115" t="n">
        <f aca="false">IF(CZ17&lt;&gt;"",CZ17-P17,"")</f>
        <v>0</v>
      </c>
      <c r="GK17" s="115" t="n">
        <f aca="false">IF(DA17&lt;&gt;"",DA17-Q17,"")</f>
        <v>0</v>
      </c>
      <c r="GL17" s="115" t="n">
        <f aca="false">IF(DB17&lt;&gt;"",DB17-R17,"")</f>
        <v>0</v>
      </c>
      <c r="GM17" s="115" t="n">
        <f aca="false">IF(DC17&lt;&gt;"",DC17-S17,"")</f>
        <v>0</v>
      </c>
      <c r="GN17" s="115" t="n">
        <f aca="false">IF(DD17&lt;&gt;"",DD17-T17,"")</f>
        <v>0</v>
      </c>
      <c r="GO17" s="115" t="n">
        <f aca="false">IF(DE17&lt;&gt;"",DE17-U17,"")</f>
        <v>0</v>
      </c>
      <c r="GP17" s="115" t="n">
        <f aca="false">IF(DF17&lt;&gt;"",DF17-V17,"")</f>
        <v>0</v>
      </c>
      <c r="GQ17" s="115" t="n">
        <f aca="false">IF(DG17&lt;&gt;"",DG17-W17,"")</f>
        <v>0</v>
      </c>
      <c r="GR17" s="116" t="n">
        <f aca="false" t="array" ref="GR17:GR17">MAX(DH17:GQ17)=MIN(DH17:GQ17)</f>
        <v>0</v>
      </c>
    </row>
    <row r="18" customFormat="false" ht="15" hidden="true" customHeight="false" outlineLevel="0" collapsed="false">
      <c r="A18" s="39" t="s">
        <v>26</v>
      </c>
      <c r="B18" s="115" t="n">
        <f aca="false">IFERROR(ROUND(AVERAGE(X18,AT18,BP18,CL18),0),"")</f>
        <v>0</v>
      </c>
      <c r="C18" s="115" t="n">
        <f aca="false">IFERROR(ROUND(AVERAGE(Y18,AU18,BQ18,CM18),0),"")</f>
        <v>0</v>
      </c>
      <c r="D18" s="115" t="n">
        <f aca="false">IFERROR(ROUND(AVERAGE(Z18,AV18,BR18,CN18),0),"")</f>
        <v>0</v>
      </c>
      <c r="E18" s="115" t="n">
        <f aca="false">IFERROR(ROUND(AVERAGE(AA18,AW18,BS18,CO18),0),"")</f>
        <v>0</v>
      </c>
      <c r="F18" s="115" t="n">
        <f aca="false">IFERROR(ROUND(AVERAGE(AB18,AX18,BT18,CP18),0),"")</f>
        <v>0</v>
      </c>
      <c r="G18" s="115" t="n">
        <f aca="false">IFERROR(ROUND(AVERAGE(AC18,AY18,BU18,CQ18),0),"")</f>
        <v>0</v>
      </c>
      <c r="H18" s="115" t="n">
        <f aca="false">IFERROR(ROUND(AVERAGE(AD18,AZ18,BV18,CR18),0),"")</f>
        <v>0</v>
      </c>
      <c r="I18" s="115" t="n">
        <f aca="false">IFERROR(ROUND(AVERAGE(AE18,BA18,BW18,CS18),0),"")</f>
        <v>0</v>
      </c>
      <c r="J18" s="115" t="n">
        <f aca="false">IFERROR(ROUND(AVERAGE(AF18,BB18,BX18,CT18),0),"")</f>
        <v>0</v>
      </c>
      <c r="K18" s="115" t="n">
        <f aca="false">IFERROR(ROUND(AVERAGE(AG18,BC18,BY18,CU18),0),"")</f>
        <v>0</v>
      </c>
      <c r="L18" s="115" t="n">
        <f aca="false">IFERROR(ROUND(AVERAGE(AH18,BD18,BZ18,CV18),0),"")</f>
        <v>0</v>
      </c>
      <c r="M18" s="115" t="n">
        <f aca="false">IFERROR(ROUND(AVERAGE(AI18,BE18,CA18,CW18),0),"")</f>
        <v>4</v>
      </c>
      <c r="N18" s="115" t="n">
        <f aca="false">IFERROR(ROUND(AVERAGE(AJ18,BF18,CB18,CX18),0),"")</f>
        <v>2</v>
      </c>
      <c r="O18" s="115" t="n">
        <f aca="false">IFERROR(ROUND(AVERAGE(AK18,BG18,CC18,CY18),0),"")</f>
        <v>0</v>
      </c>
      <c r="P18" s="115" t="n">
        <f aca="false">IFERROR(ROUND(AVERAGE(AL18,BH18,CD18,CZ18),0),"")</f>
        <v>0</v>
      </c>
      <c r="Q18" s="115" t="n">
        <f aca="false">IFERROR(ROUND(AVERAGE(AM18,BI18,CE18,DA18),0),"")</f>
        <v>0</v>
      </c>
      <c r="R18" s="115" t="n">
        <f aca="false">IFERROR(ROUND(AVERAGE(AN18,BJ18,CF18,DB18),0),"")</f>
        <v>0</v>
      </c>
      <c r="S18" s="115" t="n">
        <f aca="false">IFERROR(ROUND(AVERAGE(AO18,BK18,CG18,DC18),0),"")</f>
        <v>0</v>
      </c>
      <c r="T18" s="115" t="n">
        <f aca="false">IFERROR(ROUND(AVERAGE(AP18,BL18,CH18,DD18),0),"")</f>
        <v>0</v>
      </c>
      <c r="U18" s="115" t="n">
        <f aca="false">IFERROR(ROUND(AVERAGE(AQ18,BM18,CI18,DE18),0),"")</f>
        <v>0</v>
      </c>
      <c r="V18" s="115" t="n">
        <f aca="false">IFERROR(ROUND(AVERAGE(AR18,BN18,CJ18,DF18),0),"")</f>
        <v>0</v>
      </c>
      <c r="W18" s="115" t="n">
        <f aca="false">IFERROR(ROUND(AVERAGE(AS18,BO18,CK18,DG18),0),"")</f>
        <v>0</v>
      </c>
      <c r="X18" s="94" t="n">
        <f aca="false">IFERROR(INDEX('ES-Efficacy Acceptability'!H$12:H$52,MATCH($A18,'ES-Efficacy Acceptability'!$B$12:$B$52,0)),"")</f>
        <v>0</v>
      </c>
      <c r="Y18" s="94" t="n">
        <f aca="false">IFERROR(INDEX('ES-Efficacy Acceptability'!I$12:I$52,MATCH($A18,'ES-Efficacy Acceptability'!$B$12:$B$52,0)),"")</f>
        <v>0</v>
      </c>
      <c r="Z18" s="94" t="n">
        <f aca="false">IFERROR(INDEX('ES-Efficacy Acceptability'!J$12:J$52,MATCH($A18,'ES-Efficacy Acceptability'!$B$12:$B$52,0)),"")</f>
        <v>0</v>
      </c>
      <c r="AA18" s="94" t="n">
        <f aca="false">IFERROR(INDEX('ES-Efficacy Acceptability'!K$12:K$52,MATCH($A18,'ES-Efficacy Acceptability'!$B$12:$B$52,0)),"")</f>
        <v>0</v>
      </c>
      <c r="AB18" s="94" t="n">
        <f aca="false">IFERROR(INDEX('ES-Efficacy Acceptability'!L$12:L$52,MATCH($A18,'ES-Efficacy Acceptability'!$B$12:$B$52,0)),"")</f>
        <v>0</v>
      </c>
      <c r="AC18" s="94" t="n">
        <f aca="false">IFERROR(INDEX('ES-Efficacy Acceptability'!M$12:M$52,MATCH($A18,'ES-Efficacy Acceptability'!$B$12:$B$52,0)),"")</f>
        <v>0</v>
      </c>
      <c r="AD18" s="94" t="n">
        <f aca="false">IFERROR(INDEX('ES-Efficacy Acceptability'!N$12:N$52,MATCH($A18,'ES-Efficacy Acceptability'!$B$12:$B$52,0)),"")</f>
        <v>0</v>
      </c>
      <c r="AE18" s="94" t="n">
        <f aca="false">IFERROR(INDEX('ES-Efficacy Acceptability'!O$12:O$52,MATCH($A18,'ES-Efficacy Acceptability'!$B$12:$B$52,0)),"")</f>
        <v>0</v>
      </c>
      <c r="AF18" s="94" t="n">
        <f aca="false">IFERROR(INDEX('ES-Efficacy Acceptability'!P$12:P$52,MATCH($A18,'ES-Efficacy Acceptability'!$B$12:$B$52,0)),"")</f>
        <v>0</v>
      </c>
      <c r="AG18" s="94" t="n">
        <f aca="false">IFERROR(INDEX('ES-Efficacy Acceptability'!Q$12:Q$52,MATCH($A18,'ES-Efficacy Acceptability'!$B$12:$B$52,0)),"")</f>
        <v>0</v>
      </c>
      <c r="AH18" s="94" t="n">
        <f aca="false">IFERROR(INDEX('ES-Efficacy Acceptability'!R$12:R$52,MATCH($A18,'ES-Efficacy Acceptability'!$B$12:$B$52,0)),"")</f>
        <v>0</v>
      </c>
      <c r="AI18" s="94" t="n">
        <f aca="false">IFERROR(INDEX('ES-Efficacy Acceptability'!S$12:S$52,MATCH($A18,'ES-Efficacy Acceptability'!$B$12:$B$52,0)),"")</f>
        <v>5</v>
      </c>
      <c r="AJ18" s="94" t="n">
        <f aca="false">IFERROR(INDEX('ES-Efficacy Acceptability'!T$12:T$52,MATCH($A18,'ES-Efficacy Acceptability'!$B$12:$B$52,0)),"")</f>
        <v>4</v>
      </c>
      <c r="AK18" s="94" t="n">
        <f aca="false">IFERROR(INDEX('ES-Efficacy Acceptability'!U$12:U$52,MATCH($A18,'ES-Efficacy Acceptability'!$B$12:$B$52,0)),"")</f>
        <v>0</v>
      </c>
      <c r="AL18" s="94" t="n">
        <f aca="false">IFERROR(INDEX('ES-Efficacy Acceptability'!V$12:V$52,MATCH($A18,'ES-Efficacy Acceptability'!$B$12:$B$52,0)),"")</f>
        <v>0</v>
      </c>
      <c r="AM18" s="94" t="n">
        <f aca="false">IFERROR(INDEX('ES-Efficacy Acceptability'!W$12:W$52,MATCH($A18,'ES-Efficacy Acceptability'!$B$12:$B$52,0)),"")</f>
        <v>0</v>
      </c>
      <c r="AN18" s="94" t="n">
        <f aca="false">IFERROR(INDEX('ES-Efficacy Acceptability'!X$12:X$52,MATCH($A18,'ES-Efficacy Acceptability'!$B$12:$B$52,0)),"")</f>
        <v>0</v>
      </c>
      <c r="AO18" s="94" t="n">
        <f aca="false">IFERROR(INDEX('ES-Efficacy Acceptability'!Y$12:Y$52,MATCH($A18,'ES-Efficacy Acceptability'!$B$12:$B$52,0)),"")</f>
        <v>0</v>
      </c>
      <c r="AP18" s="94" t="n">
        <f aca="false">IFERROR(INDEX('ES-Efficacy Acceptability'!Z$12:Z$52,MATCH($A18,'ES-Efficacy Acceptability'!$B$12:$B$52,0)),"")</f>
        <v>0</v>
      </c>
      <c r="AQ18" s="94" t="n">
        <f aca="false">IFERROR(INDEX('ES-Efficacy Acceptability'!AA$12:AA$52,MATCH($A18,'ES-Efficacy Acceptability'!$B$12:$B$52,0)),"")</f>
        <v>0</v>
      </c>
      <c r="AR18" s="94" t="n">
        <f aca="false">IFERROR(INDEX('ES-Efficacy Acceptability'!AB$12:AB$52,MATCH($A18,'ES-Efficacy Acceptability'!$B$12:$B$52,0)),"")</f>
        <v>0</v>
      </c>
      <c r="AS18" s="94" t="n">
        <f aca="false">IFERROR(INDEX('ES-Efficacy Acceptability'!AC$12:AC$52,MATCH($A18,'ES-Efficacy Acceptability'!$B$12:$B$52,0)),"")</f>
        <v>0</v>
      </c>
      <c r="AT18" s="94" t="n">
        <f aca="false">IFERROR(INDEX('IT-Efficacy Acceptability'!H$12:H$52,MATCH($A18,'IT-Efficacy Acceptability'!$B$12:$B$52,0)),"")</f>
        <v>0</v>
      </c>
      <c r="AU18" s="94" t="n">
        <f aca="false">IFERROR(INDEX('IT-Efficacy Acceptability'!I$12:I$52,MATCH($A18,'IT-Efficacy Acceptability'!$B$12:$B$52,0)),"")</f>
        <v>0</v>
      </c>
      <c r="AV18" s="94" t="n">
        <f aca="false">IFERROR(INDEX('IT-Efficacy Acceptability'!J$12:J$52,MATCH($A18,'IT-Efficacy Acceptability'!$B$12:$B$52,0)),"")</f>
        <v>0</v>
      </c>
      <c r="AW18" s="94" t="n">
        <f aca="false">IFERROR(INDEX('IT-Efficacy Acceptability'!K$12:K$52,MATCH($A18,'IT-Efficacy Acceptability'!$B$12:$B$52,0)),"")</f>
        <v>0</v>
      </c>
      <c r="AX18" s="94" t="n">
        <f aca="false">IFERROR(INDEX('IT-Efficacy Acceptability'!L$12:L$52,MATCH($A18,'IT-Efficacy Acceptability'!$B$12:$B$52,0)),"")</f>
        <v>0</v>
      </c>
      <c r="AY18" s="94" t="n">
        <f aca="false">IFERROR(INDEX('IT-Efficacy Acceptability'!M$12:M$52,MATCH($A18,'IT-Efficacy Acceptability'!$B$12:$B$52,0)),"")</f>
        <v>0</v>
      </c>
      <c r="AZ18" s="94" t="n">
        <f aca="false">IFERROR(INDEX('IT-Efficacy Acceptability'!N$12:N$52,MATCH($A18,'IT-Efficacy Acceptability'!$B$12:$B$52,0)),"")</f>
        <v>0</v>
      </c>
      <c r="BA18" s="94" t="n">
        <f aca="false">IFERROR(INDEX('IT-Efficacy Acceptability'!O$12:O$52,MATCH($A18,'IT-Efficacy Acceptability'!$B$12:$B$52,0)),"")</f>
        <v>0</v>
      </c>
      <c r="BB18" s="94" t="n">
        <f aca="false">IFERROR(INDEX('IT-Efficacy Acceptability'!P$12:P$52,MATCH($A18,'IT-Efficacy Acceptability'!$B$12:$B$52,0)),"")</f>
        <v>0</v>
      </c>
      <c r="BC18" s="94" t="n">
        <f aca="false">IFERROR(INDEX('IT-Efficacy Acceptability'!Q$12:Q$52,MATCH($A18,'IT-Efficacy Acceptability'!$B$12:$B$52,0)),"")</f>
        <v>0</v>
      </c>
      <c r="BD18" s="94" t="n">
        <f aca="false">IFERROR(INDEX('IT-Efficacy Acceptability'!R$12:R$52,MATCH($A18,'IT-Efficacy Acceptability'!$B$12:$B$52,0)),"")</f>
        <v>0</v>
      </c>
      <c r="BE18" s="94" t="n">
        <f aca="false">IFERROR(INDEX('IT-Efficacy Acceptability'!S$12:S$52,MATCH($A18,'IT-Efficacy Acceptability'!$B$12:$B$52,0)),"")</f>
        <v>5</v>
      </c>
      <c r="BF18" s="94" t="n">
        <f aca="false">IFERROR(INDEX('IT-Efficacy Acceptability'!T$12:T$52,MATCH($A18,'IT-Efficacy Acceptability'!$B$12:$B$52,0)),"")</f>
        <v>4</v>
      </c>
      <c r="BG18" s="94" t="n">
        <f aca="false">IFERROR(INDEX('IT-Efficacy Acceptability'!U$12:U$52,MATCH($A18,'IT-Efficacy Acceptability'!$B$12:$B$52,0)),"")</f>
        <v>0</v>
      </c>
      <c r="BH18" s="94" t="n">
        <f aca="false">IFERROR(INDEX('IT-Efficacy Acceptability'!V$12:V$52,MATCH($A18,'IT-Efficacy Acceptability'!$B$12:$B$52,0)),"")</f>
        <v>0</v>
      </c>
      <c r="BI18" s="94" t="n">
        <f aca="false">IFERROR(INDEX('IT-Efficacy Acceptability'!W$12:W$52,MATCH($A18,'IT-Efficacy Acceptability'!$B$12:$B$52,0)),"")</f>
        <v>0</v>
      </c>
      <c r="BJ18" s="94" t="n">
        <f aca="false">IFERROR(INDEX('IT-Efficacy Acceptability'!X$12:X$52,MATCH($A18,'IT-Efficacy Acceptability'!$B$12:$B$52,0)),"")</f>
        <v>0</v>
      </c>
      <c r="BK18" s="94" t="n">
        <f aca="false">IFERROR(INDEX('IT-Efficacy Acceptability'!Y$12:Y$52,MATCH($A18,'IT-Efficacy Acceptability'!$B$12:$B$52,0)),"")</f>
        <v>0</v>
      </c>
      <c r="BL18" s="94" t="n">
        <f aca="false">IFERROR(INDEX('IT-Efficacy Acceptability'!Z$12:Z$52,MATCH($A18,'IT-Efficacy Acceptability'!$B$12:$B$52,0)),"")</f>
        <v>0</v>
      </c>
      <c r="BM18" s="94" t="n">
        <f aca="false">IFERROR(INDEX('IT-Efficacy Acceptability'!AA$12:AA$52,MATCH($A18,'IT-Efficacy Acceptability'!$B$12:$B$52,0)),"")</f>
        <v>0</v>
      </c>
      <c r="BN18" s="94" t="n">
        <f aca="false">IFERROR(INDEX('IT-Efficacy Acceptability'!AB$12:AB$52,MATCH($A18,'IT-Efficacy Acceptability'!$B$12:$B$52,0)),"")</f>
        <v>0</v>
      </c>
      <c r="BO18" s="94" t="n">
        <f aca="false">IFERROR(INDEX('IT-Efficacy Acceptability'!AC$12:AC$52,MATCH($A18,'IT-Efficacy Acceptability'!$B$12:$B$52,0)),"")</f>
        <v>0</v>
      </c>
      <c r="BP18" s="94" t="n">
        <f aca="false">IFERROR(INDEX('DE-Efficacy Acceptability'!H$12:H$52,MATCH($A18,'DE-Efficacy Acceptability'!$B$12:$B$52,0)),"")</f>
        <v>0</v>
      </c>
      <c r="BQ18" s="94" t="n">
        <f aca="false">IFERROR(INDEX('DE-Efficacy Acceptability'!I$12:I$52,MATCH($A18,'DE-Efficacy Acceptability'!$B$12:$B$52,0)),"")</f>
        <v>0</v>
      </c>
      <c r="BR18" s="94" t="n">
        <f aca="false">IFERROR(INDEX('DE-Efficacy Acceptability'!J$12:J$52,MATCH($A18,'DE-Efficacy Acceptability'!$B$12:$B$52,0)),"")</f>
        <v>0</v>
      </c>
      <c r="BS18" s="94" t="n">
        <f aca="false">IFERROR(INDEX('DE-Efficacy Acceptability'!K$12:K$52,MATCH($A18,'DE-Efficacy Acceptability'!$B$12:$B$52,0)),"")</f>
        <v>0</v>
      </c>
      <c r="BT18" s="94" t="n">
        <f aca="false">IFERROR(INDEX('DE-Efficacy Acceptability'!L$12:L$52,MATCH($A18,'DE-Efficacy Acceptability'!$B$12:$B$52,0)),"")</f>
        <v>0</v>
      </c>
      <c r="BU18" s="94" t="n">
        <f aca="false">IFERROR(INDEX('DE-Efficacy Acceptability'!M$12:M$52,MATCH($A18,'DE-Efficacy Acceptability'!$B$12:$B$52,0)),"")</f>
        <v>0</v>
      </c>
      <c r="BV18" s="94" t="n">
        <f aca="false">IFERROR(INDEX('DE-Efficacy Acceptability'!N$12:N$52,MATCH($A18,'DE-Efficacy Acceptability'!$B$12:$B$52,0)),"")</f>
        <v>0</v>
      </c>
      <c r="BW18" s="94" t="n">
        <f aca="false">IFERROR(INDEX('DE-Efficacy Acceptability'!O$12:O$52,MATCH($A18,'DE-Efficacy Acceptability'!$B$12:$B$52,0)),"")</f>
        <v>0</v>
      </c>
      <c r="BX18" s="94" t="n">
        <f aca="false">IFERROR(INDEX('DE-Efficacy Acceptability'!P$12:P$52,MATCH($A18,'DE-Efficacy Acceptability'!$B$12:$B$52,0)),"")</f>
        <v>0</v>
      </c>
      <c r="BY18" s="94" t="n">
        <f aca="false">IFERROR(INDEX('DE-Efficacy Acceptability'!Q$12:Q$52,MATCH($A18,'DE-Efficacy Acceptability'!$B$12:$B$52,0)),"")</f>
        <v>0</v>
      </c>
      <c r="BZ18" s="94" t="n">
        <f aca="false">IFERROR(INDEX('DE-Efficacy Acceptability'!R$12:R$52,MATCH($A18,'DE-Efficacy Acceptability'!$B$12:$B$52,0)),"")</f>
        <v>0</v>
      </c>
      <c r="CA18" s="94" t="n">
        <f aca="false">IFERROR(INDEX('DE-Efficacy Acceptability'!S$12:S$52,MATCH($A18,'DE-Efficacy Acceptability'!$B$12:$B$52,0)),"")</f>
        <v>5</v>
      </c>
      <c r="CB18" s="94" t="n">
        <f aca="false">IFERROR(INDEX('DE-Efficacy Acceptability'!T$12:T$52,MATCH($A18,'DE-Efficacy Acceptability'!$B$12:$B$52,0)),"")</f>
        <v>0</v>
      </c>
      <c r="CC18" s="94" t="n">
        <f aca="false">IFERROR(INDEX('DE-Efficacy Acceptability'!U$12:U$52,MATCH($A18,'DE-Efficacy Acceptability'!$B$12:$B$52,0)),"")</f>
        <v>0</v>
      </c>
      <c r="CD18" s="94" t="n">
        <f aca="false">IFERROR(INDEX('DE-Efficacy Acceptability'!V$12:V$52,MATCH($A18,'DE-Efficacy Acceptability'!$B$12:$B$52,0)),"")</f>
        <v>0</v>
      </c>
      <c r="CE18" s="94" t="n">
        <f aca="false">IFERROR(INDEX('DE-Efficacy Acceptability'!W$12:W$52,MATCH($A18,'DE-Efficacy Acceptability'!$B$12:$B$52,0)),"")</f>
        <v>0</v>
      </c>
      <c r="CF18" s="94" t="n">
        <f aca="false">IFERROR(INDEX('DE-Efficacy Acceptability'!X$12:X$52,MATCH($A18,'DE-Efficacy Acceptability'!$B$12:$B$52,0)),"")</f>
        <v>0</v>
      </c>
      <c r="CG18" s="94" t="n">
        <f aca="false">IFERROR(INDEX('DE-Efficacy Acceptability'!Y$12:Y$52,MATCH($A18,'DE-Efficacy Acceptability'!$B$12:$B$52,0)),"")</f>
        <v>0</v>
      </c>
      <c r="CH18" s="94" t="n">
        <f aca="false">IFERROR(INDEX('DE-Efficacy Acceptability'!Z$12:Z$52,MATCH($A18,'DE-Efficacy Acceptability'!$B$12:$B$52,0)),"")</f>
        <v>0</v>
      </c>
      <c r="CI18" s="94" t="n">
        <f aca="false">IFERROR(INDEX('DE-Efficacy Acceptability'!AA$12:AA$52,MATCH($A18,'DE-Efficacy Acceptability'!$B$12:$B$52,0)),"")</f>
        <v>0</v>
      </c>
      <c r="CJ18" s="94" t="n">
        <f aca="false">IFERROR(INDEX('DE-Efficacy Acceptability'!AB$12:AB$52,MATCH($A18,'DE-Efficacy Acceptability'!$B$12:$B$52,0)),"")</f>
        <v>0</v>
      </c>
      <c r="CK18" s="94" t="n">
        <f aca="false">IFERROR(INDEX('DE-Efficacy Acceptability'!AC$12:AC$52,MATCH($A18,'DE-Efficacy Acceptability'!$B$12:$B$52,0)),"")</f>
        <v>0</v>
      </c>
      <c r="CL18" s="94" t="n">
        <f aca="false">IFERROR(INDEX('FR-Efficacy Acceptability'!H$12:H$52,MATCH($A18,'FR-Efficacy Acceptability'!$B$12:$B$52,0)),"")</f>
        <v>0</v>
      </c>
      <c r="CM18" s="94" t="n">
        <f aca="false">IFERROR(INDEX('FR-Efficacy Acceptability'!I$12:I$52,MATCH($A18,'FR-Efficacy Acceptability'!$B$12:$B$52,0)),"")</f>
        <v>0</v>
      </c>
      <c r="CN18" s="94" t="n">
        <f aca="false">IFERROR(INDEX('FR-Efficacy Acceptability'!J$12:J$52,MATCH($A18,'FR-Efficacy Acceptability'!$B$12:$B$52,0)),"")</f>
        <v>0</v>
      </c>
      <c r="CO18" s="94" t="n">
        <f aca="false">IFERROR(INDEX('FR-Efficacy Acceptability'!K$12:K$52,MATCH($A18,'FR-Efficacy Acceptability'!$B$12:$B$52,0)),"")</f>
        <v>0</v>
      </c>
      <c r="CP18" s="94" t="n">
        <f aca="false">IFERROR(INDEX('FR-Efficacy Acceptability'!L$12:L$52,MATCH($A18,'FR-Efficacy Acceptability'!$B$12:$B$52,0)),"")</f>
        <v>0</v>
      </c>
      <c r="CQ18" s="94" t="n">
        <f aca="false">IFERROR(INDEX('FR-Efficacy Acceptability'!M$12:M$52,MATCH($A18,'FR-Efficacy Acceptability'!$B$12:$B$52,0)),"")</f>
        <v>0</v>
      </c>
      <c r="CR18" s="94" t="n">
        <f aca="false">IFERROR(INDEX('FR-Efficacy Acceptability'!N$12:N$52,MATCH($A18,'FR-Efficacy Acceptability'!$B$12:$B$52,0)),"")</f>
        <v>0</v>
      </c>
      <c r="CS18" s="94" t="n">
        <f aca="false">IFERROR(INDEX('FR-Efficacy Acceptability'!O$12:O$52,MATCH($A18,'FR-Efficacy Acceptability'!$B$12:$B$52,0)),"")</f>
        <v>0</v>
      </c>
      <c r="CT18" s="94" t="n">
        <f aca="false">IFERROR(INDEX('FR-Efficacy Acceptability'!P$12:P$52,MATCH($A18,'FR-Efficacy Acceptability'!$B$12:$B$52,0)),"")</f>
        <v>0</v>
      </c>
      <c r="CU18" s="94" t="n">
        <f aca="false">IFERROR(INDEX('FR-Efficacy Acceptability'!Q$12:Q$52,MATCH($A18,'FR-Efficacy Acceptability'!$B$12:$B$52,0)),"")</f>
        <v>0</v>
      </c>
      <c r="CV18" s="94" t="n">
        <f aca="false">IFERROR(INDEX('FR-Efficacy Acceptability'!R$12:R$52,MATCH($A18,'FR-Efficacy Acceptability'!$B$12:$B$52,0)),"")</f>
        <v>0</v>
      </c>
      <c r="CW18" s="94" t="n">
        <f aca="false">IFERROR(INDEX('FR-Efficacy Acceptability'!S$12:S$52,MATCH($A18,'FR-Efficacy Acceptability'!$B$12:$B$52,0)),"")</f>
        <v>0</v>
      </c>
      <c r="CX18" s="94" t="n">
        <f aca="false">IFERROR(INDEX('FR-Efficacy Acceptability'!T$12:T$52,MATCH($A18,'FR-Efficacy Acceptability'!$B$12:$B$52,0)),"")</f>
        <v>0</v>
      </c>
      <c r="CY18" s="94" t="n">
        <f aca="false">IFERROR(INDEX('FR-Efficacy Acceptability'!U$12:U$52,MATCH($A18,'FR-Efficacy Acceptability'!$B$12:$B$52,0)),"")</f>
        <v>0</v>
      </c>
      <c r="CZ18" s="94" t="n">
        <f aca="false">IFERROR(INDEX('FR-Efficacy Acceptability'!V$12:V$52,MATCH($A18,'FR-Efficacy Acceptability'!$B$12:$B$52,0)),"")</f>
        <v>0</v>
      </c>
      <c r="DA18" s="94" t="n">
        <f aca="false">IFERROR(INDEX('FR-Efficacy Acceptability'!W$12:W$52,MATCH($A18,'FR-Efficacy Acceptability'!$B$12:$B$52,0)),"")</f>
        <v>0</v>
      </c>
      <c r="DB18" s="94" t="n">
        <f aca="false">IFERROR(INDEX('FR-Efficacy Acceptability'!X$12:X$52,MATCH($A18,'FR-Efficacy Acceptability'!$B$12:$B$52,0)),"")</f>
        <v>0</v>
      </c>
      <c r="DC18" s="94" t="n">
        <f aca="false">IFERROR(INDEX('FR-Efficacy Acceptability'!Y$12:Y$52,MATCH($A18,'FR-Efficacy Acceptability'!$B$12:$B$52,0)),"")</f>
        <v>0</v>
      </c>
      <c r="DD18" s="94" t="n">
        <f aca="false">IFERROR(INDEX('FR-Efficacy Acceptability'!Z$12:Z$52,MATCH($A18,'FR-Efficacy Acceptability'!$B$12:$B$52,0)),"")</f>
        <v>0</v>
      </c>
      <c r="DE18" s="94" t="n">
        <f aca="false">IFERROR(INDEX('FR-Efficacy Acceptability'!AA$12:AA$52,MATCH($A18,'FR-Efficacy Acceptability'!$B$12:$B$52,0)),"")</f>
        <v>0</v>
      </c>
      <c r="DF18" s="94" t="n">
        <f aca="false">IFERROR(INDEX('FR-Efficacy Acceptability'!AB$12:AB$52,MATCH($A18,'FR-Efficacy Acceptability'!$B$12:$B$52,0)),"")</f>
        <v>0</v>
      </c>
      <c r="DG18" s="94" t="n">
        <f aca="false">IFERROR(INDEX('FR-Efficacy Acceptability'!AC$12:AC$52,MATCH($A18,'FR-Efficacy Acceptability'!$B$12:$B$52,0)),"")</f>
        <v>0</v>
      </c>
      <c r="DH18" s="115" t="n">
        <f aca="false">IF(X18&lt;&gt;"",X18-B18,"")</f>
        <v>0</v>
      </c>
      <c r="DI18" s="115" t="n">
        <f aca="false">IF(Y18&lt;&gt;"",Y18-C18,"")</f>
        <v>0</v>
      </c>
      <c r="DJ18" s="115" t="n">
        <f aca="false">IF(Z18&lt;&gt;"",Z18-D18,"")</f>
        <v>0</v>
      </c>
      <c r="DK18" s="115" t="n">
        <f aca="false">IF(AA18&lt;&gt;"",AA18-E18,"")</f>
        <v>0</v>
      </c>
      <c r="DL18" s="115" t="n">
        <f aca="false">IF(AB18&lt;&gt;"",AB18-F18,"")</f>
        <v>0</v>
      </c>
      <c r="DM18" s="115" t="n">
        <f aca="false">IF(AC18&lt;&gt;"",AC18-G18,"")</f>
        <v>0</v>
      </c>
      <c r="DN18" s="115" t="n">
        <f aca="false">IF(AD18&lt;&gt;"",AD18-H18,"")</f>
        <v>0</v>
      </c>
      <c r="DO18" s="115" t="n">
        <f aca="false">IF(AE18&lt;&gt;"",AE18-I18,"")</f>
        <v>0</v>
      </c>
      <c r="DP18" s="115" t="n">
        <f aca="false">IF(AF18&lt;&gt;"",AF18-J18,"")</f>
        <v>0</v>
      </c>
      <c r="DQ18" s="115" t="n">
        <f aca="false">IF(AG18&lt;&gt;"",AG18-K18,"")</f>
        <v>0</v>
      </c>
      <c r="DR18" s="115" t="n">
        <f aca="false">IF(AH18&lt;&gt;"",AH18-L18,"")</f>
        <v>0</v>
      </c>
      <c r="DS18" s="115" t="n">
        <f aca="false">IF(AI18&lt;&gt;"",AI18-M18,"")</f>
        <v>1</v>
      </c>
      <c r="DT18" s="115" t="n">
        <f aca="false">IF(AJ18&lt;&gt;"",AJ18-N18,"")</f>
        <v>2</v>
      </c>
      <c r="DU18" s="115" t="n">
        <f aca="false">IF(AK18&lt;&gt;"",AK18-O18,"")</f>
        <v>0</v>
      </c>
      <c r="DV18" s="115" t="n">
        <f aca="false">IF(AL18&lt;&gt;"",AL18-P18,"")</f>
        <v>0</v>
      </c>
      <c r="DW18" s="115" t="n">
        <f aca="false">IF(AM18&lt;&gt;"",AM18-Q18,"")</f>
        <v>0</v>
      </c>
      <c r="DX18" s="115" t="n">
        <f aca="false">IF(AN18&lt;&gt;"",AN18-R18,"")</f>
        <v>0</v>
      </c>
      <c r="DY18" s="115" t="n">
        <f aca="false">IF(AO18&lt;&gt;"",AO18-S18,"")</f>
        <v>0</v>
      </c>
      <c r="DZ18" s="115" t="n">
        <f aca="false">IF(AP18&lt;&gt;"",AP18-T18,"")</f>
        <v>0</v>
      </c>
      <c r="EA18" s="115" t="n">
        <f aca="false">IF(AQ18&lt;&gt;"",AQ18-U18,"")</f>
        <v>0</v>
      </c>
      <c r="EB18" s="115" t="n">
        <f aca="false">IF(AR18&lt;&gt;"",AR18-V18,"")</f>
        <v>0</v>
      </c>
      <c r="EC18" s="115" t="n">
        <f aca="false">IF(AS18&lt;&gt;"",AS18-W18,"")</f>
        <v>0</v>
      </c>
      <c r="ED18" s="115" t="n">
        <f aca="false">IF(AT18&lt;&gt;"",AT18-B18,"")</f>
        <v>0</v>
      </c>
      <c r="EE18" s="115" t="n">
        <f aca="false">IF(AU18&lt;&gt;"",AU18-C18,"")</f>
        <v>0</v>
      </c>
      <c r="EF18" s="115" t="n">
        <f aca="false">IF(AV18&lt;&gt;"",AV18-D18,"")</f>
        <v>0</v>
      </c>
      <c r="EG18" s="115" t="n">
        <f aca="false">IF(AW18&lt;&gt;"",AW18-E18,"")</f>
        <v>0</v>
      </c>
      <c r="EH18" s="115" t="n">
        <f aca="false">IF(AX18&lt;&gt;"",AX18-F18,"")</f>
        <v>0</v>
      </c>
      <c r="EI18" s="115" t="n">
        <f aca="false">IF(AY18&lt;&gt;"",AY18-G18,"")</f>
        <v>0</v>
      </c>
      <c r="EJ18" s="115" t="n">
        <f aca="false">IF(AZ18&lt;&gt;"",AZ18-H18,"")</f>
        <v>0</v>
      </c>
      <c r="EK18" s="115" t="n">
        <f aca="false">IF(BA18&lt;&gt;"",BA18-I18,"")</f>
        <v>0</v>
      </c>
      <c r="EL18" s="115" t="n">
        <f aca="false">IF(BB18&lt;&gt;"",BB18-J18,"")</f>
        <v>0</v>
      </c>
      <c r="EM18" s="115" t="n">
        <f aca="false">IF(BC18&lt;&gt;"",BC18-K18,"")</f>
        <v>0</v>
      </c>
      <c r="EN18" s="115" t="n">
        <f aca="false">IF(BD18&lt;&gt;"",BD18-L18,"")</f>
        <v>0</v>
      </c>
      <c r="EO18" s="115" t="n">
        <f aca="false">IF(BE18&lt;&gt;"",BE18-M18,"")</f>
        <v>1</v>
      </c>
      <c r="EP18" s="115" t="n">
        <f aca="false">IF(BF18&lt;&gt;"",BF18-N18,"")</f>
        <v>2</v>
      </c>
      <c r="EQ18" s="115" t="n">
        <f aca="false">IF(BG18&lt;&gt;"",BG18-O18,"")</f>
        <v>0</v>
      </c>
      <c r="ER18" s="115" t="n">
        <f aca="false">IF(BH18&lt;&gt;"",BH18-P18,"")</f>
        <v>0</v>
      </c>
      <c r="ES18" s="115" t="n">
        <f aca="false">IF(BI18&lt;&gt;"",BI18-Q18,"")</f>
        <v>0</v>
      </c>
      <c r="ET18" s="115" t="n">
        <f aca="false">IF(BJ18&lt;&gt;"",BJ18-R18,"")</f>
        <v>0</v>
      </c>
      <c r="EU18" s="115" t="n">
        <f aca="false">IF(BK18&lt;&gt;"",BK18-S18,"")</f>
        <v>0</v>
      </c>
      <c r="EV18" s="115" t="n">
        <f aca="false">IF(BL18&lt;&gt;"",BL18-T18,"")</f>
        <v>0</v>
      </c>
      <c r="EW18" s="115" t="n">
        <f aca="false">IF(BM18&lt;&gt;"",BM18-U18,"")</f>
        <v>0</v>
      </c>
      <c r="EX18" s="115" t="n">
        <f aca="false">IF(BN18&lt;&gt;"",BN18-V18,"")</f>
        <v>0</v>
      </c>
      <c r="EY18" s="115" t="n">
        <f aca="false">IF(BO18&lt;&gt;"",BO18-W18,"")</f>
        <v>0</v>
      </c>
      <c r="EZ18" s="115" t="n">
        <f aca="false">IF(BP18&lt;&gt;"",BP18-B18,"")</f>
        <v>0</v>
      </c>
      <c r="FA18" s="115" t="n">
        <f aca="false">IF(BQ18&lt;&gt;"",BQ18-C18,"")</f>
        <v>0</v>
      </c>
      <c r="FB18" s="115" t="n">
        <f aca="false">IF(BR18&lt;&gt;"",BR18-D18,"")</f>
        <v>0</v>
      </c>
      <c r="FC18" s="115" t="n">
        <f aca="false">IF(BS18&lt;&gt;"",BS18-E18,"")</f>
        <v>0</v>
      </c>
      <c r="FD18" s="115" t="n">
        <f aca="false">IF(BT18&lt;&gt;"",BT18-F18,"")</f>
        <v>0</v>
      </c>
      <c r="FE18" s="115" t="n">
        <f aca="false">IF(BU18&lt;&gt;"",BU18-G18,"")</f>
        <v>0</v>
      </c>
      <c r="FF18" s="115" t="n">
        <f aca="false">IF(BV18&lt;&gt;"",BV18-H18,"")</f>
        <v>0</v>
      </c>
      <c r="FG18" s="115" t="n">
        <f aca="false">IF(BW18&lt;&gt;"",BW18-I18,"")</f>
        <v>0</v>
      </c>
      <c r="FH18" s="115" t="n">
        <f aca="false">IF(BX18&lt;&gt;"",BX18-J18,"")</f>
        <v>0</v>
      </c>
      <c r="FI18" s="115" t="n">
        <f aca="false">IF(BY18&lt;&gt;"",BY18-K18,"")</f>
        <v>0</v>
      </c>
      <c r="FJ18" s="115" t="n">
        <f aca="false">IF(BZ18&lt;&gt;"",BZ18-L18,"")</f>
        <v>0</v>
      </c>
      <c r="FK18" s="115" t="n">
        <f aca="false">IF(CA18&lt;&gt;"",CA18-M18,"")</f>
        <v>1</v>
      </c>
      <c r="FL18" s="115" t="n">
        <f aca="false">IF(CB18&lt;&gt;"",CB18-N18,"")</f>
        <v>-2</v>
      </c>
      <c r="FM18" s="115" t="n">
        <f aca="false">IF(CC18&lt;&gt;"",CC18-O18,"")</f>
        <v>0</v>
      </c>
      <c r="FN18" s="115" t="n">
        <f aca="false">IF(CD18&lt;&gt;"",CD18-P18,"")</f>
        <v>0</v>
      </c>
      <c r="FO18" s="115" t="n">
        <f aca="false">IF(CE18&lt;&gt;"",CE18-Q18,"")</f>
        <v>0</v>
      </c>
      <c r="FP18" s="115" t="n">
        <f aca="false">IF(CF18&lt;&gt;"",CF18-R18,"")</f>
        <v>0</v>
      </c>
      <c r="FQ18" s="115" t="n">
        <f aca="false">IF(CG18&lt;&gt;"",CG18-S18,"")</f>
        <v>0</v>
      </c>
      <c r="FR18" s="115" t="n">
        <f aca="false">IF(CH18&lt;&gt;"",CH18-T18,"")</f>
        <v>0</v>
      </c>
      <c r="FS18" s="115" t="n">
        <f aca="false">IF(CI18&lt;&gt;"",CI18-U18,"")</f>
        <v>0</v>
      </c>
      <c r="FT18" s="115" t="n">
        <f aca="false">IF(CJ18&lt;&gt;"",CJ18-V18,"")</f>
        <v>0</v>
      </c>
      <c r="FU18" s="115" t="n">
        <f aca="false">IF(CK18&lt;&gt;"",CK18-W18,"")</f>
        <v>0</v>
      </c>
      <c r="FV18" s="115" t="n">
        <f aca="false">IF(CL18&lt;&gt;"",CL18-B18,"")</f>
        <v>0</v>
      </c>
      <c r="FW18" s="115" t="n">
        <f aca="false">IF(CM18&lt;&gt;"",CM18-C18,"")</f>
        <v>0</v>
      </c>
      <c r="FX18" s="115" t="n">
        <f aca="false">IF(CN18&lt;&gt;"",CN18-D18,"")</f>
        <v>0</v>
      </c>
      <c r="FY18" s="115" t="n">
        <f aca="false">IF(CO18&lt;&gt;"",CO18-E18,"")</f>
        <v>0</v>
      </c>
      <c r="FZ18" s="115" t="n">
        <f aca="false">IF(CP18&lt;&gt;"",CP18-F18,"")</f>
        <v>0</v>
      </c>
      <c r="GA18" s="115" t="n">
        <f aca="false">IF(CQ18&lt;&gt;"",CQ18-G18,"")</f>
        <v>0</v>
      </c>
      <c r="GB18" s="115" t="n">
        <f aca="false">IF(CR18&lt;&gt;"",CR18-H18,"")</f>
        <v>0</v>
      </c>
      <c r="GC18" s="115" t="n">
        <f aca="false">IF(CS18&lt;&gt;"",CS18-I18,"")</f>
        <v>0</v>
      </c>
      <c r="GD18" s="115" t="n">
        <f aca="false">IF(CT18&lt;&gt;"",CT18-J18,"")</f>
        <v>0</v>
      </c>
      <c r="GE18" s="115" t="n">
        <f aca="false">IF(CU18&lt;&gt;"",CU18-K18,"")</f>
        <v>0</v>
      </c>
      <c r="GF18" s="115" t="n">
        <f aca="false">IF(CV18&lt;&gt;"",CV18-L18,"")</f>
        <v>0</v>
      </c>
      <c r="GG18" s="115" t="n">
        <f aca="false">IF(CW18&lt;&gt;"",CW18-M18,"")</f>
        <v>-4</v>
      </c>
      <c r="GH18" s="115" t="n">
        <f aca="false">IF(CX18&lt;&gt;"",CX18-N18,"")</f>
        <v>-2</v>
      </c>
      <c r="GI18" s="115" t="n">
        <f aca="false">IF(CY18&lt;&gt;"",CY18-O18,"")</f>
        <v>0</v>
      </c>
      <c r="GJ18" s="115" t="n">
        <f aca="false">IF(CZ18&lt;&gt;"",CZ18-P18,"")</f>
        <v>0</v>
      </c>
      <c r="GK18" s="115" t="n">
        <f aca="false">IF(DA18&lt;&gt;"",DA18-Q18,"")</f>
        <v>0</v>
      </c>
      <c r="GL18" s="115" t="n">
        <f aca="false">IF(DB18&lt;&gt;"",DB18-R18,"")</f>
        <v>0</v>
      </c>
      <c r="GM18" s="115" t="n">
        <f aca="false">IF(DC18&lt;&gt;"",DC18-S18,"")</f>
        <v>0</v>
      </c>
      <c r="GN18" s="115" t="n">
        <f aca="false">IF(DD18&lt;&gt;"",DD18-T18,"")</f>
        <v>0</v>
      </c>
      <c r="GO18" s="115" t="n">
        <f aca="false">IF(DE18&lt;&gt;"",DE18-U18,"")</f>
        <v>0</v>
      </c>
      <c r="GP18" s="115" t="n">
        <f aca="false">IF(DF18&lt;&gt;"",DF18-V18,"")</f>
        <v>0</v>
      </c>
      <c r="GQ18" s="115" t="n">
        <f aca="false">IF(DG18&lt;&gt;"",DG18-W18,"")</f>
        <v>0</v>
      </c>
      <c r="GR18" s="116" t="n">
        <f aca="false" t="array" ref="GR18:GR18">MAX(DH18:GQ18)=MIN(DH18:GQ18)</f>
        <v>0</v>
      </c>
    </row>
    <row r="19" customFormat="false" ht="15" hidden="true" customHeight="false" outlineLevel="0" collapsed="false">
      <c r="A19" s="39" t="s">
        <v>41</v>
      </c>
      <c r="B19" s="115" t="n">
        <f aca="false">IFERROR(ROUND(AVERAGE(X19,AT19,BP19,CL19),0),"")</f>
        <v>4</v>
      </c>
      <c r="C19" s="115" t="n">
        <f aca="false">IFERROR(ROUND(AVERAGE(Y19,AU19,BQ19,CM19),0),"")</f>
        <v>4</v>
      </c>
      <c r="D19" s="115" t="n">
        <f aca="false">IFERROR(ROUND(AVERAGE(Z19,AV19,BR19,CN19),0),"")</f>
        <v>4</v>
      </c>
      <c r="E19" s="115" t="n">
        <f aca="false">IFERROR(ROUND(AVERAGE(AA19,AW19,BS19,CO19),0),"")</f>
        <v>4</v>
      </c>
      <c r="F19" s="115" t="n">
        <f aca="false">IFERROR(ROUND(AVERAGE(AB19,AX19,BT19,CP19),0),"")</f>
        <v>4</v>
      </c>
      <c r="G19" s="115" t="n">
        <f aca="false">IFERROR(ROUND(AVERAGE(AC19,AY19,BU19,CQ19),0),"")</f>
        <v>1</v>
      </c>
      <c r="H19" s="115" t="n">
        <f aca="false">IFERROR(ROUND(AVERAGE(AD19,AZ19,BV19,CR19),0),"")</f>
        <v>3</v>
      </c>
      <c r="I19" s="115" t="n">
        <f aca="false">IFERROR(ROUND(AVERAGE(AE19,BA19,BW19,CS19),0),"")</f>
        <v>3</v>
      </c>
      <c r="J19" s="115" t="n">
        <f aca="false">IFERROR(ROUND(AVERAGE(AF19,BB19,BX19,CT19),0),"")</f>
        <v>4</v>
      </c>
      <c r="K19" s="115" t="n">
        <f aca="false">IFERROR(ROUND(AVERAGE(AG19,BC19,BY19,CU19),0),"")</f>
        <v>5</v>
      </c>
      <c r="L19" s="115" t="n">
        <f aca="false">IFERROR(ROUND(AVERAGE(AH19,BD19,BZ19,CV19),0),"")</f>
        <v>5</v>
      </c>
      <c r="M19" s="115" t="n">
        <f aca="false">IFERROR(ROUND(AVERAGE(AI19,BE19,CA19,CW19),0),"")</f>
        <v>5</v>
      </c>
      <c r="N19" s="115" t="n">
        <f aca="false">IFERROR(ROUND(AVERAGE(AJ19,BF19,CB19,CX19),0),"")</f>
        <v>5</v>
      </c>
      <c r="O19" s="115" t="n">
        <f aca="false">IFERROR(ROUND(AVERAGE(AK19,BG19,CC19,CY19),0),"")</f>
        <v>2</v>
      </c>
      <c r="P19" s="115" t="n">
        <f aca="false">IFERROR(ROUND(AVERAGE(AL19,BH19,CD19,CZ19),0),"")</f>
        <v>3</v>
      </c>
      <c r="Q19" s="115" t="n">
        <f aca="false">IFERROR(ROUND(AVERAGE(AM19,BI19,CE19,DA19),0),"")</f>
        <v>3</v>
      </c>
      <c r="R19" s="115" t="n">
        <f aca="false">IFERROR(ROUND(AVERAGE(AN19,BJ19,CF19,DB19),0),"")</f>
        <v>3</v>
      </c>
      <c r="S19" s="115" t="n">
        <f aca="false">IFERROR(ROUND(AVERAGE(AO19,BK19,CG19,DC19),0),"")</f>
        <v>3</v>
      </c>
      <c r="T19" s="115" t="n">
        <f aca="false">IFERROR(ROUND(AVERAGE(AP19,BL19,CH19,DD19),0),"")</f>
        <v>3</v>
      </c>
      <c r="U19" s="115" t="n">
        <f aca="false">IFERROR(ROUND(AVERAGE(AQ19,BM19,CI19,DE19),0),"")</f>
        <v>3</v>
      </c>
      <c r="V19" s="115" t="n">
        <f aca="false">IFERROR(ROUND(AVERAGE(AR19,BN19,CJ19,DF19),0),"")</f>
        <v>3</v>
      </c>
      <c r="W19" s="115" t="n">
        <f aca="false">IFERROR(ROUND(AVERAGE(AS19,BO19,CK19,DG19),0),"")</f>
        <v>3</v>
      </c>
      <c r="X19" s="94" t="n">
        <f aca="false">IFERROR(INDEX('ES-Efficacy Acceptability'!H$12:H$52,MATCH($A19,'ES-Efficacy Acceptability'!$B$12:$B$52,0)),"")</f>
        <v>4</v>
      </c>
      <c r="Y19" s="94" t="n">
        <f aca="false">IFERROR(INDEX('ES-Efficacy Acceptability'!I$12:I$52,MATCH($A19,'ES-Efficacy Acceptability'!$B$12:$B$52,0)),"")</f>
        <v>4</v>
      </c>
      <c r="Z19" s="94" t="n">
        <f aca="false">IFERROR(INDEX('ES-Efficacy Acceptability'!J$12:J$52,MATCH($A19,'ES-Efficacy Acceptability'!$B$12:$B$52,0)),"")</f>
        <v>4</v>
      </c>
      <c r="AA19" s="94" t="n">
        <f aca="false">IFERROR(INDEX('ES-Efficacy Acceptability'!K$12:K$52,MATCH($A19,'ES-Efficacy Acceptability'!$B$12:$B$52,0)),"")</f>
        <v>4</v>
      </c>
      <c r="AB19" s="94" t="n">
        <f aca="false">IFERROR(INDEX('ES-Efficacy Acceptability'!L$12:L$52,MATCH($A19,'ES-Efficacy Acceptability'!$B$12:$B$52,0)),"")</f>
        <v>4</v>
      </c>
      <c r="AC19" s="94" t="n">
        <f aca="false">IFERROR(INDEX('ES-Efficacy Acceptability'!M$12:M$52,MATCH($A19,'ES-Efficacy Acceptability'!$B$12:$B$52,0)),"")</f>
        <v>1</v>
      </c>
      <c r="AD19" s="94" t="n">
        <f aca="false">IFERROR(INDEX('ES-Efficacy Acceptability'!N$12:N$52,MATCH($A19,'ES-Efficacy Acceptability'!$B$12:$B$52,0)),"")</f>
        <v>3</v>
      </c>
      <c r="AE19" s="94" t="n">
        <f aca="false">IFERROR(INDEX('ES-Efficacy Acceptability'!O$12:O$52,MATCH($A19,'ES-Efficacy Acceptability'!$B$12:$B$52,0)),"")</f>
        <v>3</v>
      </c>
      <c r="AF19" s="94" t="n">
        <f aca="false">IFERROR(INDEX('ES-Efficacy Acceptability'!P$12:P$52,MATCH($A19,'ES-Efficacy Acceptability'!$B$12:$B$52,0)),"")</f>
        <v>4</v>
      </c>
      <c r="AG19" s="94" t="n">
        <f aca="false">IFERROR(INDEX('ES-Efficacy Acceptability'!Q$12:Q$52,MATCH($A19,'ES-Efficacy Acceptability'!$B$12:$B$52,0)),"")</f>
        <v>5</v>
      </c>
      <c r="AH19" s="94" t="n">
        <f aca="false">IFERROR(INDEX('ES-Efficacy Acceptability'!R$12:R$52,MATCH($A19,'ES-Efficacy Acceptability'!$B$12:$B$52,0)),"")</f>
        <v>5</v>
      </c>
      <c r="AI19" s="94" t="n">
        <f aca="false">IFERROR(INDEX('ES-Efficacy Acceptability'!S$12:S$52,MATCH($A19,'ES-Efficacy Acceptability'!$B$12:$B$52,0)),"")</f>
        <v>5</v>
      </c>
      <c r="AJ19" s="94" t="n">
        <f aca="false">IFERROR(INDEX('ES-Efficacy Acceptability'!T$12:T$52,MATCH($A19,'ES-Efficacy Acceptability'!$B$12:$B$52,0)),"")</f>
        <v>5</v>
      </c>
      <c r="AK19" s="94" t="n">
        <f aca="false">IFERROR(INDEX('ES-Efficacy Acceptability'!U$12:U$52,MATCH($A19,'ES-Efficacy Acceptability'!$B$12:$B$52,0)),"")</f>
        <v>2</v>
      </c>
      <c r="AL19" s="94" t="n">
        <f aca="false">IFERROR(INDEX('ES-Efficacy Acceptability'!V$12:V$52,MATCH($A19,'ES-Efficacy Acceptability'!$B$12:$B$52,0)),"")</f>
        <v>3</v>
      </c>
      <c r="AM19" s="94" t="n">
        <f aca="false">IFERROR(INDEX('ES-Efficacy Acceptability'!W$12:W$52,MATCH($A19,'ES-Efficacy Acceptability'!$B$12:$B$52,0)),"")</f>
        <v>3</v>
      </c>
      <c r="AN19" s="94" t="n">
        <f aca="false">IFERROR(INDEX('ES-Efficacy Acceptability'!X$12:X$52,MATCH($A19,'ES-Efficacy Acceptability'!$B$12:$B$52,0)),"")</f>
        <v>3</v>
      </c>
      <c r="AO19" s="94" t="n">
        <f aca="false">IFERROR(INDEX('ES-Efficacy Acceptability'!Y$12:Y$52,MATCH($A19,'ES-Efficacy Acceptability'!$B$12:$B$52,0)),"")</f>
        <v>3</v>
      </c>
      <c r="AP19" s="94" t="n">
        <f aca="false">IFERROR(INDEX('ES-Efficacy Acceptability'!Z$12:Z$52,MATCH($A19,'ES-Efficacy Acceptability'!$B$12:$B$52,0)),"")</f>
        <v>3</v>
      </c>
      <c r="AQ19" s="94" t="n">
        <f aca="false">IFERROR(INDEX('ES-Efficacy Acceptability'!AA$12:AA$52,MATCH($A19,'ES-Efficacy Acceptability'!$B$12:$B$52,0)),"")</f>
        <v>3</v>
      </c>
      <c r="AR19" s="94" t="n">
        <f aca="false">IFERROR(INDEX('ES-Efficacy Acceptability'!AB$12:AB$52,MATCH($A19,'ES-Efficacy Acceptability'!$B$12:$B$52,0)),"")</f>
        <v>3</v>
      </c>
      <c r="AS19" s="94" t="n">
        <f aca="false">IFERROR(INDEX('ES-Efficacy Acceptability'!AC$12:AC$52,MATCH($A19,'ES-Efficacy Acceptability'!$B$12:$B$52,0)),"")</f>
        <v>3</v>
      </c>
      <c r="AT19" s="94" t="n">
        <f aca="false">IFERROR(INDEX('IT-Efficacy Acceptability'!H$12:H$52,MATCH($A19,'IT-Efficacy Acceptability'!$B$12:$B$52,0)),"")</f>
        <v>4</v>
      </c>
      <c r="AU19" s="94" t="n">
        <f aca="false">IFERROR(INDEX('IT-Efficacy Acceptability'!I$12:I$52,MATCH($A19,'IT-Efficacy Acceptability'!$B$12:$B$52,0)),"")</f>
        <v>4</v>
      </c>
      <c r="AV19" s="94" t="n">
        <f aca="false">IFERROR(INDEX('IT-Efficacy Acceptability'!J$12:J$52,MATCH($A19,'IT-Efficacy Acceptability'!$B$12:$B$52,0)),"")</f>
        <v>4</v>
      </c>
      <c r="AW19" s="94" t="n">
        <f aca="false">IFERROR(INDEX('IT-Efficacy Acceptability'!K$12:K$52,MATCH($A19,'IT-Efficacy Acceptability'!$B$12:$B$52,0)),"")</f>
        <v>4</v>
      </c>
      <c r="AX19" s="94" t="n">
        <f aca="false">IFERROR(INDEX('IT-Efficacy Acceptability'!L$12:L$52,MATCH($A19,'IT-Efficacy Acceptability'!$B$12:$B$52,0)),"")</f>
        <v>4</v>
      </c>
      <c r="AY19" s="94" t="n">
        <f aca="false">IFERROR(INDEX('IT-Efficacy Acceptability'!M$12:M$52,MATCH($A19,'IT-Efficacy Acceptability'!$B$12:$B$52,0)),"")</f>
        <v>1</v>
      </c>
      <c r="AZ19" s="94" t="n">
        <f aca="false">IFERROR(INDEX('IT-Efficacy Acceptability'!N$12:N$52,MATCH($A19,'IT-Efficacy Acceptability'!$B$12:$B$52,0)),"")</f>
        <v>3</v>
      </c>
      <c r="BA19" s="94" t="n">
        <f aca="false">IFERROR(INDEX('IT-Efficacy Acceptability'!O$12:O$52,MATCH($A19,'IT-Efficacy Acceptability'!$B$12:$B$52,0)),"")</f>
        <v>3</v>
      </c>
      <c r="BB19" s="94" t="n">
        <f aca="false">IFERROR(INDEX('IT-Efficacy Acceptability'!P$12:P$52,MATCH($A19,'IT-Efficacy Acceptability'!$B$12:$B$52,0)),"")</f>
        <v>4</v>
      </c>
      <c r="BC19" s="94" t="n">
        <f aca="false">IFERROR(INDEX('IT-Efficacy Acceptability'!Q$12:Q$52,MATCH($A19,'IT-Efficacy Acceptability'!$B$12:$B$52,0)),"")</f>
        <v>5</v>
      </c>
      <c r="BD19" s="94" t="n">
        <f aca="false">IFERROR(INDEX('IT-Efficacy Acceptability'!R$12:R$52,MATCH($A19,'IT-Efficacy Acceptability'!$B$12:$B$52,0)),"")</f>
        <v>5</v>
      </c>
      <c r="BE19" s="94" t="n">
        <f aca="false">IFERROR(INDEX('IT-Efficacy Acceptability'!S$12:S$52,MATCH($A19,'IT-Efficacy Acceptability'!$B$12:$B$52,0)),"")</f>
        <v>5</v>
      </c>
      <c r="BF19" s="94" t="n">
        <f aca="false">IFERROR(INDEX('IT-Efficacy Acceptability'!T$12:T$52,MATCH($A19,'IT-Efficacy Acceptability'!$B$12:$B$52,0)),"")</f>
        <v>5</v>
      </c>
      <c r="BG19" s="94" t="n">
        <f aca="false">IFERROR(INDEX('IT-Efficacy Acceptability'!U$12:U$52,MATCH($A19,'IT-Efficacy Acceptability'!$B$12:$B$52,0)),"")</f>
        <v>2</v>
      </c>
      <c r="BH19" s="94" t="n">
        <f aca="false">IFERROR(INDEX('IT-Efficacy Acceptability'!V$12:V$52,MATCH($A19,'IT-Efficacy Acceptability'!$B$12:$B$52,0)),"")</f>
        <v>3</v>
      </c>
      <c r="BI19" s="94" t="n">
        <f aca="false">IFERROR(INDEX('IT-Efficacy Acceptability'!W$12:W$52,MATCH($A19,'IT-Efficacy Acceptability'!$B$12:$B$52,0)),"")</f>
        <v>3</v>
      </c>
      <c r="BJ19" s="94" t="n">
        <f aca="false">IFERROR(INDEX('IT-Efficacy Acceptability'!X$12:X$52,MATCH($A19,'IT-Efficacy Acceptability'!$B$12:$B$52,0)),"")</f>
        <v>3</v>
      </c>
      <c r="BK19" s="94" t="n">
        <f aca="false">IFERROR(INDEX('IT-Efficacy Acceptability'!Y$12:Y$52,MATCH($A19,'IT-Efficacy Acceptability'!$B$12:$B$52,0)),"")</f>
        <v>3</v>
      </c>
      <c r="BL19" s="94" t="n">
        <f aca="false">IFERROR(INDEX('IT-Efficacy Acceptability'!Z$12:Z$52,MATCH($A19,'IT-Efficacy Acceptability'!$B$12:$B$52,0)),"")</f>
        <v>3</v>
      </c>
      <c r="BM19" s="94" t="n">
        <f aca="false">IFERROR(INDEX('IT-Efficacy Acceptability'!AA$12:AA$52,MATCH($A19,'IT-Efficacy Acceptability'!$B$12:$B$52,0)),"")</f>
        <v>3</v>
      </c>
      <c r="BN19" s="94" t="n">
        <f aca="false">IFERROR(INDEX('IT-Efficacy Acceptability'!AB$12:AB$52,MATCH($A19,'IT-Efficacy Acceptability'!$B$12:$B$52,0)),"")</f>
        <v>3</v>
      </c>
      <c r="BO19" s="94" t="n">
        <f aca="false">IFERROR(INDEX('IT-Efficacy Acceptability'!AC$12:AC$52,MATCH($A19,'IT-Efficacy Acceptability'!$B$12:$B$52,0)),"")</f>
        <v>3</v>
      </c>
      <c r="BP19" s="94" t="n">
        <f aca="false">IFERROR(INDEX('DE-Efficacy Acceptability'!H$12:H$52,MATCH($A19,'DE-Efficacy Acceptability'!$B$12:$B$52,0)),"")</f>
        <v>4</v>
      </c>
      <c r="BQ19" s="94" t="n">
        <f aca="false">IFERROR(INDEX('DE-Efficacy Acceptability'!I$12:I$52,MATCH($A19,'DE-Efficacy Acceptability'!$B$12:$B$52,0)),"")</f>
        <v>4</v>
      </c>
      <c r="BR19" s="94" t="n">
        <f aca="false">IFERROR(INDEX('DE-Efficacy Acceptability'!J$12:J$52,MATCH($A19,'DE-Efficacy Acceptability'!$B$12:$B$52,0)),"")</f>
        <v>4</v>
      </c>
      <c r="BS19" s="94" t="n">
        <f aca="false">IFERROR(INDEX('DE-Efficacy Acceptability'!K$12:K$52,MATCH($A19,'DE-Efficacy Acceptability'!$B$12:$B$52,0)),"")</f>
        <v>4</v>
      </c>
      <c r="BT19" s="94" t="n">
        <f aca="false">IFERROR(INDEX('DE-Efficacy Acceptability'!L$12:L$52,MATCH($A19,'DE-Efficacy Acceptability'!$B$12:$B$52,0)),"")</f>
        <v>4</v>
      </c>
      <c r="BU19" s="94" t="n">
        <f aca="false">IFERROR(INDEX('DE-Efficacy Acceptability'!M$12:M$52,MATCH($A19,'DE-Efficacy Acceptability'!$B$12:$B$52,0)),"")</f>
        <v>1</v>
      </c>
      <c r="BV19" s="94" t="n">
        <f aca="false">IFERROR(INDEX('DE-Efficacy Acceptability'!N$12:N$52,MATCH($A19,'DE-Efficacy Acceptability'!$B$12:$B$52,0)),"")</f>
        <v>3</v>
      </c>
      <c r="BW19" s="94" t="n">
        <f aca="false">IFERROR(INDEX('DE-Efficacy Acceptability'!O$12:O$52,MATCH($A19,'DE-Efficacy Acceptability'!$B$12:$B$52,0)),"")</f>
        <v>3</v>
      </c>
      <c r="BX19" s="94" t="n">
        <f aca="false">IFERROR(INDEX('DE-Efficacy Acceptability'!P$12:P$52,MATCH($A19,'DE-Efficacy Acceptability'!$B$12:$B$52,0)),"")</f>
        <v>4</v>
      </c>
      <c r="BY19" s="94" t="n">
        <f aca="false">IFERROR(INDEX('DE-Efficacy Acceptability'!Q$12:Q$52,MATCH($A19,'DE-Efficacy Acceptability'!$B$12:$B$52,0)),"")</f>
        <v>5</v>
      </c>
      <c r="BZ19" s="94" t="n">
        <f aca="false">IFERROR(INDEX('DE-Efficacy Acceptability'!R$12:R$52,MATCH($A19,'DE-Efficacy Acceptability'!$B$12:$B$52,0)),"")</f>
        <v>5</v>
      </c>
      <c r="CA19" s="94" t="n">
        <f aca="false">IFERROR(INDEX('DE-Efficacy Acceptability'!S$12:S$52,MATCH($A19,'DE-Efficacy Acceptability'!$B$12:$B$52,0)),"")</f>
        <v>5</v>
      </c>
      <c r="CB19" s="94" t="n">
        <f aca="false">IFERROR(INDEX('DE-Efficacy Acceptability'!T$12:T$52,MATCH($A19,'DE-Efficacy Acceptability'!$B$12:$B$52,0)),"")</f>
        <v>5</v>
      </c>
      <c r="CC19" s="94" t="n">
        <f aca="false">IFERROR(INDEX('DE-Efficacy Acceptability'!U$12:U$52,MATCH($A19,'DE-Efficacy Acceptability'!$B$12:$B$52,0)),"")</f>
        <v>2</v>
      </c>
      <c r="CD19" s="94" t="n">
        <f aca="false">IFERROR(INDEX('DE-Efficacy Acceptability'!V$12:V$52,MATCH($A19,'DE-Efficacy Acceptability'!$B$12:$B$52,0)),"")</f>
        <v>3</v>
      </c>
      <c r="CE19" s="94" t="n">
        <f aca="false">IFERROR(INDEX('DE-Efficacy Acceptability'!W$12:W$52,MATCH($A19,'DE-Efficacy Acceptability'!$B$12:$B$52,0)),"")</f>
        <v>3</v>
      </c>
      <c r="CF19" s="94" t="n">
        <f aca="false">IFERROR(INDEX('DE-Efficacy Acceptability'!X$12:X$52,MATCH($A19,'DE-Efficacy Acceptability'!$B$12:$B$52,0)),"")</f>
        <v>3</v>
      </c>
      <c r="CG19" s="94" t="n">
        <f aca="false">IFERROR(INDEX('DE-Efficacy Acceptability'!Y$12:Y$52,MATCH($A19,'DE-Efficacy Acceptability'!$B$12:$B$52,0)),"")</f>
        <v>3</v>
      </c>
      <c r="CH19" s="94" t="n">
        <f aca="false">IFERROR(INDEX('DE-Efficacy Acceptability'!Z$12:Z$52,MATCH($A19,'DE-Efficacy Acceptability'!$B$12:$B$52,0)),"")</f>
        <v>3</v>
      </c>
      <c r="CI19" s="94" t="n">
        <f aca="false">IFERROR(INDEX('DE-Efficacy Acceptability'!AA$12:AA$52,MATCH($A19,'DE-Efficacy Acceptability'!$B$12:$B$52,0)),"")</f>
        <v>3</v>
      </c>
      <c r="CJ19" s="94" t="n">
        <f aca="false">IFERROR(INDEX('DE-Efficacy Acceptability'!AB$12:AB$52,MATCH($A19,'DE-Efficacy Acceptability'!$B$12:$B$52,0)),"")</f>
        <v>3</v>
      </c>
      <c r="CK19" s="94" t="n">
        <f aca="false">IFERROR(INDEX('DE-Efficacy Acceptability'!AC$12:AC$52,MATCH($A19,'DE-Efficacy Acceptability'!$B$12:$B$52,0)),"")</f>
        <v>3</v>
      </c>
      <c r="CL19" s="94" t="n">
        <f aca="false">IFERROR(INDEX('FR-Efficacy Acceptability'!H$12:H$52,MATCH($A19,'FR-Efficacy Acceptability'!$B$12:$B$52,0)),"")</f>
        <v>4</v>
      </c>
      <c r="CM19" s="94" t="n">
        <f aca="false">IFERROR(INDEX('FR-Efficacy Acceptability'!I$12:I$52,MATCH($A19,'FR-Efficacy Acceptability'!$B$12:$B$52,0)),"")</f>
        <v>4</v>
      </c>
      <c r="CN19" s="94" t="n">
        <f aca="false">IFERROR(INDEX('FR-Efficacy Acceptability'!J$12:J$52,MATCH($A19,'FR-Efficacy Acceptability'!$B$12:$B$52,0)),"")</f>
        <v>4</v>
      </c>
      <c r="CO19" s="94" t="n">
        <f aca="false">IFERROR(INDEX('FR-Efficacy Acceptability'!K$12:K$52,MATCH($A19,'FR-Efficacy Acceptability'!$B$12:$B$52,0)),"")</f>
        <v>4</v>
      </c>
      <c r="CP19" s="94" t="n">
        <f aca="false">IFERROR(INDEX('FR-Efficacy Acceptability'!L$12:L$52,MATCH($A19,'FR-Efficacy Acceptability'!$B$12:$B$52,0)),"")</f>
        <v>4</v>
      </c>
      <c r="CQ19" s="94" t="n">
        <f aca="false">IFERROR(INDEX('FR-Efficacy Acceptability'!M$12:M$52,MATCH($A19,'FR-Efficacy Acceptability'!$B$12:$B$52,0)),"")</f>
        <v>1</v>
      </c>
      <c r="CR19" s="94" t="n">
        <f aca="false">IFERROR(INDEX('FR-Efficacy Acceptability'!N$12:N$52,MATCH($A19,'FR-Efficacy Acceptability'!$B$12:$B$52,0)),"")</f>
        <v>3</v>
      </c>
      <c r="CS19" s="94" t="n">
        <f aca="false">IFERROR(INDEX('FR-Efficacy Acceptability'!O$12:O$52,MATCH($A19,'FR-Efficacy Acceptability'!$B$12:$B$52,0)),"")</f>
        <v>3</v>
      </c>
      <c r="CT19" s="94" t="n">
        <f aca="false">IFERROR(INDEX('FR-Efficacy Acceptability'!P$12:P$52,MATCH($A19,'FR-Efficacy Acceptability'!$B$12:$B$52,0)),"")</f>
        <v>4</v>
      </c>
      <c r="CU19" s="94" t="n">
        <f aca="false">IFERROR(INDEX('FR-Efficacy Acceptability'!Q$12:Q$52,MATCH($A19,'FR-Efficacy Acceptability'!$B$12:$B$52,0)),"")</f>
        <v>5</v>
      </c>
      <c r="CV19" s="94" t="n">
        <f aca="false">IFERROR(INDEX('FR-Efficacy Acceptability'!R$12:R$52,MATCH($A19,'FR-Efficacy Acceptability'!$B$12:$B$52,0)),"")</f>
        <v>3</v>
      </c>
      <c r="CW19" s="94" t="n">
        <f aca="false">IFERROR(INDEX('FR-Efficacy Acceptability'!S$12:S$52,MATCH($A19,'FR-Efficacy Acceptability'!$B$12:$B$52,0)),"")</f>
        <v>5</v>
      </c>
      <c r="CX19" s="94" t="n">
        <f aca="false">IFERROR(INDEX('FR-Efficacy Acceptability'!T$12:T$52,MATCH($A19,'FR-Efficacy Acceptability'!$B$12:$B$52,0)),"")</f>
        <v>5</v>
      </c>
      <c r="CY19" s="94" t="n">
        <f aca="false">IFERROR(INDEX('FR-Efficacy Acceptability'!U$12:U$52,MATCH($A19,'FR-Efficacy Acceptability'!$B$12:$B$52,0)),"")</f>
        <v>2</v>
      </c>
      <c r="CZ19" s="94" t="n">
        <f aca="false">IFERROR(INDEX('FR-Efficacy Acceptability'!V$12:V$52,MATCH($A19,'FR-Efficacy Acceptability'!$B$12:$B$52,0)),"")</f>
        <v>3</v>
      </c>
      <c r="DA19" s="94" t="n">
        <f aca="false">IFERROR(INDEX('FR-Efficacy Acceptability'!W$12:W$52,MATCH($A19,'FR-Efficacy Acceptability'!$B$12:$B$52,0)),"")</f>
        <v>3</v>
      </c>
      <c r="DB19" s="94" t="n">
        <f aca="false">IFERROR(INDEX('FR-Efficacy Acceptability'!X$12:X$52,MATCH($A19,'FR-Efficacy Acceptability'!$B$12:$B$52,0)),"")</f>
        <v>3</v>
      </c>
      <c r="DC19" s="94" t="n">
        <f aca="false">IFERROR(INDEX('FR-Efficacy Acceptability'!Y$12:Y$52,MATCH($A19,'FR-Efficacy Acceptability'!$B$12:$B$52,0)),"")</f>
        <v>3</v>
      </c>
      <c r="DD19" s="94" t="n">
        <f aca="false">IFERROR(INDEX('FR-Efficacy Acceptability'!Z$12:Z$52,MATCH($A19,'FR-Efficacy Acceptability'!$B$12:$B$52,0)),"")</f>
        <v>3</v>
      </c>
      <c r="DE19" s="94" t="n">
        <f aca="false">IFERROR(INDEX('FR-Efficacy Acceptability'!AA$12:AA$52,MATCH($A19,'FR-Efficacy Acceptability'!$B$12:$B$52,0)),"")</f>
        <v>3</v>
      </c>
      <c r="DF19" s="94" t="n">
        <f aca="false">IFERROR(INDEX('FR-Efficacy Acceptability'!AB$12:AB$52,MATCH($A19,'FR-Efficacy Acceptability'!$B$12:$B$52,0)),"")</f>
        <v>3</v>
      </c>
      <c r="DG19" s="94" t="n">
        <f aca="false">IFERROR(INDEX('FR-Efficacy Acceptability'!AC$12:AC$52,MATCH($A19,'FR-Efficacy Acceptability'!$B$12:$B$52,0)),"")</f>
        <v>3</v>
      </c>
      <c r="DH19" s="115" t="n">
        <f aca="false">IF(X19&lt;&gt;"",X19-B19,"")</f>
        <v>0</v>
      </c>
      <c r="DI19" s="115" t="n">
        <f aca="false">IF(Y19&lt;&gt;"",Y19-C19,"")</f>
        <v>0</v>
      </c>
      <c r="DJ19" s="115" t="n">
        <f aca="false">IF(Z19&lt;&gt;"",Z19-D19,"")</f>
        <v>0</v>
      </c>
      <c r="DK19" s="115" t="n">
        <f aca="false">IF(AA19&lt;&gt;"",AA19-E19,"")</f>
        <v>0</v>
      </c>
      <c r="DL19" s="115" t="n">
        <f aca="false">IF(AB19&lt;&gt;"",AB19-F19,"")</f>
        <v>0</v>
      </c>
      <c r="DM19" s="115" t="n">
        <f aca="false">IF(AC19&lt;&gt;"",AC19-G19,"")</f>
        <v>0</v>
      </c>
      <c r="DN19" s="115" t="n">
        <f aca="false">IF(AD19&lt;&gt;"",AD19-H19,"")</f>
        <v>0</v>
      </c>
      <c r="DO19" s="115" t="n">
        <f aca="false">IF(AE19&lt;&gt;"",AE19-I19,"")</f>
        <v>0</v>
      </c>
      <c r="DP19" s="115" t="n">
        <f aca="false">IF(AF19&lt;&gt;"",AF19-J19,"")</f>
        <v>0</v>
      </c>
      <c r="DQ19" s="115" t="n">
        <f aca="false">IF(AG19&lt;&gt;"",AG19-K19,"")</f>
        <v>0</v>
      </c>
      <c r="DR19" s="115" t="n">
        <f aca="false">IF(AH19&lt;&gt;"",AH19-L19,"")</f>
        <v>0</v>
      </c>
      <c r="DS19" s="115" t="n">
        <f aca="false">IF(AI19&lt;&gt;"",AI19-M19,"")</f>
        <v>0</v>
      </c>
      <c r="DT19" s="115" t="n">
        <f aca="false">IF(AJ19&lt;&gt;"",AJ19-N19,"")</f>
        <v>0</v>
      </c>
      <c r="DU19" s="115" t="n">
        <f aca="false">IF(AK19&lt;&gt;"",AK19-O19,"")</f>
        <v>0</v>
      </c>
      <c r="DV19" s="115" t="n">
        <f aca="false">IF(AL19&lt;&gt;"",AL19-P19,"")</f>
        <v>0</v>
      </c>
      <c r="DW19" s="115" t="n">
        <f aca="false">IF(AM19&lt;&gt;"",AM19-Q19,"")</f>
        <v>0</v>
      </c>
      <c r="DX19" s="115" t="n">
        <f aca="false">IF(AN19&lt;&gt;"",AN19-R19,"")</f>
        <v>0</v>
      </c>
      <c r="DY19" s="115" t="n">
        <f aca="false">IF(AO19&lt;&gt;"",AO19-S19,"")</f>
        <v>0</v>
      </c>
      <c r="DZ19" s="115" t="n">
        <f aca="false">IF(AP19&lt;&gt;"",AP19-T19,"")</f>
        <v>0</v>
      </c>
      <c r="EA19" s="115" t="n">
        <f aca="false">IF(AQ19&lt;&gt;"",AQ19-U19,"")</f>
        <v>0</v>
      </c>
      <c r="EB19" s="115" t="n">
        <f aca="false">IF(AR19&lt;&gt;"",AR19-V19,"")</f>
        <v>0</v>
      </c>
      <c r="EC19" s="115" t="n">
        <f aca="false">IF(AS19&lt;&gt;"",AS19-W19,"")</f>
        <v>0</v>
      </c>
      <c r="ED19" s="115" t="n">
        <f aca="false">IF(AT19&lt;&gt;"",AT19-B19,"")</f>
        <v>0</v>
      </c>
      <c r="EE19" s="115" t="n">
        <f aca="false">IF(AU19&lt;&gt;"",AU19-C19,"")</f>
        <v>0</v>
      </c>
      <c r="EF19" s="115" t="n">
        <f aca="false">IF(AV19&lt;&gt;"",AV19-D19,"")</f>
        <v>0</v>
      </c>
      <c r="EG19" s="115" t="n">
        <f aca="false">IF(AW19&lt;&gt;"",AW19-E19,"")</f>
        <v>0</v>
      </c>
      <c r="EH19" s="115" t="n">
        <f aca="false">IF(AX19&lt;&gt;"",AX19-F19,"")</f>
        <v>0</v>
      </c>
      <c r="EI19" s="115" t="n">
        <f aca="false">IF(AY19&lt;&gt;"",AY19-G19,"")</f>
        <v>0</v>
      </c>
      <c r="EJ19" s="115" t="n">
        <f aca="false">IF(AZ19&lt;&gt;"",AZ19-H19,"")</f>
        <v>0</v>
      </c>
      <c r="EK19" s="115" t="n">
        <f aca="false">IF(BA19&lt;&gt;"",BA19-I19,"")</f>
        <v>0</v>
      </c>
      <c r="EL19" s="115" t="n">
        <f aca="false">IF(BB19&lt;&gt;"",BB19-J19,"")</f>
        <v>0</v>
      </c>
      <c r="EM19" s="115" t="n">
        <f aca="false">IF(BC19&lt;&gt;"",BC19-K19,"")</f>
        <v>0</v>
      </c>
      <c r="EN19" s="115" t="n">
        <f aca="false">IF(BD19&lt;&gt;"",BD19-L19,"")</f>
        <v>0</v>
      </c>
      <c r="EO19" s="115" t="n">
        <f aca="false">IF(BE19&lt;&gt;"",BE19-M19,"")</f>
        <v>0</v>
      </c>
      <c r="EP19" s="115" t="n">
        <f aca="false">IF(BF19&lt;&gt;"",BF19-N19,"")</f>
        <v>0</v>
      </c>
      <c r="EQ19" s="115" t="n">
        <f aca="false">IF(BG19&lt;&gt;"",BG19-O19,"")</f>
        <v>0</v>
      </c>
      <c r="ER19" s="115" t="n">
        <f aca="false">IF(BH19&lt;&gt;"",BH19-P19,"")</f>
        <v>0</v>
      </c>
      <c r="ES19" s="115" t="n">
        <f aca="false">IF(BI19&lt;&gt;"",BI19-Q19,"")</f>
        <v>0</v>
      </c>
      <c r="ET19" s="115" t="n">
        <f aca="false">IF(BJ19&lt;&gt;"",BJ19-R19,"")</f>
        <v>0</v>
      </c>
      <c r="EU19" s="115" t="n">
        <f aca="false">IF(BK19&lt;&gt;"",BK19-S19,"")</f>
        <v>0</v>
      </c>
      <c r="EV19" s="115" t="n">
        <f aca="false">IF(BL19&lt;&gt;"",BL19-T19,"")</f>
        <v>0</v>
      </c>
      <c r="EW19" s="115" t="n">
        <f aca="false">IF(BM19&lt;&gt;"",BM19-U19,"")</f>
        <v>0</v>
      </c>
      <c r="EX19" s="115" t="n">
        <f aca="false">IF(BN19&lt;&gt;"",BN19-V19,"")</f>
        <v>0</v>
      </c>
      <c r="EY19" s="115" t="n">
        <f aca="false">IF(BO19&lt;&gt;"",BO19-W19,"")</f>
        <v>0</v>
      </c>
      <c r="EZ19" s="115" t="n">
        <f aca="false">IF(BP19&lt;&gt;"",BP19-B19,"")</f>
        <v>0</v>
      </c>
      <c r="FA19" s="115" t="n">
        <f aca="false">IF(BQ19&lt;&gt;"",BQ19-C19,"")</f>
        <v>0</v>
      </c>
      <c r="FB19" s="115" t="n">
        <f aca="false">IF(BR19&lt;&gt;"",BR19-D19,"")</f>
        <v>0</v>
      </c>
      <c r="FC19" s="115" t="n">
        <f aca="false">IF(BS19&lt;&gt;"",BS19-E19,"")</f>
        <v>0</v>
      </c>
      <c r="FD19" s="115" t="n">
        <f aca="false">IF(BT19&lt;&gt;"",BT19-F19,"")</f>
        <v>0</v>
      </c>
      <c r="FE19" s="115" t="n">
        <f aca="false">IF(BU19&lt;&gt;"",BU19-G19,"")</f>
        <v>0</v>
      </c>
      <c r="FF19" s="115" t="n">
        <f aca="false">IF(BV19&lt;&gt;"",BV19-H19,"")</f>
        <v>0</v>
      </c>
      <c r="FG19" s="115" t="n">
        <f aca="false">IF(BW19&lt;&gt;"",BW19-I19,"")</f>
        <v>0</v>
      </c>
      <c r="FH19" s="115" t="n">
        <f aca="false">IF(BX19&lt;&gt;"",BX19-J19,"")</f>
        <v>0</v>
      </c>
      <c r="FI19" s="115" t="n">
        <f aca="false">IF(BY19&lt;&gt;"",BY19-K19,"")</f>
        <v>0</v>
      </c>
      <c r="FJ19" s="115" t="n">
        <f aca="false">IF(BZ19&lt;&gt;"",BZ19-L19,"")</f>
        <v>0</v>
      </c>
      <c r="FK19" s="115" t="n">
        <f aca="false">IF(CA19&lt;&gt;"",CA19-M19,"")</f>
        <v>0</v>
      </c>
      <c r="FL19" s="115" t="n">
        <f aca="false">IF(CB19&lt;&gt;"",CB19-N19,"")</f>
        <v>0</v>
      </c>
      <c r="FM19" s="115" t="n">
        <f aca="false">IF(CC19&lt;&gt;"",CC19-O19,"")</f>
        <v>0</v>
      </c>
      <c r="FN19" s="115" t="n">
        <f aca="false">IF(CD19&lt;&gt;"",CD19-P19,"")</f>
        <v>0</v>
      </c>
      <c r="FO19" s="115" t="n">
        <f aca="false">IF(CE19&lt;&gt;"",CE19-Q19,"")</f>
        <v>0</v>
      </c>
      <c r="FP19" s="115" t="n">
        <f aca="false">IF(CF19&lt;&gt;"",CF19-R19,"")</f>
        <v>0</v>
      </c>
      <c r="FQ19" s="115" t="n">
        <f aca="false">IF(CG19&lt;&gt;"",CG19-S19,"")</f>
        <v>0</v>
      </c>
      <c r="FR19" s="115" t="n">
        <f aca="false">IF(CH19&lt;&gt;"",CH19-T19,"")</f>
        <v>0</v>
      </c>
      <c r="FS19" s="115" t="n">
        <f aca="false">IF(CI19&lt;&gt;"",CI19-U19,"")</f>
        <v>0</v>
      </c>
      <c r="FT19" s="115" t="n">
        <f aca="false">IF(CJ19&lt;&gt;"",CJ19-V19,"")</f>
        <v>0</v>
      </c>
      <c r="FU19" s="115" t="n">
        <f aca="false">IF(CK19&lt;&gt;"",CK19-W19,"")</f>
        <v>0</v>
      </c>
      <c r="FV19" s="115" t="n">
        <f aca="false">IF(CL19&lt;&gt;"",CL19-B19,"")</f>
        <v>0</v>
      </c>
      <c r="FW19" s="115" t="n">
        <f aca="false">IF(CM19&lt;&gt;"",CM19-C19,"")</f>
        <v>0</v>
      </c>
      <c r="FX19" s="115" t="n">
        <f aca="false">IF(CN19&lt;&gt;"",CN19-D19,"")</f>
        <v>0</v>
      </c>
      <c r="FY19" s="115" t="n">
        <f aca="false">IF(CO19&lt;&gt;"",CO19-E19,"")</f>
        <v>0</v>
      </c>
      <c r="FZ19" s="115" t="n">
        <f aca="false">IF(CP19&lt;&gt;"",CP19-F19,"")</f>
        <v>0</v>
      </c>
      <c r="GA19" s="115" t="n">
        <f aca="false">IF(CQ19&lt;&gt;"",CQ19-G19,"")</f>
        <v>0</v>
      </c>
      <c r="GB19" s="115" t="n">
        <f aca="false">IF(CR19&lt;&gt;"",CR19-H19,"")</f>
        <v>0</v>
      </c>
      <c r="GC19" s="115" t="n">
        <f aca="false">IF(CS19&lt;&gt;"",CS19-I19,"")</f>
        <v>0</v>
      </c>
      <c r="GD19" s="115" t="n">
        <f aca="false">IF(CT19&lt;&gt;"",CT19-J19,"")</f>
        <v>0</v>
      </c>
      <c r="GE19" s="115" t="n">
        <f aca="false">IF(CU19&lt;&gt;"",CU19-K19,"")</f>
        <v>0</v>
      </c>
      <c r="GF19" s="115" t="n">
        <f aca="false">IF(CV19&lt;&gt;"",CV19-L19,"")</f>
        <v>-2</v>
      </c>
      <c r="GG19" s="115" t="n">
        <f aca="false">IF(CW19&lt;&gt;"",CW19-M19,"")</f>
        <v>0</v>
      </c>
      <c r="GH19" s="115" t="n">
        <f aca="false">IF(CX19&lt;&gt;"",CX19-N19,"")</f>
        <v>0</v>
      </c>
      <c r="GI19" s="115" t="n">
        <f aca="false">IF(CY19&lt;&gt;"",CY19-O19,"")</f>
        <v>0</v>
      </c>
      <c r="GJ19" s="115" t="n">
        <f aca="false">IF(CZ19&lt;&gt;"",CZ19-P19,"")</f>
        <v>0</v>
      </c>
      <c r="GK19" s="115" t="n">
        <f aca="false">IF(DA19&lt;&gt;"",DA19-Q19,"")</f>
        <v>0</v>
      </c>
      <c r="GL19" s="115" t="n">
        <f aca="false">IF(DB19&lt;&gt;"",DB19-R19,"")</f>
        <v>0</v>
      </c>
      <c r="GM19" s="115" t="n">
        <f aca="false">IF(DC19&lt;&gt;"",DC19-S19,"")</f>
        <v>0</v>
      </c>
      <c r="GN19" s="115" t="n">
        <f aca="false">IF(DD19&lt;&gt;"",DD19-T19,"")</f>
        <v>0</v>
      </c>
      <c r="GO19" s="115" t="n">
        <f aca="false">IF(DE19&lt;&gt;"",DE19-U19,"")</f>
        <v>0</v>
      </c>
      <c r="GP19" s="115" t="n">
        <f aca="false">IF(DF19&lt;&gt;"",DF19-V19,"")</f>
        <v>0</v>
      </c>
      <c r="GQ19" s="115" t="n">
        <f aca="false">IF(DG19&lt;&gt;"",DG19-W19,"")</f>
        <v>0</v>
      </c>
      <c r="GR19" s="116" t="n">
        <f aca="false" t="array" ref="GR19:GR19">MAX(DH19:GQ19)=MIN(DH19:GQ19)</f>
        <v>0</v>
      </c>
    </row>
    <row r="20" customFormat="false" ht="15" hidden="false" customHeight="false" outlineLevel="0" collapsed="false">
      <c r="A20" s="112" t="s">
        <v>76</v>
      </c>
      <c r="B20" s="115" t="n">
        <f aca="false">IFERROR(ROUND(AVERAGE(X20,AT20,BP20,CL20),0),"")</f>
        <v>4</v>
      </c>
      <c r="C20" s="115" t="n">
        <f aca="false">IFERROR(ROUND(AVERAGE(Y20,AU20,BQ20,CM20),0),"")</f>
        <v>4</v>
      </c>
      <c r="D20" s="115" t="n">
        <f aca="false">IFERROR(ROUND(AVERAGE(Z20,AV20,BR20,CN20),0),"")</f>
        <v>3</v>
      </c>
      <c r="E20" s="115" t="n">
        <f aca="false">IFERROR(ROUND(AVERAGE(AA20,AW20,BS20,CO20),0),"")</f>
        <v>4</v>
      </c>
      <c r="F20" s="115" t="n">
        <f aca="false">IFERROR(ROUND(AVERAGE(AB20,AX20,BT20,CP20),0),"")</f>
        <v>3</v>
      </c>
      <c r="G20" s="115" t="n">
        <f aca="false">IFERROR(ROUND(AVERAGE(AC20,AY20,BU20,CQ20),0),"")</f>
        <v>2</v>
      </c>
      <c r="H20" s="115" t="n">
        <f aca="false">IFERROR(ROUND(AVERAGE(AD20,AZ20,BV20,CR20),0),"")</f>
        <v>3</v>
      </c>
      <c r="I20" s="115" t="n">
        <f aca="false">IFERROR(ROUND(AVERAGE(AE20,BA20,BW20,CS20),0),"")</f>
        <v>2</v>
      </c>
      <c r="J20" s="115" t="n">
        <f aca="false">IFERROR(ROUND(AVERAGE(AF20,BB20,BX20,CT20),0),"")</f>
        <v>3</v>
      </c>
      <c r="K20" s="115" t="n">
        <f aca="false">IFERROR(ROUND(AVERAGE(AG20,BC20,BY20,CU20),0),"")</f>
        <v>4</v>
      </c>
      <c r="L20" s="115" t="n">
        <f aca="false">IFERROR(ROUND(AVERAGE(AH20,BD20,BZ20,CV20),0),"")</f>
        <v>4</v>
      </c>
      <c r="M20" s="115" t="n">
        <f aca="false">IFERROR(ROUND(AVERAGE(AI20,BE20,CA20,CW20),0),"")</f>
        <v>3</v>
      </c>
      <c r="N20" s="115" t="n">
        <f aca="false">IFERROR(ROUND(AVERAGE(AJ20,BF20,CB20,CX20),0),"")</f>
        <v>4</v>
      </c>
      <c r="O20" s="115" t="n">
        <f aca="false">IFERROR(ROUND(AVERAGE(AK20,BG20,CC20,CY20),0),"")</f>
        <v>4</v>
      </c>
      <c r="P20" s="115" t="n">
        <f aca="false">IFERROR(ROUND(AVERAGE(AL20,BH20,CD20,CZ20),0),"")</f>
        <v>2</v>
      </c>
      <c r="Q20" s="115" t="n">
        <f aca="false">IFERROR(ROUND(AVERAGE(AM20,BI20,CE20,DA20),0),"")</f>
        <v>3</v>
      </c>
      <c r="R20" s="115" t="n">
        <f aca="false">IFERROR(ROUND(AVERAGE(AN20,BJ20,CF20,DB20),0),"")</f>
        <v>1</v>
      </c>
      <c r="S20" s="115" t="n">
        <f aca="false">IFERROR(ROUND(AVERAGE(AO20,BK20,CG20,DC20),0),"")</f>
        <v>3</v>
      </c>
      <c r="T20" s="115" t="n">
        <f aca="false">IFERROR(ROUND(AVERAGE(AP20,BL20,CH20,DD20),0),"")</f>
        <v>1</v>
      </c>
      <c r="U20" s="115" t="n">
        <f aca="false">IFERROR(ROUND(AVERAGE(AQ20,BM20,CI20,DE20),0),"")</f>
        <v>3</v>
      </c>
      <c r="V20" s="115" t="n">
        <f aca="false">IFERROR(ROUND(AVERAGE(AR20,BN20,CJ20,DF20),0),"")</f>
        <v>2</v>
      </c>
      <c r="W20" s="115" t="n">
        <f aca="false">IFERROR(ROUND(AVERAGE(AS20,BO20,CK20,DG20),0),"")</f>
        <v>3</v>
      </c>
      <c r="X20" s="94" t="n">
        <f aca="false">IFERROR(INDEX('ES-Efficacy Acceptability'!H$12:H$52,MATCH($A20,'ES-Efficacy Acceptability'!$B$12:$B$52,0)),"")</f>
        <v>3</v>
      </c>
      <c r="Y20" s="94" t="n">
        <f aca="false">IFERROR(INDEX('ES-Efficacy Acceptability'!I$12:I$52,MATCH($A20,'ES-Efficacy Acceptability'!$B$12:$B$52,0)),"")</f>
        <v>3</v>
      </c>
      <c r="Z20" s="94" t="n">
        <f aca="false">IFERROR(INDEX('ES-Efficacy Acceptability'!J$12:J$52,MATCH($A20,'ES-Efficacy Acceptability'!$B$12:$B$52,0)),"")</f>
        <v>3</v>
      </c>
      <c r="AA20" s="94" t="n">
        <f aca="false">IFERROR(INDEX('ES-Efficacy Acceptability'!K$12:K$52,MATCH($A20,'ES-Efficacy Acceptability'!$B$12:$B$52,0)),"")</f>
        <v>3</v>
      </c>
      <c r="AB20" s="94" t="n">
        <f aca="false">IFERROR(INDEX('ES-Efficacy Acceptability'!L$12:L$52,MATCH($A20,'ES-Efficacy Acceptability'!$B$12:$B$52,0)),"")</f>
        <v>3</v>
      </c>
      <c r="AC20" s="94" t="n">
        <f aca="false">IFERROR(INDEX('ES-Efficacy Acceptability'!M$12:M$52,MATCH($A20,'ES-Efficacy Acceptability'!$B$12:$B$52,0)),"")</f>
        <v>3</v>
      </c>
      <c r="AD20" s="94" t="n">
        <f aca="false">IFERROR(INDEX('ES-Efficacy Acceptability'!N$12:N$52,MATCH($A20,'ES-Efficacy Acceptability'!$B$12:$B$52,0)),"")</f>
        <v>3</v>
      </c>
      <c r="AE20" s="94" t="n">
        <f aca="false">IFERROR(INDEX('ES-Efficacy Acceptability'!O$12:O$52,MATCH($A20,'ES-Efficacy Acceptability'!$B$12:$B$52,0)),"")</f>
        <v>2</v>
      </c>
      <c r="AF20" s="94" t="n">
        <f aca="false">IFERROR(INDEX('ES-Efficacy Acceptability'!P$12:P$52,MATCH($A20,'ES-Efficacy Acceptability'!$B$12:$B$52,0)),"")</f>
        <v>5</v>
      </c>
      <c r="AG20" s="94" t="n">
        <f aca="false">IFERROR(INDEX('ES-Efficacy Acceptability'!Q$12:Q$52,MATCH($A20,'ES-Efficacy Acceptability'!$B$12:$B$52,0)),"")</f>
        <v>3</v>
      </c>
      <c r="AH20" s="94" t="n">
        <f aca="false">IFERROR(INDEX('ES-Efficacy Acceptability'!R$12:R$52,MATCH($A20,'ES-Efficacy Acceptability'!$B$12:$B$52,0)),"")</f>
        <v>4</v>
      </c>
      <c r="AI20" s="94" t="n">
        <f aca="false">IFERROR(INDEX('ES-Efficacy Acceptability'!S$12:S$52,MATCH($A20,'ES-Efficacy Acceptability'!$B$12:$B$52,0)),"")</f>
        <v>2</v>
      </c>
      <c r="AJ20" s="94" t="n">
        <f aca="false">IFERROR(INDEX('ES-Efficacy Acceptability'!T$12:T$52,MATCH($A20,'ES-Efficacy Acceptability'!$B$12:$B$52,0)),"")</f>
        <v>4</v>
      </c>
      <c r="AK20" s="94" t="n">
        <f aca="false">IFERROR(INDEX('ES-Efficacy Acceptability'!U$12:U$52,MATCH($A20,'ES-Efficacy Acceptability'!$B$12:$B$52,0)),"")</f>
        <v>3</v>
      </c>
      <c r="AL20" s="94" t="n">
        <f aca="false">IFERROR(INDEX('ES-Efficacy Acceptability'!V$12:V$52,MATCH($A20,'ES-Efficacy Acceptability'!$B$12:$B$52,0)),"")</f>
        <v>3</v>
      </c>
      <c r="AM20" s="94" t="n">
        <f aca="false">IFERROR(INDEX('ES-Efficacy Acceptability'!W$12:W$52,MATCH($A20,'ES-Efficacy Acceptability'!$B$12:$B$52,0)),"")</f>
        <v>3</v>
      </c>
      <c r="AN20" s="94" t="n">
        <f aca="false">IFERROR(INDEX('ES-Efficacy Acceptability'!X$12:X$52,MATCH($A20,'ES-Efficacy Acceptability'!$B$12:$B$52,0)),"")</f>
        <v>1</v>
      </c>
      <c r="AO20" s="94" t="n">
        <f aca="false">IFERROR(INDEX('ES-Efficacy Acceptability'!Y$12:Y$52,MATCH($A20,'ES-Efficacy Acceptability'!$B$12:$B$52,0)),"")</f>
        <v>3</v>
      </c>
      <c r="AP20" s="94" t="n">
        <f aca="false">IFERROR(INDEX('ES-Efficacy Acceptability'!Z$12:Z$52,MATCH($A20,'ES-Efficacy Acceptability'!$B$12:$B$52,0)),"")</f>
        <v>1</v>
      </c>
      <c r="AQ20" s="94" t="n">
        <f aca="false">IFERROR(INDEX('ES-Efficacy Acceptability'!AA$12:AA$52,MATCH($A20,'ES-Efficacy Acceptability'!$B$12:$B$52,0)),"")</f>
        <v>3</v>
      </c>
      <c r="AR20" s="94" t="n">
        <f aca="false">IFERROR(INDEX('ES-Efficacy Acceptability'!AB$12:AB$52,MATCH($A20,'ES-Efficacy Acceptability'!$B$12:$B$52,0)),"")</f>
        <v>1</v>
      </c>
      <c r="AS20" s="94" t="n">
        <f aca="false">IFERROR(INDEX('ES-Efficacy Acceptability'!AC$12:AC$52,MATCH($A20,'ES-Efficacy Acceptability'!$B$12:$B$52,0)),"")</f>
        <v>3</v>
      </c>
      <c r="AT20" s="94" t="n">
        <f aca="false">IFERROR(INDEX('IT-Efficacy Acceptability'!H$12:H$52,MATCH($A20,'IT-Efficacy Acceptability'!$B$12:$B$52,0)),"")</f>
        <v>5</v>
      </c>
      <c r="AU20" s="94" t="n">
        <f aca="false">IFERROR(INDEX('IT-Efficacy Acceptability'!I$12:I$52,MATCH($A20,'IT-Efficacy Acceptability'!$B$12:$B$52,0)),"")</f>
        <v>5</v>
      </c>
      <c r="AV20" s="94" t="n">
        <f aca="false">IFERROR(INDEX('IT-Efficacy Acceptability'!J$12:J$52,MATCH($A20,'IT-Efficacy Acceptability'!$B$12:$B$52,0)),"")</f>
        <v>5</v>
      </c>
      <c r="AW20" s="94" t="n">
        <f aca="false">IFERROR(INDEX('IT-Efficacy Acceptability'!K$12:K$52,MATCH($A20,'IT-Efficacy Acceptability'!$B$12:$B$52,0)),"")</f>
        <v>5</v>
      </c>
      <c r="AX20" s="94" t="n">
        <f aca="false">IFERROR(INDEX('IT-Efficacy Acceptability'!L$12:L$52,MATCH($A20,'IT-Efficacy Acceptability'!$B$12:$B$52,0)),"")</f>
        <v>4</v>
      </c>
      <c r="AY20" s="94" t="n">
        <f aca="false">IFERROR(INDEX('IT-Efficacy Acceptability'!M$12:M$52,MATCH($A20,'IT-Efficacy Acceptability'!$B$12:$B$52,0)),"")</f>
        <v>2</v>
      </c>
      <c r="AZ20" s="94" t="n">
        <f aca="false">IFERROR(INDEX('IT-Efficacy Acceptability'!N$12:N$52,MATCH($A20,'IT-Efficacy Acceptability'!$B$12:$B$52,0)),"")</f>
        <v>3</v>
      </c>
      <c r="BA20" s="94" t="n">
        <f aca="false">IFERROR(INDEX('IT-Efficacy Acceptability'!O$12:O$52,MATCH($A20,'IT-Efficacy Acceptability'!$B$12:$B$52,0)),"")</f>
        <v>1</v>
      </c>
      <c r="BB20" s="94" t="n">
        <f aca="false">IFERROR(INDEX('IT-Efficacy Acceptability'!P$12:P$52,MATCH($A20,'IT-Efficacy Acceptability'!$B$12:$B$52,0)),"")</f>
        <v>2</v>
      </c>
      <c r="BC20" s="94" t="n">
        <f aca="false">IFERROR(INDEX('IT-Efficacy Acceptability'!Q$12:Q$52,MATCH($A20,'IT-Efficacy Acceptability'!$B$12:$B$52,0)),"")</f>
        <v>3</v>
      </c>
      <c r="BD20" s="94" t="n">
        <f aca="false">IFERROR(INDEX('IT-Efficacy Acceptability'!R$12:R$52,MATCH($A20,'IT-Efficacy Acceptability'!$B$12:$B$52,0)),"")</f>
        <v>3</v>
      </c>
      <c r="BE20" s="94" t="n">
        <f aca="false">IFERROR(INDEX('IT-Efficacy Acceptability'!S$12:S$52,MATCH($A20,'IT-Efficacy Acceptability'!$B$12:$B$52,0)),"")</f>
        <v>2</v>
      </c>
      <c r="BF20" s="94" t="n">
        <f aca="false">IFERROR(INDEX('IT-Efficacy Acceptability'!T$12:T$52,MATCH($A20,'IT-Efficacy Acceptability'!$B$12:$B$52,0)),"")</f>
        <v>4</v>
      </c>
      <c r="BG20" s="94" t="n">
        <f aca="false">IFERROR(INDEX('IT-Efficacy Acceptability'!U$12:U$52,MATCH($A20,'IT-Efficacy Acceptability'!$B$12:$B$52,0)),"")</f>
        <v>3</v>
      </c>
      <c r="BH20" s="94" t="n">
        <f aca="false">IFERROR(INDEX('IT-Efficacy Acceptability'!V$12:V$52,MATCH($A20,'IT-Efficacy Acceptability'!$B$12:$B$52,0)),"")</f>
        <v>2</v>
      </c>
      <c r="BI20" s="94" t="n">
        <f aca="false">IFERROR(INDEX('IT-Efficacy Acceptability'!W$12:W$52,MATCH($A20,'IT-Efficacy Acceptability'!$B$12:$B$52,0)),"")</f>
        <v>3</v>
      </c>
      <c r="BJ20" s="94" t="n">
        <f aca="false">IFERROR(INDEX('IT-Efficacy Acceptability'!X$12:X$52,MATCH($A20,'IT-Efficacy Acceptability'!$B$12:$B$52,0)),"")</f>
        <v>1</v>
      </c>
      <c r="BK20" s="94" t="n">
        <f aca="false">IFERROR(INDEX('IT-Efficacy Acceptability'!Y$12:Y$52,MATCH($A20,'IT-Efficacy Acceptability'!$B$12:$B$52,0)),"")</f>
        <v>3</v>
      </c>
      <c r="BL20" s="94" t="n">
        <f aca="false">IFERROR(INDEX('IT-Efficacy Acceptability'!Z$12:Z$52,MATCH($A20,'IT-Efficacy Acceptability'!$B$12:$B$52,0)),"")</f>
        <v>1</v>
      </c>
      <c r="BM20" s="94" t="n">
        <f aca="false">IFERROR(INDEX('IT-Efficacy Acceptability'!AA$12:AA$52,MATCH($A20,'IT-Efficacy Acceptability'!$B$12:$B$52,0)),"")</f>
        <v>2</v>
      </c>
      <c r="BN20" s="94" t="n">
        <f aca="false">IFERROR(INDEX('IT-Efficacy Acceptability'!AB$12:AB$52,MATCH($A20,'IT-Efficacy Acceptability'!$B$12:$B$52,0)),"")</f>
        <v>2</v>
      </c>
      <c r="BO20" s="94" t="n">
        <f aca="false">IFERROR(INDEX('IT-Efficacy Acceptability'!AC$12:AC$52,MATCH($A20,'IT-Efficacy Acceptability'!$B$12:$B$52,0)),"")</f>
        <v>3</v>
      </c>
      <c r="BP20" s="94" t="n">
        <f aca="false">IFERROR(INDEX('DE-Efficacy Acceptability'!H$12:H$52,MATCH($A20,'DE-Efficacy Acceptability'!$B$12:$B$52,0)),"")</f>
        <v>4</v>
      </c>
      <c r="BQ20" s="94" t="n">
        <f aca="false">IFERROR(INDEX('DE-Efficacy Acceptability'!I$12:I$52,MATCH($A20,'DE-Efficacy Acceptability'!$B$12:$B$52,0)),"")</f>
        <v>4</v>
      </c>
      <c r="BR20" s="94" t="n">
        <f aca="false">IFERROR(INDEX('DE-Efficacy Acceptability'!J$12:J$52,MATCH($A20,'DE-Efficacy Acceptability'!$B$12:$B$52,0)),"")</f>
        <v>3</v>
      </c>
      <c r="BS20" s="94" t="n">
        <f aca="false">IFERROR(INDEX('DE-Efficacy Acceptability'!K$12:K$52,MATCH($A20,'DE-Efficacy Acceptability'!$B$12:$B$52,0)),"")</f>
        <v>4</v>
      </c>
      <c r="BT20" s="94" t="n">
        <f aca="false">IFERROR(INDEX('DE-Efficacy Acceptability'!L$12:L$52,MATCH($A20,'DE-Efficacy Acceptability'!$B$12:$B$52,0)),"")</f>
        <v>2</v>
      </c>
      <c r="BU20" s="94" t="n">
        <f aca="false">IFERROR(INDEX('DE-Efficacy Acceptability'!M$12:M$52,MATCH($A20,'DE-Efficacy Acceptability'!$B$12:$B$52,0)),"")</f>
        <v>2</v>
      </c>
      <c r="BV20" s="94" t="n">
        <f aca="false">IFERROR(INDEX('DE-Efficacy Acceptability'!N$12:N$52,MATCH($A20,'DE-Efficacy Acceptability'!$B$12:$B$52,0)),"")</f>
        <v>2</v>
      </c>
      <c r="BW20" s="94" t="n">
        <f aca="false">IFERROR(INDEX('DE-Efficacy Acceptability'!O$12:O$52,MATCH($A20,'DE-Efficacy Acceptability'!$B$12:$B$52,0)),"")</f>
        <v>4</v>
      </c>
      <c r="BX20" s="94" t="n">
        <f aca="false">IFERROR(INDEX('DE-Efficacy Acceptability'!P$12:P$52,MATCH($A20,'DE-Efficacy Acceptability'!$B$12:$B$52,0)),"")</f>
        <v>1</v>
      </c>
      <c r="BY20" s="94" t="n">
        <f aca="false">IFERROR(INDEX('DE-Efficacy Acceptability'!Q$12:Q$52,MATCH($A20,'DE-Efficacy Acceptability'!$B$12:$B$52,0)),"")</f>
        <v>4</v>
      </c>
      <c r="BZ20" s="94" t="n">
        <f aca="false">IFERROR(INDEX('DE-Efficacy Acceptability'!R$12:R$52,MATCH($A20,'DE-Efficacy Acceptability'!$B$12:$B$52,0)),"")</f>
        <v>4</v>
      </c>
      <c r="CA20" s="94" t="n">
        <f aca="false">IFERROR(INDEX('DE-Efficacy Acceptability'!S$12:S$52,MATCH($A20,'DE-Efficacy Acceptability'!$B$12:$B$52,0)),"")</f>
        <v>4</v>
      </c>
      <c r="CB20" s="94" t="n">
        <f aca="false">IFERROR(INDEX('DE-Efficacy Acceptability'!T$12:T$52,MATCH($A20,'DE-Efficacy Acceptability'!$B$12:$B$52,0)),"")</f>
        <v>5</v>
      </c>
      <c r="CC20" s="94" t="n">
        <f aca="false">IFERROR(INDEX('DE-Efficacy Acceptability'!U$12:U$52,MATCH($A20,'DE-Efficacy Acceptability'!$B$12:$B$52,0)),"")</f>
        <v>4</v>
      </c>
      <c r="CD20" s="94" t="n">
        <f aca="false">IFERROR(INDEX('DE-Efficacy Acceptability'!V$12:V$52,MATCH($A20,'DE-Efficacy Acceptability'!$B$12:$B$52,0)),"")</f>
        <v>1</v>
      </c>
      <c r="CE20" s="94" t="n">
        <f aca="false">IFERROR(INDEX('DE-Efficacy Acceptability'!W$12:W$52,MATCH($A20,'DE-Efficacy Acceptability'!$B$12:$B$52,0)),"")</f>
        <v>2</v>
      </c>
      <c r="CF20" s="94" t="n">
        <f aca="false">IFERROR(INDEX('DE-Efficacy Acceptability'!X$12:X$52,MATCH($A20,'DE-Efficacy Acceptability'!$B$12:$B$52,0)),"")</f>
        <v>1</v>
      </c>
      <c r="CG20" s="94" t="n">
        <f aca="false">IFERROR(INDEX('DE-Efficacy Acceptability'!Y$12:Y$52,MATCH($A20,'DE-Efficacy Acceptability'!$B$12:$B$52,0)),"")</f>
        <v>3</v>
      </c>
      <c r="CH20" s="94" t="n">
        <f aca="false">IFERROR(INDEX('DE-Efficacy Acceptability'!Z$12:Z$52,MATCH($A20,'DE-Efficacy Acceptability'!$B$12:$B$52,0)),"")</f>
        <v>1</v>
      </c>
      <c r="CI20" s="94" t="n">
        <f aca="false">IFERROR(INDEX('DE-Efficacy Acceptability'!AA$12:AA$52,MATCH($A20,'DE-Efficacy Acceptability'!$B$12:$B$52,0)),"")</f>
        <v>2</v>
      </c>
      <c r="CJ20" s="94" t="n">
        <f aca="false">IFERROR(INDEX('DE-Efficacy Acceptability'!AB$12:AB$52,MATCH($A20,'DE-Efficacy Acceptability'!$B$12:$B$52,0)),"")</f>
        <v>1</v>
      </c>
      <c r="CK20" s="94" t="n">
        <f aca="false">IFERROR(INDEX('DE-Efficacy Acceptability'!AC$12:AC$52,MATCH($A20,'DE-Efficacy Acceptability'!$B$12:$B$52,0)),"")</f>
        <v>2</v>
      </c>
      <c r="CL20" s="94" t="n">
        <f aca="false">IFERROR(INDEX('FR-Efficacy Acceptability'!H$12:H$52,MATCH($A20,'FR-Efficacy Acceptability'!$B$12:$B$52,0)),"")</f>
        <v>2</v>
      </c>
      <c r="CM20" s="94" t="n">
        <f aca="false">IFERROR(INDEX('FR-Efficacy Acceptability'!I$12:I$52,MATCH($A20,'FR-Efficacy Acceptability'!$B$12:$B$52,0)),"")</f>
        <v>2</v>
      </c>
      <c r="CN20" s="94" t="n">
        <f aca="false">IFERROR(INDEX('FR-Efficacy Acceptability'!J$12:J$52,MATCH($A20,'FR-Efficacy Acceptability'!$B$12:$B$52,0)),"")</f>
        <v>2</v>
      </c>
      <c r="CO20" s="94" t="n">
        <f aca="false">IFERROR(INDEX('FR-Efficacy Acceptability'!K$12:K$52,MATCH($A20,'FR-Efficacy Acceptability'!$B$12:$B$52,0)),"")</f>
        <v>3</v>
      </c>
      <c r="CP20" s="94" t="n">
        <f aca="false">IFERROR(INDEX('FR-Efficacy Acceptability'!L$12:L$52,MATCH($A20,'FR-Efficacy Acceptability'!$B$12:$B$52,0)),"")</f>
        <v>4</v>
      </c>
      <c r="CQ20" s="94" t="n">
        <f aca="false">IFERROR(INDEX('FR-Efficacy Acceptability'!M$12:M$52,MATCH($A20,'FR-Efficacy Acceptability'!$B$12:$B$52,0)),"")</f>
        <v>1</v>
      </c>
      <c r="CR20" s="94" t="n">
        <f aca="false">IFERROR(INDEX('FR-Efficacy Acceptability'!N$12:N$52,MATCH($A20,'FR-Efficacy Acceptability'!$B$12:$B$52,0)),"")</f>
        <v>4</v>
      </c>
      <c r="CS20" s="94" t="n">
        <f aca="false">IFERROR(INDEX('FR-Efficacy Acceptability'!O$12:O$52,MATCH($A20,'FR-Efficacy Acceptability'!$B$12:$B$52,0)),"")</f>
        <v>1</v>
      </c>
      <c r="CT20" s="94" t="n">
        <f aca="false">IFERROR(INDEX('FR-Efficacy Acceptability'!P$12:P$52,MATCH($A20,'FR-Efficacy Acceptability'!$B$12:$B$52,0)),"")</f>
        <v>2</v>
      </c>
      <c r="CU20" s="94" t="n">
        <f aca="false">IFERROR(INDEX('FR-Efficacy Acceptability'!Q$12:Q$52,MATCH($A20,'FR-Efficacy Acceptability'!$B$12:$B$52,0)),"")</f>
        <v>4</v>
      </c>
      <c r="CV20" s="94" t="n">
        <f aca="false">IFERROR(INDEX('FR-Efficacy Acceptability'!R$12:R$52,MATCH($A20,'FR-Efficacy Acceptability'!$B$12:$B$52,0)),"")</f>
        <v>4</v>
      </c>
      <c r="CW20" s="94" t="n">
        <f aca="false">IFERROR(INDEX('FR-Efficacy Acceptability'!S$12:S$52,MATCH($A20,'FR-Efficacy Acceptability'!$B$12:$B$52,0)),"")</f>
        <v>4</v>
      </c>
      <c r="CX20" s="94" t="n">
        <f aca="false">IFERROR(INDEX('FR-Efficacy Acceptability'!T$12:T$52,MATCH($A20,'FR-Efficacy Acceptability'!$B$12:$B$52,0)),"")</f>
        <v>3</v>
      </c>
      <c r="CY20" s="94" t="n">
        <f aca="false">IFERROR(INDEX('FR-Efficacy Acceptability'!U$12:U$52,MATCH($A20,'FR-Efficacy Acceptability'!$B$12:$B$52,0)),"")</f>
        <v>4</v>
      </c>
      <c r="CZ20" s="94" t="n">
        <f aca="false">IFERROR(INDEX('FR-Efficacy Acceptability'!V$12:V$52,MATCH($A20,'FR-Efficacy Acceptability'!$B$12:$B$52,0)),"")</f>
        <v>1</v>
      </c>
      <c r="DA20" s="94" t="n">
        <f aca="false">IFERROR(INDEX('FR-Efficacy Acceptability'!W$12:W$52,MATCH($A20,'FR-Efficacy Acceptability'!$B$12:$B$52,0)),"")</f>
        <v>3</v>
      </c>
      <c r="DB20" s="94" t="n">
        <f aca="false">IFERROR(INDEX('FR-Efficacy Acceptability'!X$12:X$52,MATCH($A20,'FR-Efficacy Acceptability'!$B$12:$B$52,0)),"")</f>
        <v>1</v>
      </c>
      <c r="DC20" s="94" t="n">
        <f aca="false">IFERROR(INDEX('FR-Efficacy Acceptability'!Y$12:Y$52,MATCH($A20,'FR-Efficacy Acceptability'!$B$12:$B$52,0)),"")</f>
        <v>3</v>
      </c>
      <c r="DD20" s="94" t="n">
        <f aca="false">IFERROR(INDEX('FR-Efficacy Acceptability'!Z$12:Z$52,MATCH($A20,'FR-Efficacy Acceptability'!$B$12:$B$52,0)),"")</f>
        <v>2</v>
      </c>
      <c r="DE20" s="94" t="n">
        <f aca="false">IFERROR(INDEX('FR-Efficacy Acceptability'!AA$12:AA$52,MATCH($A20,'FR-Efficacy Acceptability'!$B$12:$B$52,0)),"")</f>
        <v>3</v>
      </c>
      <c r="DF20" s="94" t="n">
        <f aca="false">IFERROR(INDEX('FR-Efficacy Acceptability'!AB$12:AB$52,MATCH($A20,'FR-Efficacy Acceptability'!$B$12:$B$52,0)),"")</f>
        <v>2</v>
      </c>
      <c r="DG20" s="94" t="n">
        <f aca="false">IFERROR(INDEX('FR-Efficacy Acceptability'!AC$12:AC$52,MATCH($A20,'FR-Efficacy Acceptability'!$B$12:$B$52,0)),"")</f>
        <v>2</v>
      </c>
      <c r="DH20" s="115" t="n">
        <f aca="false">IF(X20&lt;&gt;"",X20-B20,"")</f>
        <v>-1</v>
      </c>
      <c r="DI20" s="115" t="n">
        <f aca="false">IF(Y20&lt;&gt;"",Y20-C20,"")</f>
        <v>-1</v>
      </c>
      <c r="DJ20" s="115" t="n">
        <f aca="false">IF(Z20&lt;&gt;"",Z20-D20,"")</f>
        <v>0</v>
      </c>
      <c r="DK20" s="115" t="n">
        <f aca="false">IF(AA20&lt;&gt;"",AA20-E20,"")</f>
        <v>-1</v>
      </c>
      <c r="DL20" s="115" t="n">
        <f aca="false">IF(AB20&lt;&gt;"",AB20-F20,"")</f>
        <v>0</v>
      </c>
      <c r="DM20" s="115" t="n">
        <f aca="false">IF(AC20&lt;&gt;"",AC20-G20,"")</f>
        <v>1</v>
      </c>
      <c r="DN20" s="115" t="n">
        <f aca="false">IF(AD20&lt;&gt;"",AD20-H20,"")</f>
        <v>0</v>
      </c>
      <c r="DO20" s="115" t="n">
        <f aca="false">IF(AE20&lt;&gt;"",AE20-I20,"")</f>
        <v>0</v>
      </c>
      <c r="DP20" s="115" t="n">
        <f aca="false">IF(AF20&lt;&gt;"",AF20-J20,"")</f>
        <v>2</v>
      </c>
      <c r="DQ20" s="115" t="n">
        <f aca="false">IF(AG20&lt;&gt;"",AG20-K20,"")</f>
        <v>-1</v>
      </c>
      <c r="DR20" s="115" t="n">
        <f aca="false">IF(AH20&lt;&gt;"",AH20-L20,"")</f>
        <v>0</v>
      </c>
      <c r="DS20" s="115" t="n">
        <f aca="false">IF(AI20&lt;&gt;"",AI20-M20,"")</f>
        <v>-1</v>
      </c>
      <c r="DT20" s="115" t="n">
        <f aca="false">IF(AJ20&lt;&gt;"",AJ20-N20,"")</f>
        <v>0</v>
      </c>
      <c r="DU20" s="115" t="n">
        <f aca="false">IF(AK20&lt;&gt;"",AK20-O20,"")</f>
        <v>-1</v>
      </c>
      <c r="DV20" s="115" t="n">
        <f aca="false">IF(AL20&lt;&gt;"",AL20-P20,"")</f>
        <v>1</v>
      </c>
      <c r="DW20" s="115" t="n">
        <f aca="false">IF(AM20&lt;&gt;"",AM20-Q20,"")</f>
        <v>0</v>
      </c>
      <c r="DX20" s="115" t="n">
        <f aca="false">IF(AN20&lt;&gt;"",AN20-R20,"")</f>
        <v>0</v>
      </c>
      <c r="DY20" s="115" t="n">
        <f aca="false">IF(AO20&lt;&gt;"",AO20-S20,"")</f>
        <v>0</v>
      </c>
      <c r="DZ20" s="115" t="n">
        <f aca="false">IF(AP20&lt;&gt;"",AP20-T20,"")</f>
        <v>0</v>
      </c>
      <c r="EA20" s="115" t="n">
        <f aca="false">IF(AQ20&lt;&gt;"",AQ20-U20,"")</f>
        <v>0</v>
      </c>
      <c r="EB20" s="115" t="n">
        <f aca="false">IF(AR20&lt;&gt;"",AR20-V20,"")</f>
        <v>-1</v>
      </c>
      <c r="EC20" s="115" t="n">
        <f aca="false">IF(AS20&lt;&gt;"",AS20-W20,"")</f>
        <v>0</v>
      </c>
      <c r="ED20" s="115" t="n">
        <f aca="false">IF(AT20&lt;&gt;"",AT20-B20,"")</f>
        <v>1</v>
      </c>
      <c r="EE20" s="115" t="n">
        <f aca="false">IF(AU20&lt;&gt;"",AU20-C20,"")</f>
        <v>1</v>
      </c>
      <c r="EF20" s="115" t="n">
        <f aca="false">IF(AV20&lt;&gt;"",AV20-D20,"")</f>
        <v>2</v>
      </c>
      <c r="EG20" s="115" t="n">
        <f aca="false">IF(AW20&lt;&gt;"",AW20-E20,"")</f>
        <v>1</v>
      </c>
      <c r="EH20" s="115" t="n">
        <f aca="false">IF(AX20&lt;&gt;"",AX20-F20,"")</f>
        <v>1</v>
      </c>
      <c r="EI20" s="115" t="n">
        <f aca="false">IF(AY20&lt;&gt;"",AY20-G20,"")</f>
        <v>0</v>
      </c>
      <c r="EJ20" s="115" t="n">
        <f aca="false">IF(AZ20&lt;&gt;"",AZ20-H20,"")</f>
        <v>0</v>
      </c>
      <c r="EK20" s="115" t="n">
        <f aca="false">IF(BA20&lt;&gt;"",BA20-I20,"")</f>
        <v>-1</v>
      </c>
      <c r="EL20" s="115" t="n">
        <f aca="false">IF(BB20&lt;&gt;"",BB20-J20,"")</f>
        <v>-1</v>
      </c>
      <c r="EM20" s="115" t="n">
        <f aca="false">IF(BC20&lt;&gt;"",BC20-K20,"")</f>
        <v>-1</v>
      </c>
      <c r="EN20" s="115" t="n">
        <f aca="false">IF(BD20&lt;&gt;"",BD20-L20,"")</f>
        <v>-1</v>
      </c>
      <c r="EO20" s="115" t="n">
        <f aca="false">IF(BE20&lt;&gt;"",BE20-M20,"")</f>
        <v>-1</v>
      </c>
      <c r="EP20" s="115" t="n">
        <f aca="false">IF(BF20&lt;&gt;"",BF20-N20,"")</f>
        <v>0</v>
      </c>
      <c r="EQ20" s="115" t="n">
        <f aca="false">IF(BG20&lt;&gt;"",BG20-O20,"")</f>
        <v>-1</v>
      </c>
      <c r="ER20" s="115" t="n">
        <f aca="false">IF(BH20&lt;&gt;"",BH20-P20,"")</f>
        <v>0</v>
      </c>
      <c r="ES20" s="115" t="n">
        <f aca="false">IF(BI20&lt;&gt;"",BI20-Q20,"")</f>
        <v>0</v>
      </c>
      <c r="ET20" s="115" t="n">
        <f aca="false">IF(BJ20&lt;&gt;"",BJ20-R20,"")</f>
        <v>0</v>
      </c>
      <c r="EU20" s="115" t="n">
        <f aca="false">IF(BK20&lt;&gt;"",BK20-S20,"")</f>
        <v>0</v>
      </c>
      <c r="EV20" s="115" t="n">
        <f aca="false">IF(BL20&lt;&gt;"",BL20-T20,"")</f>
        <v>0</v>
      </c>
      <c r="EW20" s="115" t="n">
        <f aca="false">IF(BM20&lt;&gt;"",BM20-U20,"")</f>
        <v>-1</v>
      </c>
      <c r="EX20" s="115" t="n">
        <f aca="false">IF(BN20&lt;&gt;"",BN20-V20,"")</f>
        <v>0</v>
      </c>
      <c r="EY20" s="115" t="n">
        <f aca="false">IF(BO20&lt;&gt;"",BO20-W20,"")</f>
        <v>0</v>
      </c>
      <c r="EZ20" s="115" t="n">
        <f aca="false">IF(BP20&lt;&gt;"",BP20-B20,"")</f>
        <v>0</v>
      </c>
      <c r="FA20" s="115" t="n">
        <f aca="false">IF(BQ20&lt;&gt;"",BQ20-C20,"")</f>
        <v>0</v>
      </c>
      <c r="FB20" s="115" t="n">
        <f aca="false">IF(BR20&lt;&gt;"",BR20-D20,"")</f>
        <v>0</v>
      </c>
      <c r="FC20" s="115" t="n">
        <f aca="false">IF(BS20&lt;&gt;"",BS20-E20,"")</f>
        <v>0</v>
      </c>
      <c r="FD20" s="115" t="n">
        <f aca="false">IF(BT20&lt;&gt;"",BT20-F20,"")</f>
        <v>-1</v>
      </c>
      <c r="FE20" s="115" t="n">
        <f aca="false">IF(BU20&lt;&gt;"",BU20-G20,"")</f>
        <v>0</v>
      </c>
      <c r="FF20" s="115" t="n">
        <f aca="false">IF(BV20&lt;&gt;"",BV20-H20,"")</f>
        <v>-1</v>
      </c>
      <c r="FG20" s="115" t="n">
        <f aca="false">IF(BW20&lt;&gt;"",BW20-I20,"")</f>
        <v>2</v>
      </c>
      <c r="FH20" s="115" t="n">
        <f aca="false">IF(BX20&lt;&gt;"",BX20-J20,"")</f>
        <v>-2</v>
      </c>
      <c r="FI20" s="115" t="n">
        <f aca="false">IF(BY20&lt;&gt;"",BY20-K20,"")</f>
        <v>0</v>
      </c>
      <c r="FJ20" s="115" t="n">
        <f aca="false">IF(BZ20&lt;&gt;"",BZ20-L20,"")</f>
        <v>0</v>
      </c>
      <c r="FK20" s="115" t="n">
        <f aca="false">IF(CA20&lt;&gt;"",CA20-M20,"")</f>
        <v>1</v>
      </c>
      <c r="FL20" s="115" t="n">
        <f aca="false">IF(CB20&lt;&gt;"",CB20-N20,"")</f>
        <v>1</v>
      </c>
      <c r="FM20" s="115" t="n">
        <f aca="false">IF(CC20&lt;&gt;"",CC20-O20,"")</f>
        <v>0</v>
      </c>
      <c r="FN20" s="115" t="n">
        <f aca="false">IF(CD20&lt;&gt;"",CD20-P20,"")</f>
        <v>-1</v>
      </c>
      <c r="FO20" s="115" t="n">
        <f aca="false">IF(CE20&lt;&gt;"",CE20-Q20,"")</f>
        <v>-1</v>
      </c>
      <c r="FP20" s="115" t="n">
        <f aca="false">IF(CF20&lt;&gt;"",CF20-R20,"")</f>
        <v>0</v>
      </c>
      <c r="FQ20" s="115" t="n">
        <f aca="false">IF(CG20&lt;&gt;"",CG20-S20,"")</f>
        <v>0</v>
      </c>
      <c r="FR20" s="115" t="n">
        <f aca="false">IF(CH20&lt;&gt;"",CH20-T20,"")</f>
        <v>0</v>
      </c>
      <c r="FS20" s="115" t="n">
        <f aca="false">IF(CI20&lt;&gt;"",CI20-U20,"")</f>
        <v>-1</v>
      </c>
      <c r="FT20" s="115" t="n">
        <f aca="false">IF(CJ20&lt;&gt;"",CJ20-V20,"")</f>
        <v>-1</v>
      </c>
      <c r="FU20" s="115" t="n">
        <f aca="false">IF(CK20&lt;&gt;"",CK20-W20,"")</f>
        <v>-1</v>
      </c>
      <c r="FV20" s="115" t="n">
        <f aca="false">IF(CL20&lt;&gt;"",CL20-B20,"")</f>
        <v>-2</v>
      </c>
      <c r="FW20" s="115" t="n">
        <f aca="false">IF(CM20&lt;&gt;"",CM20-C20,"")</f>
        <v>-2</v>
      </c>
      <c r="FX20" s="115" t="n">
        <f aca="false">IF(CN20&lt;&gt;"",CN20-D20,"")</f>
        <v>-1</v>
      </c>
      <c r="FY20" s="115" t="n">
        <f aca="false">IF(CO20&lt;&gt;"",CO20-E20,"")</f>
        <v>-1</v>
      </c>
      <c r="FZ20" s="115" t="n">
        <f aca="false">IF(CP20&lt;&gt;"",CP20-F20,"")</f>
        <v>1</v>
      </c>
      <c r="GA20" s="115" t="n">
        <f aca="false">IF(CQ20&lt;&gt;"",CQ20-G20,"")</f>
        <v>-1</v>
      </c>
      <c r="GB20" s="115" t="n">
        <f aca="false">IF(CR20&lt;&gt;"",CR20-H20,"")</f>
        <v>1</v>
      </c>
      <c r="GC20" s="115" t="n">
        <f aca="false">IF(CS20&lt;&gt;"",CS20-I20,"")</f>
        <v>-1</v>
      </c>
      <c r="GD20" s="115" t="n">
        <f aca="false">IF(CT20&lt;&gt;"",CT20-J20,"")</f>
        <v>-1</v>
      </c>
      <c r="GE20" s="115" t="n">
        <f aca="false">IF(CU20&lt;&gt;"",CU20-K20,"")</f>
        <v>0</v>
      </c>
      <c r="GF20" s="115" t="n">
        <f aca="false">IF(CV20&lt;&gt;"",CV20-L20,"")</f>
        <v>0</v>
      </c>
      <c r="GG20" s="115" t="n">
        <f aca="false">IF(CW20&lt;&gt;"",CW20-M20,"")</f>
        <v>1</v>
      </c>
      <c r="GH20" s="115" t="n">
        <f aca="false">IF(CX20&lt;&gt;"",CX20-N20,"")</f>
        <v>-1</v>
      </c>
      <c r="GI20" s="115" t="n">
        <f aca="false">IF(CY20&lt;&gt;"",CY20-O20,"")</f>
        <v>0</v>
      </c>
      <c r="GJ20" s="115" t="n">
        <f aca="false">IF(CZ20&lt;&gt;"",CZ20-P20,"")</f>
        <v>-1</v>
      </c>
      <c r="GK20" s="115" t="n">
        <f aca="false">IF(DA20&lt;&gt;"",DA20-Q20,"")</f>
        <v>0</v>
      </c>
      <c r="GL20" s="115" t="n">
        <f aca="false">IF(DB20&lt;&gt;"",DB20-R20,"")</f>
        <v>0</v>
      </c>
      <c r="GM20" s="115" t="n">
        <f aca="false">IF(DC20&lt;&gt;"",DC20-S20,"")</f>
        <v>0</v>
      </c>
      <c r="GN20" s="115" t="n">
        <f aca="false">IF(DD20&lt;&gt;"",DD20-T20,"")</f>
        <v>1</v>
      </c>
      <c r="GO20" s="115" t="n">
        <f aca="false">IF(DE20&lt;&gt;"",DE20-U20,"")</f>
        <v>0</v>
      </c>
      <c r="GP20" s="115" t="n">
        <f aca="false">IF(DF20&lt;&gt;"",DF20-V20,"")</f>
        <v>0</v>
      </c>
      <c r="GQ20" s="115" t="n">
        <f aca="false">IF(DG20&lt;&gt;"",DG20-W20,"")</f>
        <v>-1</v>
      </c>
      <c r="GR20" s="116" t="n">
        <f aca="false" t="array" ref="GR20:GR20">MAX(DH20:GQ20)=MIN(DH20:GQ20)</f>
        <v>0</v>
      </c>
    </row>
    <row r="21" customFormat="false" ht="15" hidden="true" customHeight="false" outlineLevel="0" collapsed="false">
      <c r="A21" s="112" t="s">
        <v>77</v>
      </c>
      <c r="B21" s="115" t="n">
        <f aca="false">IFERROR(ROUND(AVERAGE(X21,AT21,BP21,CL21),0),"")</f>
        <v>4</v>
      </c>
      <c r="C21" s="115" t="n">
        <f aca="false">IFERROR(ROUND(AVERAGE(Y21,AU21,BQ21,CM21),0),"")</f>
        <v>4</v>
      </c>
      <c r="D21" s="115" t="n">
        <f aca="false">IFERROR(ROUND(AVERAGE(Z21,AV21,BR21,CN21),0),"")</f>
        <v>4</v>
      </c>
      <c r="E21" s="115" t="n">
        <f aca="false">IFERROR(ROUND(AVERAGE(AA21,AW21,BS21,CO21),0),"")</f>
        <v>4</v>
      </c>
      <c r="F21" s="115" t="n">
        <f aca="false">IFERROR(ROUND(AVERAGE(AB21,AX21,BT21,CP21),0),"")</f>
        <v>4</v>
      </c>
      <c r="G21" s="115" t="n">
        <f aca="false">IFERROR(ROUND(AVERAGE(AC21,AY21,BU21,CQ21),0),"")</f>
        <v>5</v>
      </c>
      <c r="H21" s="115" t="n">
        <f aca="false">IFERROR(ROUND(AVERAGE(AD21,AZ21,BV21,CR21),0),"")</f>
        <v>2</v>
      </c>
      <c r="I21" s="115" t="n">
        <f aca="false">IFERROR(ROUND(AVERAGE(AE21,BA21,BW21,CS21),0),"")</f>
        <v>4</v>
      </c>
      <c r="J21" s="115" t="n">
        <f aca="false">IFERROR(ROUND(AVERAGE(AF21,BB21,BX21,CT21),0),"")</f>
        <v>3</v>
      </c>
      <c r="K21" s="115" t="n">
        <f aca="false">IFERROR(ROUND(AVERAGE(AG21,BC21,BY21,CU21),0),"")</f>
        <v>3</v>
      </c>
      <c r="L21" s="115" t="n">
        <f aca="false">IFERROR(ROUND(AVERAGE(AH21,BD21,BZ21,CV21),0),"")</f>
        <v>4</v>
      </c>
      <c r="M21" s="115" t="n">
        <f aca="false">IFERROR(ROUND(AVERAGE(AI21,BE21,CA21,CW21),0),"")</f>
        <v>2</v>
      </c>
      <c r="N21" s="115" t="n">
        <f aca="false">IFERROR(ROUND(AVERAGE(AJ21,BF21,CB21,CX21),0),"")</f>
        <v>4</v>
      </c>
      <c r="O21" s="115" t="n">
        <f aca="false">IFERROR(ROUND(AVERAGE(AK21,BG21,CC21,CY21),0),"")</f>
        <v>4</v>
      </c>
      <c r="P21" s="115" t="n">
        <f aca="false">IFERROR(ROUND(AVERAGE(AL21,BH21,CD21,CZ21),0),"")</f>
        <v>3</v>
      </c>
      <c r="Q21" s="115" t="n">
        <f aca="false">IFERROR(ROUND(AVERAGE(AM21,BI21,CE21,DA21),0),"")</f>
        <v>3</v>
      </c>
      <c r="R21" s="115" t="n">
        <f aca="false">IFERROR(ROUND(AVERAGE(AN21,BJ21,CF21,DB21),0),"")</f>
        <v>3</v>
      </c>
      <c r="S21" s="115" t="n">
        <f aca="false">IFERROR(ROUND(AVERAGE(AO21,BK21,CG21,DC21),0),"")</f>
        <v>3</v>
      </c>
      <c r="T21" s="115" t="n">
        <f aca="false">IFERROR(ROUND(AVERAGE(AP21,BL21,CH21,DD21),0),"")</f>
        <v>3</v>
      </c>
      <c r="U21" s="115" t="n">
        <f aca="false">IFERROR(ROUND(AVERAGE(AQ21,BM21,CI21,DE21),0),"")</f>
        <v>3</v>
      </c>
      <c r="V21" s="115" t="n">
        <f aca="false">IFERROR(ROUND(AVERAGE(AR21,BN21,CJ21,DF21),0),"")</f>
        <v>3</v>
      </c>
      <c r="W21" s="115" t="n">
        <f aca="false">IFERROR(ROUND(AVERAGE(AS21,BO21,CK21,DG21),0),"")</f>
        <v>3</v>
      </c>
      <c r="X21" s="94" t="n">
        <f aca="false">IFERROR(INDEX('ES-Efficacy Acceptability'!H$12:H$52,MATCH($A21,'ES-Efficacy Acceptability'!$B$12:$B$52,0)),"")</f>
        <v>4</v>
      </c>
      <c r="Y21" s="94" t="n">
        <f aca="false">IFERROR(INDEX('ES-Efficacy Acceptability'!I$12:I$52,MATCH($A21,'ES-Efficacy Acceptability'!$B$12:$B$52,0)),"")</f>
        <v>4</v>
      </c>
      <c r="Z21" s="94" t="n">
        <f aca="false">IFERROR(INDEX('ES-Efficacy Acceptability'!J$12:J$52,MATCH($A21,'ES-Efficacy Acceptability'!$B$12:$B$52,0)),"")</f>
        <v>4</v>
      </c>
      <c r="AA21" s="94" t="n">
        <f aca="false">IFERROR(INDEX('ES-Efficacy Acceptability'!K$12:K$52,MATCH($A21,'ES-Efficacy Acceptability'!$B$12:$B$52,0)),"")</f>
        <v>4</v>
      </c>
      <c r="AB21" s="94" t="n">
        <f aca="false">IFERROR(INDEX('ES-Efficacy Acceptability'!L$12:L$52,MATCH($A21,'ES-Efficacy Acceptability'!$B$12:$B$52,0)),"")</f>
        <v>4</v>
      </c>
      <c r="AC21" s="94" t="n">
        <f aca="false">IFERROR(INDEX('ES-Efficacy Acceptability'!M$12:M$52,MATCH($A21,'ES-Efficacy Acceptability'!$B$12:$B$52,0)),"")</f>
        <v>5</v>
      </c>
      <c r="AD21" s="94" t="n">
        <f aca="false">IFERROR(INDEX('ES-Efficacy Acceptability'!N$12:N$52,MATCH($A21,'ES-Efficacy Acceptability'!$B$12:$B$52,0)),"")</f>
        <v>2</v>
      </c>
      <c r="AE21" s="94" t="n">
        <f aca="false">IFERROR(INDEX('ES-Efficacy Acceptability'!O$12:O$52,MATCH($A21,'ES-Efficacy Acceptability'!$B$12:$B$52,0)),"")</f>
        <v>4</v>
      </c>
      <c r="AF21" s="94" t="n">
        <f aca="false">IFERROR(INDEX('ES-Efficacy Acceptability'!P$12:P$52,MATCH($A21,'ES-Efficacy Acceptability'!$B$12:$B$52,0)),"")</f>
        <v>3</v>
      </c>
      <c r="AG21" s="94" t="n">
        <f aca="false">IFERROR(INDEX('ES-Efficacy Acceptability'!Q$12:Q$52,MATCH($A21,'ES-Efficacy Acceptability'!$B$12:$B$52,0)),"")</f>
        <v>3</v>
      </c>
      <c r="AH21" s="94" t="n">
        <f aca="false">IFERROR(INDEX('ES-Efficacy Acceptability'!R$12:R$52,MATCH($A21,'ES-Efficacy Acceptability'!$B$12:$B$52,0)),"")</f>
        <v>4</v>
      </c>
      <c r="AI21" s="94" t="n">
        <f aca="false">IFERROR(INDEX('ES-Efficacy Acceptability'!S$12:S$52,MATCH($A21,'ES-Efficacy Acceptability'!$B$12:$B$52,0)),"")</f>
        <v>2</v>
      </c>
      <c r="AJ21" s="94" t="n">
        <f aca="false">IFERROR(INDEX('ES-Efficacy Acceptability'!T$12:T$52,MATCH($A21,'ES-Efficacy Acceptability'!$B$12:$B$52,0)),"")</f>
        <v>4</v>
      </c>
      <c r="AK21" s="94" t="n">
        <f aca="false">IFERROR(INDEX('ES-Efficacy Acceptability'!U$12:U$52,MATCH($A21,'ES-Efficacy Acceptability'!$B$12:$B$52,0)),"")</f>
        <v>4</v>
      </c>
      <c r="AL21" s="94" t="n">
        <f aca="false">IFERROR(INDEX('ES-Efficacy Acceptability'!V$12:V$52,MATCH($A21,'ES-Efficacy Acceptability'!$B$12:$B$52,0)),"")</f>
        <v>3</v>
      </c>
      <c r="AM21" s="94" t="n">
        <f aca="false">IFERROR(INDEX('ES-Efficacy Acceptability'!W$12:W$52,MATCH($A21,'ES-Efficacy Acceptability'!$B$12:$B$52,0)),"")</f>
        <v>3</v>
      </c>
      <c r="AN21" s="94" t="n">
        <f aca="false">IFERROR(INDEX('ES-Efficacy Acceptability'!X$12:X$52,MATCH($A21,'ES-Efficacy Acceptability'!$B$12:$B$52,0)),"")</f>
        <v>3</v>
      </c>
      <c r="AO21" s="94" t="n">
        <f aca="false">IFERROR(INDEX('ES-Efficacy Acceptability'!Y$12:Y$52,MATCH($A21,'ES-Efficacy Acceptability'!$B$12:$B$52,0)),"")</f>
        <v>3</v>
      </c>
      <c r="AP21" s="94" t="n">
        <f aca="false">IFERROR(INDEX('ES-Efficacy Acceptability'!Z$12:Z$52,MATCH($A21,'ES-Efficacy Acceptability'!$B$12:$B$52,0)),"")</f>
        <v>3</v>
      </c>
      <c r="AQ21" s="94" t="n">
        <f aca="false">IFERROR(INDEX('ES-Efficacy Acceptability'!AA$12:AA$52,MATCH($A21,'ES-Efficacy Acceptability'!$B$12:$B$52,0)),"")</f>
        <v>3</v>
      </c>
      <c r="AR21" s="94" t="n">
        <f aca="false">IFERROR(INDEX('ES-Efficacy Acceptability'!AB$12:AB$52,MATCH($A21,'ES-Efficacy Acceptability'!$B$12:$B$52,0)),"")</f>
        <v>3</v>
      </c>
      <c r="AS21" s="94" t="n">
        <f aca="false">IFERROR(INDEX('ES-Efficacy Acceptability'!AC$12:AC$52,MATCH($A21,'ES-Efficacy Acceptability'!$B$12:$B$52,0)),"")</f>
        <v>3</v>
      </c>
      <c r="AT21" s="94" t="str">
        <f aca="false">IFERROR(INDEX('IT-Efficacy Acceptability'!H$12:H$52,MATCH($A21,'IT-Efficacy Acceptability'!$B$12:$B$52,0)),"")</f>
        <v/>
      </c>
      <c r="AU21" s="94" t="str">
        <f aca="false">IFERROR(INDEX('IT-Efficacy Acceptability'!I$12:I$52,MATCH($A21,'IT-Efficacy Acceptability'!$B$12:$B$52,0)),"")</f>
        <v/>
      </c>
      <c r="AV21" s="94" t="str">
        <f aca="false">IFERROR(INDEX('IT-Efficacy Acceptability'!J$12:J$52,MATCH($A21,'IT-Efficacy Acceptability'!$B$12:$B$52,0)),"")</f>
        <v/>
      </c>
      <c r="AW21" s="94" t="str">
        <f aca="false">IFERROR(INDEX('IT-Efficacy Acceptability'!K$12:K$52,MATCH($A21,'IT-Efficacy Acceptability'!$B$12:$B$52,0)),"")</f>
        <v/>
      </c>
      <c r="AX21" s="94" t="str">
        <f aca="false">IFERROR(INDEX('IT-Efficacy Acceptability'!L$12:L$52,MATCH($A21,'IT-Efficacy Acceptability'!$B$12:$B$52,0)),"")</f>
        <v/>
      </c>
      <c r="AY21" s="94" t="str">
        <f aca="false">IFERROR(INDEX('IT-Efficacy Acceptability'!M$12:M$52,MATCH($A21,'IT-Efficacy Acceptability'!$B$12:$B$52,0)),"")</f>
        <v/>
      </c>
      <c r="AZ21" s="94" t="str">
        <f aca="false">IFERROR(INDEX('IT-Efficacy Acceptability'!N$12:N$52,MATCH($A21,'IT-Efficacy Acceptability'!$B$12:$B$52,0)),"")</f>
        <v/>
      </c>
      <c r="BA21" s="94" t="str">
        <f aca="false">IFERROR(INDEX('IT-Efficacy Acceptability'!O$12:O$52,MATCH($A21,'IT-Efficacy Acceptability'!$B$12:$B$52,0)),"")</f>
        <v/>
      </c>
      <c r="BB21" s="94" t="str">
        <f aca="false">IFERROR(INDEX('IT-Efficacy Acceptability'!P$12:P$52,MATCH($A21,'IT-Efficacy Acceptability'!$B$12:$B$52,0)),"")</f>
        <v/>
      </c>
      <c r="BC21" s="94" t="str">
        <f aca="false">IFERROR(INDEX('IT-Efficacy Acceptability'!Q$12:Q$52,MATCH($A21,'IT-Efficacy Acceptability'!$B$12:$B$52,0)),"")</f>
        <v/>
      </c>
      <c r="BD21" s="94" t="str">
        <f aca="false">IFERROR(INDEX('IT-Efficacy Acceptability'!R$12:R$52,MATCH($A21,'IT-Efficacy Acceptability'!$B$12:$B$52,0)),"")</f>
        <v/>
      </c>
      <c r="BE21" s="94" t="str">
        <f aca="false">IFERROR(INDEX('IT-Efficacy Acceptability'!S$12:S$52,MATCH($A21,'IT-Efficacy Acceptability'!$B$12:$B$52,0)),"")</f>
        <v/>
      </c>
      <c r="BF21" s="94" t="str">
        <f aca="false">IFERROR(INDEX('IT-Efficacy Acceptability'!T$12:T$52,MATCH($A21,'IT-Efficacy Acceptability'!$B$12:$B$52,0)),"")</f>
        <v/>
      </c>
      <c r="BG21" s="94" t="str">
        <f aca="false">IFERROR(INDEX('IT-Efficacy Acceptability'!U$12:U$52,MATCH($A21,'IT-Efficacy Acceptability'!$B$12:$B$52,0)),"")</f>
        <v/>
      </c>
      <c r="BH21" s="94" t="str">
        <f aca="false">IFERROR(INDEX('IT-Efficacy Acceptability'!V$12:V$52,MATCH($A21,'IT-Efficacy Acceptability'!$B$12:$B$52,0)),"")</f>
        <v/>
      </c>
      <c r="BI21" s="94" t="str">
        <f aca="false">IFERROR(INDEX('IT-Efficacy Acceptability'!W$12:W$52,MATCH($A21,'IT-Efficacy Acceptability'!$B$12:$B$52,0)),"")</f>
        <v/>
      </c>
      <c r="BJ21" s="94" t="str">
        <f aca="false">IFERROR(INDEX('IT-Efficacy Acceptability'!X$12:X$52,MATCH($A21,'IT-Efficacy Acceptability'!$B$12:$B$52,0)),"")</f>
        <v/>
      </c>
      <c r="BK21" s="94" t="str">
        <f aca="false">IFERROR(INDEX('IT-Efficacy Acceptability'!Y$12:Y$52,MATCH($A21,'IT-Efficacy Acceptability'!$B$12:$B$52,0)),"")</f>
        <v/>
      </c>
      <c r="BL21" s="94" t="str">
        <f aca="false">IFERROR(INDEX('IT-Efficacy Acceptability'!Z$12:Z$52,MATCH($A21,'IT-Efficacy Acceptability'!$B$12:$B$52,0)),"")</f>
        <v/>
      </c>
      <c r="BM21" s="94" t="str">
        <f aca="false">IFERROR(INDEX('IT-Efficacy Acceptability'!AA$12:AA$52,MATCH($A21,'IT-Efficacy Acceptability'!$B$12:$B$52,0)),"")</f>
        <v/>
      </c>
      <c r="BN21" s="94" t="str">
        <f aca="false">IFERROR(INDEX('IT-Efficacy Acceptability'!AB$12:AB$52,MATCH($A21,'IT-Efficacy Acceptability'!$B$12:$B$52,0)),"")</f>
        <v/>
      </c>
      <c r="BO21" s="94" t="str">
        <f aca="false">IFERROR(INDEX('IT-Efficacy Acceptability'!AC$12:AC$52,MATCH($A21,'IT-Efficacy Acceptability'!$B$12:$B$52,0)),"")</f>
        <v/>
      </c>
      <c r="BP21" s="94" t="str">
        <f aca="false">IFERROR(INDEX('DE-Efficacy Acceptability'!H$12:H$52,MATCH($A21,'DE-Efficacy Acceptability'!$B$12:$B$52,0)),"")</f>
        <v/>
      </c>
      <c r="BQ21" s="94" t="str">
        <f aca="false">IFERROR(INDEX('DE-Efficacy Acceptability'!I$12:I$52,MATCH($A21,'DE-Efficacy Acceptability'!$B$12:$B$52,0)),"")</f>
        <v/>
      </c>
      <c r="BR21" s="94" t="str">
        <f aca="false">IFERROR(INDEX('DE-Efficacy Acceptability'!J$12:J$52,MATCH($A21,'DE-Efficacy Acceptability'!$B$12:$B$52,0)),"")</f>
        <v/>
      </c>
      <c r="BS21" s="94" t="str">
        <f aca="false">IFERROR(INDEX('DE-Efficacy Acceptability'!K$12:K$52,MATCH($A21,'DE-Efficacy Acceptability'!$B$12:$B$52,0)),"")</f>
        <v/>
      </c>
      <c r="BT21" s="94" t="str">
        <f aca="false">IFERROR(INDEX('DE-Efficacy Acceptability'!L$12:L$52,MATCH($A21,'DE-Efficacy Acceptability'!$B$12:$B$52,0)),"")</f>
        <v/>
      </c>
      <c r="BU21" s="94" t="str">
        <f aca="false">IFERROR(INDEX('DE-Efficacy Acceptability'!M$12:M$52,MATCH($A21,'DE-Efficacy Acceptability'!$B$12:$B$52,0)),"")</f>
        <v/>
      </c>
      <c r="BV21" s="94" t="str">
        <f aca="false">IFERROR(INDEX('DE-Efficacy Acceptability'!N$12:N$52,MATCH($A21,'DE-Efficacy Acceptability'!$B$12:$B$52,0)),"")</f>
        <v/>
      </c>
      <c r="BW21" s="94" t="str">
        <f aca="false">IFERROR(INDEX('DE-Efficacy Acceptability'!O$12:O$52,MATCH($A21,'DE-Efficacy Acceptability'!$B$12:$B$52,0)),"")</f>
        <v/>
      </c>
      <c r="BX21" s="94" t="str">
        <f aca="false">IFERROR(INDEX('DE-Efficacy Acceptability'!P$12:P$52,MATCH($A21,'DE-Efficacy Acceptability'!$B$12:$B$52,0)),"")</f>
        <v/>
      </c>
      <c r="BY21" s="94" t="str">
        <f aca="false">IFERROR(INDEX('DE-Efficacy Acceptability'!Q$12:Q$52,MATCH($A21,'DE-Efficacy Acceptability'!$B$12:$B$52,0)),"")</f>
        <v/>
      </c>
      <c r="BZ21" s="94" t="str">
        <f aca="false">IFERROR(INDEX('DE-Efficacy Acceptability'!R$12:R$52,MATCH($A21,'DE-Efficacy Acceptability'!$B$12:$B$52,0)),"")</f>
        <v/>
      </c>
      <c r="CA21" s="94" t="str">
        <f aca="false">IFERROR(INDEX('DE-Efficacy Acceptability'!S$12:S$52,MATCH($A21,'DE-Efficacy Acceptability'!$B$12:$B$52,0)),"")</f>
        <v/>
      </c>
      <c r="CB21" s="94" t="str">
        <f aca="false">IFERROR(INDEX('DE-Efficacy Acceptability'!T$12:T$52,MATCH($A21,'DE-Efficacy Acceptability'!$B$12:$B$52,0)),"")</f>
        <v/>
      </c>
      <c r="CC21" s="94" t="str">
        <f aca="false">IFERROR(INDEX('DE-Efficacy Acceptability'!U$12:U$52,MATCH($A21,'DE-Efficacy Acceptability'!$B$12:$B$52,0)),"")</f>
        <v/>
      </c>
      <c r="CD21" s="94" t="str">
        <f aca="false">IFERROR(INDEX('DE-Efficacy Acceptability'!V$12:V$52,MATCH($A21,'DE-Efficacy Acceptability'!$B$12:$B$52,0)),"")</f>
        <v/>
      </c>
      <c r="CE21" s="94" t="str">
        <f aca="false">IFERROR(INDEX('DE-Efficacy Acceptability'!W$12:W$52,MATCH($A21,'DE-Efficacy Acceptability'!$B$12:$B$52,0)),"")</f>
        <v/>
      </c>
      <c r="CF21" s="94" t="str">
        <f aca="false">IFERROR(INDEX('DE-Efficacy Acceptability'!X$12:X$52,MATCH($A21,'DE-Efficacy Acceptability'!$B$12:$B$52,0)),"")</f>
        <v/>
      </c>
      <c r="CG21" s="94" t="str">
        <f aca="false">IFERROR(INDEX('DE-Efficacy Acceptability'!Y$12:Y$52,MATCH($A21,'DE-Efficacy Acceptability'!$B$12:$B$52,0)),"")</f>
        <v/>
      </c>
      <c r="CH21" s="94" t="str">
        <f aca="false">IFERROR(INDEX('DE-Efficacy Acceptability'!Z$12:Z$52,MATCH($A21,'DE-Efficacy Acceptability'!$B$12:$B$52,0)),"")</f>
        <v/>
      </c>
      <c r="CI21" s="94" t="str">
        <f aca="false">IFERROR(INDEX('DE-Efficacy Acceptability'!AA$12:AA$52,MATCH($A21,'DE-Efficacy Acceptability'!$B$12:$B$52,0)),"")</f>
        <v/>
      </c>
      <c r="CJ21" s="94" t="str">
        <f aca="false">IFERROR(INDEX('DE-Efficacy Acceptability'!AB$12:AB$52,MATCH($A21,'DE-Efficacy Acceptability'!$B$12:$B$52,0)),"")</f>
        <v/>
      </c>
      <c r="CK21" s="94" t="str">
        <f aca="false">IFERROR(INDEX('DE-Efficacy Acceptability'!AC$12:AC$52,MATCH($A21,'DE-Efficacy Acceptability'!$B$12:$B$52,0)),"")</f>
        <v/>
      </c>
      <c r="CL21" s="94" t="str">
        <f aca="false">IFERROR(INDEX('FR-Efficacy Acceptability'!H$12:H$52,MATCH($A21,'FR-Efficacy Acceptability'!$B$12:$B$52,0)),"")</f>
        <v/>
      </c>
      <c r="CM21" s="94" t="str">
        <f aca="false">IFERROR(INDEX('FR-Efficacy Acceptability'!I$12:I$52,MATCH($A21,'FR-Efficacy Acceptability'!$B$12:$B$52,0)),"")</f>
        <v/>
      </c>
      <c r="CN21" s="94" t="str">
        <f aca="false">IFERROR(INDEX('FR-Efficacy Acceptability'!J$12:J$52,MATCH($A21,'FR-Efficacy Acceptability'!$B$12:$B$52,0)),"")</f>
        <v/>
      </c>
      <c r="CO21" s="94" t="str">
        <f aca="false">IFERROR(INDEX('FR-Efficacy Acceptability'!K$12:K$52,MATCH($A21,'FR-Efficacy Acceptability'!$B$12:$B$52,0)),"")</f>
        <v/>
      </c>
      <c r="CP21" s="94" t="str">
        <f aca="false">IFERROR(INDEX('FR-Efficacy Acceptability'!L$12:L$52,MATCH($A21,'FR-Efficacy Acceptability'!$B$12:$B$52,0)),"")</f>
        <v/>
      </c>
      <c r="CQ21" s="94" t="str">
        <f aca="false">IFERROR(INDEX('FR-Efficacy Acceptability'!M$12:M$52,MATCH($A21,'FR-Efficacy Acceptability'!$B$12:$B$52,0)),"")</f>
        <v/>
      </c>
      <c r="CR21" s="94" t="str">
        <f aca="false">IFERROR(INDEX('FR-Efficacy Acceptability'!N$12:N$52,MATCH($A21,'FR-Efficacy Acceptability'!$B$12:$B$52,0)),"")</f>
        <v/>
      </c>
      <c r="CS21" s="94" t="str">
        <f aca="false">IFERROR(INDEX('FR-Efficacy Acceptability'!O$12:O$52,MATCH($A21,'FR-Efficacy Acceptability'!$B$12:$B$52,0)),"")</f>
        <v/>
      </c>
      <c r="CT21" s="94" t="str">
        <f aca="false">IFERROR(INDEX('FR-Efficacy Acceptability'!P$12:P$52,MATCH($A21,'FR-Efficacy Acceptability'!$B$12:$B$52,0)),"")</f>
        <v/>
      </c>
      <c r="CU21" s="94" t="str">
        <f aca="false">IFERROR(INDEX('FR-Efficacy Acceptability'!Q$12:Q$52,MATCH($A21,'FR-Efficacy Acceptability'!$B$12:$B$52,0)),"")</f>
        <v/>
      </c>
      <c r="CV21" s="94" t="str">
        <f aca="false">IFERROR(INDEX('FR-Efficacy Acceptability'!R$12:R$52,MATCH($A21,'FR-Efficacy Acceptability'!$B$12:$B$52,0)),"")</f>
        <v/>
      </c>
      <c r="CW21" s="94" t="str">
        <f aca="false">IFERROR(INDEX('FR-Efficacy Acceptability'!S$12:S$52,MATCH($A21,'FR-Efficacy Acceptability'!$B$12:$B$52,0)),"")</f>
        <v/>
      </c>
      <c r="CX21" s="94" t="str">
        <f aca="false">IFERROR(INDEX('FR-Efficacy Acceptability'!T$12:T$52,MATCH($A21,'FR-Efficacy Acceptability'!$B$12:$B$52,0)),"")</f>
        <v/>
      </c>
      <c r="CY21" s="94" t="str">
        <f aca="false">IFERROR(INDEX('FR-Efficacy Acceptability'!U$12:U$52,MATCH($A21,'FR-Efficacy Acceptability'!$B$12:$B$52,0)),"")</f>
        <v/>
      </c>
      <c r="CZ21" s="94" t="str">
        <f aca="false">IFERROR(INDEX('FR-Efficacy Acceptability'!V$12:V$52,MATCH($A21,'FR-Efficacy Acceptability'!$B$12:$B$52,0)),"")</f>
        <v/>
      </c>
      <c r="DA21" s="94" t="str">
        <f aca="false">IFERROR(INDEX('FR-Efficacy Acceptability'!W$12:W$52,MATCH($A21,'FR-Efficacy Acceptability'!$B$12:$B$52,0)),"")</f>
        <v/>
      </c>
      <c r="DB21" s="94" t="str">
        <f aca="false">IFERROR(INDEX('FR-Efficacy Acceptability'!X$12:X$52,MATCH($A21,'FR-Efficacy Acceptability'!$B$12:$B$52,0)),"")</f>
        <v/>
      </c>
      <c r="DC21" s="94" t="str">
        <f aca="false">IFERROR(INDEX('FR-Efficacy Acceptability'!Y$12:Y$52,MATCH($A21,'FR-Efficacy Acceptability'!$B$12:$B$52,0)),"")</f>
        <v/>
      </c>
      <c r="DD21" s="94" t="str">
        <f aca="false">IFERROR(INDEX('FR-Efficacy Acceptability'!Z$12:Z$52,MATCH($A21,'FR-Efficacy Acceptability'!$B$12:$B$52,0)),"")</f>
        <v/>
      </c>
      <c r="DE21" s="94" t="str">
        <f aca="false">IFERROR(INDEX('FR-Efficacy Acceptability'!AA$12:AA$52,MATCH($A21,'FR-Efficacy Acceptability'!$B$12:$B$52,0)),"")</f>
        <v/>
      </c>
      <c r="DF21" s="94" t="str">
        <f aca="false">IFERROR(INDEX('FR-Efficacy Acceptability'!AB$12:AB$52,MATCH($A21,'FR-Efficacy Acceptability'!$B$12:$B$52,0)),"")</f>
        <v/>
      </c>
      <c r="DG21" s="94" t="str">
        <f aca="false">IFERROR(INDEX('FR-Efficacy Acceptability'!AC$12:AC$52,MATCH($A21,'FR-Efficacy Acceptability'!$B$12:$B$52,0)),"")</f>
        <v/>
      </c>
      <c r="DH21" s="115" t="n">
        <f aca="false">IF(X21&lt;&gt;"",X21-B21,"")</f>
        <v>0</v>
      </c>
      <c r="DI21" s="115" t="n">
        <f aca="false">IF(Y21&lt;&gt;"",Y21-C21,"")</f>
        <v>0</v>
      </c>
      <c r="DJ21" s="115" t="n">
        <f aca="false">IF(Z21&lt;&gt;"",Z21-D21,"")</f>
        <v>0</v>
      </c>
      <c r="DK21" s="115" t="n">
        <f aca="false">IF(AA21&lt;&gt;"",AA21-E21,"")</f>
        <v>0</v>
      </c>
      <c r="DL21" s="115" t="n">
        <f aca="false">IF(AB21&lt;&gt;"",AB21-F21,"")</f>
        <v>0</v>
      </c>
      <c r="DM21" s="115" t="n">
        <f aca="false">IF(AC21&lt;&gt;"",AC21-G21,"")</f>
        <v>0</v>
      </c>
      <c r="DN21" s="115" t="n">
        <f aca="false">IF(AD21&lt;&gt;"",AD21-H21,"")</f>
        <v>0</v>
      </c>
      <c r="DO21" s="115" t="n">
        <f aca="false">IF(AE21&lt;&gt;"",AE21-I21,"")</f>
        <v>0</v>
      </c>
      <c r="DP21" s="115" t="n">
        <f aca="false">IF(AF21&lt;&gt;"",AF21-J21,"")</f>
        <v>0</v>
      </c>
      <c r="DQ21" s="115" t="n">
        <f aca="false">IF(AG21&lt;&gt;"",AG21-K21,"")</f>
        <v>0</v>
      </c>
      <c r="DR21" s="115" t="n">
        <f aca="false">IF(AH21&lt;&gt;"",AH21-L21,"")</f>
        <v>0</v>
      </c>
      <c r="DS21" s="115" t="n">
        <f aca="false">IF(AI21&lt;&gt;"",AI21-M21,"")</f>
        <v>0</v>
      </c>
      <c r="DT21" s="115" t="n">
        <f aca="false">IF(AJ21&lt;&gt;"",AJ21-N21,"")</f>
        <v>0</v>
      </c>
      <c r="DU21" s="115" t="n">
        <f aca="false">IF(AK21&lt;&gt;"",AK21-O21,"")</f>
        <v>0</v>
      </c>
      <c r="DV21" s="115" t="n">
        <f aca="false">IF(AL21&lt;&gt;"",AL21-P21,"")</f>
        <v>0</v>
      </c>
      <c r="DW21" s="115" t="n">
        <f aca="false">IF(AM21&lt;&gt;"",AM21-Q21,"")</f>
        <v>0</v>
      </c>
      <c r="DX21" s="115" t="n">
        <f aca="false">IF(AN21&lt;&gt;"",AN21-R21,"")</f>
        <v>0</v>
      </c>
      <c r="DY21" s="115" t="n">
        <f aca="false">IF(AO21&lt;&gt;"",AO21-S21,"")</f>
        <v>0</v>
      </c>
      <c r="DZ21" s="115" t="n">
        <f aca="false">IF(AP21&lt;&gt;"",AP21-T21,"")</f>
        <v>0</v>
      </c>
      <c r="EA21" s="115" t="n">
        <f aca="false">IF(AQ21&lt;&gt;"",AQ21-U21,"")</f>
        <v>0</v>
      </c>
      <c r="EB21" s="115" t="n">
        <f aca="false">IF(AR21&lt;&gt;"",AR21-V21,"")</f>
        <v>0</v>
      </c>
      <c r="EC21" s="115" t="n">
        <f aca="false">IF(AS21&lt;&gt;"",AS21-W21,"")</f>
        <v>0</v>
      </c>
      <c r="ED21" s="115" t="str">
        <f aca="false">IF(AT21&lt;&gt;"",AT21-B21,"")</f>
        <v/>
      </c>
      <c r="EE21" s="115" t="str">
        <f aca="false">IF(AU21&lt;&gt;"",AU21-C21,"")</f>
        <v/>
      </c>
      <c r="EF21" s="115" t="str">
        <f aca="false">IF(AV21&lt;&gt;"",AV21-D21,"")</f>
        <v/>
      </c>
      <c r="EG21" s="115" t="str">
        <f aca="false">IF(AW21&lt;&gt;"",AW21-E21,"")</f>
        <v/>
      </c>
      <c r="EH21" s="115" t="str">
        <f aca="false">IF(AX21&lt;&gt;"",AX21-F21,"")</f>
        <v/>
      </c>
      <c r="EI21" s="115" t="str">
        <f aca="false">IF(AY21&lt;&gt;"",AY21-G21,"")</f>
        <v/>
      </c>
      <c r="EJ21" s="115" t="str">
        <f aca="false">IF(AZ21&lt;&gt;"",AZ21-H21,"")</f>
        <v/>
      </c>
      <c r="EK21" s="115" t="str">
        <f aca="false">IF(BA21&lt;&gt;"",BA21-I21,"")</f>
        <v/>
      </c>
      <c r="EL21" s="115" t="str">
        <f aca="false">IF(BB21&lt;&gt;"",BB21-J21,"")</f>
        <v/>
      </c>
      <c r="EM21" s="115" t="str">
        <f aca="false">IF(BC21&lt;&gt;"",BC21-K21,"")</f>
        <v/>
      </c>
      <c r="EN21" s="115" t="str">
        <f aca="false">IF(BD21&lt;&gt;"",BD21-L21,"")</f>
        <v/>
      </c>
      <c r="EO21" s="115" t="str">
        <f aca="false">IF(BE21&lt;&gt;"",BE21-M21,"")</f>
        <v/>
      </c>
      <c r="EP21" s="115" t="str">
        <f aca="false">IF(BF21&lt;&gt;"",BF21-N21,"")</f>
        <v/>
      </c>
      <c r="EQ21" s="115" t="str">
        <f aca="false">IF(BG21&lt;&gt;"",BG21-O21,"")</f>
        <v/>
      </c>
      <c r="ER21" s="115" t="str">
        <f aca="false">IF(BH21&lt;&gt;"",BH21-P21,"")</f>
        <v/>
      </c>
      <c r="ES21" s="115" t="str">
        <f aca="false">IF(BI21&lt;&gt;"",BI21-Q21,"")</f>
        <v/>
      </c>
      <c r="ET21" s="115" t="str">
        <f aca="false">IF(BJ21&lt;&gt;"",BJ21-R21,"")</f>
        <v/>
      </c>
      <c r="EU21" s="115" t="str">
        <f aca="false">IF(BK21&lt;&gt;"",BK21-S21,"")</f>
        <v/>
      </c>
      <c r="EV21" s="115" t="str">
        <f aca="false">IF(BL21&lt;&gt;"",BL21-T21,"")</f>
        <v/>
      </c>
      <c r="EW21" s="115" t="str">
        <f aca="false">IF(BM21&lt;&gt;"",BM21-U21,"")</f>
        <v/>
      </c>
      <c r="EX21" s="115" t="str">
        <f aca="false">IF(BN21&lt;&gt;"",BN21-V21,"")</f>
        <v/>
      </c>
      <c r="EY21" s="115" t="str">
        <f aca="false">IF(BO21&lt;&gt;"",BO21-W21,"")</f>
        <v/>
      </c>
      <c r="EZ21" s="115" t="str">
        <f aca="false">IF(BP21&lt;&gt;"",BP21-B21,"")</f>
        <v/>
      </c>
      <c r="FA21" s="115" t="str">
        <f aca="false">IF(BQ21&lt;&gt;"",BQ21-C21,"")</f>
        <v/>
      </c>
      <c r="FB21" s="115" t="str">
        <f aca="false">IF(BR21&lt;&gt;"",BR21-D21,"")</f>
        <v/>
      </c>
      <c r="FC21" s="115" t="str">
        <f aca="false">IF(BS21&lt;&gt;"",BS21-E21,"")</f>
        <v/>
      </c>
      <c r="FD21" s="115" t="str">
        <f aca="false">IF(BT21&lt;&gt;"",BT21-F21,"")</f>
        <v/>
      </c>
      <c r="FE21" s="115" t="str">
        <f aca="false">IF(BU21&lt;&gt;"",BU21-G21,"")</f>
        <v/>
      </c>
      <c r="FF21" s="115" t="str">
        <f aca="false">IF(BV21&lt;&gt;"",BV21-H21,"")</f>
        <v/>
      </c>
      <c r="FG21" s="115" t="str">
        <f aca="false">IF(BW21&lt;&gt;"",BW21-I21,"")</f>
        <v/>
      </c>
      <c r="FH21" s="115" t="str">
        <f aca="false">IF(BX21&lt;&gt;"",BX21-J21,"")</f>
        <v/>
      </c>
      <c r="FI21" s="115" t="str">
        <f aca="false">IF(BY21&lt;&gt;"",BY21-K21,"")</f>
        <v/>
      </c>
      <c r="FJ21" s="115" t="str">
        <f aca="false">IF(BZ21&lt;&gt;"",BZ21-L21,"")</f>
        <v/>
      </c>
      <c r="FK21" s="115" t="str">
        <f aca="false">IF(CA21&lt;&gt;"",CA21-M21,"")</f>
        <v/>
      </c>
      <c r="FL21" s="115" t="str">
        <f aca="false">IF(CB21&lt;&gt;"",CB21-N21,"")</f>
        <v/>
      </c>
      <c r="FM21" s="115" t="str">
        <f aca="false">IF(CC21&lt;&gt;"",CC21-O21,"")</f>
        <v/>
      </c>
      <c r="FN21" s="115" t="str">
        <f aca="false">IF(CD21&lt;&gt;"",CD21-P21,"")</f>
        <v/>
      </c>
      <c r="FO21" s="115" t="str">
        <f aca="false">IF(CE21&lt;&gt;"",CE21-Q21,"")</f>
        <v/>
      </c>
      <c r="FP21" s="115" t="str">
        <f aca="false">IF(CF21&lt;&gt;"",CF21-R21,"")</f>
        <v/>
      </c>
      <c r="FQ21" s="115" t="str">
        <f aca="false">IF(CG21&lt;&gt;"",CG21-S21,"")</f>
        <v/>
      </c>
      <c r="FR21" s="115" t="str">
        <f aca="false">IF(CH21&lt;&gt;"",CH21-T21,"")</f>
        <v/>
      </c>
      <c r="FS21" s="115" t="str">
        <f aca="false">IF(CI21&lt;&gt;"",CI21-U21,"")</f>
        <v/>
      </c>
      <c r="FT21" s="115" t="str">
        <f aca="false">IF(CJ21&lt;&gt;"",CJ21-V21,"")</f>
        <v/>
      </c>
      <c r="FU21" s="115" t="str">
        <f aca="false">IF(CK21&lt;&gt;"",CK21-W21,"")</f>
        <v/>
      </c>
      <c r="FV21" s="115" t="str">
        <f aca="false">IF(CL21&lt;&gt;"",CL21-B21,"")</f>
        <v/>
      </c>
      <c r="FW21" s="115" t="str">
        <f aca="false">IF(CM21&lt;&gt;"",CM21-C21,"")</f>
        <v/>
      </c>
      <c r="FX21" s="115" t="str">
        <f aca="false">IF(CN21&lt;&gt;"",CN21-D21,"")</f>
        <v/>
      </c>
      <c r="FY21" s="115" t="str">
        <f aca="false">IF(CO21&lt;&gt;"",CO21-E21,"")</f>
        <v/>
      </c>
      <c r="FZ21" s="115" t="str">
        <f aca="false">IF(CP21&lt;&gt;"",CP21-F21,"")</f>
        <v/>
      </c>
      <c r="GA21" s="115" t="str">
        <f aca="false">IF(CQ21&lt;&gt;"",CQ21-G21,"")</f>
        <v/>
      </c>
      <c r="GB21" s="115" t="str">
        <f aca="false">IF(CR21&lt;&gt;"",CR21-H21,"")</f>
        <v/>
      </c>
      <c r="GC21" s="115" t="str">
        <f aca="false">IF(CS21&lt;&gt;"",CS21-I21,"")</f>
        <v/>
      </c>
      <c r="GD21" s="115" t="str">
        <f aca="false">IF(CT21&lt;&gt;"",CT21-J21,"")</f>
        <v/>
      </c>
      <c r="GE21" s="115" t="str">
        <f aca="false">IF(CU21&lt;&gt;"",CU21-K21,"")</f>
        <v/>
      </c>
      <c r="GF21" s="115" t="str">
        <f aca="false">IF(CV21&lt;&gt;"",CV21-L21,"")</f>
        <v/>
      </c>
      <c r="GG21" s="115" t="str">
        <f aca="false">IF(CW21&lt;&gt;"",CW21-M21,"")</f>
        <v/>
      </c>
      <c r="GH21" s="115" t="str">
        <f aca="false">IF(CX21&lt;&gt;"",CX21-N21,"")</f>
        <v/>
      </c>
      <c r="GI21" s="115" t="str">
        <f aca="false">IF(CY21&lt;&gt;"",CY21-O21,"")</f>
        <v/>
      </c>
      <c r="GJ21" s="115" t="str">
        <f aca="false">IF(CZ21&lt;&gt;"",CZ21-P21,"")</f>
        <v/>
      </c>
      <c r="GK21" s="115" t="str">
        <f aca="false">IF(DA21&lt;&gt;"",DA21-Q21,"")</f>
        <v/>
      </c>
      <c r="GL21" s="115" t="str">
        <f aca="false">IF(DB21&lt;&gt;"",DB21-R21,"")</f>
        <v/>
      </c>
      <c r="GM21" s="115" t="str">
        <f aca="false">IF(DC21&lt;&gt;"",DC21-S21,"")</f>
        <v/>
      </c>
      <c r="GN21" s="115" t="str">
        <f aca="false">IF(DD21&lt;&gt;"",DD21-T21,"")</f>
        <v/>
      </c>
      <c r="GO21" s="115" t="str">
        <f aca="false">IF(DE21&lt;&gt;"",DE21-U21,"")</f>
        <v/>
      </c>
      <c r="GP21" s="115" t="str">
        <f aca="false">IF(DF21&lt;&gt;"",DF21-V21,"")</f>
        <v/>
      </c>
      <c r="GQ21" s="115" t="str">
        <f aca="false">IF(DG21&lt;&gt;"",DG21-W21,"")</f>
        <v/>
      </c>
      <c r="GR21" s="116" t="n">
        <f aca="false" t="array" ref="GR21:GR21">MAX(DH21:GQ21)=MIN(DH21:GQ21)</f>
        <v>1</v>
      </c>
    </row>
    <row r="22" customFormat="false" ht="15" hidden="true" customHeight="false" outlineLevel="0" collapsed="false">
      <c r="A22" s="112" t="s">
        <v>89</v>
      </c>
      <c r="B22" s="115" t="n">
        <f aca="false">IFERROR(ROUND(AVERAGE(X22,AT22,BP22,CL22),0),"")</f>
        <v>2</v>
      </c>
      <c r="C22" s="115" t="n">
        <f aca="false">IFERROR(ROUND(AVERAGE(Y22,AU22,BQ22,CM22),0),"")</f>
        <v>2</v>
      </c>
      <c r="D22" s="115" t="n">
        <f aca="false">IFERROR(ROUND(AVERAGE(Z22,AV22,BR22,CN22),0),"")</f>
        <v>2</v>
      </c>
      <c r="E22" s="115" t="n">
        <f aca="false">IFERROR(ROUND(AVERAGE(AA22,AW22,BS22,CO22),0),"")</f>
        <v>2</v>
      </c>
      <c r="F22" s="115" t="n">
        <f aca="false">IFERROR(ROUND(AVERAGE(AB22,AX22,BT22,CP22),0),"")</f>
        <v>2</v>
      </c>
      <c r="G22" s="115" t="n">
        <f aca="false">IFERROR(ROUND(AVERAGE(AC22,AY22,BU22,CQ22),0),"")</f>
        <v>1</v>
      </c>
      <c r="H22" s="115" t="n">
        <f aca="false">IFERROR(ROUND(AVERAGE(AD22,AZ22,BV22,CR22),0),"")</f>
        <v>5</v>
      </c>
      <c r="I22" s="115" t="n">
        <f aca="false">IFERROR(ROUND(AVERAGE(AE22,BA22,BW22,CS22),0),"")</f>
        <v>2</v>
      </c>
      <c r="J22" s="115" t="n">
        <f aca="false">IFERROR(ROUND(AVERAGE(AF22,BB22,BX22,CT22),0),"")</f>
        <v>5</v>
      </c>
      <c r="K22" s="115" t="n">
        <f aca="false">IFERROR(ROUND(AVERAGE(AG22,BC22,BY22,CU22),0),"")</f>
        <v>4</v>
      </c>
      <c r="L22" s="115" t="n">
        <f aca="false">IFERROR(ROUND(AVERAGE(AH22,BD22,BZ22,CV22),0),"")</f>
        <v>4</v>
      </c>
      <c r="M22" s="115" t="n">
        <f aca="false">IFERROR(ROUND(AVERAGE(AI22,BE22,CA22,CW22),0),"")</f>
        <v>5</v>
      </c>
      <c r="N22" s="115" t="n">
        <f aca="false">IFERROR(ROUND(AVERAGE(AJ22,BF22,CB22,CX22),0),"")</f>
        <v>4</v>
      </c>
      <c r="O22" s="115" t="n">
        <f aca="false">IFERROR(ROUND(AVERAGE(AK22,BG22,CC22,CY22),0),"")</f>
        <v>4</v>
      </c>
      <c r="P22" s="115" t="n">
        <f aca="false">IFERROR(ROUND(AVERAGE(AL22,BH22,CD22,CZ22),0),"")</f>
        <v>5</v>
      </c>
      <c r="Q22" s="115" t="n">
        <f aca="false">IFERROR(ROUND(AVERAGE(AM22,BI22,CE22,DA22),0),"")</f>
        <v>3</v>
      </c>
      <c r="R22" s="115" t="n">
        <f aca="false">IFERROR(ROUND(AVERAGE(AN22,BJ22,CF22,DB22),0),"")</f>
        <v>3</v>
      </c>
      <c r="S22" s="115" t="n">
        <f aca="false">IFERROR(ROUND(AVERAGE(AO22,BK22,CG22,DC22),0),"")</f>
        <v>3</v>
      </c>
      <c r="T22" s="115" t="n">
        <f aca="false">IFERROR(ROUND(AVERAGE(AP22,BL22,CH22,DD22),0),"")</f>
        <v>3</v>
      </c>
      <c r="U22" s="115" t="n">
        <f aca="false">IFERROR(ROUND(AVERAGE(AQ22,BM22,CI22,DE22),0),"")</f>
        <v>3</v>
      </c>
      <c r="V22" s="115" t="n">
        <f aca="false">IFERROR(ROUND(AVERAGE(AR22,BN22,CJ22,DF22),0),"")</f>
        <v>4</v>
      </c>
      <c r="W22" s="115" t="n">
        <f aca="false">IFERROR(ROUND(AVERAGE(AS22,BO22,CK22,DG22),0),"")</f>
        <v>3</v>
      </c>
      <c r="X22" s="94" t="str">
        <f aca="false">IFERROR(INDEX('ES-Efficacy Acceptability'!H$12:H$52,MATCH($A22,'ES-Efficacy Acceptability'!$B$12:$B$52,0)),"")</f>
        <v/>
      </c>
      <c r="Y22" s="94" t="str">
        <f aca="false">IFERROR(INDEX('ES-Efficacy Acceptability'!I$12:I$52,MATCH($A22,'ES-Efficacy Acceptability'!$B$12:$B$52,0)),"")</f>
        <v/>
      </c>
      <c r="Z22" s="94" t="str">
        <f aca="false">IFERROR(INDEX('ES-Efficacy Acceptability'!J$12:J$52,MATCH($A22,'ES-Efficacy Acceptability'!$B$12:$B$52,0)),"")</f>
        <v/>
      </c>
      <c r="AA22" s="94" t="str">
        <f aca="false">IFERROR(INDEX('ES-Efficacy Acceptability'!K$12:K$52,MATCH($A22,'ES-Efficacy Acceptability'!$B$12:$B$52,0)),"")</f>
        <v/>
      </c>
      <c r="AB22" s="94" t="str">
        <f aca="false">IFERROR(INDEX('ES-Efficacy Acceptability'!L$12:L$52,MATCH($A22,'ES-Efficacy Acceptability'!$B$12:$B$52,0)),"")</f>
        <v/>
      </c>
      <c r="AC22" s="94" t="str">
        <f aca="false">IFERROR(INDEX('ES-Efficacy Acceptability'!M$12:M$52,MATCH($A22,'ES-Efficacy Acceptability'!$B$12:$B$52,0)),"")</f>
        <v/>
      </c>
      <c r="AD22" s="94" t="str">
        <f aca="false">IFERROR(INDEX('ES-Efficacy Acceptability'!N$12:N$52,MATCH($A22,'ES-Efficacy Acceptability'!$B$12:$B$52,0)),"")</f>
        <v/>
      </c>
      <c r="AE22" s="94" t="str">
        <f aca="false">IFERROR(INDEX('ES-Efficacy Acceptability'!O$12:O$52,MATCH($A22,'ES-Efficacy Acceptability'!$B$12:$B$52,0)),"")</f>
        <v/>
      </c>
      <c r="AF22" s="94" t="str">
        <f aca="false">IFERROR(INDEX('ES-Efficacy Acceptability'!P$12:P$52,MATCH($A22,'ES-Efficacy Acceptability'!$B$12:$B$52,0)),"")</f>
        <v/>
      </c>
      <c r="AG22" s="94" t="str">
        <f aca="false">IFERROR(INDEX('ES-Efficacy Acceptability'!Q$12:Q$52,MATCH($A22,'ES-Efficacy Acceptability'!$B$12:$B$52,0)),"")</f>
        <v/>
      </c>
      <c r="AH22" s="94" t="str">
        <f aca="false">IFERROR(INDEX('ES-Efficacy Acceptability'!R$12:R$52,MATCH($A22,'ES-Efficacy Acceptability'!$B$12:$B$52,0)),"")</f>
        <v/>
      </c>
      <c r="AI22" s="94" t="str">
        <f aca="false">IFERROR(INDEX('ES-Efficacy Acceptability'!S$12:S$52,MATCH($A22,'ES-Efficacy Acceptability'!$B$12:$B$52,0)),"")</f>
        <v/>
      </c>
      <c r="AJ22" s="94" t="str">
        <f aca="false">IFERROR(INDEX('ES-Efficacy Acceptability'!T$12:T$52,MATCH($A22,'ES-Efficacy Acceptability'!$B$12:$B$52,0)),"")</f>
        <v/>
      </c>
      <c r="AK22" s="94" t="str">
        <f aca="false">IFERROR(INDEX('ES-Efficacy Acceptability'!U$12:U$52,MATCH($A22,'ES-Efficacy Acceptability'!$B$12:$B$52,0)),"")</f>
        <v/>
      </c>
      <c r="AL22" s="94" t="str">
        <f aca="false">IFERROR(INDEX('ES-Efficacy Acceptability'!V$12:V$52,MATCH($A22,'ES-Efficacy Acceptability'!$B$12:$B$52,0)),"")</f>
        <v/>
      </c>
      <c r="AM22" s="94" t="str">
        <f aca="false">IFERROR(INDEX('ES-Efficacy Acceptability'!W$12:W$52,MATCH($A22,'ES-Efficacy Acceptability'!$B$12:$B$52,0)),"")</f>
        <v/>
      </c>
      <c r="AN22" s="94" t="str">
        <f aca="false">IFERROR(INDEX('ES-Efficacy Acceptability'!X$12:X$52,MATCH($A22,'ES-Efficacy Acceptability'!$B$12:$B$52,0)),"")</f>
        <v/>
      </c>
      <c r="AO22" s="94" t="str">
        <f aca="false">IFERROR(INDEX('ES-Efficacy Acceptability'!Y$12:Y$52,MATCH($A22,'ES-Efficacy Acceptability'!$B$12:$B$52,0)),"")</f>
        <v/>
      </c>
      <c r="AP22" s="94" t="str">
        <f aca="false">IFERROR(INDEX('ES-Efficacy Acceptability'!Z$12:Z$52,MATCH($A22,'ES-Efficacy Acceptability'!$B$12:$B$52,0)),"")</f>
        <v/>
      </c>
      <c r="AQ22" s="94" t="str">
        <f aca="false">IFERROR(INDEX('ES-Efficacy Acceptability'!AA$12:AA$52,MATCH($A22,'ES-Efficacy Acceptability'!$B$12:$B$52,0)),"")</f>
        <v/>
      </c>
      <c r="AR22" s="94" t="str">
        <f aca="false">IFERROR(INDEX('ES-Efficacy Acceptability'!AB$12:AB$52,MATCH($A22,'ES-Efficacy Acceptability'!$B$12:$B$52,0)),"")</f>
        <v/>
      </c>
      <c r="AS22" s="94" t="str">
        <f aca="false">IFERROR(INDEX('ES-Efficacy Acceptability'!AC$12:AC$52,MATCH($A22,'ES-Efficacy Acceptability'!$B$12:$B$52,0)),"")</f>
        <v/>
      </c>
      <c r="AT22" s="94" t="str">
        <f aca="false">IFERROR(INDEX('IT-Efficacy Acceptability'!H$12:H$52,MATCH($A22,'IT-Efficacy Acceptability'!$B$12:$B$52,0)),"")</f>
        <v/>
      </c>
      <c r="AU22" s="94" t="str">
        <f aca="false">IFERROR(INDEX('IT-Efficacy Acceptability'!I$12:I$52,MATCH($A22,'IT-Efficacy Acceptability'!$B$12:$B$52,0)),"")</f>
        <v/>
      </c>
      <c r="AV22" s="94" t="str">
        <f aca="false">IFERROR(INDEX('IT-Efficacy Acceptability'!J$12:J$52,MATCH($A22,'IT-Efficacy Acceptability'!$B$12:$B$52,0)),"")</f>
        <v/>
      </c>
      <c r="AW22" s="94" t="str">
        <f aca="false">IFERROR(INDEX('IT-Efficacy Acceptability'!K$12:K$52,MATCH($A22,'IT-Efficacy Acceptability'!$B$12:$B$52,0)),"")</f>
        <v/>
      </c>
      <c r="AX22" s="94" t="str">
        <f aca="false">IFERROR(INDEX('IT-Efficacy Acceptability'!L$12:L$52,MATCH($A22,'IT-Efficacy Acceptability'!$B$12:$B$52,0)),"")</f>
        <v/>
      </c>
      <c r="AY22" s="94" t="str">
        <f aca="false">IFERROR(INDEX('IT-Efficacy Acceptability'!M$12:M$52,MATCH($A22,'IT-Efficacy Acceptability'!$B$12:$B$52,0)),"")</f>
        <v/>
      </c>
      <c r="AZ22" s="94" t="str">
        <f aca="false">IFERROR(INDEX('IT-Efficacy Acceptability'!N$12:N$52,MATCH($A22,'IT-Efficacy Acceptability'!$B$12:$B$52,0)),"")</f>
        <v/>
      </c>
      <c r="BA22" s="94" t="str">
        <f aca="false">IFERROR(INDEX('IT-Efficacy Acceptability'!O$12:O$52,MATCH($A22,'IT-Efficacy Acceptability'!$B$12:$B$52,0)),"")</f>
        <v/>
      </c>
      <c r="BB22" s="94" t="str">
        <f aca="false">IFERROR(INDEX('IT-Efficacy Acceptability'!P$12:P$52,MATCH($A22,'IT-Efficacy Acceptability'!$B$12:$B$52,0)),"")</f>
        <v/>
      </c>
      <c r="BC22" s="94" t="str">
        <f aca="false">IFERROR(INDEX('IT-Efficacy Acceptability'!Q$12:Q$52,MATCH($A22,'IT-Efficacy Acceptability'!$B$12:$B$52,0)),"")</f>
        <v/>
      </c>
      <c r="BD22" s="94" t="str">
        <f aca="false">IFERROR(INDEX('IT-Efficacy Acceptability'!R$12:R$52,MATCH($A22,'IT-Efficacy Acceptability'!$B$12:$B$52,0)),"")</f>
        <v/>
      </c>
      <c r="BE22" s="94" t="str">
        <f aca="false">IFERROR(INDEX('IT-Efficacy Acceptability'!S$12:S$52,MATCH($A22,'IT-Efficacy Acceptability'!$B$12:$B$52,0)),"")</f>
        <v/>
      </c>
      <c r="BF22" s="94" t="str">
        <f aca="false">IFERROR(INDEX('IT-Efficacy Acceptability'!T$12:T$52,MATCH($A22,'IT-Efficacy Acceptability'!$B$12:$B$52,0)),"")</f>
        <v/>
      </c>
      <c r="BG22" s="94" t="str">
        <f aca="false">IFERROR(INDEX('IT-Efficacy Acceptability'!U$12:U$52,MATCH($A22,'IT-Efficacy Acceptability'!$B$12:$B$52,0)),"")</f>
        <v/>
      </c>
      <c r="BH22" s="94" t="str">
        <f aca="false">IFERROR(INDEX('IT-Efficacy Acceptability'!V$12:V$52,MATCH($A22,'IT-Efficacy Acceptability'!$B$12:$B$52,0)),"")</f>
        <v/>
      </c>
      <c r="BI22" s="94" t="str">
        <f aca="false">IFERROR(INDEX('IT-Efficacy Acceptability'!W$12:W$52,MATCH($A22,'IT-Efficacy Acceptability'!$B$12:$B$52,0)),"")</f>
        <v/>
      </c>
      <c r="BJ22" s="94" t="str">
        <f aca="false">IFERROR(INDEX('IT-Efficacy Acceptability'!X$12:X$52,MATCH($A22,'IT-Efficacy Acceptability'!$B$12:$B$52,0)),"")</f>
        <v/>
      </c>
      <c r="BK22" s="94" t="str">
        <f aca="false">IFERROR(INDEX('IT-Efficacy Acceptability'!Y$12:Y$52,MATCH($A22,'IT-Efficacy Acceptability'!$B$12:$B$52,0)),"")</f>
        <v/>
      </c>
      <c r="BL22" s="94" t="str">
        <f aca="false">IFERROR(INDEX('IT-Efficacy Acceptability'!Z$12:Z$52,MATCH($A22,'IT-Efficacy Acceptability'!$B$12:$B$52,0)),"")</f>
        <v/>
      </c>
      <c r="BM22" s="94" t="str">
        <f aca="false">IFERROR(INDEX('IT-Efficacy Acceptability'!AA$12:AA$52,MATCH($A22,'IT-Efficacy Acceptability'!$B$12:$B$52,0)),"")</f>
        <v/>
      </c>
      <c r="BN22" s="94" t="str">
        <f aca="false">IFERROR(INDEX('IT-Efficacy Acceptability'!AB$12:AB$52,MATCH($A22,'IT-Efficacy Acceptability'!$B$12:$B$52,0)),"")</f>
        <v/>
      </c>
      <c r="BO22" s="94" t="str">
        <f aca="false">IFERROR(INDEX('IT-Efficacy Acceptability'!AC$12:AC$52,MATCH($A22,'IT-Efficacy Acceptability'!$B$12:$B$52,0)),"")</f>
        <v/>
      </c>
      <c r="BP22" s="94" t="str">
        <f aca="false">IFERROR(INDEX('DE-Efficacy Acceptability'!H$12:H$52,MATCH($A22,'DE-Efficacy Acceptability'!$B$12:$B$52,0)),"")</f>
        <v/>
      </c>
      <c r="BQ22" s="94" t="str">
        <f aca="false">IFERROR(INDEX('DE-Efficacy Acceptability'!I$12:I$52,MATCH($A22,'DE-Efficacy Acceptability'!$B$12:$B$52,0)),"")</f>
        <v/>
      </c>
      <c r="BR22" s="94" t="str">
        <f aca="false">IFERROR(INDEX('DE-Efficacy Acceptability'!J$12:J$52,MATCH($A22,'DE-Efficacy Acceptability'!$B$12:$B$52,0)),"")</f>
        <v/>
      </c>
      <c r="BS22" s="94" t="str">
        <f aca="false">IFERROR(INDEX('DE-Efficacy Acceptability'!K$12:K$52,MATCH($A22,'DE-Efficacy Acceptability'!$B$12:$B$52,0)),"")</f>
        <v/>
      </c>
      <c r="BT22" s="94" t="str">
        <f aca="false">IFERROR(INDEX('DE-Efficacy Acceptability'!L$12:L$52,MATCH($A22,'DE-Efficacy Acceptability'!$B$12:$B$52,0)),"")</f>
        <v/>
      </c>
      <c r="BU22" s="94" t="str">
        <f aca="false">IFERROR(INDEX('DE-Efficacy Acceptability'!M$12:M$52,MATCH($A22,'DE-Efficacy Acceptability'!$B$12:$B$52,0)),"")</f>
        <v/>
      </c>
      <c r="BV22" s="94" t="str">
        <f aca="false">IFERROR(INDEX('DE-Efficacy Acceptability'!N$12:N$52,MATCH($A22,'DE-Efficacy Acceptability'!$B$12:$B$52,0)),"")</f>
        <v/>
      </c>
      <c r="BW22" s="94" t="str">
        <f aca="false">IFERROR(INDEX('DE-Efficacy Acceptability'!O$12:O$52,MATCH($A22,'DE-Efficacy Acceptability'!$B$12:$B$52,0)),"")</f>
        <v/>
      </c>
      <c r="BX22" s="94" t="str">
        <f aca="false">IFERROR(INDEX('DE-Efficacy Acceptability'!P$12:P$52,MATCH($A22,'DE-Efficacy Acceptability'!$B$12:$B$52,0)),"")</f>
        <v/>
      </c>
      <c r="BY22" s="94" t="str">
        <f aca="false">IFERROR(INDEX('DE-Efficacy Acceptability'!Q$12:Q$52,MATCH($A22,'DE-Efficacy Acceptability'!$B$12:$B$52,0)),"")</f>
        <v/>
      </c>
      <c r="BZ22" s="94" t="str">
        <f aca="false">IFERROR(INDEX('DE-Efficacy Acceptability'!R$12:R$52,MATCH($A22,'DE-Efficacy Acceptability'!$B$12:$B$52,0)),"")</f>
        <v/>
      </c>
      <c r="CA22" s="94" t="str">
        <f aca="false">IFERROR(INDEX('DE-Efficacy Acceptability'!S$12:S$52,MATCH($A22,'DE-Efficacy Acceptability'!$B$12:$B$52,0)),"")</f>
        <v/>
      </c>
      <c r="CB22" s="94" t="str">
        <f aca="false">IFERROR(INDEX('DE-Efficacy Acceptability'!T$12:T$52,MATCH($A22,'DE-Efficacy Acceptability'!$B$12:$B$52,0)),"")</f>
        <v/>
      </c>
      <c r="CC22" s="94" t="str">
        <f aca="false">IFERROR(INDEX('DE-Efficacy Acceptability'!U$12:U$52,MATCH($A22,'DE-Efficacy Acceptability'!$B$12:$B$52,0)),"")</f>
        <v/>
      </c>
      <c r="CD22" s="94" t="str">
        <f aca="false">IFERROR(INDEX('DE-Efficacy Acceptability'!V$12:V$52,MATCH($A22,'DE-Efficacy Acceptability'!$B$12:$B$52,0)),"")</f>
        <v/>
      </c>
      <c r="CE22" s="94" t="str">
        <f aca="false">IFERROR(INDEX('DE-Efficacy Acceptability'!W$12:W$52,MATCH($A22,'DE-Efficacy Acceptability'!$B$12:$B$52,0)),"")</f>
        <v/>
      </c>
      <c r="CF22" s="94" t="str">
        <f aca="false">IFERROR(INDEX('DE-Efficacy Acceptability'!X$12:X$52,MATCH($A22,'DE-Efficacy Acceptability'!$B$12:$B$52,0)),"")</f>
        <v/>
      </c>
      <c r="CG22" s="94" t="str">
        <f aca="false">IFERROR(INDEX('DE-Efficacy Acceptability'!Y$12:Y$52,MATCH($A22,'DE-Efficacy Acceptability'!$B$12:$B$52,0)),"")</f>
        <v/>
      </c>
      <c r="CH22" s="94" t="str">
        <f aca="false">IFERROR(INDEX('DE-Efficacy Acceptability'!Z$12:Z$52,MATCH($A22,'DE-Efficacy Acceptability'!$B$12:$B$52,0)),"")</f>
        <v/>
      </c>
      <c r="CI22" s="94" t="str">
        <f aca="false">IFERROR(INDEX('DE-Efficacy Acceptability'!AA$12:AA$52,MATCH($A22,'DE-Efficacy Acceptability'!$B$12:$B$52,0)),"")</f>
        <v/>
      </c>
      <c r="CJ22" s="94" t="str">
        <f aca="false">IFERROR(INDEX('DE-Efficacy Acceptability'!AB$12:AB$52,MATCH($A22,'DE-Efficacy Acceptability'!$B$12:$B$52,0)),"")</f>
        <v/>
      </c>
      <c r="CK22" s="94" t="str">
        <f aca="false">IFERROR(INDEX('DE-Efficacy Acceptability'!AC$12:AC$52,MATCH($A22,'DE-Efficacy Acceptability'!$B$12:$B$52,0)),"")</f>
        <v/>
      </c>
      <c r="CL22" s="94" t="n">
        <f aca="false">IFERROR(INDEX('FR-Efficacy Acceptability'!H$12:H$52,MATCH($A22,'FR-Efficacy Acceptability'!$B$12:$B$52,0)),"")</f>
        <v>2</v>
      </c>
      <c r="CM22" s="94" t="n">
        <f aca="false">IFERROR(INDEX('FR-Efficacy Acceptability'!I$12:I$52,MATCH($A22,'FR-Efficacy Acceptability'!$B$12:$B$52,0)),"")</f>
        <v>2</v>
      </c>
      <c r="CN22" s="94" t="n">
        <f aca="false">IFERROR(INDEX('FR-Efficacy Acceptability'!J$12:J$52,MATCH($A22,'FR-Efficacy Acceptability'!$B$12:$B$52,0)),"")</f>
        <v>2</v>
      </c>
      <c r="CO22" s="94" t="n">
        <f aca="false">IFERROR(INDEX('FR-Efficacy Acceptability'!K$12:K$52,MATCH($A22,'FR-Efficacy Acceptability'!$B$12:$B$52,0)),"")</f>
        <v>2</v>
      </c>
      <c r="CP22" s="94" t="n">
        <f aca="false">IFERROR(INDEX('FR-Efficacy Acceptability'!L$12:L$52,MATCH($A22,'FR-Efficacy Acceptability'!$B$12:$B$52,0)),"")</f>
        <v>2</v>
      </c>
      <c r="CQ22" s="94" t="n">
        <f aca="false">IFERROR(INDEX('FR-Efficacy Acceptability'!M$12:M$52,MATCH($A22,'FR-Efficacy Acceptability'!$B$12:$B$52,0)),"")</f>
        <v>1</v>
      </c>
      <c r="CR22" s="94" t="n">
        <f aca="false">IFERROR(INDEX('FR-Efficacy Acceptability'!N$12:N$52,MATCH($A22,'FR-Efficacy Acceptability'!$B$12:$B$52,0)),"")</f>
        <v>5</v>
      </c>
      <c r="CS22" s="94" t="n">
        <f aca="false">IFERROR(INDEX('FR-Efficacy Acceptability'!O$12:O$52,MATCH($A22,'FR-Efficacy Acceptability'!$B$12:$B$52,0)),"")</f>
        <v>2</v>
      </c>
      <c r="CT22" s="94" t="n">
        <f aca="false">IFERROR(INDEX('FR-Efficacy Acceptability'!P$12:P$52,MATCH($A22,'FR-Efficacy Acceptability'!$B$12:$B$52,0)),"")</f>
        <v>5</v>
      </c>
      <c r="CU22" s="94" t="n">
        <f aca="false">IFERROR(INDEX('FR-Efficacy Acceptability'!Q$12:Q$52,MATCH($A22,'FR-Efficacy Acceptability'!$B$12:$B$52,0)),"")</f>
        <v>4</v>
      </c>
      <c r="CV22" s="94" t="n">
        <f aca="false">IFERROR(INDEX('FR-Efficacy Acceptability'!R$12:R$52,MATCH($A22,'FR-Efficacy Acceptability'!$B$12:$B$52,0)),"")</f>
        <v>4</v>
      </c>
      <c r="CW22" s="94" t="n">
        <f aca="false">IFERROR(INDEX('FR-Efficacy Acceptability'!S$12:S$52,MATCH($A22,'FR-Efficacy Acceptability'!$B$12:$B$52,0)),"")</f>
        <v>5</v>
      </c>
      <c r="CX22" s="94" t="n">
        <f aca="false">IFERROR(INDEX('FR-Efficacy Acceptability'!T$12:T$52,MATCH($A22,'FR-Efficacy Acceptability'!$B$12:$B$52,0)),"")</f>
        <v>4</v>
      </c>
      <c r="CY22" s="94" t="n">
        <f aca="false">IFERROR(INDEX('FR-Efficacy Acceptability'!U$12:U$52,MATCH($A22,'FR-Efficacy Acceptability'!$B$12:$B$52,0)),"")</f>
        <v>4</v>
      </c>
      <c r="CZ22" s="94" t="n">
        <f aca="false">IFERROR(INDEX('FR-Efficacy Acceptability'!V$12:V$52,MATCH($A22,'FR-Efficacy Acceptability'!$B$12:$B$52,0)),"")</f>
        <v>5</v>
      </c>
      <c r="DA22" s="94" t="n">
        <f aca="false">IFERROR(INDEX('FR-Efficacy Acceptability'!W$12:W$52,MATCH($A22,'FR-Efficacy Acceptability'!$B$12:$B$52,0)),"")</f>
        <v>3</v>
      </c>
      <c r="DB22" s="94" t="n">
        <f aca="false">IFERROR(INDEX('FR-Efficacy Acceptability'!X$12:X$52,MATCH($A22,'FR-Efficacy Acceptability'!$B$12:$B$52,0)),"")</f>
        <v>3</v>
      </c>
      <c r="DC22" s="94" t="n">
        <f aca="false">IFERROR(INDEX('FR-Efficacy Acceptability'!Y$12:Y$52,MATCH($A22,'FR-Efficacy Acceptability'!$B$12:$B$52,0)),"")</f>
        <v>3</v>
      </c>
      <c r="DD22" s="94" t="n">
        <f aca="false">IFERROR(INDEX('FR-Efficacy Acceptability'!Z$12:Z$52,MATCH($A22,'FR-Efficacy Acceptability'!$B$12:$B$52,0)),"")</f>
        <v>3</v>
      </c>
      <c r="DE22" s="94" t="n">
        <f aca="false">IFERROR(INDEX('FR-Efficacy Acceptability'!AA$12:AA$52,MATCH($A22,'FR-Efficacy Acceptability'!$B$12:$B$52,0)),"")</f>
        <v>3</v>
      </c>
      <c r="DF22" s="94" t="n">
        <f aca="false">IFERROR(INDEX('FR-Efficacy Acceptability'!AB$12:AB$52,MATCH($A22,'FR-Efficacy Acceptability'!$B$12:$B$52,0)),"")</f>
        <v>4</v>
      </c>
      <c r="DG22" s="94" t="n">
        <f aca="false">IFERROR(INDEX('FR-Efficacy Acceptability'!AC$12:AC$52,MATCH($A22,'FR-Efficacy Acceptability'!$B$12:$B$52,0)),"")</f>
        <v>3</v>
      </c>
      <c r="DH22" s="115" t="str">
        <f aca="false">IF(X22&lt;&gt;"",X22-B22,"")</f>
        <v/>
      </c>
      <c r="DI22" s="115" t="str">
        <f aca="false">IF(Y22&lt;&gt;"",Y22-C22,"")</f>
        <v/>
      </c>
      <c r="DJ22" s="115" t="str">
        <f aca="false">IF(Z22&lt;&gt;"",Z22-D22,"")</f>
        <v/>
      </c>
      <c r="DK22" s="115" t="str">
        <f aca="false">IF(AA22&lt;&gt;"",AA22-E22,"")</f>
        <v/>
      </c>
      <c r="DL22" s="115" t="str">
        <f aca="false">IF(AB22&lt;&gt;"",AB22-F22,"")</f>
        <v/>
      </c>
      <c r="DM22" s="115" t="str">
        <f aca="false">IF(AC22&lt;&gt;"",AC22-G22,"")</f>
        <v/>
      </c>
      <c r="DN22" s="115" t="str">
        <f aca="false">IF(AD22&lt;&gt;"",AD22-H22,"")</f>
        <v/>
      </c>
      <c r="DO22" s="115" t="str">
        <f aca="false">IF(AE22&lt;&gt;"",AE22-I22,"")</f>
        <v/>
      </c>
      <c r="DP22" s="115" t="str">
        <f aca="false">IF(AF22&lt;&gt;"",AF22-J22,"")</f>
        <v/>
      </c>
      <c r="DQ22" s="115" t="str">
        <f aca="false">IF(AG22&lt;&gt;"",AG22-K22,"")</f>
        <v/>
      </c>
      <c r="DR22" s="115" t="str">
        <f aca="false">IF(AH22&lt;&gt;"",AH22-L22,"")</f>
        <v/>
      </c>
      <c r="DS22" s="115" t="str">
        <f aca="false">IF(AI22&lt;&gt;"",AI22-M22,"")</f>
        <v/>
      </c>
      <c r="DT22" s="115" t="str">
        <f aca="false">IF(AJ22&lt;&gt;"",AJ22-N22,"")</f>
        <v/>
      </c>
      <c r="DU22" s="115" t="str">
        <f aca="false">IF(AK22&lt;&gt;"",AK22-O22,"")</f>
        <v/>
      </c>
      <c r="DV22" s="115" t="str">
        <f aca="false">IF(AL22&lt;&gt;"",AL22-P22,"")</f>
        <v/>
      </c>
      <c r="DW22" s="115" t="str">
        <f aca="false">IF(AM22&lt;&gt;"",AM22-Q22,"")</f>
        <v/>
      </c>
      <c r="DX22" s="115" t="str">
        <f aca="false">IF(AN22&lt;&gt;"",AN22-R22,"")</f>
        <v/>
      </c>
      <c r="DY22" s="115" t="str">
        <f aca="false">IF(AO22&lt;&gt;"",AO22-S22,"")</f>
        <v/>
      </c>
      <c r="DZ22" s="115" t="str">
        <f aca="false">IF(AP22&lt;&gt;"",AP22-T22,"")</f>
        <v/>
      </c>
      <c r="EA22" s="115" t="str">
        <f aca="false">IF(AQ22&lt;&gt;"",AQ22-U22,"")</f>
        <v/>
      </c>
      <c r="EB22" s="115" t="str">
        <f aca="false">IF(AR22&lt;&gt;"",AR22-V22,"")</f>
        <v/>
      </c>
      <c r="EC22" s="115" t="str">
        <f aca="false">IF(AS22&lt;&gt;"",AS22-W22,"")</f>
        <v/>
      </c>
      <c r="ED22" s="115" t="str">
        <f aca="false">IF(AT22&lt;&gt;"",AT22-B22,"")</f>
        <v/>
      </c>
      <c r="EE22" s="115" t="str">
        <f aca="false">IF(AU22&lt;&gt;"",AU22-C22,"")</f>
        <v/>
      </c>
      <c r="EF22" s="115" t="str">
        <f aca="false">IF(AV22&lt;&gt;"",AV22-D22,"")</f>
        <v/>
      </c>
      <c r="EG22" s="115" t="str">
        <f aca="false">IF(AW22&lt;&gt;"",AW22-E22,"")</f>
        <v/>
      </c>
      <c r="EH22" s="115" t="str">
        <f aca="false">IF(AX22&lt;&gt;"",AX22-F22,"")</f>
        <v/>
      </c>
      <c r="EI22" s="115" t="str">
        <f aca="false">IF(AY22&lt;&gt;"",AY22-G22,"")</f>
        <v/>
      </c>
      <c r="EJ22" s="115" t="str">
        <f aca="false">IF(AZ22&lt;&gt;"",AZ22-H22,"")</f>
        <v/>
      </c>
      <c r="EK22" s="115" t="str">
        <f aca="false">IF(BA22&lt;&gt;"",BA22-I22,"")</f>
        <v/>
      </c>
      <c r="EL22" s="115" t="str">
        <f aca="false">IF(BB22&lt;&gt;"",BB22-J22,"")</f>
        <v/>
      </c>
      <c r="EM22" s="115" t="str">
        <f aca="false">IF(BC22&lt;&gt;"",BC22-K22,"")</f>
        <v/>
      </c>
      <c r="EN22" s="115" t="str">
        <f aca="false">IF(BD22&lt;&gt;"",BD22-L22,"")</f>
        <v/>
      </c>
      <c r="EO22" s="115" t="str">
        <f aca="false">IF(BE22&lt;&gt;"",BE22-M22,"")</f>
        <v/>
      </c>
      <c r="EP22" s="115" t="str">
        <f aca="false">IF(BF22&lt;&gt;"",BF22-N22,"")</f>
        <v/>
      </c>
      <c r="EQ22" s="115" t="str">
        <f aca="false">IF(BG22&lt;&gt;"",BG22-O22,"")</f>
        <v/>
      </c>
      <c r="ER22" s="115" t="str">
        <f aca="false">IF(BH22&lt;&gt;"",BH22-P22,"")</f>
        <v/>
      </c>
      <c r="ES22" s="115" t="str">
        <f aca="false">IF(BI22&lt;&gt;"",BI22-Q22,"")</f>
        <v/>
      </c>
      <c r="ET22" s="115" t="str">
        <f aca="false">IF(BJ22&lt;&gt;"",BJ22-R22,"")</f>
        <v/>
      </c>
      <c r="EU22" s="115" t="str">
        <f aca="false">IF(BK22&lt;&gt;"",BK22-S22,"")</f>
        <v/>
      </c>
      <c r="EV22" s="115" t="str">
        <f aca="false">IF(BL22&lt;&gt;"",BL22-T22,"")</f>
        <v/>
      </c>
      <c r="EW22" s="115" t="str">
        <f aca="false">IF(BM22&lt;&gt;"",BM22-U22,"")</f>
        <v/>
      </c>
      <c r="EX22" s="115" t="str">
        <f aca="false">IF(BN22&lt;&gt;"",BN22-V22,"")</f>
        <v/>
      </c>
      <c r="EY22" s="115" t="str">
        <f aca="false">IF(BO22&lt;&gt;"",BO22-W22,"")</f>
        <v/>
      </c>
      <c r="EZ22" s="115" t="str">
        <f aca="false">IF(BP22&lt;&gt;"",BP22-B22,"")</f>
        <v/>
      </c>
      <c r="FA22" s="115" t="str">
        <f aca="false">IF(BQ22&lt;&gt;"",BQ22-C22,"")</f>
        <v/>
      </c>
      <c r="FB22" s="115" t="str">
        <f aca="false">IF(BR22&lt;&gt;"",BR22-D22,"")</f>
        <v/>
      </c>
      <c r="FC22" s="115" t="str">
        <f aca="false">IF(BS22&lt;&gt;"",BS22-E22,"")</f>
        <v/>
      </c>
      <c r="FD22" s="115" t="str">
        <f aca="false">IF(BT22&lt;&gt;"",BT22-F22,"")</f>
        <v/>
      </c>
      <c r="FE22" s="115" t="str">
        <f aca="false">IF(BU22&lt;&gt;"",BU22-G22,"")</f>
        <v/>
      </c>
      <c r="FF22" s="115" t="str">
        <f aca="false">IF(BV22&lt;&gt;"",BV22-H22,"")</f>
        <v/>
      </c>
      <c r="FG22" s="115" t="str">
        <f aca="false">IF(BW22&lt;&gt;"",BW22-I22,"")</f>
        <v/>
      </c>
      <c r="FH22" s="115" t="str">
        <f aca="false">IF(BX22&lt;&gt;"",BX22-J22,"")</f>
        <v/>
      </c>
      <c r="FI22" s="115" t="str">
        <f aca="false">IF(BY22&lt;&gt;"",BY22-K22,"")</f>
        <v/>
      </c>
      <c r="FJ22" s="115" t="str">
        <f aca="false">IF(BZ22&lt;&gt;"",BZ22-L22,"")</f>
        <v/>
      </c>
      <c r="FK22" s="115" t="str">
        <f aca="false">IF(CA22&lt;&gt;"",CA22-M22,"")</f>
        <v/>
      </c>
      <c r="FL22" s="115" t="str">
        <f aca="false">IF(CB22&lt;&gt;"",CB22-N22,"")</f>
        <v/>
      </c>
      <c r="FM22" s="115" t="str">
        <f aca="false">IF(CC22&lt;&gt;"",CC22-O22,"")</f>
        <v/>
      </c>
      <c r="FN22" s="115" t="str">
        <f aca="false">IF(CD22&lt;&gt;"",CD22-P22,"")</f>
        <v/>
      </c>
      <c r="FO22" s="115" t="str">
        <f aca="false">IF(CE22&lt;&gt;"",CE22-Q22,"")</f>
        <v/>
      </c>
      <c r="FP22" s="115" t="str">
        <f aca="false">IF(CF22&lt;&gt;"",CF22-R22,"")</f>
        <v/>
      </c>
      <c r="FQ22" s="115" t="str">
        <f aca="false">IF(CG22&lt;&gt;"",CG22-S22,"")</f>
        <v/>
      </c>
      <c r="FR22" s="115" t="str">
        <f aca="false">IF(CH22&lt;&gt;"",CH22-T22,"")</f>
        <v/>
      </c>
      <c r="FS22" s="115" t="str">
        <f aca="false">IF(CI22&lt;&gt;"",CI22-U22,"")</f>
        <v/>
      </c>
      <c r="FT22" s="115" t="str">
        <f aca="false">IF(CJ22&lt;&gt;"",CJ22-V22,"")</f>
        <v/>
      </c>
      <c r="FU22" s="115" t="str">
        <f aca="false">IF(CK22&lt;&gt;"",CK22-W22,"")</f>
        <v/>
      </c>
      <c r="FV22" s="115" t="n">
        <f aca="false">IF(CL22&lt;&gt;"",CL22-B22,"")</f>
        <v>0</v>
      </c>
      <c r="FW22" s="115" t="n">
        <f aca="false">IF(CM22&lt;&gt;"",CM22-C22,"")</f>
        <v>0</v>
      </c>
      <c r="FX22" s="115" t="n">
        <f aca="false">IF(CN22&lt;&gt;"",CN22-D22,"")</f>
        <v>0</v>
      </c>
      <c r="FY22" s="115" t="n">
        <f aca="false">IF(CO22&lt;&gt;"",CO22-E22,"")</f>
        <v>0</v>
      </c>
      <c r="FZ22" s="115" t="n">
        <f aca="false">IF(CP22&lt;&gt;"",CP22-F22,"")</f>
        <v>0</v>
      </c>
      <c r="GA22" s="115" t="n">
        <f aca="false">IF(CQ22&lt;&gt;"",CQ22-G22,"")</f>
        <v>0</v>
      </c>
      <c r="GB22" s="115" t="n">
        <f aca="false">IF(CR22&lt;&gt;"",CR22-H22,"")</f>
        <v>0</v>
      </c>
      <c r="GC22" s="115" t="n">
        <f aca="false">IF(CS22&lt;&gt;"",CS22-I22,"")</f>
        <v>0</v>
      </c>
      <c r="GD22" s="115" t="n">
        <f aca="false">IF(CT22&lt;&gt;"",CT22-J22,"")</f>
        <v>0</v>
      </c>
      <c r="GE22" s="115" t="n">
        <f aca="false">IF(CU22&lt;&gt;"",CU22-K22,"")</f>
        <v>0</v>
      </c>
      <c r="GF22" s="115" t="n">
        <f aca="false">IF(CV22&lt;&gt;"",CV22-L22,"")</f>
        <v>0</v>
      </c>
      <c r="GG22" s="115" t="n">
        <f aca="false">IF(CW22&lt;&gt;"",CW22-M22,"")</f>
        <v>0</v>
      </c>
      <c r="GH22" s="115" t="n">
        <f aca="false">IF(CX22&lt;&gt;"",CX22-N22,"")</f>
        <v>0</v>
      </c>
      <c r="GI22" s="115" t="n">
        <f aca="false">IF(CY22&lt;&gt;"",CY22-O22,"")</f>
        <v>0</v>
      </c>
      <c r="GJ22" s="115" t="n">
        <f aca="false">IF(CZ22&lt;&gt;"",CZ22-P22,"")</f>
        <v>0</v>
      </c>
      <c r="GK22" s="115" t="n">
        <f aca="false">IF(DA22&lt;&gt;"",DA22-Q22,"")</f>
        <v>0</v>
      </c>
      <c r="GL22" s="115" t="n">
        <f aca="false">IF(DB22&lt;&gt;"",DB22-R22,"")</f>
        <v>0</v>
      </c>
      <c r="GM22" s="115" t="n">
        <f aca="false">IF(DC22&lt;&gt;"",DC22-S22,"")</f>
        <v>0</v>
      </c>
      <c r="GN22" s="115" t="n">
        <f aca="false">IF(DD22&lt;&gt;"",DD22-T22,"")</f>
        <v>0</v>
      </c>
      <c r="GO22" s="115" t="n">
        <f aca="false">IF(DE22&lt;&gt;"",DE22-U22,"")</f>
        <v>0</v>
      </c>
      <c r="GP22" s="115" t="n">
        <f aca="false">IF(DF22&lt;&gt;"",DF22-V22,"")</f>
        <v>0</v>
      </c>
      <c r="GQ22" s="115" t="n">
        <f aca="false">IF(DG22&lt;&gt;"",DG22-W22,"")</f>
        <v>0</v>
      </c>
      <c r="GR22" s="116" t="n">
        <f aca="false" t="array" ref="GR22:GR22">MAX(DH22:GQ22)=MIN(DH22:GQ22)</f>
        <v>1</v>
      </c>
    </row>
    <row r="23" customFormat="false" ht="15" hidden="false" customHeight="false" outlineLevel="0" collapsed="false">
      <c r="A23" s="112" t="s">
        <v>57</v>
      </c>
      <c r="B23" s="115" t="n">
        <f aca="false">IFERROR(ROUND(AVERAGE(X23,AT23,BP23,CL23),0),"")</f>
        <v>4</v>
      </c>
      <c r="C23" s="115" t="n">
        <f aca="false">IFERROR(ROUND(AVERAGE(Y23,AU23,BQ23,CM23),0),"")</f>
        <v>4</v>
      </c>
      <c r="D23" s="115" t="n">
        <f aca="false">IFERROR(ROUND(AVERAGE(Z23,AV23,BR23,CN23),0),"")</f>
        <v>4</v>
      </c>
      <c r="E23" s="115" t="n">
        <f aca="false">IFERROR(ROUND(AVERAGE(AA23,AW23,BS23,CO23),0),"")</f>
        <v>3</v>
      </c>
      <c r="F23" s="115" t="n">
        <f aca="false">IFERROR(ROUND(AVERAGE(AB23,AX23,BT23,CP23),0),"")</f>
        <v>3</v>
      </c>
      <c r="G23" s="115" t="n">
        <f aca="false">IFERROR(ROUND(AVERAGE(AC23,AY23,BU23,CQ23),0),"")</f>
        <v>3</v>
      </c>
      <c r="H23" s="115" t="n">
        <f aca="false">IFERROR(ROUND(AVERAGE(AD23,AZ23,BV23,CR23),0),"")</f>
        <v>4</v>
      </c>
      <c r="I23" s="115" t="n">
        <f aca="false">IFERROR(ROUND(AVERAGE(AE23,BA23,BW23,CS23),0),"")</f>
        <v>3</v>
      </c>
      <c r="J23" s="115" t="n">
        <f aca="false">IFERROR(ROUND(AVERAGE(AF23,BB23,BX23,CT23),0),"")</f>
        <v>4</v>
      </c>
      <c r="K23" s="115" t="n">
        <f aca="false">IFERROR(ROUND(AVERAGE(AG23,BC23,BY23,CU23),0),"")</f>
        <v>3</v>
      </c>
      <c r="L23" s="115" t="n">
        <f aca="false">IFERROR(ROUND(AVERAGE(AH23,BD23,BZ23,CV23),0),"")</f>
        <v>3</v>
      </c>
      <c r="M23" s="115" t="n">
        <f aca="false">IFERROR(ROUND(AVERAGE(AI23,BE23,CA23,CW23),0),"")</f>
        <v>3</v>
      </c>
      <c r="N23" s="115" t="n">
        <f aca="false">IFERROR(ROUND(AVERAGE(AJ23,BF23,CB23,CX23),0),"")</f>
        <v>3</v>
      </c>
      <c r="O23" s="115" t="n">
        <f aca="false">IFERROR(ROUND(AVERAGE(AK23,BG23,CC23,CY23),0),"")</f>
        <v>3</v>
      </c>
      <c r="P23" s="115" t="n">
        <f aca="false">IFERROR(ROUND(AVERAGE(AL23,BH23,CD23,CZ23),0),"")</f>
        <v>3</v>
      </c>
      <c r="Q23" s="115" t="n">
        <f aca="false">IFERROR(ROUND(AVERAGE(AM23,BI23,CE23,DA23),0),"")</f>
        <v>3</v>
      </c>
      <c r="R23" s="115" t="n">
        <f aca="false">IFERROR(ROUND(AVERAGE(AN23,BJ23,CF23,DB23),0),"")</f>
        <v>2</v>
      </c>
      <c r="S23" s="115" t="n">
        <f aca="false">IFERROR(ROUND(AVERAGE(AO23,BK23,CG23,DC23),0),"")</f>
        <v>3</v>
      </c>
      <c r="T23" s="115" t="n">
        <f aca="false">IFERROR(ROUND(AVERAGE(AP23,BL23,CH23,DD23),0),"")</f>
        <v>3</v>
      </c>
      <c r="U23" s="115" t="n">
        <f aca="false">IFERROR(ROUND(AVERAGE(AQ23,BM23,CI23,DE23),0),"")</f>
        <v>3</v>
      </c>
      <c r="V23" s="115" t="n">
        <f aca="false">IFERROR(ROUND(AVERAGE(AR23,BN23,CJ23,DF23),0),"")</f>
        <v>3</v>
      </c>
      <c r="W23" s="115" t="n">
        <f aca="false">IFERROR(ROUND(AVERAGE(AS23,BO23,CK23,DG23),0),"")</f>
        <v>3</v>
      </c>
      <c r="X23" s="94" t="n">
        <f aca="false">IFERROR(INDEX('ES-Efficacy Acceptability'!H$12:H$52,MATCH($A23,'ES-Efficacy Acceptability'!$B$12:$B$52,0)),"")</f>
        <v>4</v>
      </c>
      <c r="Y23" s="94" t="n">
        <f aca="false">IFERROR(INDEX('ES-Efficacy Acceptability'!I$12:I$52,MATCH($A23,'ES-Efficacy Acceptability'!$B$12:$B$52,0)),"")</f>
        <v>4</v>
      </c>
      <c r="Z23" s="94" t="n">
        <f aca="false">IFERROR(INDEX('ES-Efficacy Acceptability'!J$12:J$52,MATCH($A23,'ES-Efficacy Acceptability'!$B$12:$B$52,0)),"")</f>
        <v>4</v>
      </c>
      <c r="AA23" s="94" t="n">
        <f aca="false">IFERROR(INDEX('ES-Efficacy Acceptability'!K$12:K$52,MATCH($A23,'ES-Efficacy Acceptability'!$B$12:$B$52,0)),"")</f>
        <v>4</v>
      </c>
      <c r="AB23" s="94" t="n">
        <f aca="false">IFERROR(INDEX('ES-Efficacy Acceptability'!L$12:L$52,MATCH($A23,'ES-Efficacy Acceptability'!$B$12:$B$52,0)),"")</f>
        <v>2</v>
      </c>
      <c r="AC23" s="94" t="n">
        <f aca="false">IFERROR(INDEX('ES-Efficacy Acceptability'!M$12:M$52,MATCH($A23,'ES-Efficacy Acceptability'!$B$12:$B$52,0)),"")</f>
        <v>4</v>
      </c>
      <c r="AD23" s="94" t="n">
        <f aca="false">IFERROR(INDEX('ES-Efficacy Acceptability'!N$12:N$52,MATCH($A23,'ES-Efficacy Acceptability'!$B$12:$B$52,0)),"")</f>
        <v>4</v>
      </c>
      <c r="AE23" s="94" t="n">
        <f aca="false">IFERROR(INDEX('ES-Efficacy Acceptability'!O$12:O$52,MATCH($A23,'ES-Efficacy Acceptability'!$B$12:$B$52,0)),"")</f>
        <v>3</v>
      </c>
      <c r="AF23" s="94" t="n">
        <f aca="false">IFERROR(INDEX('ES-Efficacy Acceptability'!P$12:P$52,MATCH($A23,'ES-Efficacy Acceptability'!$B$12:$B$52,0)),"")</f>
        <v>3</v>
      </c>
      <c r="AG23" s="94" t="n">
        <f aca="false">IFERROR(INDEX('ES-Efficacy Acceptability'!Q$12:Q$52,MATCH($A23,'ES-Efficacy Acceptability'!$B$12:$B$52,0)),"")</f>
        <v>3</v>
      </c>
      <c r="AH23" s="94" t="n">
        <f aca="false">IFERROR(INDEX('ES-Efficacy Acceptability'!R$12:R$52,MATCH($A23,'ES-Efficacy Acceptability'!$B$12:$B$52,0)),"")</f>
        <v>4</v>
      </c>
      <c r="AI23" s="94" t="n">
        <f aca="false">IFERROR(INDEX('ES-Efficacy Acceptability'!S$12:S$52,MATCH($A23,'ES-Efficacy Acceptability'!$B$12:$B$52,0)),"")</f>
        <v>2</v>
      </c>
      <c r="AJ23" s="94" t="n">
        <f aca="false">IFERROR(INDEX('ES-Efficacy Acceptability'!T$12:T$52,MATCH($A23,'ES-Efficacy Acceptability'!$B$12:$B$52,0)),"")</f>
        <v>3</v>
      </c>
      <c r="AK23" s="94" t="n">
        <f aca="false">IFERROR(INDEX('ES-Efficacy Acceptability'!U$12:U$52,MATCH($A23,'ES-Efficacy Acceptability'!$B$12:$B$52,0)),"")</f>
        <v>2</v>
      </c>
      <c r="AL23" s="94" t="n">
        <f aca="false">IFERROR(INDEX('ES-Efficacy Acceptability'!V$12:V$52,MATCH($A23,'ES-Efficacy Acceptability'!$B$12:$B$52,0)),"")</f>
        <v>2</v>
      </c>
      <c r="AM23" s="94" t="n">
        <f aca="false">IFERROR(INDEX('ES-Efficacy Acceptability'!W$12:W$52,MATCH($A23,'ES-Efficacy Acceptability'!$B$12:$B$52,0)),"")</f>
        <v>3</v>
      </c>
      <c r="AN23" s="94" t="n">
        <f aca="false">IFERROR(INDEX('ES-Efficacy Acceptability'!X$12:X$52,MATCH($A23,'ES-Efficacy Acceptability'!$B$12:$B$52,0)),"")</f>
        <v>2</v>
      </c>
      <c r="AO23" s="94" t="n">
        <f aca="false">IFERROR(INDEX('ES-Efficacy Acceptability'!Y$12:Y$52,MATCH($A23,'ES-Efficacy Acceptability'!$B$12:$B$52,0)),"")</f>
        <v>3</v>
      </c>
      <c r="AP23" s="94" t="n">
        <f aca="false">IFERROR(INDEX('ES-Efficacy Acceptability'!Z$12:Z$52,MATCH($A23,'ES-Efficacy Acceptability'!$B$12:$B$52,0)),"")</f>
        <v>3</v>
      </c>
      <c r="AQ23" s="94" t="n">
        <f aca="false">IFERROR(INDEX('ES-Efficacy Acceptability'!AA$12:AA$52,MATCH($A23,'ES-Efficacy Acceptability'!$B$12:$B$52,0)),"")</f>
        <v>3</v>
      </c>
      <c r="AR23" s="94" t="n">
        <f aca="false">IFERROR(INDEX('ES-Efficacy Acceptability'!AB$12:AB$52,MATCH($A23,'ES-Efficacy Acceptability'!$B$12:$B$52,0)),"")</f>
        <v>3</v>
      </c>
      <c r="AS23" s="94" t="n">
        <f aca="false">IFERROR(INDEX('ES-Efficacy Acceptability'!AC$12:AC$52,MATCH($A23,'ES-Efficacy Acceptability'!$B$12:$B$52,0)),"")</f>
        <v>3</v>
      </c>
      <c r="AT23" s="94" t="n">
        <f aca="false">IFERROR(INDEX('IT-Efficacy Acceptability'!H$12:H$52,MATCH($A23,'IT-Efficacy Acceptability'!$B$12:$B$52,0)),"")</f>
        <v>4</v>
      </c>
      <c r="AU23" s="94" t="n">
        <f aca="false">IFERROR(INDEX('IT-Efficacy Acceptability'!I$12:I$52,MATCH($A23,'IT-Efficacy Acceptability'!$B$12:$B$52,0)),"")</f>
        <v>4</v>
      </c>
      <c r="AV23" s="94" t="n">
        <f aca="false">IFERROR(INDEX('IT-Efficacy Acceptability'!J$12:J$52,MATCH($A23,'IT-Efficacy Acceptability'!$B$12:$B$52,0)),"")</f>
        <v>4</v>
      </c>
      <c r="AW23" s="94" t="n">
        <f aca="false">IFERROR(INDEX('IT-Efficacy Acceptability'!K$12:K$52,MATCH($A23,'IT-Efficacy Acceptability'!$B$12:$B$52,0)),"")</f>
        <v>2</v>
      </c>
      <c r="AX23" s="94" t="n">
        <f aca="false">IFERROR(INDEX('IT-Efficacy Acceptability'!L$12:L$52,MATCH($A23,'IT-Efficacy Acceptability'!$B$12:$B$52,0)),"")</f>
        <v>2</v>
      </c>
      <c r="AY23" s="94" t="n">
        <f aca="false">IFERROR(INDEX('IT-Efficacy Acceptability'!M$12:M$52,MATCH($A23,'IT-Efficacy Acceptability'!$B$12:$B$52,0)),"")</f>
        <v>2</v>
      </c>
      <c r="AZ23" s="94" t="n">
        <f aca="false">IFERROR(INDEX('IT-Efficacy Acceptability'!N$12:N$52,MATCH($A23,'IT-Efficacy Acceptability'!$B$12:$B$52,0)),"")</f>
        <v>4</v>
      </c>
      <c r="BA23" s="94" t="n">
        <f aca="false">IFERROR(INDEX('IT-Efficacy Acceptability'!O$12:O$52,MATCH($A23,'IT-Efficacy Acceptability'!$B$12:$B$52,0)),"")</f>
        <v>3</v>
      </c>
      <c r="BB23" s="94" t="n">
        <f aca="false">IFERROR(INDEX('IT-Efficacy Acceptability'!P$12:P$52,MATCH($A23,'IT-Efficacy Acceptability'!$B$12:$B$52,0)),"")</f>
        <v>3</v>
      </c>
      <c r="BC23" s="94" t="n">
        <f aca="false">IFERROR(INDEX('IT-Efficacy Acceptability'!Q$12:Q$52,MATCH($A23,'IT-Efficacy Acceptability'!$B$12:$B$52,0)),"")</f>
        <v>3</v>
      </c>
      <c r="BD23" s="94" t="n">
        <f aca="false">IFERROR(INDEX('IT-Efficacy Acceptability'!R$12:R$52,MATCH($A23,'IT-Efficacy Acceptability'!$B$12:$B$52,0)),"")</f>
        <v>2</v>
      </c>
      <c r="BE23" s="94" t="n">
        <f aca="false">IFERROR(INDEX('IT-Efficacy Acceptability'!S$12:S$52,MATCH($A23,'IT-Efficacy Acceptability'!$B$12:$B$52,0)),"")</f>
        <v>3</v>
      </c>
      <c r="BF23" s="94" t="n">
        <f aca="false">IFERROR(INDEX('IT-Efficacy Acceptability'!T$12:T$52,MATCH($A23,'IT-Efficacy Acceptability'!$B$12:$B$52,0)),"")</f>
        <v>4</v>
      </c>
      <c r="BG23" s="94" t="n">
        <f aca="false">IFERROR(INDEX('IT-Efficacy Acceptability'!U$12:U$52,MATCH($A23,'IT-Efficacy Acceptability'!$B$12:$B$52,0)),"")</f>
        <v>2</v>
      </c>
      <c r="BH23" s="94" t="n">
        <f aca="false">IFERROR(INDEX('IT-Efficacy Acceptability'!V$12:V$52,MATCH($A23,'IT-Efficacy Acceptability'!$B$12:$B$52,0)),"")</f>
        <v>2</v>
      </c>
      <c r="BI23" s="94" t="n">
        <f aca="false">IFERROR(INDEX('IT-Efficacy Acceptability'!W$12:W$52,MATCH($A23,'IT-Efficacy Acceptability'!$B$12:$B$52,0)),"")</f>
        <v>2</v>
      </c>
      <c r="BJ23" s="94" t="n">
        <f aca="false">IFERROR(INDEX('IT-Efficacy Acceptability'!X$12:X$52,MATCH($A23,'IT-Efficacy Acceptability'!$B$12:$B$52,0)),"")</f>
        <v>2</v>
      </c>
      <c r="BK23" s="94" t="n">
        <f aca="false">IFERROR(INDEX('IT-Efficacy Acceptability'!Y$12:Y$52,MATCH($A23,'IT-Efficacy Acceptability'!$B$12:$B$52,0)),"")</f>
        <v>3</v>
      </c>
      <c r="BL23" s="94" t="n">
        <f aca="false">IFERROR(INDEX('IT-Efficacy Acceptability'!Z$12:Z$52,MATCH($A23,'IT-Efficacy Acceptability'!$B$12:$B$52,0)),"")</f>
        <v>3</v>
      </c>
      <c r="BM23" s="94" t="n">
        <f aca="false">IFERROR(INDEX('IT-Efficacy Acceptability'!AA$12:AA$52,MATCH($A23,'IT-Efficacy Acceptability'!$B$12:$B$52,0)),"")</f>
        <v>3</v>
      </c>
      <c r="BN23" s="94" t="n">
        <f aca="false">IFERROR(INDEX('IT-Efficacy Acceptability'!AB$12:AB$52,MATCH($A23,'IT-Efficacy Acceptability'!$B$12:$B$52,0)),"")</f>
        <v>3</v>
      </c>
      <c r="BO23" s="94" t="n">
        <f aca="false">IFERROR(INDEX('IT-Efficacy Acceptability'!AC$12:AC$52,MATCH($A23,'IT-Efficacy Acceptability'!$B$12:$B$52,0)),"")</f>
        <v>3</v>
      </c>
      <c r="BP23" s="94" t="n">
        <f aca="false">IFERROR(INDEX('DE-Efficacy Acceptability'!H$12:H$52,MATCH($A23,'DE-Efficacy Acceptability'!$B$12:$B$52,0)),"")</f>
        <v>4</v>
      </c>
      <c r="BQ23" s="94" t="n">
        <f aca="false">IFERROR(INDEX('DE-Efficacy Acceptability'!I$12:I$52,MATCH($A23,'DE-Efficacy Acceptability'!$B$12:$B$52,0)),"")</f>
        <v>3</v>
      </c>
      <c r="BR23" s="94" t="n">
        <f aca="false">IFERROR(INDEX('DE-Efficacy Acceptability'!J$12:J$52,MATCH($A23,'DE-Efficacy Acceptability'!$B$12:$B$52,0)),"")</f>
        <v>3</v>
      </c>
      <c r="BS23" s="94" t="n">
        <f aca="false">IFERROR(INDEX('DE-Efficacy Acceptability'!K$12:K$52,MATCH($A23,'DE-Efficacy Acceptability'!$B$12:$B$52,0)),"")</f>
        <v>3</v>
      </c>
      <c r="BT23" s="94" t="n">
        <f aca="false">IFERROR(INDEX('DE-Efficacy Acceptability'!L$12:L$52,MATCH($A23,'DE-Efficacy Acceptability'!$B$12:$B$52,0)),"")</f>
        <v>3</v>
      </c>
      <c r="BU23" s="94" t="n">
        <f aca="false">IFERROR(INDEX('DE-Efficacy Acceptability'!M$12:M$52,MATCH($A23,'DE-Efficacy Acceptability'!$B$12:$B$52,0)),"")</f>
        <v>3</v>
      </c>
      <c r="BV23" s="94" t="n">
        <f aca="false">IFERROR(INDEX('DE-Efficacy Acceptability'!N$12:N$52,MATCH($A23,'DE-Efficacy Acceptability'!$B$12:$B$52,0)),"")</f>
        <v>2</v>
      </c>
      <c r="BW23" s="94" t="n">
        <f aca="false">IFERROR(INDEX('DE-Efficacy Acceptability'!O$12:O$52,MATCH($A23,'DE-Efficacy Acceptability'!$B$12:$B$52,0)),"")</f>
        <v>3</v>
      </c>
      <c r="BX23" s="94" t="n">
        <f aca="false">IFERROR(INDEX('DE-Efficacy Acceptability'!P$12:P$52,MATCH($A23,'DE-Efficacy Acceptability'!$B$12:$B$52,0)),"")</f>
        <v>3</v>
      </c>
      <c r="BY23" s="94" t="n">
        <f aca="false">IFERROR(INDEX('DE-Efficacy Acceptability'!Q$12:Q$52,MATCH($A23,'DE-Efficacy Acceptability'!$B$12:$B$52,0)),"")</f>
        <v>2</v>
      </c>
      <c r="BZ23" s="94" t="n">
        <f aca="false">IFERROR(INDEX('DE-Efficacy Acceptability'!R$12:R$52,MATCH($A23,'DE-Efficacy Acceptability'!$B$12:$B$52,0)),"")</f>
        <v>3</v>
      </c>
      <c r="CA23" s="94" t="n">
        <f aca="false">IFERROR(INDEX('DE-Efficacy Acceptability'!S$12:S$52,MATCH($A23,'DE-Efficacy Acceptability'!$B$12:$B$52,0)),"")</f>
        <v>3</v>
      </c>
      <c r="CB23" s="94" t="n">
        <f aca="false">IFERROR(INDEX('DE-Efficacy Acceptability'!T$12:T$52,MATCH($A23,'DE-Efficacy Acceptability'!$B$12:$B$52,0)),"")</f>
        <v>2</v>
      </c>
      <c r="CC23" s="94" t="n">
        <f aca="false">IFERROR(INDEX('DE-Efficacy Acceptability'!U$12:U$52,MATCH($A23,'DE-Efficacy Acceptability'!$B$12:$B$52,0)),"")</f>
        <v>4</v>
      </c>
      <c r="CD23" s="94" t="n">
        <f aca="false">IFERROR(INDEX('DE-Efficacy Acceptability'!V$12:V$52,MATCH($A23,'DE-Efficacy Acceptability'!$B$12:$B$52,0)),"")</f>
        <v>3</v>
      </c>
      <c r="CE23" s="94" t="n">
        <f aca="false">IFERROR(INDEX('DE-Efficacy Acceptability'!W$12:W$52,MATCH($A23,'DE-Efficacy Acceptability'!$B$12:$B$52,0)),"")</f>
        <v>3</v>
      </c>
      <c r="CF23" s="94" t="n">
        <f aca="false">IFERROR(INDEX('DE-Efficacy Acceptability'!X$12:X$52,MATCH($A23,'DE-Efficacy Acceptability'!$B$12:$B$52,0)),"")</f>
        <v>2</v>
      </c>
      <c r="CG23" s="94" t="n">
        <f aca="false">IFERROR(INDEX('DE-Efficacy Acceptability'!Y$12:Y$52,MATCH($A23,'DE-Efficacy Acceptability'!$B$12:$B$52,0)),"")</f>
        <v>3</v>
      </c>
      <c r="CH23" s="94" t="n">
        <f aca="false">IFERROR(INDEX('DE-Efficacy Acceptability'!Z$12:Z$52,MATCH($A23,'DE-Efficacy Acceptability'!$B$12:$B$52,0)),"")</f>
        <v>3</v>
      </c>
      <c r="CI23" s="94" t="n">
        <f aca="false">IFERROR(INDEX('DE-Efficacy Acceptability'!AA$12:AA$52,MATCH($A23,'DE-Efficacy Acceptability'!$B$12:$B$52,0)),"")</f>
        <v>3</v>
      </c>
      <c r="CJ23" s="94" t="n">
        <f aca="false">IFERROR(INDEX('DE-Efficacy Acceptability'!AB$12:AB$52,MATCH($A23,'DE-Efficacy Acceptability'!$B$12:$B$52,0)),"")</f>
        <v>3</v>
      </c>
      <c r="CK23" s="94" t="n">
        <f aca="false">IFERROR(INDEX('DE-Efficacy Acceptability'!AC$12:AC$52,MATCH($A23,'DE-Efficacy Acceptability'!$B$12:$B$52,0)),"")</f>
        <v>3</v>
      </c>
      <c r="CL23" s="94" t="n">
        <f aca="false">IFERROR(INDEX('FR-Efficacy Acceptability'!H$12:H$52,MATCH($A23,'FR-Efficacy Acceptability'!$B$12:$B$52,0)),"")</f>
        <v>4</v>
      </c>
      <c r="CM23" s="94" t="n">
        <f aca="false">IFERROR(INDEX('FR-Efficacy Acceptability'!I$12:I$52,MATCH($A23,'FR-Efficacy Acceptability'!$B$12:$B$52,0)),"")</f>
        <v>4</v>
      </c>
      <c r="CN23" s="94" t="n">
        <f aca="false">IFERROR(INDEX('FR-Efficacy Acceptability'!J$12:J$52,MATCH($A23,'FR-Efficacy Acceptability'!$B$12:$B$52,0)),"")</f>
        <v>4</v>
      </c>
      <c r="CO23" s="94" t="n">
        <f aca="false">IFERROR(INDEX('FR-Efficacy Acceptability'!K$12:K$52,MATCH($A23,'FR-Efficacy Acceptability'!$B$12:$B$52,0)),"")</f>
        <v>4</v>
      </c>
      <c r="CP23" s="94" t="n">
        <f aca="false">IFERROR(INDEX('FR-Efficacy Acceptability'!L$12:L$52,MATCH($A23,'FR-Efficacy Acceptability'!$B$12:$B$52,0)),"")</f>
        <v>3</v>
      </c>
      <c r="CQ23" s="94" t="n">
        <f aca="false">IFERROR(INDEX('FR-Efficacy Acceptability'!M$12:M$52,MATCH($A23,'FR-Efficacy Acceptability'!$B$12:$B$52,0)),"")</f>
        <v>2</v>
      </c>
      <c r="CR23" s="94" t="n">
        <f aca="false">IFERROR(INDEX('FR-Efficacy Acceptability'!N$12:N$52,MATCH($A23,'FR-Efficacy Acceptability'!$B$12:$B$52,0)),"")</f>
        <v>4</v>
      </c>
      <c r="CS23" s="94" t="n">
        <f aca="false">IFERROR(INDEX('FR-Efficacy Acceptability'!O$12:O$52,MATCH($A23,'FR-Efficacy Acceptability'!$B$12:$B$52,0)),"")</f>
        <v>3</v>
      </c>
      <c r="CT23" s="94" t="n">
        <f aca="false">IFERROR(INDEX('FR-Efficacy Acceptability'!P$12:P$52,MATCH($A23,'FR-Efficacy Acceptability'!$B$12:$B$52,0)),"")</f>
        <v>5</v>
      </c>
      <c r="CU23" s="94" t="n">
        <f aca="false">IFERROR(INDEX('FR-Efficacy Acceptability'!Q$12:Q$52,MATCH($A23,'FR-Efficacy Acceptability'!$B$12:$B$52,0)),"")</f>
        <v>4</v>
      </c>
      <c r="CV23" s="94" t="n">
        <f aca="false">IFERROR(INDEX('FR-Efficacy Acceptability'!R$12:R$52,MATCH($A23,'FR-Efficacy Acceptability'!$B$12:$B$52,0)),"")</f>
        <v>4</v>
      </c>
      <c r="CW23" s="94" t="n">
        <f aca="false">IFERROR(INDEX('FR-Efficacy Acceptability'!S$12:S$52,MATCH($A23,'FR-Efficacy Acceptability'!$B$12:$B$52,0)),"")</f>
        <v>4</v>
      </c>
      <c r="CX23" s="94" t="n">
        <f aca="false">IFERROR(INDEX('FR-Efficacy Acceptability'!T$12:T$52,MATCH($A23,'FR-Efficacy Acceptability'!$B$12:$B$52,0)),"")</f>
        <v>3</v>
      </c>
      <c r="CY23" s="94" t="n">
        <f aca="false">IFERROR(INDEX('FR-Efficacy Acceptability'!U$12:U$52,MATCH($A23,'FR-Efficacy Acceptability'!$B$12:$B$52,0)),"")</f>
        <v>3</v>
      </c>
      <c r="CZ23" s="94" t="n">
        <f aca="false">IFERROR(INDEX('FR-Efficacy Acceptability'!V$12:V$52,MATCH($A23,'FR-Efficacy Acceptability'!$B$12:$B$52,0)),"")</f>
        <v>4</v>
      </c>
      <c r="DA23" s="94" t="n">
        <f aca="false">IFERROR(INDEX('FR-Efficacy Acceptability'!W$12:W$52,MATCH($A23,'FR-Efficacy Acceptability'!$B$12:$B$52,0)),"")</f>
        <v>3</v>
      </c>
      <c r="DB23" s="94" t="n">
        <f aca="false">IFERROR(INDEX('FR-Efficacy Acceptability'!X$12:X$52,MATCH($A23,'FR-Efficacy Acceptability'!$B$12:$B$52,0)),"")</f>
        <v>3</v>
      </c>
      <c r="DC23" s="94" t="n">
        <f aca="false">IFERROR(INDEX('FR-Efficacy Acceptability'!Y$12:Y$52,MATCH($A23,'FR-Efficacy Acceptability'!$B$12:$B$52,0)),"")</f>
        <v>3</v>
      </c>
      <c r="DD23" s="94" t="n">
        <f aca="false">IFERROR(INDEX('FR-Efficacy Acceptability'!Z$12:Z$52,MATCH($A23,'FR-Efficacy Acceptability'!$B$12:$B$52,0)),"")</f>
        <v>3</v>
      </c>
      <c r="DE23" s="94" t="n">
        <f aca="false">IFERROR(INDEX('FR-Efficacy Acceptability'!AA$12:AA$52,MATCH($A23,'FR-Efficacy Acceptability'!$B$12:$B$52,0)),"")</f>
        <v>3</v>
      </c>
      <c r="DF23" s="94" t="n">
        <f aca="false">IFERROR(INDEX('FR-Efficacy Acceptability'!AB$12:AB$52,MATCH($A23,'FR-Efficacy Acceptability'!$B$12:$B$52,0)),"")</f>
        <v>4</v>
      </c>
      <c r="DG23" s="94" t="n">
        <f aca="false">IFERROR(INDEX('FR-Efficacy Acceptability'!AC$12:AC$52,MATCH($A23,'FR-Efficacy Acceptability'!$B$12:$B$52,0)),"")</f>
        <v>3</v>
      </c>
      <c r="DH23" s="115" t="n">
        <f aca="false">IF(X23&lt;&gt;"",X23-B23,"")</f>
        <v>0</v>
      </c>
      <c r="DI23" s="115" t="n">
        <f aca="false">IF(Y23&lt;&gt;"",Y23-C23,"")</f>
        <v>0</v>
      </c>
      <c r="DJ23" s="115" t="n">
        <f aca="false">IF(Z23&lt;&gt;"",Z23-D23,"")</f>
        <v>0</v>
      </c>
      <c r="DK23" s="115" t="n">
        <f aca="false">IF(AA23&lt;&gt;"",AA23-E23,"")</f>
        <v>1</v>
      </c>
      <c r="DL23" s="115" t="n">
        <f aca="false">IF(AB23&lt;&gt;"",AB23-F23,"")</f>
        <v>-1</v>
      </c>
      <c r="DM23" s="115" t="n">
        <f aca="false">IF(AC23&lt;&gt;"",AC23-G23,"")</f>
        <v>1</v>
      </c>
      <c r="DN23" s="115" t="n">
        <f aca="false">IF(AD23&lt;&gt;"",AD23-H23,"")</f>
        <v>0</v>
      </c>
      <c r="DO23" s="115" t="n">
        <f aca="false">IF(AE23&lt;&gt;"",AE23-I23,"")</f>
        <v>0</v>
      </c>
      <c r="DP23" s="115" t="n">
        <f aca="false">IF(AF23&lt;&gt;"",AF23-J23,"")</f>
        <v>-1</v>
      </c>
      <c r="DQ23" s="115" t="n">
        <f aca="false">IF(AG23&lt;&gt;"",AG23-K23,"")</f>
        <v>0</v>
      </c>
      <c r="DR23" s="115" t="n">
        <f aca="false">IF(AH23&lt;&gt;"",AH23-L23,"")</f>
        <v>1</v>
      </c>
      <c r="DS23" s="115" t="n">
        <f aca="false">IF(AI23&lt;&gt;"",AI23-M23,"")</f>
        <v>-1</v>
      </c>
      <c r="DT23" s="115" t="n">
        <f aca="false">IF(AJ23&lt;&gt;"",AJ23-N23,"")</f>
        <v>0</v>
      </c>
      <c r="DU23" s="115" t="n">
        <f aca="false">IF(AK23&lt;&gt;"",AK23-O23,"")</f>
        <v>-1</v>
      </c>
      <c r="DV23" s="115" t="n">
        <f aca="false">IF(AL23&lt;&gt;"",AL23-P23,"")</f>
        <v>-1</v>
      </c>
      <c r="DW23" s="115" t="n">
        <f aca="false">IF(AM23&lt;&gt;"",AM23-Q23,"")</f>
        <v>0</v>
      </c>
      <c r="DX23" s="115" t="n">
        <f aca="false">IF(AN23&lt;&gt;"",AN23-R23,"")</f>
        <v>0</v>
      </c>
      <c r="DY23" s="115" t="n">
        <f aca="false">IF(AO23&lt;&gt;"",AO23-S23,"")</f>
        <v>0</v>
      </c>
      <c r="DZ23" s="115" t="n">
        <f aca="false">IF(AP23&lt;&gt;"",AP23-T23,"")</f>
        <v>0</v>
      </c>
      <c r="EA23" s="115" t="n">
        <f aca="false">IF(AQ23&lt;&gt;"",AQ23-U23,"")</f>
        <v>0</v>
      </c>
      <c r="EB23" s="115" t="n">
        <f aca="false">IF(AR23&lt;&gt;"",AR23-V23,"")</f>
        <v>0</v>
      </c>
      <c r="EC23" s="115" t="n">
        <f aca="false">IF(AS23&lt;&gt;"",AS23-W23,"")</f>
        <v>0</v>
      </c>
      <c r="ED23" s="115" t="n">
        <f aca="false">IF(AT23&lt;&gt;"",AT23-B23,"")</f>
        <v>0</v>
      </c>
      <c r="EE23" s="115" t="n">
        <f aca="false">IF(AU23&lt;&gt;"",AU23-C23,"")</f>
        <v>0</v>
      </c>
      <c r="EF23" s="115" t="n">
        <f aca="false">IF(AV23&lt;&gt;"",AV23-D23,"")</f>
        <v>0</v>
      </c>
      <c r="EG23" s="115" t="n">
        <f aca="false">IF(AW23&lt;&gt;"",AW23-E23,"")</f>
        <v>-1</v>
      </c>
      <c r="EH23" s="115" t="n">
        <f aca="false">IF(AX23&lt;&gt;"",AX23-F23,"")</f>
        <v>-1</v>
      </c>
      <c r="EI23" s="115" t="n">
        <f aca="false">IF(AY23&lt;&gt;"",AY23-G23,"")</f>
        <v>-1</v>
      </c>
      <c r="EJ23" s="115" t="n">
        <f aca="false">IF(AZ23&lt;&gt;"",AZ23-H23,"")</f>
        <v>0</v>
      </c>
      <c r="EK23" s="115" t="n">
        <f aca="false">IF(BA23&lt;&gt;"",BA23-I23,"")</f>
        <v>0</v>
      </c>
      <c r="EL23" s="115" t="n">
        <f aca="false">IF(BB23&lt;&gt;"",BB23-J23,"")</f>
        <v>-1</v>
      </c>
      <c r="EM23" s="115" t="n">
        <f aca="false">IF(BC23&lt;&gt;"",BC23-K23,"")</f>
        <v>0</v>
      </c>
      <c r="EN23" s="115" t="n">
        <f aca="false">IF(BD23&lt;&gt;"",BD23-L23,"")</f>
        <v>-1</v>
      </c>
      <c r="EO23" s="115" t="n">
        <f aca="false">IF(BE23&lt;&gt;"",BE23-M23,"")</f>
        <v>0</v>
      </c>
      <c r="EP23" s="115" t="n">
        <f aca="false">IF(BF23&lt;&gt;"",BF23-N23,"")</f>
        <v>1</v>
      </c>
      <c r="EQ23" s="115" t="n">
        <f aca="false">IF(BG23&lt;&gt;"",BG23-O23,"")</f>
        <v>-1</v>
      </c>
      <c r="ER23" s="115" t="n">
        <f aca="false">IF(BH23&lt;&gt;"",BH23-P23,"")</f>
        <v>-1</v>
      </c>
      <c r="ES23" s="115" t="n">
        <f aca="false">IF(BI23&lt;&gt;"",BI23-Q23,"")</f>
        <v>-1</v>
      </c>
      <c r="ET23" s="115" t="n">
        <f aca="false">IF(BJ23&lt;&gt;"",BJ23-R23,"")</f>
        <v>0</v>
      </c>
      <c r="EU23" s="115" t="n">
        <f aca="false">IF(BK23&lt;&gt;"",BK23-S23,"")</f>
        <v>0</v>
      </c>
      <c r="EV23" s="115" t="n">
        <f aca="false">IF(BL23&lt;&gt;"",BL23-T23,"")</f>
        <v>0</v>
      </c>
      <c r="EW23" s="115" t="n">
        <f aca="false">IF(BM23&lt;&gt;"",BM23-U23,"")</f>
        <v>0</v>
      </c>
      <c r="EX23" s="115" t="n">
        <f aca="false">IF(BN23&lt;&gt;"",BN23-V23,"")</f>
        <v>0</v>
      </c>
      <c r="EY23" s="115" t="n">
        <f aca="false">IF(BO23&lt;&gt;"",BO23-W23,"")</f>
        <v>0</v>
      </c>
      <c r="EZ23" s="115" t="n">
        <f aca="false">IF(BP23&lt;&gt;"",BP23-B23,"")</f>
        <v>0</v>
      </c>
      <c r="FA23" s="115" t="n">
        <f aca="false">IF(BQ23&lt;&gt;"",BQ23-C23,"")</f>
        <v>-1</v>
      </c>
      <c r="FB23" s="115" t="n">
        <f aca="false">IF(BR23&lt;&gt;"",BR23-D23,"")</f>
        <v>-1</v>
      </c>
      <c r="FC23" s="115" t="n">
        <f aca="false">IF(BS23&lt;&gt;"",BS23-E23,"")</f>
        <v>0</v>
      </c>
      <c r="FD23" s="115" t="n">
        <f aca="false">IF(BT23&lt;&gt;"",BT23-F23,"")</f>
        <v>0</v>
      </c>
      <c r="FE23" s="115" t="n">
        <f aca="false">IF(BU23&lt;&gt;"",BU23-G23,"")</f>
        <v>0</v>
      </c>
      <c r="FF23" s="115" t="n">
        <f aca="false">IF(BV23&lt;&gt;"",BV23-H23,"")</f>
        <v>-2</v>
      </c>
      <c r="FG23" s="115" t="n">
        <f aca="false">IF(BW23&lt;&gt;"",BW23-I23,"")</f>
        <v>0</v>
      </c>
      <c r="FH23" s="115" t="n">
        <f aca="false">IF(BX23&lt;&gt;"",BX23-J23,"")</f>
        <v>-1</v>
      </c>
      <c r="FI23" s="115" t="n">
        <f aca="false">IF(BY23&lt;&gt;"",BY23-K23,"")</f>
        <v>-1</v>
      </c>
      <c r="FJ23" s="115" t="n">
        <f aca="false">IF(BZ23&lt;&gt;"",BZ23-L23,"")</f>
        <v>0</v>
      </c>
      <c r="FK23" s="115" t="n">
        <f aca="false">IF(CA23&lt;&gt;"",CA23-M23,"")</f>
        <v>0</v>
      </c>
      <c r="FL23" s="115" t="n">
        <f aca="false">IF(CB23&lt;&gt;"",CB23-N23,"")</f>
        <v>-1</v>
      </c>
      <c r="FM23" s="115" t="n">
        <f aca="false">IF(CC23&lt;&gt;"",CC23-O23,"")</f>
        <v>1</v>
      </c>
      <c r="FN23" s="115" t="n">
        <f aca="false">IF(CD23&lt;&gt;"",CD23-P23,"")</f>
        <v>0</v>
      </c>
      <c r="FO23" s="115" t="n">
        <f aca="false">IF(CE23&lt;&gt;"",CE23-Q23,"")</f>
        <v>0</v>
      </c>
      <c r="FP23" s="115" t="n">
        <f aca="false">IF(CF23&lt;&gt;"",CF23-R23,"")</f>
        <v>0</v>
      </c>
      <c r="FQ23" s="115" t="n">
        <f aca="false">IF(CG23&lt;&gt;"",CG23-S23,"")</f>
        <v>0</v>
      </c>
      <c r="FR23" s="115" t="n">
        <f aca="false">IF(CH23&lt;&gt;"",CH23-T23,"")</f>
        <v>0</v>
      </c>
      <c r="FS23" s="115" t="n">
        <f aca="false">IF(CI23&lt;&gt;"",CI23-U23,"")</f>
        <v>0</v>
      </c>
      <c r="FT23" s="115" t="n">
        <f aca="false">IF(CJ23&lt;&gt;"",CJ23-V23,"")</f>
        <v>0</v>
      </c>
      <c r="FU23" s="115" t="n">
        <f aca="false">IF(CK23&lt;&gt;"",CK23-W23,"")</f>
        <v>0</v>
      </c>
      <c r="FV23" s="115" t="n">
        <f aca="false">IF(CL23&lt;&gt;"",CL23-B23,"")</f>
        <v>0</v>
      </c>
      <c r="FW23" s="115" t="n">
        <f aca="false">IF(CM23&lt;&gt;"",CM23-C23,"")</f>
        <v>0</v>
      </c>
      <c r="FX23" s="115" t="n">
        <f aca="false">IF(CN23&lt;&gt;"",CN23-D23,"")</f>
        <v>0</v>
      </c>
      <c r="FY23" s="115" t="n">
        <f aca="false">IF(CO23&lt;&gt;"",CO23-E23,"")</f>
        <v>1</v>
      </c>
      <c r="FZ23" s="115" t="n">
        <f aca="false">IF(CP23&lt;&gt;"",CP23-F23,"")</f>
        <v>0</v>
      </c>
      <c r="GA23" s="115" t="n">
        <f aca="false">IF(CQ23&lt;&gt;"",CQ23-G23,"")</f>
        <v>-1</v>
      </c>
      <c r="GB23" s="115" t="n">
        <f aca="false">IF(CR23&lt;&gt;"",CR23-H23,"")</f>
        <v>0</v>
      </c>
      <c r="GC23" s="115" t="n">
        <f aca="false">IF(CS23&lt;&gt;"",CS23-I23,"")</f>
        <v>0</v>
      </c>
      <c r="GD23" s="115" t="n">
        <f aca="false">IF(CT23&lt;&gt;"",CT23-J23,"")</f>
        <v>1</v>
      </c>
      <c r="GE23" s="115" t="n">
        <f aca="false">IF(CU23&lt;&gt;"",CU23-K23,"")</f>
        <v>1</v>
      </c>
      <c r="GF23" s="115" t="n">
        <f aca="false">IF(CV23&lt;&gt;"",CV23-L23,"")</f>
        <v>1</v>
      </c>
      <c r="GG23" s="115" t="n">
        <f aca="false">IF(CW23&lt;&gt;"",CW23-M23,"")</f>
        <v>1</v>
      </c>
      <c r="GH23" s="115" t="n">
        <f aca="false">IF(CX23&lt;&gt;"",CX23-N23,"")</f>
        <v>0</v>
      </c>
      <c r="GI23" s="115" t="n">
        <f aca="false">IF(CY23&lt;&gt;"",CY23-O23,"")</f>
        <v>0</v>
      </c>
      <c r="GJ23" s="115" t="n">
        <f aca="false">IF(CZ23&lt;&gt;"",CZ23-P23,"")</f>
        <v>1</v>
      </c>
      <c r="GK23" s="115" t="n">
        <f aca="false">IF(DA23&lt;&gt;"",DA23-Q23,"")</f>
        <v>0</v>
      </c>
      <c r="GL23" s="115" t="n">
        <f aca="false">IF(DB23&lt;&gt;"",DB23-R23,"")</f>
        <v>1</v>
      </c>
      <c r="GM23" s="115" t="n">
        <f aca="false">IF(DC23&lt;&gt;"",DC23-S23,"")</f>
        <v>0</v>
      </c>
      <c r="GN23" s="115" t="n">
        <f aca="false">IF(DD23&lt;&gt;"",DD23-T23,"")</f>
        <v>0</v>
      </c>
      <c r="GO23" s="115" t="n">
        <f aca="false">IF(DE23&lt;&gt;"",DE23-U23,"")</f>
        <v>0</v>
      </c>
      <c r="GP23" s="115" t="n">
        <f aca="false">IF(DF23&lt;&gt;"",DF23-V23,"")</f>
        <v>1</v>
      </c>
      <c r="GQ23" s="115" t="n">
        <f aca="false">IF(DG23&lt;&gt;"",DG23-W23,"")</f>
        <v>0</v>
      </c>
      <c r="GR23" s="116" t="n">
        <f aca="false" t="array" ref="GR23:GR23">MAX(DH23:GQ23)=MIN(DH23:GQ23)</f>
        <v>0</v>
      </c>
    </row>
    <row r="24" customFormat="false" ht="15" hidden="true" customHeight="false" outlineLevel="0" collapsed="false">
      <c r="A24" s="39" t="s">
        <v>65</v>
      </c>
      <c r="B24" s="115" t="str">
        <f aca="false">IFERROR(ROUND(AVERAGE(X24,AT24,BP24,CL24),0),"")</f>
        <v/>
      </c>
      <c r="C24" s="115" t="str">
        <f aca="false">IFERROR(ROUND(AVERAGE(Y24,AU24,BQ24,CM24),0),"")</f>
        <v/>
      </c>
      <c r="D24" s="115" t="str">
        <f aca="false">IFERROR(ROUND(AVERAGE(Z24,AV24,BR24,CN24),0),"")</f>
        <v/>
      </c>
      <c r="E24" s="115" t="str">
        <f aca="false">IFERROR(ROUND(AVERAGE(AA24,AW24,BS24,CO24),0),"")</f>
        <v/>
      </c>
      <c r="F24" s="115" t="str">
        <f aca="false">IFERROR(ROUND(AVERAGE(AB24,AX24,BT24,CP24),0),"")</f>
        <v/>
      </c>
      <c r="G24" s="115" t="str">
        <f aca="false">IFERROR(ROUND(AVERAGE(AC24,AY24,BU24,CQ24),0),"")</f>
        <v/>
      </c>
      <c r="H24" s="115" t="str">
        <f aca="false">IFERROR(ROUND(AVERAGE(AD24,AZ24,BV24,CR24),0),"")</f>
        <v/>
      </c>
      <c r="I24" s="115" t="str">
        <f aca="false">IFERROR(ROUND(AVERAGE(AE24,BA24,BW24,CS24),0),"")</f>
        <v/>
      </c>
      <c r="J24" s="115" t="str">
        <f aca="false">IFERROR(ROUND(AVERAGE(AF24,BB24,BX24,CT24),0),"")</f>
        <v/>
      </c>
      <c r="K24" s="115" t="str">
        <f aca="false">IFERROR(ROUND(AVERAGE(AG24,BC24,BY24,CU24),0),"")</f>
        <v/>
      </c>
      <c r="L24" s="115" t="str">
        <f aca="false">IFERROR(ROUND(AVERAGE(AH24,BD24,BZ24,CV24),0),"")</f>
        <v/>
      </c>
      <c r="M24" s="115" t="str">
        <f aca="false">IFERROR(ROUND(AVERAGE(AI24,BE24,CA24,CW24),0),"")</f>
        <v/>
      </c>
      <c r="N24" s="115" t="str">
        <f aca="false">IFERROR(ROUND(AVERAGE(AJ24,BF24,CB24,CX24),0),"")</f>
        <v/>
      </c>
      <c r="O24" s="115" t="str">
        <f aca="false">IFERROR(ROUND(AVERAGE(AK24,BG24,CC24,CY24),0),"")</f>
        <v/>
      </c>
      <c r="P24" s="115" t="str">
        <f aca="false">IFERROR(ROUND(AVERAGE(AL24,BH24,CD24,CZ24),0),"")</f>
        <v/>
      </c>
      <c r="Q24" s="115" t="str">
        <f aca="false">IFERROR(ROUND(AVERAGE(AM24,BI24,CE24,DA24),0),"")</f>
        <v/>
      </c>
      <c r="R24" s="115" t="str">
        <f aca="false">IFERROR(ROUND(AVERAGE(AN24,BJ24,CF24,DB24),0),"")</f>
        <v/>
      </c>
      <c r="S24" s="115" t="str">
        <f aca="false">IFERROR(ROUND(AVERAGE(AO24,BK24,CG24,DC24),0),"")</f>
        <v/>
      </c>
      <c r="T24" s="115" t="str">
        <f aca="false">IFERROR(ROUND(AVERAGE(AP24,BL24,CH24,DD24),0),"")</f>
        <v/>
      </c>
      <c r="U24" s="115" t="str">
        <f aca="false">IFERROR(ROUND(AVERAGE(AQ24,BM24,CI24,DE24),0),"")</f>
        <v/>
      </c>
      <c r="V24" s="115" t="str">
        <f aca="false">IFERROR(ROUND(AVERAGE(AR24,BN24,CJ24,DF24),0),"")</f>
        <v/>
      </c>
      <c r="W24" s="115" t="str">
        <f aca="false">IFERROR(ROUND(AVERAGE(AS24,BO24,CK24,DG24),0),"")</f>
        <v/>
      </c>
      <c r="X24" s="94" t="str">
        <f aca="false">IFERROR(INDEX('ES-Efficacy Acceptability'!H$12:H$52,MATCH($A24,'ES-Efficacy Acceptability'!$B$12:$B$52,0)),"")</f>
        <v/>
      </c>
      <c r="Y24" s="94" t="str">
        <f aca="false">IFERROR(INDEX('ES-Efficacy Acceptability'!I$12:I$52,MATCH($A24,'ES-Efficacy Acceptability'!$B$12:$B$52,0)),"")</f>
        <v/>
      </c>
      <c r="Z24" s="94" t="str">
        <f aca="false">IFERROR(INDEX('ES-Efficacy Acceptability'!J$12:J$52,MATCH($A24,'ES-Efficacy Acceptability'!$B$12:$B$52,0)),"")</f>
        <v/>
      </c>
      <c r="AA24" s="94" t="str">
        <f aca="false">IFERROR(INDEX('ES-Efficacy Acceptability'!K$12:K$52,MATCH($A24,'ES-Efficacy Acceptability'!$B$12:$B$52,0)),"")</f>
        <v/>
      </c>
      <c r="AB24" s="94" t="str">
        <f aca="false">IFERROR(INDEX('ES-Efficacy Acceptability'!L$12:L$52,MATCH($A24,'ES-Efficacy Acceptability'!$B$12:$B$52,0)),"")</f>
        <v/>
      </c>
      <c r="AC24" s="94" t="str">
        <f aca="false">IFERROR(INDEX('ES-Efficacy Acceptability'!M$12:M$52,MATCH($A24,'ES-Efficacy Acceptability'!$B$12:$B$52,0)),"")</f>
        <v/>
      </c>
      <c r="AD24" s="94" t="str">
        <f aca="false">IFERROR(INDEX('ES-Efficacy Acceptability'!N$12:N$52,MATCH($A24,'ES-Efficacy Acceptability'!$B$12:$B$52,0)),"")</f>
        <v/>
      </c>
      <c r="AE24" s="94" t="str">
        <f aca="false">IFERROR(INDEX('ES-Efficacy Acceptability'!O$12:O$52,MATCH($A24,'ES-Efficacy Acceptability'!$B$12:$B$52,0)),"")</f>
        <v/>
      </c>
      <c r="AF24" s="94" t="str">
        <f aca="false">IFERROR(INDEX('ES-Efficacy Acceptability'!P$12:P$52,MATCH($A24,'ES-Efficacy Acceptability'!$B$12:$B$52,0)),"")</f>
        <v/>
      </c>
      <c r="AG24" s="94" t="str">
        <f aca="false">IFERROR(INDEX('ES-Efficacy Acceptability'!Q$12:Q$52,MATCH($A24,'ES-Efficacy Acceptability'!$B$12:$B$52,0)),"")</f>
        <v/>
      </c>
      <c r="AH24" s="94" t="str">
        <f aca="false">IFERROR(INDEX('ES-Efficacy Acceptability'!R$12:R$52,MATCH($A24,'ES-Efficacy Acceptability'!$B$12:$B$52,0)),"")</f>
        <v/>
      </c>
      <c r="AI24" s="94" t="str">
        <f aca="false">IFERROR(INDEX('ES-Efficacy Acceptability'!S$12:S$52,MATCH($A24,'ES-Efficacy Acceptability'!$B$12:$B$52,0)),"")</f>
        <v/>
      </c>
      <c r="AJ24" s="94" t="str">
        <f aca="false">IFERROR(INDEX('ES-Efficacy Acceptability'!T$12:T$52,MATCH($A24,'ES-Efficacy Acceptability'!$B$12:$B$52,0)),"")</f>
        <v/>
      </c>
      <c r="AK24" s="94" t="str">
        <f aca="false">IFERROR(INDEX('ES-Efficacy Acceptability'!U$12:U$52,MATCH($A24,'ES-Efficacy Acceptability'!$B$12:$B$52,0)),"")</f>
        <v/>
      </c>
      <c r="AL24" s="94" t="str">
        <f aca="false">IFERROR(INDEX('ES-Efficacy Acceptability'!V$12:V$52,MATCH($A24,'ES-Efficacy Acceptability'!$B$12:$B$52,0)),"")</f>
        <v/>
      </c>
      <c r="AM24" s="94" t="str">
        <f aca="false">IFERROR(INDEX('ES-Efficacy Acceptability'!W$12:W$52,MATCH($A24,'ES-Efficacy Acceptability'!$B$12:$B$52,0)),"")</f>
        <v/>
      </c>
      <c r="AN24" s="94" t="str">
        <f aca="false">IFERROR(INDEX('ES-Efficacy Acceptability'!X$12:X$52,MATCH($A24,'ES-Efficacy Acceptability'!$B$12:$B$52,0)),"")</f>
        <v/>
      </c>
      <c r="AO24" s="94" t="str">
        <f aca="false">IFERROR(INDEX('ES-Efficacy Acceptability'!Y$12:Y$52,MATCH($A24,'ES-Efficacy Acceptability'!$B$12:$B$52,0)),"")</f>
        <v/>
      </c>
      <c r="AP24" s="94" t="str">
        <f aca="false">IFERROR(INDEX('ES-Efficacy Acceptability'!Z$12:Z$52,MATCH($A24,'ES-Efficacy Acceptability'!$B$12:$B$52,0)),"")</f>
        <v/>
      </c>
      <c r="AQ24" s="94" t="str">
        <f aca="false">IFERROR(INDEX('ES-Efficacy Acceptability'!AA$12:AA$52,MATCH($A24,'ES-Efficacy Acceptability'!$B$12:$B$52,0)),"")</f>
        <v/>
      </c>
      <c r="AR24" s="94" t="str">
        <f aca="false">IFERROR(INDEX('ES-Efficacy Acceptability'!AB$12:AB$52,MATCH($A24,'ES-Efficacy Acceptability'!$B$12:$B$52,0)),"")</f>
        <v/>
      </c>
      <c r="AS24" s="94" t="str">
        <f aca="false">IFERROR(INDEX('ES-Efficacy Acceptability'!AC$12:AC$52,MATCH($A24,'ES-Efficacy Acceptability'!$B$12:$B$52,0)),"")</f>
        <v/>
      </c>
      <c r="AT24" s="94" t="str">
        <f aca="false">IFERROR(INDEX('IT-Efficacy Acceptability'!H$12:H$52,MATCH($A24,'IT-Efficacy Acceptability'!$B$12:$B$52,0)),"")</f>
        <v/>
      </c>
      <c r="AU24" s="94" t="str">
        <f aca="false">IFERROR(INDEX('IT-Efficacy Acceptability'!I$12:I$52,MATCH($A24,'IT-Efficacy Acceptability'!$B$12:$B$52,0)),"")</f>
        <v/>
      </c>
      <c r="AV24" s="94" t="str">
        <f aca="false">IFERROR(INDEX('IT-Efficacy Acceptability'!J$12:J$52,MATCH($A24,'IT-Efficacy Acceptability'!$B$12:$B$52,0)),"")</f>
        <v/>
      </c>
      <c r="AW24" s="94" t="str">
        <f aca="false">IFERROR(INDEX('IT-Efficacy Acceptability'!K$12:K$52,MATCH($A24,'IT-Efficacy Acceptability'!$B$12:$B$52,0)),"")</f>
        <v/>
      </c>
      <c r="AX24" s="94" t="str">
        <f aca="false">IFERROR(INDEX('IT-Efficacy Acceptability'!L$12:L$52,MATCH($A24,'IT-Efficacy Acceptability'!$B$12:$B$52,0)),"")</f>
        <v/>
      </c>
      <c r="AY24" s="94" t="str">
        <f aca="false">IFERROR(INDEX('IT-Efficacy Acceptability'!M$12:M$52,MATCH($A24,'IT-Efficacy Acceptability'!$B$12:$B$52,0)),"")</f>
        <v/>
      </c>
      <c r="AZ24" s="94" t="str">
        <f aca="false">IFERROR(INDEX('IT-Efficacy Acceptability'!N$12:N$52,MATCH($A24,'IT-Efficacy Acceptability'!$B$12:$B$52,0)),"")</f>
        <v/>
      </c>
      <c r="BA24" s="94" t="str">
        <f aca="false">IFERROR(INDEX('IT-Efficacy Acceptability'!O$12:O$52,MATCH($A24,'IT-Efficacy Acceptability'!$B$12:$B$52,0)),"")</f>
        <v/>
      </c>
      <c r="BB24" s="94" t="str">
        <f aca="false">IFERROR(INDEX('IT-Efficacy Acceptability'!P$12:P$52,MATCH($A24,'IT-Efficacy Acceptability'!$B$12:$B$52,0)),"")</f>
        <v/>
      </c>
      <c r="BC24" s="94" t="str">
        <f aca="false">IFERROR(INDEX('IT-Efficacy Acceptability'!Q$12:Q$52,MATCH($A24,'IT-Efficacy Acceptability'!$B$12:$B$52,0)),"")</f>
        <v/>
      </c>
      <c r="BD24" s="94" t="str">
        <f aca="false">IFERROR(INDEX('IT-Efficacy Acceptability'!R$12:R$52,MATCH($A24,'IT-Efficacy Acceptability'!$B$12:$B$52,0)),"")</f>
        <v/>
      </c>
      <c r="BE24" s="94" t="str">
        <f aca="false">IFERROR(INDEX('IT-Efficacy Acceptability'!S$12:S$52,MATCH($A24,'IT-Efficacy Acceptability'!$B$12:$B$52,0)),"")</f>
        <v/>
      </c>
      <c r="BF24" s="94" t="str">
        <f aca="false">IFERROR(INDEX('IT-Efficacy Acceptability'!T$12:T$52,MATCH($A24,'IT-Efficacy Acceptability'!$B$12:$B$52,0)),"")</f>
        <v/>
      </c>
      <c r="BG24" s="94" t="str">
        <f aca="false">IFERROR(INDEX('IT-Efficacy Acceptability'!U$12:U$52,MATCH($A24,'IT-Efficacy Acceptability'!$B$12:$B$52,0)),"")</f>
        <v/>
      </c>
      <c r="BH24" s="94" t="str">
        <f aca="false">IFERROR(INDEX('IT-Efficacy Acceptability'!V$12:V$52,MATCH($A24,'IT-Efficacy Acceptability'!$B$12:$B$52,0)),"")</f>
        <v/>
      </c>
      <c r="BI24" s="94" t="str">
        <f aca="false">IFERROR(INDEX('IT-Efficacy Acceptability'!W$12:W$52,MATCH($A24,'IT-Efficacy Acceptability'!$B$12:$B$52,0)),"")</f>
        <v/>
      </c>
      <c r="BJ24" s="94" t="str">
        <f aca="false">IFERROR(INDEX('IT-Efficacy Acceptability'!X$12:X$52,MATCH($A24,'IT-Efficacy Acceptability'!$B$12:$B$52,0)),"")</f>
        <v/>
      </c>
      <c r="BK24" s="94" t="str">
        <f aca="false">IFERROR(INDEX('IT-Efficacy Acceptability'!Y$12:Y$52,MATCH($A24,'IT-Efficacy Acceptability'!$B$12:$B$52,0)),"")</f>
        <v/>
      </c>
      <c r="BL24" s="94" t="str">
        <f aca="false">IFERROR(INDEX('IT-Efficacy Acceptability'!Z$12:Z$52,MATCH($A24,'IT-Efficacy Acceptability'!$B$12:$B$52,0)),"")</f>
        <v/>
      </c>
      <c r="BM24" s="94" t="str">
        <f aca="false">IFERROR(INDEX('IT-Efficacy Acceptability'!AA$12:AA$52,MATCH($A24,'IT-Efficacy Acceptability'!$B$12:$B$52,0)),"")</f>
        <v/>
      </c>
      <c r="BN24" s="94" t="str">
        <f aca="false">IFERROR(INDEX('IT-Efficacy Acceptability'!AB$12:AB$52,MATCH($A24,'IT-Efficacy Acceptability'!$B$12:$B$52,0)),"")</f>
        <v/>
      </c>
      <c r="BO24" s="94" t="str">
        <f aca="false">IFERROR(INDEX('IT-Efficacy Acceptability'!AC$12:AC$52,MATCH($A24,'IT-Efficacy Acceptability'!$B$12:$B$52,0)),"")</f>
        <v/>
      </c>
      <c r="BP24" s="94" t="str">
        <f aca="false">IFERROR(INDEX('DE-Efficacy Acceptability'!H$12:H$52,MATCH($A24,'DE-Efficacy Acceptability'!$B$12:$B$52,0)),"")</f>
        <v/>
      </c>
      <c r="BQ24" s="94" t="str">
        <f aca="false">IFERROR(INDEX('DE-Efficacy Acceptability'!I$12:I$52,MATCH($A24,'DE-Efficacy Acceptability'!$B$12:$B$52,0)),"")</f>
        <v/>
      </c>
      <c r="BR24" s="94" t="str">
        <f aca="false">IFERROR(INDEX('DE-Efficacy Acceptability'!J$12:J$52,MATCH($A24,'DE-Efficacy Acceptability'!$B$12:$B$52,0)),"")</f>
        <v/>
      </c>
      <c r="BS24" s="94" t="str">
        <f aca="false">IFERROR(INDEX('DE-Efficacy Acceptability'!K$12:K$52,MATCH($A24,'DE-Efficacy Acceptability'!$B$12:$B$52,0)),"")</f>
        <v/>
      </c>
      <c r="BT24" s="94" t="str">
        <f aca="false">IFERROR(INDEX('DE-Efficacy Acceptability'!L$12:L$52,MATCH($A24,'DE-Efficacy Acceptability'!$B$12:$B$52,0)),"")</f>
        <v/>
      </c>
      <c r="BU24" s="94" t="str">
        <f aca="false">IFERROR(INDEX('DE-Efficacy Acceptability'!M$12:M$52,MATCH($A24,'DE-Efficacy Acceptability'!$B$12:$B$52,0)),"")</f>
        <v/>
      </c>
      <c r="BV24" s="94" t="str">
        <f aca="false">IFERROR(INDEX('DE-Efficacy Acceptability'!N$12:N$52,MATCH($A24,'DE-Efficacy Acceptability'!$B$12:$B$52,0)),"")</f>
        <v/>
      </c>
      <c r="BW24" s="94" t="str">
        <f aca="false">IFERROR(INDEX('DE-Efficacy Acceptability'!O$12:O$52,MATCH($A24,'DE-Efficacy Acceptability'!$B$12:$B$52,0)),"")</f>
        <v/>
      </c>
      <c r="BX24" s="94" t="str">
        <f aca="false">IFERROR(INDEX('DE-Efficacy Acceptability'!P$12:P$52,MATCH($A24,'DE-Efficacy Acceptability'!$B$12:$B$52,0)),"")</f>
        <v/>
      </c>
      <c r="BY24" s="94" t="str">
        <f aca="false">IFERROR(INDEX('DE-Efficacy Acceptability'!Q$12:Q$52,MATCH($A24,'DE-Efficacy Acceptability'!$B$12:$B$52,0)),"")</f>
        <v/>
      </c>
      <c r="BZ24" s="94" t="str">
        <f aca="false">IFERROR(INDEX('DE-Efficacy Acceptability'!R$12:R$52,MATCH($A24,'DE-Efficacy Acceptability'!$B$12:$B$52,0)),"")</f>
        <v/>
      </c>
      <c r="CA24" s="94" t="str">
        <f aca="false">IFERROR(INDEX('DE-Efficacy Acceptability'!S$12:S$52,MATCH($A24,'DE-Efficacy Acceptability'!$B$12:$B$52,0)),"")</f>
        <v/>
      </c>
      <c r="CB24" s="94" t="str">
        <f aca="false">IFERROR(INDEX('DE-Efficacy Acceptability'!T$12:T$52,MATCH($A24,'DE-Efficacy Acceptability'!$B$12:$B$52,0)),"")</f>
        <v/>
      </c>
      <c r="CC24" s="94" t="str">
        <f aca="false">IFERROR(INDEX('DE-Efficacy Acceptability'!U$12:U$52,MATCH($A24,'DE-Efficacy Acceptability'!$B$12:$B$52,0)),"")</f>
        <v/>
      </c>
      <c r="CD24" s="94" t="str">
        <f aca="false">IFERROR(INDEX('DE-Efficacy Acceptability'!V$12:V$52,MATCH($A24,'DE-Efficacy Acceptability'!$B$12:$B$52,0)),"")</f>
        <v/>
      </c>
      <c r="CE24" s="94" t="str">
        <f aca="false">IFERROR(INDEX('DE-Efficacy Acceptability'!W$12:W$52,MATCH($A24,'DE-Efficacy Acceptability'!$B$12:$B$52,0)),"")</f>
        <v/>
      </c>
      <c r="CF24" s="94" t="str">
        <f aca="false">IFERROR(INDEX('DE-Efficacy Acceptability'!X$12:X$52,MATCH($A24,'DE-Efficacy Acceptability'!$B$12:$B$52,0)),"")</f>
        <v/>
      </c>
      <c r="CG24" s="94" t="str">
        <f aca="false">IFERROR(INDEX('DE-Efficacy Acceptability'!Y$12:Y$52,MATCH($A24,'DE-Efficacy Acceptability'!$B$12:$B$52,0)),"")</f>
        <v/>
      </c>
      <c r="CH24" s="94" t="str">
        <f aca="false">IFERROR(INDEX('DE-Efficacy Acceptability'!Z$12:Z$52,MATCH($A24,'DE-Efficacy Acceptability'!$B$12:$B$52,0)),"")</f>
        <v/>
      </c>
      <c r="CI24" s="94" t="str">
        <f aca="false">IFERROR(INDEX('DE-Efficacy Acceptability'!AA$12:AA$52,MATCH($A24,'DE-Efficacy Acceptability'!$B$12:$B$52,0)),"")</f>
        <v/>
      </c>
      <c r="CJ24" s="94" t="str">
        <f aca="false">IFERROR(INDEX('DE-Efficacy Acceptability'!AB$12:AB$52,MATCH($A24,'DE-Efficacy Acceptability'!$B$12:$B$52,0)),"")</f>
        <v/>
      </c>
      <c r="CK24" s="94" t="str">
        <f aca="false">IFERROR(INDEX('DE-Efficacy Acceptability'!AC$12:AC$52,MATCH($A24,'DE-Efficacy Acceptability'!$B$12:$B$52,0)),"")</f>
        <v/>
      </c>
      <c r="CL24" s="94" t="str">
        <f aca="false">IFERROR(INDEX('FR-Efficacy Acceptability'!H$12:H$52,MATCH($A24,'FR-Efficacy Acceptability'!$B$12:$B$52,0)),"")</f>
        <v/>
      </c>
      <c r="CM24" s="94" t="str">
        <f aca="false">IFERROR(INDEX('FR-Efficacy Acceptability'!I$12:I$52,MATCH($A24,'FR-Efficacy Acceptability'!$B$12:$B$52,0)),"")</f>
        <v/>
      </c>
      <c r="CN24" s="94" t="str">
        <f aca="false">IFERROR(INDEX('FR-Efficacy Acceptability'!J$12:J$52,MATCH($A24,'FR-Efficacy Acceptability'!$B$12:$B$52,0)),"")</f>
        <v/>
      </c>
      <c r="CO24" s="94" t="str">
        <f aca="false">IFERROR(INDEX('FR-Efficacy Acceptability'!K$12:K$52,MATCH($A24,'FR-Efficacy Acceptability'!$B$12:$B$52,0)),"")</f>
        <v/>
      </c>
      <c r="CP24" s="94" t="str">
        <f aca="false">IFERROR(INDEX('FR-Efficacy Acceptability'!L$12:L$52,MATCH($A24,'FR-Efficacy Acceptability'!$B$12:$B$52,0)),"")</f>
        <v/>
      </c>
      <c r="CQ24" s="94" t="str">
        <f aca="false">IFERROR(INDEX('FR-Efficacy Acceptability'!M$12:M$52,MATCH($A24,'FR-Efficacy Acceptability'!$B$12:$B$52,0)),"")</f>
        <v/>
      </c>
      <c r="CR24" s="94" t="str">
        <f aca="false">IFERROR(INDEX('FR-Efficacy Acceptability'!N$12:N$52,MATCH($A24,'FR-Efficacy Acceptability'!$B$12:$B$52,0)),"")</f>
        <v/>
      </c>
      <c r="CS24" s="94" t="str">
        <f aca="false">IFERROR(INDEX('FR-Efficacy Acceptability'!O$12:O$52,MATCH($A24,'FR-Efficacy Acceptability'!$B$12:$B$52,0)),"")</f>
        <v/>
      </c>
      <c r="CT24" s="94" t="str">
        <f aca="false">IFERROR(INDEX('FR-Efficacy Acceptability'!P$12:P$52,MATCH($A24,'FR-Efficacy Acceptability'!$B$12:$B$52,0)),"")</f>
        <v/>
      </c>
      <c r="CU24" s="94" t="str">
        <f aca="false">IFERROR(INDEX('FR-Efficacy Acceptability'!Q$12:Q$52,MATCH($A24,'FR-Efficacy Acceptability'!$B$12:$B$52,0)),"")</f>
        <v/>
      </c>
      <c r="CV24" s="94" t="str">
        <f aca="false">IFERROR(INDEX('FR-Efficacy Acceptability'!R$12:R$52,MATCH($A24,'FR-Efficacy Acceptability'!$B$12:$B$52,0)),"")</f>
        <v/>
      </c>
      <c r="CW24" s="94" t="str">
        <f aca="false">IFERROR(INDEX('FR-Efficacy Acceptability'!S$12:S$52,MATCH($A24,'FR-Efficacy Acceptability'!$B$12:$B$52,0)),"")</f>
        <v/>
      </c>
      <c r="CX24" s="94" t="str">
        <f aca="false">IFERROR(INDEX('FR-Efficacy Acceptability'!T$12:T$52,MATCH($A24,'FR-Efficacy Acceptability'!$B$12:$B$52,0)),"")</f>
        <v/>
      </c>
      <c r="CY24" s="94" t="str">
        <f aca="false">IFERROR(INDEX('FR-Efficacy Acceptability'!U$12:U$52,MATCH($A24,'FR-Efficacy Acceptability'!$B$12:$B$52,0)),"")</f>
        <v/>
      </c>
      <c r="CZ24" s="94" t="str">
        <f aca="false">IFERROR(INDEX('FR-Efficacy Acceptability'!V$12:V$52,MATCH($A24,'FR-Efficacy Acceptability'!$B$12:$B$52,0)),"")</f>
        <v/>
      </c>
      <c r="DA24" s="94" t="str">
        <f aca="false">IFERROR(INDEX('FR-Efficacy Acceptability'!W$12:W$52,MATCH($A24,'FR-Efficacy Acceptability'!$B$12:$B$52,0)),"")</f>
        <v/>
      </c>
      <c r="DB24" s="94" t="str">
        <f aca="false">IFERROR(INDEX('FR-Efficacy Acceptability'!X$12:X$52,MATCH($A24,'FR-Efficacy Acceptability'!$B$12:$B$52,0)),"")</f>
        <v/>
      </c>
      <c r="DC24" s="94" t="str">
        <f aca="false">IFERROR(INDEX('FR-Efficacy Acceptability'!Y$12:Y$52,MATCH($A24,'FR-Efficacy Acceptability'!$B$12:$B$52,0)),"")</f>
        <v/>
      </c>
      <c r="DD24" s="94" t="str">
        <f aca="false">IFERROR(INDEX('FR-Efficacy Acceptability'!Z$12:Z$52,MATCH($A24,'FR-Efficacy Acceptability'!$B$12:$B$52,0)),"")</f>
        <v/>
      </c>
      <c r="DE24" s="94" t="str">
        <f aca="false">IFERROR(INDEX('FR-Efficacy Acceptability'!AA$12:AA$52,MATCH($A24,'FR-Efficacy Acceptability'!$B$12:$B$52,0)),"")</f>
        <v/>
      </c>
      <c r="DF24" s="94" t="str">
        <f aca="false">IFERROR(INDEX('FR-Efficacy Acceptability'!AB$12:AB$52,MATCH($A24,'FR-Efficacy Acceptability'!$B$12:$B$52,0)),"")</f>
        <v/>
      </c>
      <c r="DG24" s="94" t="str">
        <f aca="false">IFERROR(INDEX('FR-Efficacy Acceptability'!AC$12:AC$52,MATCH($A24,'FR-Efficacy Acceptability'!$B$12:$B$52,0)),"")</f>
        <v/>
      </c>
      <c r="DH24" s="115" t="str">
        <f aca="false">IF(X24&lt;&gt;"",X24-B24,"")</f>
        <v/>
      </c>
      <c r="DI24" s="115" t="str">
        <f aca="false">IF(Y24&lt;&gt;"",Y24-C24,"")</f>
        <v/>
      </c>
      <c r="DJ24" s="115" t="str">
        <f aca="false">IF(Z24&lt;&gt;"",Z24-D24,"")</f>
        <v/>
      </c>
      <c r="DK24" s="115" t="str">
        <f aca="false">IF(AA24&lt;&gt;"",AA24-E24,"")</f>
        <v/>
      </c>
      <c r="DL24" s="115" t="str">
        <f aca="false">IF(AB24&lt;&gt;"",AB24-F24,"")</f>
        <v/>
      </c>
      <c r="DM24" s="115" t="str">
        <f aca="false">IF(AC24&lt;&gt;"",AC24-G24,"")</f>
        <v/>
      </c>
      <c r="DN24" s="115" t="str">
        <f aca="false">IF(AD24&lt;&gt;"",AD24-H24,"")</f>
        <v/>
      </c>
      <c r="DO24" s="115" t="str">
        <f aca="false">IF(AE24&lt;&gt;"",AE24-I24,"")</f>
        <v/>
      </c>
      <c r="DP24" s="115" t="str">
        <f aca="false">IF(AF24&lt;&gt;"",AF24-J24,"")</f>
        <v/>
      </c>
      <c r="DQ24" s="115" t="str">
        <f aca="false">IF(AG24&lt;&gt;"",AG24-K24,"")</f>
        <v/>
      </c>
      <c r="DR24" s="115" t="str">
        <f aca="false">IF(AH24&lt;&gt;"",AH24-L24,"")</f>
        <v/>
      </c>
      <c r="DS24" s="115" t="str">
        <f aca="false">IF(AI24&lt;&gt;"",AI24-M24,"")</f>
        <v/>
      </c>
      <c r="DT24" s="115" t="str">
        <f aca="false">IF(AJ24&lt;&gt;"",AJ24-N24,"")</f>
        <v/>
      </c>
      <c r="DU24" s="115" t="str">
        <f aca="false">IF(AK24&lt;&gt;"",AK24-O24,"")</f>
        <v/>
      </c>
      <c r="DV24" s="115" t="str">
        <f aca="false">IF(AL24&lt;&gt;"",AL24-P24,"")</f>
        <v/>
      </c>
      <c r="DW24" s="115" t="str">
        <f aca="false">IF(AM24&lt;&gt;"",AM24-Q24,"")</f>
        <v/>
      </c>
      <c r="DX24" s="115" t="str">
        <f aca="false">IF(AN24&lt;&gt;"",AN24-R24,"")</f>
        <v/>
      </c>
      <c r="DY24" s="115" t="str">
        <f aca="false">IF(AO24&lt;&gt;"",AO24-S24,"")</f>
        <v/>
      </c>
      <c r="DZ24" s="115" t="str">
        <f aca="false">IF(AP24&lt;&gt;"",AP24-T24,"")</f>
        <v/>
      </c>
      <c r="EA24" s="115" t="str">
        <f aca="false">IF(AQ24&lt;&gt;"",AQ24-U24,"")</f>
        <v/>
      </c>
      <c r="EB24" s="115" t="str">
        <f aca="false">IF(AR24&lt;&gt;"",AR24-V24,"")</f>
        <v/>
      </c>
      <c r="EC24" s="115" t="str">
        <f aca="false">IF(AS24&lt;&gt;"",AS24-W24,"")</f>
        <v/>
      </c>
      <c r="ED24" s="115" t="str">
        <f aca="false">IF(AT24&lt;&gt;"",AT24-B24,"")</f>
        <v/>
      </c>
      <c r="EE24" s="115" t="str">
        <f aca="false">IF(AU24&lt;&gt;"",AU24-C24,"")</f>
        <v/>
      </c>
      <c r="EF24" s="115" t="str">
        <f aca="false">IF(AV24&lt;&gt;"",AV24-D24,"")</f>
        <v/>
      </c>
      <c r="EG24" s="115" t="str">
        <f aca="false">IF(AW24&lt;&gt;"",AW24-E24,"")</f>
        <v/>
      </c>
      <c r="EH24" s="115" t="str">
        <f aca="false">IF(AX24&lt;&gt;"",AX24-F24,"")</f>
        <v/>
      </c>
      <c r="EI24" s="115" t="str">
        <f aca="false">IF(AY24&lt;&gt;"",AY24-G24,"")</f>
        <v/>
      </c>
      <c r="EJ24" s="115" t="str">
        <f aca="false">IF(AZ24&lt;&gt;"",AZ24-H24,"")</f>
        <v/>
      </c>
      <c r="EK24" s="115" t="str">
        <f aca="false">IF(BA24&lt;&gt;"",BA24-I24,"")</f>
        <v/>
      </c>
      <c r="EL24" s="115" t="str">
        <f aca="false">IF(BB24&lt;&gt;"",BB24-J24,"")</f>
        <v/>
      </c>
      <c r="EM24" s="115" t="str">
        <f aca="false">IF(BC24&lt;&gt;"",BC24-K24,"")</f>
        <v/>
      </c>
      <c r="EN24" s="115" t="str">
        <f aca="false">IF(BD24&lt;&gt;"",BD24-L24,"")</f>
        <v/>
      </c>
      <c r="EO24" s="115" t="str">
        <f aca="false">IF(BE24&lt;&gt;"",BE24-M24,"")</f>
        <v/>
      </c>
      <c r="EP24" s="115" t="str">
        <f aca="false">IF(BF24&lt;&gt;"",BF24-N24,"")</f>
        <v/>
      </c>
      <c r="EQ24" s="115" t="str">
        <f aca="false">IF(BG24&lt;&gt;"",BG24-O24,"")</f>
        <v/>
      </c>
      <c r="ER24" s="115" t="str">
        <f aca="false">IF(BH24&lt;&gt;"",BH24-P24,"")</f>
        <v/>
      </c>
      <c r="ES24" s="115" t="str">
        <f aca="false">IF(BI24&lt;&gt;"",BI24-Q24,"")</f>
        <v/>
      </c>
      <c r="ET24" s="115" t="str">
        <f aca="false">IF(BJ24&lt;&gt;"",BJ24-R24,"")</f>
        <v/>
      </c>
      <c r="EU24" s="115" t="str">
        <f aca="false">IF(BK24&lt;&gt;"",BK24-S24,"")</f>
        <v/>
      </c>
      <c r="EV24" s="115" t="str">
        <f aca="false">IF(BL24&lt;&gt;"",BL24-T24,"")</f>
        <v/>
      </c>
      <c r="EW24" s="115" t="str">
        <f aca="false">IF(BM24&lt;&gt;"",BM24-U24,"")</f>
        <v/>
      </c>
      <c r="EX24" s="115" t="str">
        <f aca="false">IF(BN24&lt;&gt;"",BN24-V24,"")</f>
        <v/>
      </c>
      <c r="EY24" s="115" t="str">
        <f aca="false">IF(BO24&lt;&gt;"",BO24-W24,"")</f>
        <v/>
      </c>
      <c r="EZ24" s="115" t="str">
        <f aca="false">IF(BP24&lt;&gt;"",BP24-B24,"")</f>
        <v/>
      </c>
      <c r="FA24" s="115" t="str">
        <f aca="false">IF(BQ24&lt;&gt;"",BQ24-C24,"")</f>
        <v/>
      </c>
      <c r="FB24" s="115" t="str">
        <f aca="false">IF(BR24&lt;&gt;"",BR24-D24,"")</f>
        <v/>
      </c>
      <c r="FC24" s="115" t="str">
        <f aca="false">IF(BS24&lt;&gt;"",BS24-E24,"")</f>
        <v/>
      </c>
      <c r="FD24" s="115" t="str">
        <f aca="false">IF(BT24&lt;&gt;"",BT24-F24,"")</f>
        <v/>
      </c>
      <c r="FE24" s="115" t="str">
        <f aca="false">IF(BU24&lt;&gt;"",BU24-G24,"")</f>
        <v/>
      </c>
      <c r="FF24" s="115" t="str">
        <f aca="false">IF(BV24&lt;&gt;"",BV24-H24,"")</f>
        <v/>
      </c>
      <c r="FG24" s="115" t="str">
        <f aca="false">IF(BW24&lt;&gt;"",BW24-I24,"")</f>
        <v/>
      </c>
      <c r="FH24" s="115" t="str">
        <f aca="false">IF(BX24&lt;&gt;"",BX24-J24,"")</f>
        <v/>
      </c>
      <c r="FI24" s="115" t="str">
        <f aca="false">IF(BY24&lt;&gt;"",BY24-K24,"")</f>
        <v/>
      </c>
      <c r="FJ24" s="115" t="str">
        <f aca="false">IF(BZ24&lt;&gt;"",BZ24-L24,"")</f>
        <v/>
      </c>
      <c r="FK24" s="115" t="str">
        <f aca="false">IF(CA24&lt;&gt;"",CA24-M24,"")</f>
        <v/>
      </c>
      <c r="FL24" s="115" t="str">
        <f aca="false">IF(CB24&lt;&gt;"",CB24-N24,"")</f>
        <v/>
      </c>
      <c r="FM24" s="115" t="str">
        <f aca="false">IF(CC24&lt;&gt;"",CC24-O24,"")</f>
        <v/>
      </c>
      <c r="FN24" s="115" t="str">
        <f aca="false">IF(CD24&lt;&gt;"",CD24-P24,"")</f>
        <v/>
      </c>
      <c r="FO24" s="115" t="str">
        <f aca="false">IF(CE24&lt;&gt;"",CE24-Q24,"")</f>
        <v/>
      </c>
      <c r="FP24" s="115" t="str">
        <f aca="false">IF(CF24&lt;&gt;"",CF24-R24,"")</f>
        <v/>
      </c>
      <c r="FQ24" s="115" t="str">
        <f aca="false">IF(CG24&lt;&gt;"",CG24-S24,"")</f>
        <v/>
      </c>
      <c r="FR24" s="115" t="str">
        <f aca="false">IF(CH24&lt;&gt;"",CH24-T24,"")</f>
        <v/>
      </c>
      <c r="FS24" s="115" t="str">
        <f aca="false">IF(CI24&lt;&gt;"",CI24-U24,"")</f>
        <v/>
      </c>
      <c r="FT24" s="115" t="str">
        <f aca="false">IF(CJ24&lt;&gt;"",CJ24-V24,"")</f>
        <v/>
      </c>
      <c r="FU24" s="115" t="str">
        <f aca="false">IF(CK24&lt;&gt;"",CK24-W24,"")</f>
        <v/>
      </c>
      <c r="FV24" s="115" t="str">
        <f aca="false">IF(CL24&lt;&gt;"",CL24-B24,"")</f>
        <v/>
      </c>
      <c r="FW24" s="115" t="str">
        <f aca="false">IF(CM24&lt;&gt;"",CM24-C24,"")</f>
        <v/>
      </c>
      <c r="FX24" s="115" t="str">
        <f aca="false">IF(CN24&lt;&gt;"",CN24-D24,"")</f>
        <v/>
      </c>
      <c r="FY24" s="115" t="str">
        <f aca="false">IF(CO24&lt;&gt;"",CO24-E24,"")</f>
        <v/>
      </c>
      <c r="FZ24" s="115" t="str">
        <f aca="false">IF(CP24&lt;&gt;"",CP24-F24,"")</f>
        <v/>
      </c>
      <c r="GA24" s="115" t="str">
        <f aca="false">IF(CQ24&lt;&gt;"",CQ24-G24,"")</f>
        <v/>
      </c>
      <c r="GB24" s="115" t="str">
        <f aca="false">IF(CR24&lt;&gt;"",CR24-H24,"")</f>
        <v/>
      </c>
      <c r="GC24" s="115" t="str">
        <f aca="false">IF(CS24&lt;&gt;"",CS24-I24,"")</f>
        <v/>
      </c>
      <c r="GD24" s="115" t="str">
        <f aca="false">IF(CT24&lt;&gt;"",CT24-J24,"")</f>
        <v/>
      </c>
      <c r="GE24" s="115" t="str">
        <f aca="false">IF(CU24&lt;&gt;"",CU24-K24,"")</f>
        <v/>
      </c>
      <c r="GF24" s="115" t="str">
        <f aca="false">IF(CV24&lt;&gt;"",CV24-L24,"")</f>
        <v/>
      </c>
      <c r="GG24" s="115" t="str">
        <f aca="false">IF(CW24&lt;&gt;"",CW24-M24,"")</f>
        <v/>
      </c>
      <c r="GH24" s="115" t="str">
        <f aca="false">IF(CX24&lt;&gt;"",CX24-N24,"")</f>
        <v/>
      </c>
      <c r="GI24" s="115" t="str">
        <f aca="false">IF(CY24&lt;&gt;"",CY24-O24,"")</f>
        <v/>
      </c>
      <c r="GJ24" s="115" t="str">
        <f aca="false">IF(CZ24&lt;&gt;"",CZ24-P24,"")</f>
        <v/>
      </c>
      <c r="GK24" s="115" t="str">
        <f aca="false">IF(DA24&lt;&gt;"",DA24-Q24,"")</f>
        <v/>
      </c>
      <c r="GL24" s="115" t="str">
        <f aca="false">IF(DB24&lt;&gt;"",DB24-R24,"")</f>
        <v/>
      </c>
      <c r="GM24" s="115" t="str">
        <f aca="false">IF(DC24&lt;&gt;"",DC24-S24,"")</f>
        <v/>
      </c>
      <c r="GN24" s="115" t="str">
        <f aca="false">IF(DD24&lt;&gt;"",DD24-T24,"")</f>
        <v/>
      </c>
      <c r="GO24" s="115" t="str">
        <f aca="false">IF(DE24&lt;&gt;"",DE24-U24,"")</f>
        <v/>
      </c>
      <c r="GP24" s="115" t="str">
        <f aca="false">IF(DF24&lt;&gt;"",DF24-V24,"")</f>
        <v/>
      </c>
      <c r="GQ24" s="115" t="str">
        <f aca="false">IF(DG24&lt;&gt;"",DG24-W24,"")</f>
        <v/>
      </c>
      <c r="GR24" s="116" t="n">
        <f aca="false" t="array" ref="GR24:GR24">MAX(DH24:GQ24)=MIN(DH24:GQ24)</f>
        <v>1</v>
      </c>
    </row>
    <row r="25" customFormat="false" ht="15" hidden="true" customHeight="false" outlineLevel="0" collapsed="false">
      <c r="A25" s="39" t="s">
        <v>68</v>
      </c>
      <c r="B25" s="115" t="str">
        <f aca="false">IFERROR(ROUND(AVERAGE(X25,AT25,BP25,CL25),0),"")</f>
        <v/>
      </c>
      <c r="C25" s="115" t="str">
        <f aca="false">IFERROR(ROUND(AVERAGE(Y25,AU25,BQ25,CM25),0),"")</f>
        <v/>
      </c>
      <c r="D25" s="115" t="str">
        <f aca="false">IFERROR(ROUND(AVERAGE(Z25,AV25,BR25,CN25),0),"")</f>
        <v/>
      </c>
      <c r="E25" s="115" t="str">
        <f aca="false">IFERROR(ROUND(AVERAGE(AA25,AW25,BS25,CO25),0),"")</f>
        <v/>
      </c>
      <c r="F25" s="115" t="str">
        <f aca="false">IFERROR(ROUND(AVERAGE(AB25,AX25,BT25,CP25),0),"")</f>
        <v/>
      </c>
      <c r="G25" s="115" t="str">
        <f aca="false">IFERROR(ROUND(AVERAGE(AC25,AY25,BU25,CQ25),0),"")</f>
        <v/>
      </c>
      <c r="H25" s="115" t="str">
        <f aca="false">IFERROR(ROUND(AVERAGE(AD25,AZ25,BV25,CR25),0),"")</f>
        <v/>
      </c>
      <c r="I25" s="115" t="str">
        <f aca="false">IFERROR(ROUND(AVERAGE(AE25,BA25,BW25,CS25),0),"")</f>
        <v/>
      </c>
      <c r="J25" s="115" t="str">
        <f aca="false">IFERROR(ROUND(AVERAGE(AF25,BB25,BX25,CT25),0),"")</f>
        <v/>
      </c>
      <c r="K25" s="115" t="str">
        <f aca="false">IFERROR(ROUND(AVERAGE(AG25,BC25,BY25,CU25),0),"")</f>
        <v/>
      </c>
      <c r="L25" s="115" t="str">
        <f aca="false">IFERROR(ROUND(AVERAGE(AH25,BD25,BZ25,CV25),0),"")</f>
        <v/>
      </c>
      <c r="M25" s="115" t="str">
        <f aca="false">IFERROR(ROUND(AVERAGE(AI25,BE25,CA25,CW25),0),"")</f>
        <v/>
      </c>
      <c r="N25" s="115" t="str">
        <f aca="false">IFERROR(ROUND(AVERAGE(AJ25,BF25,CB25,CX25),0),"")</f>
        <v/>
      </c>
      <c r="O25" s="115" t="str">
        <f aca="false">IFERROR(ROUND(AVERAGE(AK25,BG25,CC25,CY25),0),"")</f>
        <v/>
      </c>
      <c r="P25" s="115" t="str">
        <f aca="false">IFERROR(ROUND(AVERAGE(AL25,BH25,CD25,CZ25),0),"")</f>
        <v/>
      </c>
      <c r="Q25" s="115" t="str">
        <f aca="false">IFERROR(ROUND(AVERAGE(AM25,BI25,CE25,DA25),0),"")</f>
        <v/>
      </c>
      <c r="R25" s="115" t="str">
        <f aca="false">IFERROR(ROUND(AVERAGE(AN25,BJ25,CF25,DB25),0),"")</f>
        <v/>
      </c>
      <c r="S25" s="115" t="str">
        <f aca="false">IFERROR(ROUND(AVERAGE(AO25,BK25,CG25,DC25),0),"")</f>
        <v/>
      </c>
      <c r="T25" s="115" t="str">
        <f aca="false">IFERROR(ROUND(AVERAGE(AP25,BL25,CH25,DD25),0),"")</f>
        <v/>
      </c>
      <c r="U25" s="115" t="str">
        <f aca="false">IFERROR(ROUND(AVERAGE(AQ25,BM25,CI25,DE25),0),"")</f>
        <v/>
      </c>
      <c r="V25" s="115" t="str">
        <f aca="false">IFERROR(ROUND(AVERAGE(AR25,BN25,CJ25,DF25),0),"")</f>
        <v/>
      </c>
      <c r="W25" s="115" t="str">
        <f aca="false">IFERROR(ROUND(AVERAGE(AS25,BO25,CK25,DG25),0),"")</f>
        <v/>
      </c>
      <c r="X25" s="94" t="str">
        <f aca="false">IFERROR(INDEX('ES-Efficacy Acceptability'!H$12:H$52,MATCH($A25,'ES-Efficacy Acceptability'!$B$12:$B$52,0)),"")</f>
        <v/>
      </c>
      <c r="Y25" s="94" t="str">
        <f aca="false">IFERROR(INDEX('ES-Efficacy Acceptability'!I$12:I$52,MATCH($A25,'ES-Efficacy Acceptability'!$B$12:$B$52,0)),"")</f>
        <v/>
      </c>
      <c r="Z25" s="94" t="str">
        <f aca="false">IFERROR(INDEX('ES-Efficacy Acceptability'!J$12:J$52,MATCH($A25,'ES-Efficacy Acceptability'!$B$12:$B$52,0)),"")</f>
        <v/>
      </c>
      <c r="AA25" s="94" t="str">
        <f aca="false">IFERROR(INDEX('ES-Efficacy Acceptability'!K$12:K$52,MATCH($A25,'ES-Efficacy Acceptability'!$B$12:$B$52,0)),"")</f>
        <v/>
      </c>
      <c r="AB25" s="94" t="str">
        <f aca="false">IFERROR(INDEX('ES-Efficacy Acceptability'!L$12:L$52,MATCH($A25,'ES-Efficacy Acceptability'!$B$12:$B$52,0)),"")</f>
        <v/>
      </c>
      <c r="AC25" s="94" t="str">
        <f aca="false">IFERROR(INDEX('ES-Efficacy Acceptability'!M$12:M$52,MATCH($A25,'ES-Efficacy Acceptability'!$B$12:$B$52,0)),"")</f>
        <v/>
      </c>
      <c r="AD25" s="94" t="str">
        <f aca="false">IFERROR(INDEX('ES-Efficacy Acceptability'!N$12:N$52,MATCH($A25,'ES-Efficacy Acceptability'!$B$12:$B$52,0)),"")</f>
        <v/>
      </c>
      <c r="AE25" s="94" t="str">
        <f aca="false">IFERROR(INDEX('ES-Efficacy Acceptability'!O$12:O$52,MATCH($A25,'ES-Efficacy Acceptability'!$B$12:$B$52,0)),"")</f>
        <v/>
      </c>
      <c r="AF25" s="94" t="str">
        <f aca="false">IFERROR(INDEX('ES-Efficacy Acceptability'!P$12:P$52,MATCH($A25,'ES-Efficacy Acceptability'!$B$12:$B$52,0)),"")</f>
        <v/>
      </c>
      <c r="AG25" s="94" t="str">
        <f aca="false">IFERROR(INDEX('ES-Efficacy Acceptability'!Q$12:Q$52,MATCH($A25,'ES-Efficacy Acceptability'!$B$12:$B$52,0)),"")</f>
        <v/>
      </c>
      <c r="AH25" s="94" t="str">
        <f aca="false">IFERROR(INDEX('ES-Efficacy Acceptability'!R$12:R$52,MATCH($A25,'ES-Efficacy Acceptability'!$B$12:$B$52,0)),"")</f>
        <v/>
      </c>
      <c r="AI25" s="94" t="str">
        <f aca="false">IFERROR(INDEX('ES-Efficacy Acceptability'!S$12:S$52,MATCH($A25,'ES-Efficacy Acceptability'!$B$12:$B$52,0)),"")</f>
        <v/>
      </c>
      <c r="AJ25" s="94" t="str">
        <f aca="false">IFERROR(INDEX('ES-Efficacy Acceptability'!T$12:T$52,MATCH($A25,'ES-Efficacy Acceptability'!$B$12:$B$52,0)),"")</f>
        <v/>
      </c>
      <c r="AK25" s="94" t="str">
        <f aca="false">IFERROR(INDEX('ES-Efficacy Acceptability'!U$12:U$52,MATCH($A25,'ES-Efficacy Acceptability'!$B$12:$B$52,0)),"")</f>
        <v/>
      </c>
      <c r="AL25" s="94" t="str">
        <f aca="false">IFERROR(INDEX('ES-Efficacy Acceptability'!V$12:V$52,MATCH($A25,'ES-Efficacy Acceptability'!$B$12:$B$52,0)),"")</f>
        <v/>
      </c>
      <c r="AM25" s="94" t="str">
        <f aca="false">IFERROR(INDEX('ES-Efficacy Acceptability'!W$12:W$52,MATCH($A25,'ES-Efficacy Acceptability'!$B$12:$B$52,0)),"")</f>
        <v/>
      </c>
      <c r="AN25" s="94" t="str">
        <f aca="false">IFERROR(INDEX('ES-Efficacy Acceptability'!X$12:X$52,MATCH($A25,'ES-Efficacy Acceptability'!$B$12:$B$52,0)),"")</f>
        <v/>
      </c>
      <c r="AO25" s="94" t="str">
        <f aca="false">IFERROR(INDEX('ES-Efficacy Acceptability'!Y$12:Y$52,MATCH($A25,'ES-Efficacy Acceptability'!$B$12:$B$52,0)),"")</f>
        <v/>
      </c>
      <c r="AP25" s="94" t="str">
        <f aca="false">IFERROR(INDEX('ES-Efficacy Acceptability'!Z$12:Z$52,MATCH($A25,'ES-Efficacy Acceptability'!$B$12:$B$52,0)),"")</f>
        <v/>
      </c>
      <c r="AQ25" s="94" t="str">
        <f aca="false">IFERROR(INDEX('ES-Efficacy Acceptability'!AA$12:AA$52,MATCH($A25,'ES-Efficacy Acceptability'!$B$12:$B$52,0)),"")</f>
        <v/>
      </c>
      <c r="AR25" s="94" t="str">
        <f aca="false">IFERROR(INDEX('ES-Efficacy Acceptability'!AB$12:AB$52,MATCH($A25,'ES-Efficacy Acceptability'!$B$12:$B$52,0)),"")</f>
        <v/>
      </c>
      <c r="AS25" s="94" t="str">
        <f aca="false">IFERROR(INDEX('ES-Efficacy Acceptability'!AC$12:AC$52,MATCH($A25,'ES-Efficacy Acceptability'!$B$12:$B$52,0)),"")</f>
        <v/>
      </c>
      <c r="AT25" s="94" t="str">
        <f aca="false">IFERROR(INDEX('IT-Efficacy Acceptability'!H$12:H$52,MATCH($A25,'IT-Efficacy Acceptability'!$B$12:$B$52,0)),"")</f>
        <v/>
      </c>
      <c r="AU25" s="94" t="str">
        <f aca="false">IFERROR(INDEX('IT-Efficacy Acceptability'!I$12:I$52,MATCH($A25,'IT-Efficacy Acceptability'!$B$12:$B$52,0)),"")</f>
        <v/>
      </c>
      <c r="AV25" s="94" t="str">
        <f aca="false">IFERROR(INDEX('IT-Efficacy Acceptability'!J$12:J$52,MATCH($A25,'IT-Efficacy Acceptability'!$B$12:$B$52,0)),"")</f>
        <v/>
      </c>
      <c r="AW25" s="94" t="str">
        <f aca="false">IFERROR(INDEX('IT-Efficacy Acceptability'!K$12:K$52,MATCH($A25,'IT-Efficacy Acceptability'!$B$12:$B$52,0)),"")</f>
        <v/>
      </c>
      <c r="AX25" s="94" t="str">
        <f aca="false">IFERROR(INDEX('IT-Efficacy Acceptability'!L$12:L$52,MATCH($A25,'IT-Efficacy Acceptability'!$B$12:$B$52,0)),"")</f>
        <v/>
      </c>
      <c r="AY25" s="94" t="str">
        <f aca="false">IFERROR(INDEX('IT-Efficacy Acceptability'!M$12:M$52,MATCH($A25,'IT-Efficacy Acceptability'!$B$12:$B$52,0)),"")</f>
        <v/>
      </c>
      <c r="AZ25" s="94" t="str">
        <f aca="false">IFERROR(INDEX('IT-Efficacy Acceptability'!N$12:N$52,MATCH($A25,'IT-Efficacy Acceptability'!$B$12:$B$52,0)),"")</f>
        <v/>
      </c>
      <c r="BA25" s="94" t="str">
        <f aca="false">IFERROR(INDEX('IT-Efficacy Acceptability'!O$12:O$52,MATCH($A25,'IT-Efficacy Acceptability'!$B$12:$B$52,0)),"")</f>
        <v/>
      </c>
      <c r="BB25" s="94" t="str">
        <f aca="false">IFERROR(INDEX('IT-Efficacy Acceptability'!P$12:P$52,MATCH($A25,'IT-Efficacy Acceptability'!$B$12:$B$52,0)),"")</f>
        <v/>
      </c>
      <c r="BC25" s="94" t="str">
        <f aca="false">IFERROR(INDEX('IT-Efficacy Acceptability'!Q$12:Q$52,MATCH($A25,'IT-Efficacy Acceptability'!$B$12:$B$52,0)),"")</f>
        <v/>
      </c>
      <c r="BD25" s="94" t="str">
        <f aca="false">IFERROR(INDEX('IT-Efficacy Acceptability'!R$12:R$52,MATCH($A25,'IT-Efficacy Acceptability'!$B$12:$B$52,0)),"")</f>
        <v/>
      </c>
      <c r="BE25" s="94" t="str">
        <f aca="false">IFERROR(INDEX('IT-Efficacy Acceptability'!S$12:S$52,MATCH($A25,'IT-Efficacy Acceptability'!$B$12:$B$52,0)),"")</f>
        <v/>
      </c>
      <c r="BF25" s="94" t="str">
        <f aca="false">IFERROR(INDEX('IT-Efficacy Acceptability'!T$12:T$52,MATCH($A25,'IT-Efficacy Acceptability'!$B$12:$B$52,0)),"")</f>
        <v/>
      </c>
      <c r="BG25" s="94" t="str">
        <f aca="false">IFERROR(INDEX('IT-Efficacy Acceptability'!U$12:U$52,MATCH($A25,'IT-Efficacy Acceptability'!$B$12:$B$52,0)),"")</f>
        <v/>
      </c>
      <c r="BH25" s="94" t="str">
        <f aca="false">IFERROR(INDEX('IT-Efficacy Acceptability'!V$12:V$52,MATCH($A25,'IT-Efficacy Acceptability'!$B$12:$B$52,0)),"")</f>
        <v/>
      </c>
      <c r="BI25" s="94" t="str">
        <f aca="false">IFERROR(INDEX('IT-Efficacy Acceptability'!W$12:W$52,MATCH($A25,'IT-Efficacy Acceptability'!$B$12:$B$52,0)),"")</f>
        <v/>
      </c>
      <c r="BJ25" s="94" t="str">
        <f aca="false">IFERROR(INDEX('IT-Efficacy Acceptability'!X$12:X$52,MATCH($A25,'IT-Efficacy Acceptability'!$B$12:$B$52,0)),"")</f>
        <v/>
      </c>
      <c r="BK25" s="94" t="str">
        <f aca="false">IFERROR(INDEX('IT-Efficacy Acceptability'!Y$12:Y$52,MATCH($A25,'IT-Efficacy Acceptability'!$B$12:$B$52,0)),"")</f>
        <v/>
      </c>
      <c r="BL25" s="94" t="str">
        <f aca="false">IFERROR(INDEX('IT-Efficacy Acceptability'!Z$12:Z$52,MATCH($A25,'IT-Efficacy Acceptability'!$B$12:$B$52,0)),"")</f>
        <v/>
      </c>
      <c r="BM25" s="94" t="str">
        <f aca="false">IFERROR(INDEX('IT-Efficacy Acceptability'!AA$12:AA$52,MATCH($A25,'IT-Efficacy Acceptability'!$B$12:$B$52,0)),"")</f>
        <v/>
      </c>
      <c r="BN25" s="94" t="str">
        <f aca="false">IFERROR(INDEX('IT-Efficacy Acceptability'!AB$12:AB$52,MATCH($A25,'IT-Efficacy Acceptability'!$B$12:$B$52,0)),"")</f>
        <v/>
      </c>
      <c r="BO25" s="94" t="str">
        <f aca="false">IFERROR(INDEX('IT-Efficacy Acceptability'!AC$12:AC$52,MATCH($A25,'IT-Efficacy Acceptability'!$B$12:$B$52,0)),"")</f>
        <v/>
      </c>
      <c r="BP25" s="94" t="str">
        <f aca="false">IFERROR(INDEX('DE-Efficacy Acceptability'!H$12:H$52,MATCH($A25,'DE-Efficacy Acceptability'!$B$12:$B$52,0)),"")</f>
        <v/>
      </c>
      <c r="BQ25" s="94" t="str">
        <f aca="false">IFERROR(INDEX('DE-Efficacy Acceptability'!I$12:I$52,MATCH($A25,'DE-Efficacy Acceptability'!$B$12:$B$52,0)),"")</f>
        <v/>
      </c>
      <c r="BR25" s="94" t="str">
        <f aca="false">IFERROR(INDEX('DE-Efficacy Acceptability'!J$12:J$52,MATCH($A25,'DE-Efficacy Acceptability'!$B$12:$B$52,0)),"")</f>
        <v/>
      </c>
      <c r="BS25" s="94" t="str">
        <f aca="false">IFERROR(INDEX('DE-Efficacy Acceptability'!K$12:K$52,MATCH($A25,'DE-Efficacy Acceptability'!$B$12:$B$52,0)),"")</f>
        <v/>
      </c>
      <c r="BT25" s="94" t="str">
        <f aca="false">IFERROR(INDEX('DE-Efficacy Acceptability'!L$12:L$52,MATCH($A25,'DE-Efficacy Acceptability'!$B$12:$B$52,0)),"")</f>
        <v/>
      </c>
      <c r="BU25" s="94" t="str">
        <f aca="false">IFERROR(INDEX('DE-Efficacy Acceptability'!M$12:M$52,MATCH($A25,'DE-Efficacy Acceptability'!$B$12:$B$52,0)),"")</f>
        <v/>
      </c>
      <c r="BV25" s="94" t="str">
        <f aca="false">IFERROR(INDEX('DE-Efficacy Acceptability'!N$12:N$52,MATCH($A25,'DE-Efficacy Acceptability'!$B$12:$B$52,0)),"")</f>
        <v/>
      </c>
      <c r="BW25" s="94" t="str">
        <f aca="false">IFERROR(INDEX('DE-Efficacy Acceptability'!O$12:O$52,MATCH($A25,'DE-Efficacy Acceptability'!$B$12:$B$52,0)),"")</f>
        <v/>
      </c>
      <c r="BX25" s="94" t="str">
        <f aca="false">IFERROR(INDEX('DE-Efficacy Acceptability'!P$12:P$52,MATCH($A25,'DE-Efficacy Acceptability'!$B$12:$B$52,0)),"")</f>
        <v/>
      </c>
      <c r="BY25" s="94" t="str">
        <f aca="false">IFERROR(INDEX('DE-Efficacy Acceptability'!Q$12:Q$52,MATCH($A25,'DE-Efficacy Acceptability'!$B$12:$B$52,0)),"")</f>
        <v/>
      </c>
      <c r="BZ25" s="94" t="str">
        <f aca="false">IFERROR(INDEX('DE-Efficacy Acceptability'!R$12:R$52,MATCH($A25,'DE-Efficacy Acceptability'!$B$12:$B$52,0)),"")</f>
        <v/>
      </c>
      <c r="CA25" s="94" t="str">
        <f aca="false">IFERROR(INDEX('DE-Efficacy Acceptability'!S$12:S$52,MATCH($A25,'DE-Efficacy Acceptability'!$B$12:$B$52,0)),"")</f>
        <v/>
      </c>
      <c r="CB25" s="94" t="str">
        <f aca="false">IFERROR(INDEX('DE-Efficacy Acceptability'!T$12:T$52,MATCH($A25,'DE-Efficacy Acceptability'!$B$12:$B$52,0)),"")</f>
        <v/>
      </c>
      <c r="CC25" s="94" t="str">
        <f aca="false">IFERROR(INDEX('DE-Efficacy Acceptability'!U$12:U$52,MATCH($A25,'DE-Efficacy Acceptability'!$B$12:$B$52,0)),"")</f>
        <v/>
      </c>
      <c r="CD25" s="94" t="str">
        <f aca="false">IFERROR(INDEX('DE-Efficacy Acceptability'!V$12:V$52,MATCH($A25,'DE-Efficacy Acceptability'!$B$12:$B$52,0)),"")</f>
        <v/>
      </c>
      <c r="CE25" s="94" t="str">
        <f aca="false">IFERROR(INDEX('DE-Efficacy Acceptability'!W$12:W$52,MATCH($A25,'DE-Efficacy Acceptability'!$B$12:$B$52,0)),"")</f>
        <v/>
      </c>
      <c r="CF25" s="94" t="str">
        <f aca="false">IFERROR(INDEX('DE-Efficacy Acceptability'!X$12:X$52,MATCH($A25,'DE-Efficacy Acceptability'!$B$12:$B$52,0)),"")</f>
        <v/>
      </c>
      <c r="CG25" s="94" t="str">
        <f aca="false">IFERROR(INDEX('DE-Efficacy Acceptability'!Y$12:Y$52,MATCH($A25,'DE-Efficacy Acceptability'!$B$12:$B$52,0)),"")</f>
        <v/>
      </c>
      <c r="CH25" s="94" t="str">
        <f aca="false">IFERROR(INDEX('DE-Efficacy Acceptability'!Z$12:Z$52,MATCH($A25,'DE-Efficacy Acceptability'!$B$12:$B$52,0)),"")</f>
        <v/>
      </c>
      <c r="CI25" s="94" t="str">
        <f aca="false">IFERROR(INDEX('DE-Efficacy Acceptability'!AA$12:AA$52,MATCH($A25,'DE-Efficacy Acceptability'!$B$12:$B$52,0)),"")</f>
        <v/>
      </c>
      <c r="CJ25" s="94" t="str">
        <f aca="false">IFERROR(INDEX('DE-Efficacy Acceptability'!AB$12:AB$52,MATCH($A25,'DE-Efficacy Acceptability'!$B$12:$B$52,0)),"")</f>
        <v/>
      </c>
      <c r="CK25" s="94" t="str">
        <f aca="false">IFERROR(INDEX('DE-Efficacy Acceptability'!AC$12:AC$52,MATCH($A25,'DE-Efficacy Acceptability'!$B$12:$B$52,0)),"")</f>
        <v/>
      </c>
      <c r="CL25" s="94" t="str">
        <f aca="false">IFERROR(INDEX('FR-Efficacy Acceptability'!H$12:H$52,MATCH($A25,'FR-Efficacy Acceptability'!$B$12:$B$52,0)),"")</f>
        <v/>
      </c>
      <c r="CM25" s="94" t="str">
        <f aca="false">IFERROR(INDEX('FR-Efficacy Acceptability'!I$12:I$52,MATCH($A25,'FR-Efficacy Acceptability'!$B$12:$B$52,0)),"")</f>
        <v/>
      </c>
      <c r="CN25" s="94" t="str">
        <f aca="false">IFERROR(INDEX('FR-Efficacy Acceptability'!J$12:J$52,MATCH($A25,'FR-Efficacy Acceptability'!$B$12:$B$52,0)),"")</f>
        <v/>
      </c>
      <c r="CO25" s="94" t="str">
        <f aca="false">IFERROR(INDEX('FR-Efficacy Acceptability'!K$12:K$52,MATCH($A25,'FR-Efficacy Acceptability'!$B$12:$B$52,0)),"")</f>
        <v/>
      </c>
      <c r="CP25" s="94" t="str">
        <f aca="false">IFERROR(INDEX('FR-Efficacy Acceptability'!L$12:L$52,MATCH($A25,'FR-Efficacy Acceptability'!$B$12:$B$52,0)),"")</f>
        <v/>
      </c>
      <c r="CQ25" s="94" t="str">
        <f aca="false">IFERROR(INDEX('FR-Efficacy Acceptability'!M$12:M$52,MATCH($A25,'FR-Efficacy Acceptability'!$B$12:$B$52,0)),"")</f>
        <v/>
      </c>
      <c r="CR25" s="94" t="str">
        <f aca="false">IFERROR(INDEX('FR-Efficacy Acceptability'!N$12:N$52,MATCH($A25,'FR-Efficacy Acceptability'!$B$12:$B$52,0)),"")</f>
        <v/>
      </c>
      <c r="CS25" s="94" t="str">
        <f aca="false">IFERROR(INDEX('FR-Efficacy Acceptability'!O$12:O$52,MATCH($A25,'FR-Efficacy Acceptability'!$B$12:$B$52,0)),"")</f>
        <v/>
      </c>
      <c r="CT25" s="94" t="str">
        <f aca="false">IFERROR(INDEX('FR-Efficacy Acceptability'!P$12:P$52,MATCH($A25,'FR-Efficacy Acceptability'!$B$12:$B$52,0)),"")</f>
        <v/>
      </c>
      <c r="CU25" s="94" t="str">
        <f aca="false">IFERROR(INDEX('FR-Efficacy Acceptability'!Q$12:Q$52,MATCH($A25,'FR-Efficacy Acceptability'!$B$12:$B$52,0)),"")</f>
        <v/>
      </c>
      <c r="CV25" s="94" t="str">
        <f aca="false">IFERROR(INDEX('FR-Efficacy Acceptability'!R$12:R$52,MATCH($A25,'FR-Efficacy Acceptability'!$B$12:$B$52,0)),"")</f>
        <v/>
      </c>
      <c r="CW25" s="94" t="str">
        <f aca="false">IFERROR(INDEX('FR-Efficacy Acceptability'!S$12:S$52,MATCH($A25,'FR-Efficacy Acceptability'!$B$12:$B$52,0)),"")</f>
        <v/>
      </c>
      <c r="CX25" s="94" t="str">
        <f aca="false">IFERROR(INDEX('FR-Efficacy Acceptability'!T$12:T$52,MATCH($A25,'FR-Efficacy Acceptability'!$B$12:$B$52,0)),"")</f>
        <v/>
      </c>
      <c r="CY25" s="94" t="str">
        <f aca="false">IFERROR(INDEX('FR-Efficacy Acceptability'!U$12:U$52,MATCH($A25,'FR-Efficacy Acceptability'!$B$12:$B$52,0)),"")</f>
        <v/>
      </c>
      <c r="CZ25" s="94" t="str">
        <f aca="false">IFERROR(INDEX('FR-Efficacy Acceptability'!V$12:V$52,MATCH($A25,'FR-Efficacy Acceptability'!$B$12:$B$52,0)),"")</f>
        <v/>
      </c>
      <c r="DA25" s="94" t="str">
        <f aca="false">IFERROR(INDEX('FR-Efficacy Acceptability'!W$12:W$52,MATCH($A25,'FR-Efficacy Acceptability'!$B$12:$B$52,0)),"")</f>
        <v/>
      </c>
      <c r="DB25" s="94" t="str">
        <f aca="false">IFERROR(INDEX('FR-Efficacy Acceptability'!X$12:X$52,MATCH($A25,'FR-Efficacy Acceptability'!$B$12:$B$52,0)),"")</f>
        <v/>
      </c>
      <c r="DC25" s="94" t="str">
        <f aca="false">IFERROR(INDEX('FR-Efficacy Acceptability'!Y$12:Y$52,MATCH($A25,'FR-Efficacy Acceptability'!$B$12:$B$52,0)),"")</f>
        <v/>
      </c>
      <c r="DD25" s="94" t="str">
        <f aca="false">IFERROR(INDEX('FR-Efficacy Acceptability'!Z$12:Z$52,MATCH($A25,'FR-Efficacy Acceptability'!$B$12:$B$52,0)),"")</f>
        <v/>
      </c>
      <c r="DE25" s="94" t="str">
        <f aca="false">IFERROR(INDEX('FR-Efficacy Acceptability'!AA$12:AA$52,MATCH($A25,'FR-Efficacy Acceptability'!$B$12:$B$52,0)),"")</f>
        <v/>
      </c>
      <c r="DF25" s="94" t="str">
        <f aca="false">IFERROR(INDEX('FR-Efficacy Acceptability'!AB$12:AB$52,MATCH($A25,'FR-Efficacy Acceptability'!$B$12:$B$52,0)),"")</f>
        <v/>
      </c>
      <c r="DG25" s="94" t="str">
        <f aca="false">IFERROR(INDEX('FR-Efficacy Acceptability'!AC$12:AC$52,MATCH($A25,'FR-Efficacy Acceptability'!$B$12:$B$52,0)),"")</f>
        <v/>
      </c>
      <c r="DH25" s="115" t="str">
        <f aca="false">IF(X25&lt;&gt;"",X25-B25,"")</f>
        <v/>
      </c>
      <c r="DI25" s="115" t="str">
        <f aca="false">IF(Y25&lt;&gt;"",Y25-C25,"")</f>
        <v/>
      </c>
      <c r="DJ25" s="115" t="str">
        <f aca="false">IF(Z25&lt;&gt;"",Z25-D25,"")</f>
        <v/>
      </c>
      <c r="DK25" s="115" t="str">
        <f aca="false">IF(AA25&lt;&gt;"",AA25-E25,"")</f>
        <v/>
      </c>
      <c r="DL25" s="115" t="str">
        <f aca="false">IF(AB25&lt;&gt;"",AB25-F25,"")</f>
        <v/>
      </c>
      <c r="DM25" s="115" t="str">
        <f aca="false">IF(AC25&lt;&gt;"",AC25-G25,"")</f>
        <v/>
      </c>
      <c r="DN25" s="115" t="str">
        <f aca="false">IF(AD25&lt;&gt;"",AD25-H25,"")</f>
        <v/>
      </c>
      <c r="DO25" s="115" t="str">
        <f aca="false">IF(AE25&lt;&gt;"",AE25-I25,"")</f>
        <v/>
      </c>
      <c r="DP25" s="115" t="str">
        <f aca="false">IF(AF25&lt;&gt;"",AF25-J25,"")</f>
        <v/>
      </c>
      <c r="DQ25" s="115" t="str">
        <f aca="false">IF(AG25&lt;&gt;"",AG25-K25,"")</f>
        <v/>
      </c>
      <c r="DR25" s="115" t="str">
        <f aca="false">IF(AH25&lt;&gt;"",AH25-L25,"")</f>
        <v/>
      </c>
      <c r="DS25" s="115" t="str">
        <f aca="false">IF(AI25&lt;&gt;"",AI25-M25,"")</f>
        <v/>
      </c>
      <c r="DT25" s="115" t="str">
        <f aca="false">IF(AJ25&lt;&gt;"",AJ25-N25,"")</f>
        <v/>
      </c>
      <c r="DU25" s="115" t="str">
        <f aca="false">IF(AK25&lt;&gt;"",AK25-O25,"")</f>
        <v/>
      </c>
      <c r="DV25" s="115" t="str">
        <f aca="false">IF(AL25&lt;&gt;"",AL25-P25,"")</f>
        <v/>
      </c>
      <c r="DW25" s="115" t="str">
        <f aca="false">IF(AM25&lt;&gt;"",AM25-Q25,"")</f>
        <v/>
      </c>
      <c r="DX25" s="115" t="str">
        <f aca="false">IF(AN25&lt;&gt;"",AN25-R25,"")</f>
        <v/>
      </c>
      <c r="DY25" s="115" t="str">
        <f aca="false">IF(AO25&lt;&gt;"",AO25-S25,"")</f>
        <v/>
      </c>
      <c r="DZ25" s="115" t="str">
        <f aca="false">IF(AP25&lt;&gt;"",AP25-T25,"")</f>
        <v/>
      </c>
      <c r="EA25" s="115" t="str">
        <f aca="false">IF(AQ25&lt;&gt;"",AQ25-U25,"")</f>
        <v/>
      </c>
      <c r="EB25" s="115" t="str">
        <f aca="false">IF(AR25&lt;&gt;"",AR25-V25,"")</f>
        <v/>
      </c>
      <c r="EC25" s="115" t="str">
        <f aca="false">IF(AS25&lt;&gt;"",AS25-W25,"")</f>
        <v/>
      </c>
      <c r="ED25" s="115" t="str">
        <f aca="false">IF(AT25&lt;&gt;"",AT25-B25,"")</f>
        <v/>
      </c>
      <c r="EE25" s="115" t="str">
        <f aca="false">IF(AU25&lt;&gt;"",AU25-C25,"")</f>
        <v/>
      </c>
      <c r="EF25" s="115" t="str">
        <f aca="false">IF(AV25&lt;&gt;"",AV25-D25,"")</f>
        <v/>
      </c>
      <c r="EG25" s="115" t="str">
        <f aca="false">IF(AW25&lt;&gt;"",AW25-E25,"")</f>
        <v/>
      </c>
      <c r="EH25" s="115" t="str">
        <f aca="false">IF(AX25&lt;&gt;"",AX25-F25,"")</f>
        <v/>
      </c>
      <c r="EI25" s="115" t="str">
        <f aca="false">IF(AY25&lt;&gt;"",AY25-G25,"")</f>
        <v/>
      </c>
      <c r="EJ25" s="115" t="str">
        <f aca="false">IF(AZ25&lt;&gt;"",AZ25-H25,"")</f>
        <v/>
      </c>
      <c r="EK25" s="115" t="str">
        <f aca="false">IF(BA25&lt;&gt;"",BA25-I25,"")</f>
        <v/>
      </c>
      <c r="EL25" s="115" t="str">
        <f aca="false">IF(BB25&lt;&gt;"",BB25-J25,"")</f>
        <v/>
      </c>
      <c r="EM25" s="115" t="str">
        <f aca="false">IF(BC25&lt;&gt;"",BC25-K25,"")</f>
        <v/>
      </c>
      <c r="EN25" s="115" t="str">
        <f aca="false">IF(BD25&lt;&gt;"",BD25-L25,"")</f>
        <v/>
      </c>
      <c r="EO25" s="115" t="str">
        <f aca="false">IF(BE25&lt;&gt;"",BE25-M25,"")</f>
        <v/>
      </c>
      <c r="EP25" s="115" t="str">
        <f aca="false">IF(BF25&lt;&gt;"",BF25-N25,"")</f>
        <v/>
      </c>
      <c r="EQ25" s="115" t="str">
        <f aca="false">IF(BG25&lt;&gt;"",BG25-O25,"")</f>
        <v/>
      </c>
      <c r="ER25" s="115" t="str">
        <f aca="false">IF(BH25&lt;&gt;"",BH25-P25,"")</f>
        <v/>
      </c>
      <c r="ES25" s="115" t="str">
        <f aca="false">IF(BI25&lt;&gt;"",BI25-Q25,"")</f>
        <v/>
      </c>
      <c r="ET25" s="115" t="str">
        <f aca="false">IF(BJ25&lt;&gt;"",BJ25-R25,"")</f>
        <v/>
      </c>
      <c r="EU25" s="115" t="str">
        <f aca="false">IF(BK25&lt;&gt;"",BK25-S25,"")</f>
        <v/>
      </c>
      <c r="EV25" s="115" t="str">
        <f aca="false">IF(BL25&lt;&gt;"",BL25-T25,"")</f>
        <v/>
      </c>
      <c r="EW25" s="115" t="str">
        <f aca="false">IF(BM25&lt;&gt;"",BM25-U25,"")</f>
        <v/>
      </c>
      <c r="EX25" s="115" t="str">
        <f aca="false">IF(BN25&lt;&gt;"",BN25-V25,"")</f>
        <v/>
      </c>
      <c r="EY25" s="115" t="str">
        <f aca="false">IF(BO25&lt;&gt;"",BO25-W25,"")</f>
        <v/>
      </c>
      <c r="EZ25" s="115" t="str">
        <f aca="false">IF(BP25&lt;&gt;"",BP25-B25,"")</f>
        <v/>
      </c>
      <c r="FA25" s="115" t="str">
        <f aca="false">IF(BQ25&lt;&gt;"",BQ25-C25,"")</f>
        <v/>
      </c>
      <c r="FB25" s="115" t="str">
        <f aca="false">IF(BR25&lt;&gt;"",BR25-D25,"")</f>
        <v/>
      </c>
      <c r="FC25" s="115" t="str">
        <f aca="false">IF(BS25&lt;&gt;"",BS25-E25,"")</f>
        <v/>
      </c>
      <c r="FD25" s="115" t="str">
        <f aca="false">IF(BT25&lt;&gt;"",BT25-F25,"")</f>
        <v/>
      </c>
      <c r="FE25" s="115" t="str">
        <f aca="false">IF(BU25&lt;&gt;"",BU25-G25,"")</f>
        <v/>
      </c>
      <c r="FF25" s="115" t="str">
        <f aca="false">IF(BV25&lt;&gt;"",BV25-H25,"")</f>
        <v/>
      </c>
      <c r="FG25" s="115" t="str">
        <f aca="false">IF(BW25&lt;&gt;"",BW25-I25,"")</f>
        <v/>
      </c>
      <c r="FH25" s="115" t="str">
        <f aca="false">IF(BX25&lt;&gt;"",BX25-J25,"")</f>
        <v/>
      </c>
      <c r="FI25" s="115" t="str">
        <f aca="false">IF(BY25&lt;&gt;"",BY25-K25,"")</f>
        <v/>
      </c>
      <c r="FJ25" s="115" t="str">
        <f aca="false">IF(BZ25&lt;&gt;"",BZ25-L25,"")</f>
        <v/>
      </c>
      <c r="FK25" s="115" t="str">
        <f aca="false">IF(CA25&lt;&gt;"",CA25-M25,"")</f>
        <v/>
      </c>
      <c r="FL25" s="115" t="str">
        <f aca="false">IF(CB25&lt;&gt;"",CB25-N25,"")</f>
        <v/>
      </c>
      <c r="FM25" s="115" t="str">
        <f aca="false">IF(CC25&lt;&gt;"",CC25-O25,"")</f>
        <v/>
      </c>
      <c r="FN25" s="115" t="str">
        <f aca="false">IF(CD25&lt;&gt;"",CD25-P25,"")</f>
        <v/>
      </c>
      <c r="FO25" s="115" t="str">
        <f aca="false">IF(CE25&lt;&gt;"",CE25-Q25,"")</f>
        <v/>
      </c>
      <c r="FP25" s="115" t="str">
        <f aca="false">IF(CF25&lt;&gt;"",CF25-R25,"")</f>
        <v/>
      </c>
      <c r="FQ25" s="115" t="str">
        <f aca="false">IF(CG25&lt;&gt;"",CG25-S25,"")</f>
        <v/>
      </c>
      <c r="FR25" s="115" t="str">
        <f aca="false">IF(CH25&lt;&gt;"",CH25-T25,"")</f>
        <v/>
      </c>
      <c r="FS25" s="115" t="str">
        <f aca="false">IF(CI25&lt;&gt;"",CI25-U25,"")</f>
        <v/>
      </c>
      <c r="FT25" s="115" t="str">
        <f aca="false">IF(CJ25&lt;&gt;"",CJ25-V25,"")</f>
        <v/>
      </c>
      <c r="FU25" s="115" t="str">
        <f aca="false">IF(CK25&lt;&gt;"",CK25-W25,"")</f>
        <v/>
      </c>
      <c r="FV25" s="115" t="str">
        <f aca="false">IF(CL25&lt;&gt;"",CL25-B25,"")</f>
        <v/>
      </c>
      <c r="FW25" s="115" t="str">
        <f aca="false">IF(CM25&lt;&gt;"",CM25-C25,"")</f>
        <v/>
      </c>
      <c r="FX25" s="115" t="str">
        <f aca="false">IF(CN25&lt;&gt;"",CN25-D25,"")</f>
        <v/>
      </c>
      <c r="FY25" s="115" t="str">
        <f aca="false">IF(CO25&lt;&gt;"",CO25-E25,"")</f>
        <v/>
      </c>
      <c r="FZ25" s="115" t="str">
        <f aca="false">IF(CP25&lt;&gt;"",CP25-F25,"")</f>
        <v/>
      </c>
      <c r="GA25" s="115" t="str">
        <f aca="false">IF(CQ25&lt;&gt;"",CQ25-G25,"")</f>
        <v/>
      </c>
      <c r="GB25" s="115" t="str">
        <f aca="false">IF(CR25&lt;&gt;"",CR25-H25,"")</f>
        <v/>
      </c>
      <c r="GC25" s="115" t="str">
        <f aca="false">IF(CS25&lt;&gt;"",CS25-I25,"")</f>
        <v/>
      </c>
      <c r="GD25" s="115" t="str">
        <f aca="false">IF(CT25&lt;&gt;"",CT25-J25,"")</f>
        <v/>
      </c>
      <c r="GE25" s="115" t="str">
        <f aca="false">IF(CU25&lt;&gt;"",CU25-K25,"")</f>
        <v/>
      </c>
      <c r="GF25" s="115" t="str">
        <f aca="false">IF(CV25&lt;&gt;"",CV25-L25,"")</f>
        <v/>
      </c>
      <c r="GG25" s="115" t="str">
        <f aca="false">IF(CW25&lt;&gt;"",CW25-M25,"")</f>
        <v/>
      </c>
      <c r="GH25" s="115" t="str">
        <f aca="false">IF(CX25&lt;&gt;"",CX25-N25,"")</f>
        <v/>
      </c>
      <c r="GI25" s="115" t="str">
        <f aca="false">IF(CY25&lt;&gt;"",CY25-O25,"")</f>
        <v/>
      </c>
      <c r="GJ25" s="115" t="str">
        <f aca="false">IF(CZ25&lt;&gt;"",CZ25-P25,"")</f>
        <v/>
      </c>
      <c r="GK25" s="115" t="str">
        <f aca="false">IF(DA25&lt;&gt;"",DA25-Q25,"")</f>
        <v/>
      </c>
      <c r="GL25" s="115" t="str">
        <f aca="false">IF(DB25&lt;&gt;"",DB25-R25,"")</f>
        <v/>
      </c>
      <c r="GM25" s="115" t="str">
        <f aca="false">IF(DC25&lt;&gt;"",DC25-S25,"")</f>
        <v/>
      </c>
      <c r="GN25" s="115" t="str">
        <f aca="false">IF(DD25&lt;&gt;"",DD25-T25,"")</f>
        <v/>
      </c>
      <c r="GO25" s="115" t="str">
        <f aca="false">IF(DE25&lt;&gt;"",DE25-U25,"")</f>
        <v/>
      </c>
      <c r="GP25" s="115" t="str">
        <f aca="false">IF(DF25&lt;&gt;"",DF25-V25,"")</f>
        <v/>
      </c>
      <c r="GQ25" s="115" t="str">
        <f aca="false">IF(DG25&lt;&gt;"",DG25-W25,"")</f>
        <v/>
      </c>
      <c r="GR25" s="116" t="n">
        <f aca="false" t="array" ref="GR25:GR25">MAX(DH25:GQ25)=MIN(DH25:GQ25)</f>
        <v>1</v>
      </c>
    </row>
    <row r="26" customFormat="false" ht="15" hidden="true" customHeight="false" outlineLevel="0" collapsed="false">
      <c r="A26" s="39" t="s">
        <v>66</v>
      </c>
      <c r="B26" s="115" t="str">
        <f aca="false">IFERROR(ROUND(AVERAGE(X26,AT26,BP26,CL26),0),"")</f>
        <v/>
      </c>
      <c r="C26" s="115" t="str">
        <f aca="false">IFERROR(ROUND(AVERAGE(Y26,AU26,BQ26,CM26),0),"")</f>
        <v/>
      </c>
      <c r="D26" s="115" t="str">
        <f aca="false">IFERROR(ROUND(AVERAGE(Z26,AV26,BR26,CN26),0),"")</f>
        <v/>
      </c>
      <c r="E26" s="115" t="str">
        <f aca="false">IFERROR(ROUND(AVERAGE(AA26,AW26,BS26,CO26),0),"")</f>
        <v/>
      </c>
      <c r="F26" s="115" t="str">
        <f aca="false">IFERROR(ROUND(AVERAGE(AB26,AX26,BT26,CP26),0),"")</f>
        <v/>
      </c>
      <c r="G26" s="115" t="str">
        <f aca="false">IFERROR(ROUND(AVERAGE(AC26,AY26,BU26,CQ26),0),"")</f>
        <v/>
      </c>
      <c r="H26" s="115" t="str">
        <f aca="false">IFERROR(ROUND(AVERAGE(AD26,AZ26,BV26,CR26),0),"")</f>
        <v/>
      </c>
      <c r="I26" s="115" t="str">
        <f aca="false">IFERROR(ROUND(AVERAGE(AE26,BA26,BW26,CS26),0),"")</f>
        <v/>
      </c>
      <c r="J26" s="115" t="str">
        <f aca="false">IFERROR(ROUND(AVERAGE(AF26,BB26,BX26,CT26),0),"")</f>
        <v/>
      </c>
      <c r="K26" s="115" t="str">
        <f aca="false">IFERROR(ROUND(AVERAGE(AG26,BC26,BY26,CU26),0),"")</f>
        <v/>
      </c>
      <c r="L26" s="115" t="str">
        <f aca="false">IFERROR(ROUND(AVERAGE(AH26,BD26,BZ26,CV26),0),"")</f>
        <v/>
      </c>
      <c r="M26" s="115" t="str">
        <f aca="false">IFERROR(ROUND(AVERAGE(AI26,BE26,CA26,CW26),0),"")</f>
        <v/>
      </c>
      <c r="N26" s="115" t="str">
        <f aca="false">IFERROR(ROUND(AVERAGE(AJ26,BF26,CB26,CX26),0),"")</f>
        <v/>
      </c>
      <c r="O26" s="115" t="str">
        <f aca="false">IFERROR(ROUND(AVERAGE(AK26,BG26,CC26,CY26),0),"")</f>
        <v/>
      </c>
      <c r="P26" s="115" t="str">
        <f aca="false">IFERROR(ROUND(AVERAGE(AL26,BH26,CD26,CZ26),0),"")</f>
        <v/>
      </c>
      <c r="Q26" s="115" t="str">
        <f aca="false">IFERROR(ROUND(AVERAGE(AM26,BI26,CE26,DA26),0),"")</f>
        <v/>
      </c>
      <c r="R26" s="115" t="str">
        <f aca="false">IFERROR(ROUND(AVERAGE(AN26,BJ26,CF26,DB26),0),"")</f>
        <v/>
      </c>
      <c r="S26" s="115" t="str">
        <f aca="false">IFERROR(ROUND(AVERAGE(AO26,BK26,CG26,DC26),0),"")</f>
        <v/>
      </c>
      <c r="T26" s="115" t="str">
        <f aca="false">IFERROR(ROUND(AVERAGE(AP26,BL26,CH26,DD26),0),"")</f>
        <v/>
      </c>
      <c r="U26" s="115" t="str">
        <f aca="false">IFERROR(ROUND(AVERAGE(AQ26,BM26,CI26,DE26),0),"")</f>
        <v/>
      </c>
      <c r="V26" s="115" t="str">
        <f aca="false">IFERROR(ROUND(AVERAGE(AR26,BN26,CJ26,DF26),0),"")</f>
        <v/>
      </c>
      <c r="W26" s="115" t="str">
        <f aca="false">IFERROR(ROUND(AVERAGE(AS26,BO26,CK26,DG26),0),"")</f>
        <v/>
      </c>
      <c r="X26" s="94" t="str">
        <f aca="false">IFERROR(INDEX('ES-Efficacy Acceptability'!H$12:H$52,MATCH($A26,'ES-Efficacy Acceptability'!$B$12:$B$52,0)),"")</f>
        <v/>
      </c>
      <c r="Y26" s="94" t="str">
        <f aca="false">IFERROR(INDEX('ES-Efficacy Acceptability'!I$12:I$52,MATCH($A26,'ES-Efficacy Acceptability'!$B$12:$B$52,0)),"")</f>
        <v/>
      </c>
      <c r="Z26" s="94" t="str">
        <f aca="false">IFERROR(INDEX('ES-Efficacy Acceptability'!J$12:J$52,MATCH($A26,'ES-Efficacy Acceptability'!$B$12:$B$52,0)),"")</f>
        <v/>
      </c>
      <c r="AA26" s="94" t="str">
        <f aca="false">IFERROR(INDEX('ES-Efficacy Acceptability'!K$12:K$52,MATCH($A26,'ES-Efficacy Acceptability'!$B$12:$B$52,0)),"")</f>
        <v/>
      </c>
      <c r="AB26" s="94" t="str">
        <f aca="false">IFERROR(INDEX('ES-Efficacy Acceptability'!L$12:L$52,MATCH($A26,'ES-Efficacy Acceptability'!$B$12:$B$52,0)),"")</f>
        <v/>
      </c>
      <c r="AC26" s="94" t="str">
        <f aca="false">IFERROR(INDEX('ES-Efficacy Acceptability'!M$12:M$52,MATCH($A26,'ES-Efficacy Acceptability'!$B$12:$B$52,0)),"")</f>
        <v/>
      </c>
      <c r="AD26" s="94" t="str">
        <f aca="false">IFERROR(INDEX('ES-Efficacy Acceptability'!N$12:N$52,MATCH($A26,'ES-Efficacy Acceptability'!$B$12:$B$52,0)),"")</f>
        <v/>
      </c>
      <c r="AE26" s="94" t="str">
        <f aca="false">IFERROR(INDEX('ES-Efficacy Acceptability'!O$12:O$52,MATCH($A26,'ES-Efficacy Acceptability'!$B$12:$B$52,0)),"")</f>
        <v/>
      </c>
      <c r="AF26" s="94" t="str">
        <f aca="false">IFERROR(INDEX('ES-Efficacy Acceptability'!P$12:P$52,MATCH($A26,'ES-Efficacy Acceptability'!$B$12:$B$52,0)),"")</f>
        <v/>
      </c>
      <c r="AG26" s="94" t="str">
        <f aca="false">IFERROR(INDEX('ES-Efficacy Acceptability'!Q$12:Q$52,MATCH($A26,'ES-Efficacy Acceptability'!$B$12:$B$52,0)),"")</f>
        <v/>
      </c>
      <c r="AH26" s="94" t="str">
        <f aca="false">IFERROR(INDEX('ES-Efficacy Acceptability'!R$12:R$52,MATCH($A26,'ES-Efficacy Acceptability'!$B$12:$B$52,0)),"")</f>
        <v/>
      </c>
      <c r="AI26" s="94" t="str">
        <f aca="false">IFERROR(INDEX('ES-Efficacy Acceptability'!S$12:S$52,MATCH($A26,'ES-Efficacy Acceptability'!$B$12:$B$52,0)),"")</f>
        <v/>
      </c>
      <c r="AJ26" s="94" t="str">
        <f aca="false">IFERROR(INDEX('ES-Efficacy Acceptability'!T$12:T$52,MATCH($A26,'ES-Efficacy Acceptability'!$B$12:$B$52,0)),"")</f>
        <v/>
      </c>
      <c r="AK26" s="94" t="str">
        <f aca="false">IFERROR(INDEX('ES-Efficacy Acceptability'!U$12:U$52,MATCH($A26,'ES-Efficacy Acceptability'!$B$12:$B$52,0)),"")</f>
        <v/>
      </c>
      <c r="AL26" s="94" t="str">
        <f aca="false">IFERROR(INDEX('ES-Efficacy Acceptability'!V$12:V$52,MATCH($A26,'ES-Efficacy Acceptability'!$B$12:$B$52,0)),"")</f>
        <v/>
      </c>
      <c r="AM26" s="94" t="str">
        <f aca="false">IFERROR(INDEX('ES-Efficacy Acceptability'!W$12:W$52,MATCH($A26,'ES-Efficacy Acceptability'!$B$12:$B$52,0)),"")</f>
        <v/>
      </c>
      <c r="AN26" s="94" t="str">
        <f aca="false">IFERROR(INDEX('ES-Efficacy Acceptability'!X$12:X$52,MATCH($A26,'ES-Efficacy Acceptability'!$B$12:$B$52,0)),"")</f>
        <v/>
      </c>
      <c r="AO26" s="94" t="str">
        <f aca="false">IFERROR(INDEX('ES-Efficacy Acceptability'!Y$12:Y$52,MATCH($A26,'ES-Efficacy Acceptability'!$B$12:$B$52,0)),"")</f>
        <v/>
      </c>
      <c r="AP26" s="94" t="str">
        <f aca="false">IFERROR(INDEX('ES-Efficacy Acceptability'!Z$12:Z$52,MATCH($A26,'ES-Efficacy Acceptability'!$B$12:$B$52,0)),"")</f>
        <v/>
      </c>
      <c r="AQ26" s="94" t="str">
        <f aca="false">IFERROR(INDEX('ES-Efficacy Acceptability'!AA$12:AA$52,MATCH($A26,'ES-Efficacy Acceptability'!$B$12:$B$52,0)),"")</f>
        <v/>
      </c>
      <c r="AR26" s="94" t="str">
        <f aca="false">IFERROR(INDEX('ES-Efficacy Acceptability'!AB$12:AB$52,MATCH($A26,'ES-Efficacy Acceptability'!$B$12:$B$52,0)),"")</f>
        <v/>
      </c>
      <c r="AS26" s="94" t="str">
        <f aca="false">IFERROR(INDEX('ES-Efficacy Acceptability'!AC$12:AC$52,MATCH($A26,'ES-Efficacy Acceptability'!$B$12:$B$52,0)),"")</f>
        <v/>
      </c>
      <c r="AT26" s="94" t="str">
        <f aca="false">IFERROR(INDEX('IT-Efficacy Acceptability'!H$12:H$52,MATCH($A26,'IT-Efficacy Acceptability'!$B$12:$B$52,0)),"")</f>
        <v/>
      </c>
      <c r="AU26" s="94" t="str">
        <f aca="false">IFERROR(INDEX('IT-Efficacy Acceptability'!I$12:I$52,MATCH($A26,'IT-Efficacy Acceptability'!$B$12:$B$52,0)),"")</f>
        <v/>
      </c>
      <c r="AV26" s="94" t="str">
        <f aca="false">IFERROR(INDEX('IT-Efficacy Acceptability'!J$12:J$52,MATCH($A26,'IT-Efficacy Acceptability'!$B$12:$B$52,0)),"")</f>
        <v/>
      </c>
      <c r="AW26" s="94" t="str">
        <f aca="false">IFERROR(INDEX('IT-Efficacy Acceptability'!K$12:K$52,MATCH($A26,'IT-Efficacy Acceptability'!$B$12:$B$52,0)),"")</f>
        <v/>
      </c>
      <c r="AX26" s="94" t="str">
        <f aca="false">IFERROR(INDEX('IT-Efficacy Acceptability'!L$12:L$52,MATCH($A26,'IT-Efficacy Acceptability'!$B$12:$B$52,0)),"")</f>
        <v/>
      </c>
      <c r="AY26" s="94" t="str">
        <f aca="false">IFERROR(INDEX('IT-Efficacy Acceptability'!M$12:M$52,MATCH($A26,'IT-Efficacy Acceptability'!$B$12:$B$52,0)),"")</f>
        <v/>
      </c>
      <c r="AZ26" s="94" t="str">
        <f aca="false">IFERROR(INDEX('IT-Efficacy Acceptability'!N$12:N$52,MATCH($A26,'IT-Efficacy Acceptability'!$B$12:$B$52,0)),"")</f>
        <v/>
      </c>
      <c r="BA26" s="94" t="str">
        <f aca="false">IFERROR(INDEX('IT-Efficacy Acceptability'!O$12:O$52,MATCH($A26,'IT-Efficacy Acceptability'!$B$12:$B$52,0)),"")</f>
        <v/>
      </c>
      <c r="BB26" s="94" t="str">
        <f aca="false">IFERROR(INDEX('IT-Efficacy Acceptability'!P$12:P$52,MATCH($A26,'IT-Efficacy Acceptability'!$B$12:$B$52,0)),"")</f>
        <v/>
      </c>
      <c r="BC26" s="94" t="str">
        <f aca="false">IFERROR(INDEX('IT-Efficacy Acceptability'!Q$12:Q$52,MATCH($A26,'IT-Efficacy Acceptability'!$B$12:$B$52,0)),"")</f>
        <v/>
      </c>
      <c r="BD26" s="94" t="str">
        <f aca="false">IFERROR(INDEX('IT-Efficacy Acceptability'!R$12:R$52,MATCH($A26,'IT-Efficacy Acceptability'!$B$12:$B$52,0)),"")</f>
        <v/>
      </c>
      <c r="BE26" s="94" t="str">
        <f aca="false">IFERROR(INDEX('IT-Efficacy Acceptability'!S$12:S$52,MATCH($A26,'IT-Efficacy Acceptability'!$B$12:$B$52,0)),"")</f>
        <v/>
      </c>
      <c r="BF26" s="94" t="str">
        <f aca="false">IFERROR(INDEX('IT-Efficacy Acceptability'!T$12:T$52,MATCH($A26,'IT-Efficacy Acceptability'!$B$12:$B$52,0)),"")</f>
        <v/>
      </c>
      <c r="BG26" s="94" t="str">
        <f aca="false">IFERROR(INDEX('IT-Efficacy Acceptability'!U$12:U$52,MATCH($A26,'IT-Efficacy Acceptability'!$B$12:$B$52,0)),"")</f>
        <v/>
      </c>
      <c r="BH26" s="94" t="str">
        <f aca="false">IFERROR(INDEX('IT-Efficacy Acceptability'!V$12:V$52,MATCH($A26,'IT-Efficacy Acceptability'!$B$12:$B$52,0)),"")</f>
        <v/>
      </c>
      <c r="BI26" s="94" t="str">
        <f aca="false">IFERROR(INDEX('IT-Efficacy Acceptability'!W$12:W$52,MATCH($A26,'IT-Efficacy Acceptability'!$B$12:$B$52,0)),"")</f>
        <v/>
      </c>
      <c r="BJ26" s="94" t="str">
        <f aca="false">IFERROR(INDEX('IT-Efficacy Acceptability'!X$12:X$52,MATCH($A26,'IT-Efficacy Acceptability'!$B$12:$B$52,0)),"")</f>
        <v/>
      </c>
      <c r="BK26" s="94" t="str">
        <f aca="false">IFERROR(INDEX('IT-Efficacy Acceptability'!Y$12:Y$52,MATCH($A26,'IT-Efficacy Acceptability'!$B$12:$B$52,0)),"")</f>
        <v/>
      </c>
      <c r="BL26" s="94" t="str">
        <f aca="false">IFERROR(INDEX('IT-Efficacy Acceptability'!Z$12:Z$52,MATCH($A26,'IT-Efficacy Acceptability'!$B$12:$B$52,0)),"")</f>
        <v/>
      </c>
      <c r="BM26" s="94" t="str">
        <f aca="false">IFERROR(INDEX('IT-Efficacy Acceptability'!AA$12:AA$52,MATCH($A26,'IT-Efficacy Acceptability'!$B$12:$B$52,0)),"")</f>
        <v/>
      </c>
      <c r="BN26" s="94" t="str">
        <f aca="false">IFERROR(INDEX('IT-Efficacy Acceptability'!AB$12:AB$52,MATCH($A26,'IT-Efficacy Acceptability'!$B$12:$B$52,0)),"")</f>
        <v/>
      </c>
      <c r="BO26" s="94" t="str">
        <f aca="false">IFERROR(INDEX('IT-Efficacy Acceptability'!AC$12:AC$52,MATCH($A26,'IT-Efficacy Acceptability'!$B$12:$B$52,0)),"")</f>
        <v/>
      </c>
      <c r="BP26" s="94" t="str">
        <f aca="false">IFERROR(INDEX('DE-Efficacy Acceptability'!H$12:H$52,MATCH($A26,'DE-Efficacy Acceptability'!$B$12:$B$52,0)),"")</f>
        <v/>
      </c>
      <c r="BQ26" s="94" t="str">
        <f aca="false">IFERROR(INDEX('DE-Efficacy Acceptability'!I$12:I$52,MATCH($A26,'DE-Efficacy Acceptability'!$B$12:$B$52,0)),"")</f>
        <v/>
      </c>
      <c r="BR26" s="94" t="str">
        <f aca="false">IFERROR(INDEX('DE-Efficacy Acceptability'!J$12:J$52,MATCH($A26,'DE-Efficacy Acceptability'!$B$12:$B$52,0)),"")</f>
        <v/>
      </c>
      <c r="BS26" s="94" t="str">
        <f aca="false">IFERROR(INDEX('DE-Efficacy Acceptability'!K$12:K$52,MATCH($A26,'DE-Efficacy Acceptability'!$B$12:$B$52,0)),"")</f>
        <v/>
      </c>
      <c r="BT26" s="94" t="str">
        <f aca="false">IFERROR(INDEX('DE-Efficacy Acceptability'!L$12:L$52,MATCH($A26,'DE-Efficacy Acceptability'!$B$12:$B$52,0)),"")</f>
        <v/>
      </c>
      <c r="BU26" s="94" t="str">
        <f aca="false">IFERROR(INDEX('DE-Efficacy Acceptability'!M$12:M$52,MATCH($A26,'DE-Efficacy Acceptability'!$B$12:$B$52,0)),"")</f>
        <v/>
      </c>
      <c r="BV26" s="94" t="str">
        <f aca="false">IFERROR(INDEX('DE-Efficacy Acceptability'!N$12:N$52,MATCH($A26,'DE-Efficacy Acceptability'!$B$12:$B$52,0)),"")</f>
        <v/>
      </c>
      <c r="BW26" s="94" t="str">
        <f aca="false">IFERROR(INDEX('DE-Efficacy Acceptability'!O$12:O$52,MATCH($A26,'DE-Efficacy Acceptability'!$B$12:$B$52,0)),"")</f>
        <v/>
      </c>
      <c r="BX26" s="94" t="str">
        <f aca="false">IFERROR(INDEX('DE-Efficacy Acceptability'!P$12:P$52,MATCH($A26,'DE-Efficacy Acceptability'!$B$12:$B$52,0)),"")</f>
        <v/>
      </c>
      <c r="BY26" s="94" t="str">
        <f aca="false">IFERROR(INDEX('DE-Efficacy Acceptability'!Q$12:Q$52,MATCH($A26,'DE-Efficacy Acceptability'!$B$12:$B$52,0)),"")</f>
        <v/>
      </c>
      <c r="BZ26" s="94" t="str">
        <f aca="false">IFERROR(INDEX('DE-Efficacy Acceptability'!R$12:R$52,MATCH($A26,'DE-Efficacy Acceptability'!$B$12:$B$52,0)),"")</f>
        <v/>
      </c>
      <c r="CA26" s="94" t="str">
        <f aca="false">IFERROR(INDEX('DE-Efficacy Acceptability'!S$12:S$52,MATCH($A26,'DE-Efficacy Acceptability'!$B$12:$B$52,0)),"")</f>
        <v/>
      </c>
      <c r="CB26" s="94" t="str">
        <f aca="false">IFERROR(INDEX('DE-Efficacy Acceptability'!T$12:T$52,MATCH($A26,'DE-Efficacy Acceptability'!$B$12:$B$52,0)),"")</f>
        <v/>
      </c>
      <c r="CC26" s="94" t="str">
        <f aca="false">IFERROR(INDEX('DE-Efficacy Acceptability'!U$12:U$52,MATCH($A26,'DE-Efficacy Acceptability'!$B$12:$B$52,0)),"")</f>
        <v/>
      </c>
      <c r="CD26" s="94" t="str">
        <f aca="false">IFERROR(INDEX('DE-Efficacy Acceptability'!V$12:V$52,MATCH($A26,'DE-Efficacy Acceptability'!$B$12:$B$52,0)),"")</f>
        <v/>
      </c>
      <c r="CE26" s="94" t="str">
        <f aca="false">IFERROR(INDEX('DE-Efficacy Acceptability'!W$12:W$52,MATCH($A26,'DE-Efficacy Acceptability'!$B$12:$B$52,0)),"")</f>
        <v/>
      </c>
      <c r="CF26" s="94" t="str">
        <f aca="false">IFERROR(INDEX('DE-Efficacy Acceptability'!X$12:X$52,MATCH($A26,'DE-Efficacy Acceptability'!$B$12:$B$52,0)),"")</f>
        <v/>
      </c>
      <c r="CG26" s="94" t="str">
        <f aca="false">IFERROR(INDEX('DE-Efficacy Acceptability'!Y$12:Y$52,MATCH($A26,'DE-Efficacy Acceptability'!$B$12:$B$52,0)),"")</f>
        <v/>
      </c>
      <c r="CH26" s="94" t="str">
        <f aca="false">IFERROR(INDEX('DE-Efficacy Acceptability'!Z$12:Z$52,MATCH($A26,'DE-Efficacy Acceptability'!$B$12:$B$52,0)),"")</f>
        <v/>
      </c>
      <c r="CI26" s="94" t="str">
        <f aca="false">IFERROR(INDEX('DE-Efficacy Acceptability'!AA$12:AA$52,MATCH($A26,'DE-Efficacy Acceptability'!$B$12:$B$52,0)),"")</f>
        <v/>
      </c>
      <c r="CJ26" s="94" t="str">
        <f aca="false">IFERROR(INDEX('DE-Efficacy Acceptability'!AB$12:AB$52,MATCH($A26,'DE-Efficacy Acceptability'!$B$12:$B$52,0)),"")</f>
        <v/>
      </c>
      <c r="CK26" s="94" t="str">
        <f aca="false">IFERROR(INDEX('DE-Efficacy Acceptability'!AC$12:AC$52,MATCH($A26,'DE-Efficacy Acceptability'!$B$12:$B$52,0)),"")</f>
        <v/>
      </c>
      <c r="CL26" s="94" t="str">
        <f aca="false">IFERROR(INDEX('FR-Efficacy Acceptability'!H$12:H$52,MATCH($A26,'FR-Efficacy Acceptability'!$B$12:$B$52,0)),"")</f>
        <v/>
      </c>
      <c r="CM26" s="94" t="str">
        <f aca="false">IFERROR(INDEX('FR-Efficacy Acceptability'!I$12:I$52,MATCH($A26,'FR-Efficacy Acceptability'!$B$12:$B$52,0)),"")</f>
        <v/>
      </c>
      <c r="CN26" s="94" t="str">
        <f aca="false">IFERROR(INDEX('FR-Efficacy Acceptability'!J$12:J$52,MATCH($A26,'FR-Efficacy Acceptability'!$B$12:$B$52,0)),"")</f>
        <v/>
      </c>
      <c r="CO26" s="94" t="str">
        <f aca="false">IFERROR(INDEX('FR-Efficacy Acceptability'!K$12:K$52,MATCH($A26,'FR-Efficacy Acceptability'!$B$12:$B$52,0)),"")</f>
        <v/>
      </c>
      <c r="CP26" s="94" t="str">
        <f aca="false">IFERROR(INDEX('FR-Efficacy Acceptability'!L$12:L$52,MATCH($A26,'FR-Efficacy Acceptability'!$B$12:$B$52,0)),"")</f>
        <v/>
      </c>
      <c r="CQ26" s="94" t="str">
        <f aca="false">IFERROR(INDEX('FR-Efficacy Acceptability'!M$12:M$52,MATCH($A26,'FR-Efficacy Acceptability'!$B$12:$B$52,0)),"")</f>
        <v/>
      </c>
      <c r="CR26" s="94" t="str">
        <f aca="false">IFERROR(INDEX('FR-Efficacy Acceptability'!N$12:N$52,MATCH($A26,'FR-Efficacy Acceptability'!$B$12:$B$52,0)),"")</f>
        <v/>
      </c>
      <c r="CS26" s="94" t="str">
        <f aca="false">IFERROR(INDEX('FR-Efficacy Acceptability'!O$12:O$52,MATCH($A26,'FR-Efficacy Acceptability'!$B$12:$B$52,0)),"")</f>
        <v/>
      </c>
      <c r="CT26" s="94" t="str">
        <f aca="false">IFERROR(INDEX('FR-Efficacy Acceptability'!P$12:P$52,MATCH($A26,'FR-Efficacy Acceptability'!$B$12:$B$52,0)),"")</f>
        <v/>
      </c>
      <c r="CU26" s="94" t="str">
        <f aca="false">IFERROR(INDEX('FR-Efficacy Acceptability'!Q$12:Q$52,MATCH($A26,'FR-Efficacy Acceptability'!$B$12:$B$52,0)),"")</f>
        <v/>
      </c>
      <c r="CV26" s="94" t="str">
        <f aca="false">IFERROR(INDEX('FR-Efficacy Acceptability'!R$12:R$52,MATCH($A26,'FR-Efficacy Acceptability'!$B$12:$B$52,0)),"")</f>
        <v/>
      </c>
      <c r="CW26" s="94" t="str">
        <f aca="false">IFERROR(INDEX('FR-Efficacy Acceptability'!S$12:S$52,MATCH($A26,'FR-Efficacy Acceptability'!$B$12:$B$52,0)),"")</f>
        <v/>
      </c>
      <c r="CX26" s="94" t="str">
        <f aca="false">IFERROR(INDEX('FR-Efficacy Acceptability'!T$12:T$52,MATCH($A26,'FR-Efficacy Acceptability'!$B$12:$B$52,0)),"")</f>
        <v/>
      </c>
      <c r="CY26" s="94" t="str">
        <f aca="false">IFERROR(INDEX('FR-Efficacy Acceptability'!U$12:U$52,MATCH($A26,'FR-Efficacy Acceptability'!$B$12:$B$52,0)),"")</f>
        <v/>
      </c>
      <c r="CZ26" s="94" t="str">
        <f aca="false">IFERROR(INDEX('FR-Efficacy Acceptability'!V$12:V$52,MATCH($A26,'FR-Efficacy Acceptability'!$B$12:$B$52,0)),"")</f>
        <v/>
      </c>
      <c r="DA26" s="94" t="str">
        <f aca="false">IFERROR(INDEX('FR-Efficacy Acceptability'!W$12:W$52,MATCH($A26,'FR-Efficacy Acceptability'!$B$12:$B$52,0)),"")</f>
        <v/>
      </c>
      <c r="DB26" s="94" t="str">
        <f aca="false">IFERROR(INDEX('FR-Efficacy Acceptability'!X$12:X$52,MATCH($A26,'FR-Efficacy Acceptability'!$B$12:$B$52,0)),"")</f>
        <v/>
      </c>
      <c r="DC26" s="94" t="str">
        <f aca="false">IFERROR(INDEX('FR-Efficacy Acceptability'!Y$12:Y$52,MATCH($A26,'FR-Efficacy Acceptability'!$B$12:$B$52,0)),"")</f>
        <v/>
      </c>
      <c r="DD26" s="94" t="str">
        <f aca="false">IFERROR(INDEX('FR-Efficacy Acceptability'!Z$12:Z$52,MATCH($A26,'FR-Efficacy Acceptability'!$B$12:$B$52,0)),"")</f>
        <v/>
      </c>
      <c r="DE26" s="94" t="str">
        <f aca="false">IFERROR(INDEX('FR-Efficacy Acceptability'!AA$12:AA$52,MATCH($A26,'FR-Efficacy Acceptability'!$B$12:$B$52,0)),"")</f>
        <v/>
      </c>
      <c r="DF26" s="94" t="str">
        <f aca="false">IFERROR(INDEX('FR-Efficacy Acceptability'!AB$12:AB$52,MATCH($A26,'FR-Efficacy Acceptability'!$B$12:$B$52,0)),"")</f>
        <v/>
      </c>
      <c r="DG26" s="94" t="str">
        <f aca="false">IFERROR(INDEX('FR-Efficacy Acceptability'!AC$12:AC$52,MATCH($A26,'FR-Efficacy Acceptability'!$B$12:$B$52,0)),"")</f>
        <v/>
      </c>
      <c r="DH26" s="115" t="str">
        <f aca="false">IF(X26&lt;&gt;"",X26-B26,"")</f>
        <v/>
      </c>
      <c r="DI26" s="115" t="str">
        <f aca="false">IF(Y26&lt;&gt;"",Y26-C26,"")</f>
        <v/>
      </c>
      <c r="DJ26" s="115" t="str">
        <f aca="false">IF(Z26&lt;&gt;"",Z26-D26,"")</f>
        <v/>
      </c>
      <c r="DK26" s="115" t="str">
        <f aca="false">IF(AA26&lt;&gt;"",AA26-E26,"")</f>
        <v/>
      </c>
      <c r="DL26" s="115" t="str">
        <f aca="false">IF(AB26&lt;&gt;"",AB26-F26,"")</f>
        <v/>
      </c>
      <c r="DM26" s="115" t="str">
        <f aca="false">IF(AC26&lt;&gt;"",AC26-G26,"")</f>
        <v/>
      </c>
      <c r="DN26" s="115" t="str">
        <f aca="false">IF(AD26&lt;&gt;"",AD26-H26,"")</f>
        <v/>
      </c>
      <c r="DO26" s="115" t="str">
        <f aca="false">IF(AE26&lt;&gt;"",AE26-I26,"")</f>
        <v/>
      </c>
      <c r="DP26" s="115" t="str">
        <f aca="false">IF(AF26&lt;&gt;"",AF26-J26,"")</f>
        <v/>
      </c>
      <c r="DQ26" s="115" t="str">
        <f aca="false">IF(AG26&lt;&gt;"",AG26-K26,"")</f>
        <v/>
      </c>
      <c r="DR26" s="115" t="str">
        <f aca="false">IF(AH26&lt;&gt;"",AH26-L26,"")</f>
        <v/>
      </c>
      <c r="DS26" s="115" t="str">
        <f aca="false">IF(AI26&lt;&gt;"",AI26-M26,"")</f>
        <v/>
      </c>
      <c r="DT26" s="115" t="str">
        <f aca="false">IF(AJ26&lt;&gt;"",AJ26-N26,"")</f>
        <v/>
      </c>
      <c r="DU26" s="115" t="str">
        <f aca="false">IF(AK26&lt;&gt;"",AK26-O26,"")</f>
        <v/>
      </c>
      <c r="DV26" s="115" t="str">
        <f aca="false">IF(AL26&lt;&gt;"",AL26-P26,"")</f>
        <v/>
      </c>
      <c r="DW26" s="115" t="str">
        <f aca="false">IF(AM26&lt;&gt;"",AM26-Q26,"")</f>
        <v/>
      </c>
      <c r="DX26" s="115" t="str">
        <f aca="false">IF(AN26&lt;&gt;"",AN26-R26,"")</f>
        <v/>
      </c>
      <c r="DY26" s="115" t="str">
        <f aca="false">IF(AO26&lt;&gt;"",AO26-S26,"")</f>
        <v/>
      </c>
      <c r="DZ26" s="115" t="str">
        <f aca="false">IF(AP26&lt;&gt;"",AP26-T26,"")</f>
        <v/>
      </c>
      <c r="EA26" s="115" t="str">
        <f aca="false">IF(AQ26&lt;&gt;"",AQ26-U26,"")</f>
        <v/>
      </c>
      <c r="EB26" s="115" t="str">
        <f aca="false">IF(AR26&lt;&gt;"",AR26-V26,"")</f>
        <v/>
      </c>
      <c r="EC26" s="115" t="str">
        <f aca="false">IF(AS26&lt;&gt;"",AS26-W26,"")</f>
        <v/>
      </c>
      <c r="ED26" s="115" t="str">
        <f aca="false">IF(AT26&lt;&gt;"",AT26-B26,"")</f>
        <v/>
      </c>
      <c r="EE26" s="115" t="str">
        <f aca="false">IF(AU26&lt;&gt;"",AU26-C26,"")</f>
        <v/>
      </c>
      <c r="EF26" s="115" t="str">
        <f aca="false">IF(AV26&lt;&gt;"",AV26-D26,"")</f>
        <v/>
      </c>
      <c r="EG26" s="115" t="str">
        <f aca="false">IF(AW26&lt;&gt;"",AW26-E26,"")</f>
        <v/>
      </c>
      <c r="EH26" s="115" t="str">
        <f aca="false">IF(AX26&lt;&gt;"",AX26-F26,"")</f>
        <v/>
      </c>
      <c r="EI26" s="115" t="str">
        <f aca="false">IF(AY26&lt;&gt;"",AY26-G26,"")</f>
        <v/>
      </c>
      <c r="EJ26" s="115" t="str">
        <f aca="false">IF(AZ26&lt;&gt;"",AZ26-H26,"")</f>
        <v/>
      </c>
      <c r="EK26" s="115" t="str">
        <f aca="false">IF(BA26&lt;&gt;"",BA26-I26,"")</f>
        <v/>
      </c>
      <c r="EL26" s="115" t="str">
        <f aca="false">IF(BB26&lt;&gt;"",BB26-J26,"")</f>
        <v/>
      </c>
      <c r="EM26" s="115" t="str">
        <f aca="false">IF(BC26&lt;&gt;"",BC26-K26,"")</f>
        <v/>
      </c>
      <c r="EN26" s="115" t="str">
        <f aca="false">IF(BD26&lt;&gt;"",BD26-L26,"")</f>
        <v/>
      </c>
      <c r="EO26" s="115" t="str">
        <f aca="false">IF(BE26&lt;&gt;"",BE26-M26,"")</f>
        <v/>
      </c>
      <c r="EP26" s="115" t="str">
        <f aca="false">IF(BF26&lt;&gt;"",BF26-N26,"")</f>
        <v/>
      </c>
      <c r="EQ26" s="115" t="str">
        <f aca="false">IF(BG26&lt;&gt;"",BG26-O26,"")</f>
        <v/>
      </c>
      <c r="ER26" s="115" t="str">
        <f aca="false">IF(BH26&lt;&gt;"",BH26-P26,"")</f>
        <v/>
      </c>
      <c r="ES26" s="115" t="str">
        <f aca="false">IF(BI26&lt;&gt;"",BI26-Q26,"")</f>
        <v/>
      </c>
      <c r="ET26" s="115" t="str">
        <f aca="false">IF(BJ26&lt;&gt;"",BJ26-R26,"")</f>
        <v/>
      </c>
      <c r="EU26" s="115" t="str">
        <f aca="false">IF(BK26&lt;&gt;"",BK26-S26,"")</f>
        <v/>
      </c>
      <c r="EV26" s="115" t="str">
        <f aca="false">IF(BL26&lt;&gt;"",BL26-T26,"")</f>
        <v/>
      </c>
      <c r="EW26" s="115" t="str">
        <f aca="false">IF(BM26&lt;&gt;"",BM26-U26,"")</f>
        <v/>
      </c>
      <c r="EX26" s="115" t="str">
        <f aca="false">IF(BN26&lt;&gt;"",BN26-V26,"")</f>
        <v/>
      </c>
      <c r="EY26" s="115" t="str">
        <f aca="false">IF(BO26&lt;&gt;"",BO26-W26,"")</f>
        <v/>
      </c>
      <c r="EZ26" s="115" t="str">
        <f aca="false">IF(BP26&lt;&gt;"",BP26-B26,"")</f>
        <v/>
      </c>
      <c r="FA26" s="115" t="str">
        <f aca="false">IF(BQ26&lt;&gt;"",BQ26-C26,"")</f>
        <v/>
      </c>
      <c r="FB26" s="115" t="str">
        <f aca="false">IF(BR26&lt;&gt;"",BR26-D26,"")</f>
        <v/>
      </c>
      <c r="FC26" s="115" t="str">
        <f aca="false">IF(BS26&lt;&gt;"",BS26-E26,"")</f>
        <v/>
      </c>
      <c r="FD26" s="115" t="str">
        <f aca="false">IF(BT26&lt;&gt;"",BT26-F26,"")</f>
        <v/>
      </c>
      <c r="FE26" s="115" t="str">
        <f aca="false">IF(BU26&lt;&gt;"",BU26-G26,"")</f>
        <v/>
      </c>
      <c r="FF26" s="115" t="str">
        <f aca="false">IF(BV26&lt;&gt;"",BV26-H26,"")</f>
        <v/>
      </c>
      <c r="FG26" s="115" t="str">
        <f aca="false">IF(BW26&lt;&gt;"",BW26-I26,"")</f>
        <v/>
      </c>
      <c r="FH26" s="115" t="str">
        <f aca="false">IF(BX26&lt;&gt;"",BX26-J26,"")</f>
        <v/>
      </c>
      <c r="FI26" s="115" t="str">
        <f aca="false">IF(BY26&lt;&gt;"",BY26-K26,"")</f>
        <v/>
      </c>
      <c r="FJ26" s="115" t="str">
        <f aca="false">IF(BZ26&lt;&gt;"",BZ26-L26,"")</f>
        <v/>
      </c>
      <c r="FK26" s="115" t="str">
        <f aca="false">IF(CA26&lt;&gt;"",CA26-M26,"")</f>
        <v/>
      </c>
      <c r="FL26" s="115" t="str">
        <f aca="false">IF(CB26&lt;&gt;"",CB26-N26,"")</f>
        <v/>
      </c>
      <c r="FM26" s="115" t="str">
        <f aca="false">IF(CC26&lt;&gt;"",CC26-O26,"")</f>
        <v/>
      </c>
      <c r="FN26" s="115" t="str">
        <f aca="false">IF(CD26&lt;&gt;"",CD26-P26,"")</f>
        <v/>
      </c>
      <c r="FO26" s="115" t="str">
        <f aca="false">IF(CE26&lt;&gt;"",CE26-Q26,"")</f>
        <v/>
      </c>
      <c r="FP26" s="115" t="str">
        <f aca="false">IF(CF26&lt;&gt;"",CF26-R26,"")</f>
        <v/>
      </c>
      <c r="FQ26" s="115" t="str">
        <f aca="false">IF(CG26&lt;&gt;"",CG26-S26,"")</f>
        <v/>
      </c>
      <c r="FR26" s="115" t="str">
        <f aca="false">IF(CH26&lt;&gt;"",CH26-T26,"")</f>
        <v/>
      </c>
      <c r="FS26" s="115" t="str">
        <f aca="false">IF(CI26&lt;&gt;"",CI26-U26,"")</f>
        <v/>
      </c>
      <c r="FT26" s="115" t="str">
        <f aca="false">IF(CJ26&lt;&gt;"",CJ26-V26,"")</f>
        <v/>
      </c>
      <c r="FU26" s="115" t="str">
        <f aca="false">IF(CK26&lt;&gt;"",CK26-W26,"")</f>
        <v/>
      </c>
      <c r="FV26" s="115" t="str">
        <f aca="false">IF(CL26&lt;&gt;"",CL26-B26,"")</f>
        <v/>
      </c>
      <c r="FW26" s="115" t="str">
        <f aca="false">IF(CM26&lt;&gt;"",CM26-C26,"")</f>
        <v/>
      </c>
      <c r="FX26" s="115" t="str">
        <f aca="false">IF(CN26&lt;&gt;"",CN26-D26,"")</f>
        <v/>
      </c>
      <c r="FY26" s="115" t="str">
        <f aca="false">IF(CO26&lt;&gt;"",CO26-E26,"")</f>
        <v/>
      </c>
      <c r="FZ26" s="115" t="str">
        <f aca="false">IF(CP26&lt;&gt;"",CP26-F26,"")</f>
        <v/>
      </c>
      <c r="GA26" s="115" t="str">
        <f aca="false">IF(CQ26&lt;&gt;"",CQ26-G26,"")</f>
        <v/>
      </c>
      <c r="GB26" s="115" t="str">
        <f aca="false">IF(CR26&lt;&gt;"",CR26-H26,"")</f>
        <v/>
      </c>
      <c r="GC26" s="115" t="str">
        <f aca="false">IF(CS26&lt;&gt;"",CS26-I26,"")</f>
        <v/>
      </c>
      <c r="GD26" s="115" t="str">
        <f aca="false">IF(CT26&lt;&gt;"",CT26-J26,"")</f>
        <v/>
      </c>
      <c r="GE26" s="115" t="str">
        <f aca="false">IF(CU26&lt;&gt;"",CU26-K26,"")</f>
        <v/>
      </c>
      <c r="GF26" s="115" t="str">
        <f aca="false">IF(CV26&lt;&gt;"",CV26-L26,"")</f>
        <v/>
      </c>
      <c r="GG26" s="115" t="str">
        <f aca="false">IF(CW26&lt;&gt;"",CW26-M26,"")</f>
        <v/>
      </c>
      <c r="GH26" s="115" t="str">
        <f aca="false">IF(CX26&lt;&gt;"",CX26-N26,"")</f>
        <v/>
      </c>
      <c r="GI26" s="115" t="str">
        <f aca="false">IF(CY26&lt;&gt;"",CY26-O26,"")</f>
        <v/>
      </c>
      <c r="GJ26" s="115" t="str">
        <f aca="false">IF(CZ26&lt;&gt;"",CZ26-P26,"")</f>
        <v/>
      </c>
      <c r="GK26" s="115" t="str">
        <f aca="false">IF(DA26&lt;&gt;"",DA26-Q26,"")</f>
        <v/>
      </c>
      <c r="GL26" s="115" t="str">
        <f aca="false">IF(DB26&lt;&gt;"",DB26-R26,"")</f>
        <v/>
      </c>
      <c r="GM26" s="115" t="str">
        <f aca="false">IF(DC26&lt;&gt;"",DC26-S26,"")</f>
        <v/>
      </c>
      <c r="GN26" s="115" t="str">
        <f aca="false">IF(DD26&lt;&gt;"",DD26-T26,"")</f>
        <v/>
      </c>
      <c r="GO26" s="115" t="str">
        <f aca="false">IF(DE26&lt;&gt;"",DE26-U26,"")</f>
        <v/>
      </c>
      <c r="GP26" s="115" t="str">
        <f aca="false">IF(DF26&lt;&gt;"",DF26-V26,"")</f>
        <v/>
      </c>
      <c r="GQ26" s="115" t="str">
        <f aca="false">IF(DG26&lt;&gt;"",DG26-W26,"")</f>
        <v/>
      </c>
      <c r="GR26" s="116" t="n">
        <f aca="false" t="array" ref="GR26:GR26">MAX(DH26:GQ26)=MIN(DH26:GQ26)</f>
        <v>1</v>
      </c>
    </row>
    <row r="27" customFormat="false" ht="15" hidden="true" customHeight="false" outlineLevel="0" collapsed="false">
      <c r="A27" s="39" t="s">
        <v>69</v>
      </c>
      <c r="B27" s="115" t="str">
        <f aca="false">IFERROR(ROUND(AVERAGE(X27,AT27,BP27,CL27),0),"")</f>
        <v/>
      </c>
      <c r="C27" s="115" t="str">
        <f aca="false">IFERROR(ROUND(AVERAGE(Y27,AU27,BQ27,CM27),0),"")</f>
        <v/>
      </c>
      <c r="D27" s="115" t="str">
        <f aca="false">IFERROR(ROUND(AVERAGE(Z27,AV27,BR27,CN27),0),"")</f>
        <v/>
      </c>
      <c r="E27" s="115" t="str">
        <f aca="false">IFERROR(ROUND(AVERAGE(AA27,AW27,BS27,CO27),0),"")</f>
        <v/>
      </c>
      <c r="F27" s="115" t="str">
        <f aca="false">IFERROR(ROUND(AVERAGE(AB27,AX27,BT27,CP27),0),"")</f>
        <v/>
      </c>
      <c r="G27" s="115" t="str">
        <f aca="false">IFERROR(ROUND(AVERAGE(AC27,AY27,BU27,CQ27),0),"")</f>
        <v/>
      </c>
      <c r="H27" s="115" t="str">
        <f aca="false">IFERROR(ROUND(AVERAGE(AD27,AZ27,BV27,CR27),0),"")</f>
        <v/>
      </c>
      <c r="I27" s="115" t="str">
        <f aca="false">IFERROR(ROUND(AVERAGE(AE27,BA27,BW27,CS27),0),"")</f>
        <v/>
      </c>
      <c r="J27" s="115" t="str">
        <f aca="false">IFERROR(ROUND(AVERAGE(AF27,BB27,BX27,CT27),0),"")</f>
        <v/>
      </c>
      <c r="K27" s="115" t="str">
        <f aca="false">IFERROR(ROUND(AVERAGE(AG27,BC27,BY27,CU27),0),"")</f>
        <v/>
      </c>
      <c r="L27" s="115" t="str">
        <f aca="false">IFERROR(ROUND(AVERAGE(AH27,BD27,BZ27,CV27),0),"")</f>
        <v/>
      </c>
      <c r="M27" s="115" t="str">
        <f aca="false">IFERROR(ROUND(AVERAGE(AI27,BE27,CA27,CW27),0),"")</f>
        <v/>
      </c>
      <c r="N27" s="115" t="str">
        <f aca="false">IFERROR(ROUND(AVERAGE(AJ27,BF27,CB27,CX27),0),"")</f>
        <v/>
      </c>
      <c r="O27" s="115" t="str">
        <f aca="false">IFERROR(ROUND(AVERAGE(AK27,BG27,CC27,CY27),0),"")</f>
        <v/>
      </c>
      <c r="P27" s="115" t="str">
        <f aca="false">IFERROR(ROUND(AVERAGE(AL27,BH27,CD27,CZ27),0),"")</f>
        <v/>
      </c>
      <c r="Q27" s="115" t="str">
        <f aca="false">IFERROR(ROUND(AVERAGE(AM27,BI27,CE27,DA27),0),"")</f>
        <v/>
      </c>
      <c r="R27" s="115" t="str">
        <f aca="false">IFERROR(ROUND(AVERAGE(AN27,BJ27,CF27,DB27),0),"")</f>
        <v/>
      </c>
      <c r="S27" s="115" t="str">
        <f aca="false">IFERROR(ROUND(AVERAGE(AO27,BK27,CG27,DC27),0),"")</f>
        <v/>
      </c>
      <c r="T27" s="115" t="str">
        <f aca="false">IFERROR(ROUND(AVERAGE(AP27,BL27,CH27,DD27),0),"")</f>
        <v/>
      </c>
      <c r="U27" s="115" t="str">
        <f aca="false">IFERROR(ROUND(AVERAGE(AQ27,BM27,CI27,DE27),0),"")</f>
        <v/>
      </c>
      <c r="V27" s="115" t="str">
        <f aca="false">IFERROR(ROUND(AVERAGE(AR27,BN27,CJ27,DF27),0),"")</f>
        <v/>
      </c>
      <c r="W27" s="115" t="str">
        <f aca="false">IFERROR(ROUND(AVERAGE(AS27,BO27,CK27,DG27),0),"")</f>
        <v/>
      </c>
      <c r="X27" s="94" t="str">
        <f aca="false">IFERROR(INDEX('ES-Efficacy Acceptability'!H$12:H$52,MATCH($A27,'ES-Efficacy Acceptability'!$B$12:$B$52,0)),"")</f>
        <v/>
      </c>
      <c r="Y27" s="94" t="str">
        <f aca="false">IFERROR(INDEX('ES-Efficacy Acceptability'!I$12:I$52,MATCH($A27,'ES-Efficacy Acceptability'!$B$12:$B$52,0)),"")</f>
        <v/>
      </c>
      <c r="Z27" s="94" t="str">
        <f aca="false">IFERROR(INDEX('ES-Efficacy Acceptability'!J$12:J$52,MATCH($A27,'ES-Efficacy Acceptability'!$B$12:$B$52,0)),"")</f>
        <v/>
      </c>
      <c r="AA27" s="94" t="str">
        <f aca="false">IFERROR(INDEX('ES-Efficacy Acceptability'!K$12:K$52,MATCH($A27,'ES-Efficacy Acceptability'!$B$12:$B$52,0)),"")</f>
        <v/>
      </c>
      <c r="AB27" s="94" t="str">
        <f aca="false">IFERROR(INDEX('ES-Efficacy Acceptability'!L$12:L$52,MATCH($A27,'ES-Efficacy Acceptability'!$B$12:$B$52,0)),"")</f>
        <v/>
      </c>
      <c r="AC27" s="94" t="str">
        <f aca="false">IFERROR(INDEX('ES-Efficacy Acceptability'!M$12:M$52,MATCH($A27,'ES-Efficacy Acceptability'!$B$12:$B$52,0)),"")</f>
        <v/>
      </c>
      <c r="AD27" s="94" t="str">
        <f aca="false">IFERROR(INDEX('ES-Efficacy Acceptability'!N$12:N$52,MATCH($A27,'ES-Efficacy Acceptability'!$B$12:$B$52,0)),"")</f>
        <v/>
      </c>
      <c r="AE27" s="94" t="str">
        <f aca="false">IFERROR(INDEX('ES-Efficacy Acceptability'!O$12:O$52,MATCH($A27,'ES-Efficacy Acceptability'!$B$12:$B$52,0)),"")</f>
        <v/>
      </c>
      <c r="AF27" s="94" t="str">
        <f aca="false">IFERROR(INDEX('ES-Efficacy Acceptability'!P$12:P$52,MATCH($A27,'ES-Efficacy Acceptability'!$B$12:$B$52,0)),"")</f>
        <v/>
      </c>
      <c r="AG27" s="94" t="str">
        <f aca="false">IFERROR(INDEX('ES-Efficacy Acceptability'!Q$12:Q$52,MATCH($A27,'ES-Efficacy Acceptability'!$B$12:$B$52,0)),"")</f>
        <v/>
      </c>
      <c r="AH27" s="94" t="str">
        <f aca="false">IFERROR(INDEX('ES-Efficacy Acceptability'!R$12:R$52,MATCH($A27,'ES-Efficacy Acceptability'!$B$12:$B$52,0)),"")</f>
        <v/>
      </c>
      <c r="AI27" s="94" t="str">
        <f aca="false">IFERROR(INDEX('ES-Efficacy Acceptability'!S$12:S$52,MATCH($A27,'ES-Efficacy Acceptability'!$B$12:$B$52,0)),"")</f>
        <v/>
      </c>
      <c r="AJ27" s="94" t="str">
        <f aca="false">IFERROR(INDEX('ES-Efficacy Acceptability'!T$12:T$52,MATCH($A27,'ES-Efficacy Acceptability'!$B$12:$B$52,0)),"")</f>
        <v/>
      </c>
      <c r="AK27" s="94" t="str">
        <f aca="false">IFERROR(INDEX('ES-Efficacy Acceptability'!U$12:U$52,MATCH($A27,'ES-Efficacy Acceptability'!$B$12:$B$52,0)),"")</f>
        <v/>
      </c>
      <c r="AL27" s="94" t="str">
        <f aca="false">IFERROR(INDEX('ES-Efficacy Acceptability'!V$12:V$52,MATCH($A27,'ES-Efficacy Acceptability'!$B$12:$B$52,0)),"")</f>
        <v/>
      </c>
      <c r="AM27" s="94" t="str">
        <f aca="false">IFERROR(INDEX('ES-Efficacy Acceptability'!W$12:W$52,MATCH($A27,'ES-Efficacy Acceptability'!$B$12:$B$52,0)),"")</f>
        <v/>
      </c>
      <c r="AN27" s="94" t="str">
        <f aca="false">IFERROR(INDEX('ES-Efficacy Acceptability'!X$12:X$52,MATCH($A27,'ES-Efficacy Acceptability'!$B$12:$B$52,0)),"")</f>
        <v/>
      </c>
      <c r="AO27" s="94" t="str">
        <f aca="false">IFERROR(INDEX('ES-Efficacy Acceptability'!Y$12:Y$52,MATCH($A27,'ES-Efficacy Acceptability'!$B$12:$B$52,0)),"")</f>
        <v/>
      </c>
      <c r="AP27" s="94" t="str">
        <f aca="false">IFERROR(INDEX('ES-Efficacy Acceptability'!Z$12:Z$52,MATCH($A27,'ES-Efficacy Acceptability'!$B$12:$B$52,0)),"")</f>
        <v/>
      </c>
      <c r="AQ27" s="94" t="str">
        <f aca="false">IFERROR(INDEX('ES-Efficacy Acceptability'!AA$12:AA$52,MATCH($A27,'ES-Efficacy Acceptability'!$B$12:$B$52,0)),"")</f>
        <v/>
      </c>
      <c r="AR27" s="94" t="str">
        <f aca="false">IFERROR(INDEX('ES-Efficacy Acceptability'!AB$12:AB$52,MATCH($A27,'ES-Efficacy Acceptability'!$B$12:$B$52,0)),"")</f>
        <v/>
      </c>
      <c r="AS27" s="94" t="str">
        <f aca="false">IFERROR(INDEX('ES-Efficacy Acceptability'!AC$12:AC$52,MATCH($A27,'ES-Efficacy Acceptability'!$B$12:$B$52,0)),"")</f>
        <v/>
      </c>
      <c r="AT27" s="94" t="str">
        <f aca="false">IFERROR(INDEX('IT-Efficacy Acceptability'!H$12:H$52,MATCH($A27,'IT-Efficacy Acceptability'!$B$12:$B$52,0)),"")</f>
        <v/>
      </c>
      <c r="AU27" s="94" t="str">
        <f aca="false">IFERROR(INDEX('IT-Efficacy Acceptability'!I$12:I$52,MATCH($A27,'IT-Efficacy Acceptability'!$B$12:$B$52,0)),"")</f>
        <v/>
      </c>
      <c r="AV27" s="94" t="str">
        <f aca="false">IFERROR(INDEX('IT-Efficacy Acceptability'!J$12:J$52,MATCH($A27,'IT-Efficacy Acceptability'!$B$12:$B$52,0)),"")</f>
        <v/>
      </c>
      <c r="AW27" s="94" t="str">
        <f aca="false">IFERROR(INDEX('IT-Efficacy Acceptability'!K$12:K$52,MATCH($A27,'IT-Efficacy Acceptability'!$B$12:$B$52,0)),"")</f>
        <v/>
      </c>
      <c r="AX27" s="94" t="str">
        <f aca="false">IFERROR(INDEX('IT-Efficacy Acceptability'!L$12:L$52,MATCH($A27,'IT-Efficacy Acceptability'!$B$12:$B$52,0)),"")</f>
        <v/>
      </c>
      <c r="AY27" s="94" t="str">
        <f aca="false">IFERROR(INDEX('IT-Efficacy Acceptability'!M$12:M$52,MATCH($A27,'IT-Efficacy Acceptability'!$B$12:$B$52,0)),"")</f>
        <v/>
      </c>
      <c r="AZ27" s="94" t="str">
        <f aca="false">IFERROR(INDEX('IT-Efficacy Acceptability'!N$12:N$52,MATCH($A27,'IT-Efficacy Acceptability'!$B$12:$B$52,0)),"")</f>
        <v/>
      </c>
      <c r="BA27" s="94" t="str">
        <f aca="false">IFERROR(INDEX('IT-Efficacy Acceptability'!O$12:O$52,MATCH($A27,'IT-Efficacy Acceptability'!$B$12:$B$52,0)),"")</f>
        <v/>
      </c>
      <c r="BB27" s="94" t="str">
        <f aca="false">IFERROR(INDEX('IT-Efficacy Acceptability'!P$12:P$52,MATCH($A27,'IT-Efficacy Acceptability'!$B$12:$B$52,0)),"")</f>
        <v/>
      </c>
      <c r="BC27" s="94" t="str">
        <f aca="false">IFERROR(INDEX('IT-Efficacy Acceptability'!Q$12:Q$52,MATCH($A27,'IT-Efficacy Acceptability'!$B$12:$B$52,0)),"")</f>
        <v/>
      </c>
      <c r="BD27" s="94" t="str">
        <f aca="false">IFERROR(INDEX('IT-Efficacy Acceptability'!R$12:R$52,MATCH($A27,'IT-Efficacy Acceptability'!$B$12:$B$52,0)),"")</f>
        <v/>
      </c>
      <c r="BE27" s="94" t="str">
        <f aca="false">IFERROR(INDEX('IT-Efficacy Acceptability'!S$12:S$52,MATCH($A27,'IT-Efficacy Acceptability'!$B$12:$B$52,0)),"")</f>
        <v/>
      </c>
      <c r="BF27" s="94" t="str">
        <f aca="false">IFERROR(INDEX('IT-Efficacy Acceptability'!T$12:T$52,MATCH($A27,'IT-Efficacy Acceptability'!$B$12:$B$52,0)),"")</f>
        <v/>
      </c>
      <c r="BG27" s="94" t="str">
        <f aca="false">IFERROR(INDEX('IT-Efficacy Acceptability'!U$12:U$52,MATCH($A27,'IT-Efficacy Acceptability'!$B$12:$B$52,0)),"")</f>
        <v/>
      </c>
      <c r="BH27" s="94" t="str">
        <f aca="false">IFERROR(INDEX('IT-Efficacy Acceptability'!V$12:V$52,MATCH($A27,'IT-Efficacy Acceptability'!$B$12:$B$52,0)),"")</f>
        <v/>
      </c>
      <c r="BI27" s="94" t="str">
        <f aca="false">IFERROR(INDEX('IT-Efficacy Acceptability'!W$12:W$52,MATCH($A27,'IT-Efficacy Acceptability'!$B$12:$B$52,0)),"")</f>
        <v/>
      </c>
      <c r="BJ27" s="94" t="str">
        <f aca="false">IFERROR(INDEX('IT-Efficacy Acceptability'!X$12:X$52,MATCH($A27,'IT-Efficacy Acceptability'!$B$12:$B$52,0)),"")</f>
        <v/>
      </c>
      <c r="BK27" s="94" t="str">
        <f aca="false">IFERROR(INDEX('IT-Efficacy Acceptability'!Y$12:Y$52,MATCH($A27,'IT-Efficacy Acceptability'!$B$12:$B$52,0)),"")</f>
        <v/>
      </c>
      <c r="BL27" s="94" t="str">
        <f aca="false">IFERROR(INDEX('IT-Efficacy Acceptability'!Z$12:Z$52,MATCH($A27,'IT-Efficacy Acceptability'!$B$12:$B$52,0)),"")</f>
        <v/>
      </c>
      <c r="BM27" s="94" t="str">
        <f aca="false">IFERROR(INDEX('IT-Efficacy Acceptability'!AA$12:AA$52,MATCH($A27,'IT-Efficacy Acceptability'!$B$12:$B$52,0)),"")</f>
        <v/>
      </c>
      <c r="BN27" s="94" t="str">
        <f aca="false">IFERROR(INDEX('IT-Efficacy Acceptability'!AB$12:AB$52,MATCH($A27,'IT-Efficacy Acceptability'!$B$12:$B$52,0)),"")</f>
        <v/>
      </c>
      <c r="BO27" s="94" t="str">
        <f aca="false">IFERROR(INDEX('IT-Efficacy Acceptability'!AC$12:AC$52,MATCH($A27,'IT-Efficacy Acceptability'!$B$12:$B$52,0)),"")</f>
        <v/>
      </c>
      <c r="BP27" s="94" t="str">
        <f aca="false">IFERROR(INDEX('DE-Efficacy Acceptability'!H$12:H$52,MATCH($A27,'DE-Efficacy Acceptability'!$B$12:$B$52,0)),"")</f>
        <v/>
      </c>
      <c r="BQ27" s="94" t="str">
        <f aca="false">IFERROR(INDEX('DE-Efficacy Acceptability'!I$12:I$52,MATCH($A27,'DE-Efficacy Acceptability'!$B$12:$B$52,0)),"")</f>
        <v/>
      </c>
      <c r="BR27" s="94" t="str">
        <f aca="false">IFERROR(INDEX('DE-Efficacy Acceptability'!J$12:J$52,MATCH($A27,'DE-Efficacy Acceptability'!$B$12:$B$52,0)),"")</f>
        <v/>
      </c>
      <c r="BS27" s="94" t="str">
        <f aca="false">IFERROR(INDEX('DE-Efficacy Acceptability'!K$12:K$52,MATCH($A27,'DE-Efficacy Acceptability'!$B$12:$B$52,0)),"")</f>
        <v/>
      </c>
      <c r="BT27" s="94" t="str">
        <f aca="false">IFERROR(INDEX('DE-Efficacy Acceptability'!L$12:L$52,MATCH($A27,'DE-Efficacy Acceptability'!$B$12:$B$52,0)),"")</f>
        <v/>
      </c>
      <c r="BU27" s="94" t="str">
        <f aca="false">IFERROR(INDEX('DE-Efficacy Acceptability'!M$12:M$52,MATCH($A27,'DE-Efficacy Acceptability'!$B$12:$B$52,0)),"")</f>
        <v/>
      </c>
      <c r="BV27" s="94" t="str">
        <f aca="false">IFERROR(INDEX('DE-Efficacy Acceptability'!N$12:N$52,MATCH($A27,'DE-Efficacy Acceptability'!$B$12:$B$52,0)),"")</f>
        <v/>
      </c>
      <c r="BW27" s="94" t="str">
        <f aca="false">IFERROR(INDEX('DE-Efficacy Acceptability'!O$12:O$52,MATCH($A27,'DE-Efficacy Acceptability'!$B$12:$B$52,0)),"")</f>
        <v/>
      </c>
      <c r="BX27" s="94" t="str">
        <f aca="false">IFERROR(INDEX('DE-Efficacy Acceptability'!P$12:P$52,MATCH($A27,'DE-Efficacy Acceptability'!$B$12:$B$52,0)),"")</f>
        <v/>
      </c>
      <c r="BY27" s="94" t="str">
        <f aca="false">IFERROR(INDEX('DE-Efficacy Acceptability'!Q$12:Q$52,MATCH($A27,'DE-Efficacy Acceptability'!$B$12:$B$52,0)),"")</f>
        <v/>
      </c>
      <c r="BZ27" s="94" t="str">
        <f aca="false">IFERROR(INDEX('DE-Efficacy Acceptability'!R$12:R$52,MATCH($A27,'DE-Efficacy Acceptability'!$B$12:$B$52,0)),"")</f>
        <v/>
      </c>
      <c r="CA27" s="94" t="str">
        <f aca="false">IFERROR(INDEX('DE-Efficacy Acceptability'!S$12:S$52,MATCH($A27,'DE-Efficacy Acceptability'!$B$12:$B$52,0)),"")</f>
        <v/>
      </c>
      <c r="CB27" s="94" t="str">
        <f aca="false">IFERROR(INDEX('DE-Efficacy Acceptability'!T$12:T$52,MATCH($A27,'DE-Efficacy Acceptability'!$B$12:$B$52,0)),"")</f>
        <v/>
      </c>
      <c r="CC27" s="94" t="str">
        <f aca="false">IFERROR(INDEX('DE-Efficacy Acceptability'!U$12:U$52,MATCH($A27,'DE-Efficacy Acceptability'!$B$12:$B$52,0)),"")</f>
        <v/>
      </c>
      <c r="CD27" s="94" t="str">
        <f aca="false">IFERROR(INDEX('DE-Efficacy Acceptability'!V$12:V$52,MATCH($A27,'DE-Efficacy Acceptability'!$B$12:$B$52,0)),"")</f>
        <v/>
      </c>
      <c r="CE27" s="94" t="str">
        <f aca="false">IFERROR(INDEX('DE-Efficacy Acceptability'!W$12:W$52,MATCH($A27,'DE-Efficacy Acceptability'!$B$12:$B$52,0)),"")</f>
        <v/>
      </c>
      <c r="CF27" s="94" t="str">
        <f aca="false">IFERROR(INDEX('DE-Efficacy Acceptability'!X$12:X$52,MATCH($A27,'DE-Efficacy Acceptability'!$B$12:$B$52,0)),"")</f>
        <v/>
      </c>
      <c r="CG27" s="94" t="str">
        <f aca="false">IFERROR(INDEX('DE-Efficacy Acceptability'!Y$12:Y$52,MATCH($A27,'DE-Efficacy Acceptability'!$B$12:$B$52,0)),"")</f>
        <v/>
      </c>
      <c r="CH27" s="94" t="str">
        <f aca="false">IFERROR(INDEX('DE-Efficacy Acceptability'!Z$12:Z$52,MATCH($A27,'DE-Efficacy Acceptability'!$B$12:$B$52,0)),"")</f>
        <v/>
      </c>
      <c r="CI27" s="94" t="str">
        <f aca="false">IFERROR(INDEX('DE-Efficacy Acceptability'!AA$12:AA$52,MATCH($A27,'DE-Efficacy Acceptability'!$B$12:$B$52,0)),"")</f>
        <v/>
      </c>
      <c r="CJ27" s="94" t="str">
        <f aca="false">IFERROR(INDEX('DE-Efficacy Acceptability'!AB$12:AB$52,MATCH($A27,'DE-Efficacy Acceptability'!$B$12:$B$52,0)),"")</f>
        <v/>
      </c>
      <c r="CK27" s="94" t="str">
        <f aca="false">IFERROR(INDEX('DE-Efficacy Acceptability'!AC$12:AC$52,MATCH($A27,'DE-Efficacy Acceptability'!$B$12:$B$52,0)),"")</f>
        <v/>
      </c>
      <c r="CL27" s="94" t="str">
        <f aca="false">IFERROR(INDEX('FR-Efficacy Acceptability'!H$12:H$52,MATCH($A27,'FR-Efficacy Acceptability'!$B$12:$B$52,0)),"")</f>
        <v/>
      </c>
      <c r="CM27" s="94" t="str">
        <f aca="false">IFERROR(INDEX('FR-Efficacy Acceptability'!I$12:I$52,MATCH($A27,'FR-Efficacy Acceptability'!$B$12:$B$52,0)),"")</f>
        <v/>
      </c>
      <c r="CN27" s="94" t="str">
        <f aca="false">IFERROR(INDEX('FR-Efficacy Acceptability'!J$12:J$52,MATCH($A27,'FR-Efficacy Acceptability'!$B$12:$B$52,0)),"")</f>
        <v/>
      </c>
      <c r="CO27" s="94" t="str">
        <f aca="false">IFERROR(INDEX('FR-Efficacy Acceptability'!K$12:K$52,MATCH($A27,'FR-Efficacy Acceptability'!$B$12:$B$52,0)),"")</f>
        <v/>
      </c>
      <c r="CP27" s="94" t="str">
        <f aca="false">IFERROR(INDEX('FR-Efficacy Acceptability'!L$12:L$52,MATCH($A27,'FR-Efficacy Acceptability'!$B$12:$B$52,0)),"")</f>
        <v/>
      </c>
      <c r="CQ27" s="94" t="str">
        <f aca="false">IFERROR(INDEX('FR-Efficacy Acceptability'!M$12:M$52,MATCH($A27,'FR-Efficacy Acceptability'!$B$12:$B$52,0)),"")</f>
        <v/>
      </c>
      <c r="CR27" s="94" t="str">
        <f aca="false">IFERROR(INDEX('FR-Efficacy Acceptability'!N$12:N$52,MATCH($A27,'FR-Efficacy Acceptability'!$B$12:$B$52,0)),"")</f>
        <v/>
      </c>
      <c r="CS27" s="94" t="str">
        <f aca="false">IFERROR(INDEX('FR-Efficacy Acceptability'!O$12:O$52,MATCH($A27,'FR-Efficacy Acceptability'!$B$12:$B$52,0)),"")</f>
        <v/>
      </c>
      <c r="CT27" s="94" t="str">
        <f aca="false">IFERROR(INDEX('FR-Efficacy Acceptability'!P$12:P$52,MATCH($A27,'FR-Efficacy Acceptability'!$B$12:$B$52,0)),"")</f>
        <v/>
      </c>
      <c r="CU27" s="94" t="str">
        <f aca="false">IFERROR(INDEX('FR-Efficacy Acceptability'!Q$12:Q$52,MATCH($A27,'FR-Efficacy Acceptability'!$B$12:$B$52,0)),"")</f>
        <v/>
      </c>
      <c r="CV27" s="94" t="str">
        <f aca="false">IFERROR(INDEX('FR-Efficacy Acceptability'!R$12:R$52,MATCH($A27,'FR-Efficacy Acceptability'!$B$12:$B$52,0)),"")</f>
        <v/>
      </c>
      <c r="CW27" s="94" t="str">
        <f aca="false">IFERROR(INDEX('FR-Efficacy Acceptability'!S$12:S$52,MATCH($A27,'FR-Efficacy Acceptability'!$B$12:$B$52,0)),"")</f>
        <v/>
      </c>
      <c r="CX27" s="94" t="str">
        <f aca="false">IFERROR(INDEX('FR-Efficacy Acceptability'!T$12:T$52,MATCH($A27,'FR-Efficacy Acceptability'!$B$12:$B$52,0)),"")</f>
        <v/>
      </c>
      <c r="CY27" s="94" t="str">
        <f aca="false">IFERROR(INDEX('FR-Efficacy Acceptability'!U$12:U$52,MATCH($A27,'FR-Efficacy Acceptability'!$B$12:$B$52,0)),"")</f>
        <v/>
      </c>
      <c r="CZ27" s="94" t="str">
        <f aca="false">IFERROR(INDEX('FR-Efficacy Acceptability'!V$12:V$52,MATCH($A27,'FR-Efficacy Acceptability'!$B$12:$B$52,0)),"")</f>
        <v/>
      </c>
      <c r="DA27" s="94" t="str">
        <f aca="false">IFERROR(INDEX('FR-Efficacy Acceptability'!W$12:W$52,MATCH($A27,'FR-Efficacy Acceptability'!$B$12:$B$52,0)),"")</f>
        <v/>
      </c>
      <c r="DB27" s="94" t="str">
        <f aca="false">IFERROR(INDEX('FR-Efficacy Acceptability'!X$12:X$52,MATCH($A27,'FR-Efficacy Acceptability'!$B$12:$B$52,0)),"")</f>
        <v/>
      </c>
      <c r="DC27" s="94" t="str">
        <f aca="false">IFERROR(INDEX('FR-Efficacy Acceptability'!Y$12:Y$52,MATCH($A27,'FR-Efficacy Acceptability'!$B$12:$B$52,0)),"")</f>
        <v/>
      </c>
      <c r="DD27" s="94" t="str">
        <f aca="false">IFERROR(INDEX('FR-Efficacy Acceptability'!Z$12:Z$52,MATCH($A27,'FR-Efficacy Acceptability'!$B$12:$B$52,0)),"")</f>
        <v/>
      </c>
      <c r="DE27" s="94" t="str">
        <f aca="false">IFERROR(INDEX('FR-Efficacy Acceptability'!AA$12:AA$52,MATCH($A27,'FR-Efficacy Acceptability'!$B$12:$B$52,0)),"")</f>
        <v/>
      </c>
      <c r="DF27" s="94" t="str">
        <f aca="false">IFERROR(INDEX('FR-Efficacy Acceptability'!AB$12:AB$52,MATCH($A27,'FR-Efficacy Acceptability'!$B$12:$B$52,0)),"")</f>
        <v/>
      </c>
      <c r="DG27" s="94" t="str">
        <f aca="false">IFERROR(INDEX('FR-Efficacy Acceptability'!AC$12:AC$52,MATCH($A27,'FR-Efficacy Acceptability'!$B$12:$B$52,0)),"")</f>
        <v/>
      </c>
      <c r="DH27" s="115" t="str">
        <f aca="false">IF(X27&lt;&gt;"",X27-B27,"")</f>
        <v/>
      </c>
      <c r="DI27" s="115" t="str">
        <f aca="false">IF(Y27&lt;&gt;"",Y27-C27,"")</f>
        <v/>
      </c>
      <c r="DJ27" s="115" t="str">
        <f aca="false">IF(Z27&lt;&gt;"",Z27-D27,"")</f>
        <v/>
      </c>
      <c r="DK27" s="115" t="str">
        <f aca="false">IF(AA27&lt;&gt;"",AA27-E27,"")</f>
        <v/>
      </c>
      <c r="DL27" s="115" t="str">
        <f aca="false">IF(AB27&lt;&gt;"",AB27-F27,"")</f>
        <v/>
      </c>
      <c r="DM27" s="115" t="str">
        <f aca="false">IF(AC27&lt;&gt;"",AC27-G27,"")</f>
        <v/>
      </c>
      <c r="DN27" s="115" t="str">
        <f aca="false">IF(AD27&lt;&gt;"",AD27-H27,"")</f>
        <v/>
      </c>
      <c r="DO27" s="115" t="str">
        <f aca="false">IF(AE27&lt;&gt;"",AE27-I27,"")</f>
        <v/>
      </c>
      <c r="DP27" s="115" t="str">
        <f aca="false">IF(AF27&lt;&gt;"",AF27-J27,"")</f>
        <v/>
      </c>
      <c r="DQ27" s="115" t="str">
        <f aca="false">IF(AG27&lt;&gt;"",AG27-K27,"")</f>
        <v/>
      </c>
      <c r="DR27" s="115" t="str">
        <f aca="false">IF(AH27&lt;&gt;"",AH27-L27,"")</f>
        <v/>
      </c>
      <c r="DS27" s="115" t="str">
        <f aca="false">IF(AI27&lt;&gt;"",AI27-M27,"")</f>
        <v/>
      </c>
      <c r="DT27" s="115" t="str">
        <f aca="false">IF(AJ27&lt;&gt;"",AJ27-N27,"")</f>
        <v/>
      </c>
      <c r="DU27" s="115" t="str">
        <f aca="false">IF(AK27&lt;&gt;"",AK27-O27,"")</f>
        <v/>
      </c>
      <c r="DV27" s="115" t="str">
        <f aca="false">IF(AL27&lt;&gt;"",AL27-P27,"")</f>
        <v/>
      </c>
      <c r="DW27" s="115" t="str">
        <f aca="false">IF(AM27&lt;&gt;"",AM27-Q27,"")</f>
        <v/>
      </c>
      <c r="DX27" s="115" t="str">
        <f aca="false">IF(AN27&lt;&gt;"",AN27-R27,"")</f>
        <v/>
      </c>
      <c r="DY27" s="115" t="str">
        <f aca="false">IF(AO27&lt;&gt;"",AO27-S27,"")</f>
        <v/>
      </c>
      <c r="DZ27" s="115" t="str">
        <f aca="false">IF(AP27&lt;&gt;"",AP27-T27,"")</f>
        <v/>
      </c>
      <c r="EA27" s="115" t="str">
        <f aca="false">IF(AQ27&lt;&gt;"",AQ27-U27,"")</f>
        <v/>
      </c>
      <c r="EB27" s="115" t="str">
        <f aca="false">IF(AR27&lt;&gt;"",AR27-V27,"")</f>
        <v/>
      </c>
      <c r="EC27" s="115" t="str">
        <f aca="false">IF(AS27&lt;&gt;"",AS27-W27,"")</f>
        <v/>
      </c>
      <c r="ED27" s="115" t="str">
        <f aca="false">IF(AT27&lt;&gt;"",AT27-B27,"")</f>
        <v/>
      </c>
      <c r="EE27" s="115" t="str">
        <f aca="false">IF(AU27&lt;&gt;"",AU27-C27,"")</f>
        <v/>
      </c>
      <c r="EF27" s="115" t="str">
        <f aca="false">IF(AV27&lt;&gt;"",AV27-D27,"")</f>
        <v/>
      </c>
      <c r="EG27" s="115" t="str">
        <f aca="false">IF(AW27&lt;&gt;"",AW27-E27,"")</f>
        <v/>
      </c>
      <c r="EH27" s="115" t="str">
        <f aca="false">IF(AX27&lt;&gt;"",AX27-F27,"")</f>
        <v/>
      </c>
      <c r="EI27" s="115" t="str">
        <f aca="false">IF(AY27&lt;&gt;"",AY27-G27,"")</f>
        <v/>
      </c>
      <c r="EJ27" s="115" t="str">
        <f aca="false">IF(AZ27&lt;&gt;"",AZ27-H27,"")</f>
        <v/>
      </c>
      <c r="EK27" s="115" t="str">
        <f aca="false">IF(BA27&lt;&gt;"",BA27-I27,"")</f>
        <v/>
      </c>
      <c r="EL27" s="115" t="str">
        <f aca="false">IF(BB27&lt;&gt;"",BB27-J27,"")</f>
        <v/>
      </c>
      <c r="EM27" s="115" t="str">
        <f aca="false">IF(BC27&lt;&gt;"",BC27-K27,"")</f>
        <v/>
      </c>
      <c r="EN27" s="115" t="str">
        <f aca="false">IF(BD27&lt;&gt;"",BD27-L27,"")</f>
        <v/>
      </c>
      <c r="EO27" s="115" t="str">
        <f aca="false">IF(BE27&lt;&gt;"",BE27-M27,"")</f>
        <v/>
      </c>
      <c r="EP27" s="115" t="str">
        <f aca="false">IF(BF27&lt;&gt;"",BF27-N27,"")</f>
        <v/>
      </c>
      <c r="EQ27" s="115" t="str">
        <f aca="false">IF(BG27&lt;&gt;"",BG27-O27,"")</f>
        <v/>
      </c>
      <c r="ER27" s="115" t="str">
        <f aca="false">IF(BH27&lt;&gt;"",BH27-P27,"")</f>
        <v/>
      </c>
      <c r="ES27" s="115" t="str">
        <f aca="false">IF(BI27&lt;&gt;"",BI27-Q27,"")</f>
        <v/>
      </c>
      <c r="ET27" s="115" t="str">
        <f aca="false">IF(BJ27&lt;&gt;"",BJ27-R27,"")</f>
        <v/>
      </c>
      <c r="EU27" s="115" t="str">
        <f aca="false">IF(BK27&lt;&gt;"",BK27-S27,"")</f>
        <v/>
      </c>
      <c r="EV27" s="115" t="str">
        <f aca="false">IF(BL27&lt;&gt;"",BL27-T27,"")</f>
        <v/>
      </c>
      <c r="EW27" s="115" t="str">
        <f aca="false">IF(BM27&lt;&gt;"",BM27-U27,"")</f>
        <v/>
      </c>
      <c r="EX27" s="115" t="str">
        <f aca="false">IF(BN27&lt;&gt;"",BN27-V27,"")</f>
        <v/>
      </c>
      <c r="EY27" s="115" t="str">
        <f aca="false">IF(BO27&lt;&gt;"",BO27-W27,"")</f>
        <v/>
      </c>
      <c r="EZ27" s="115" t="str">
        <f aca="false">IF(BP27&lt;&gt;"",BP27-B27,"")</f>
        <v/>
      </c>
      <c r="FA27" s="115" t="str">
        <f aca="false">IF(BQ27&lt;&gt;"",BQ27-C27,"")</f>
        <v/>
      </c>
      <c r="FB27" s="115" t="str">
        <f aca="false">IF(BR27&lt;&gt;"",BR27-D27,"")</f>
        <v/>
      </c>
      <c r="FC27" s="115" t="str">
        <f aca="false">IF(BS27&lt;&gt;"",BS27-E27,"")</f>
        <v/>
      </c>
      <c r="FD27" s="115" t="str">
        <f aca="false">IF(BT27&lt;&gt;"",BT27-F27,"")</f>
        <v/>
      </c>
      <c r="FE27" s="115" t="str">
        <f aca="false">IF(BU27&lt;&gt;"",BU27-G27,"")</f>
        <v/>
      </c>
      <c r="FF27" s="115" t="str">
        <f aca="false">IF(BV27&lt;&gt;"",BV27-H27,"")</f>
        <v/>
      </c>
      <c r="FG27" s="115" t="str">
        <f aca="false">IF(BW27&lt;&gt;"",BW27-I27,"")</f>
        <v/>
      </c>
      <c r="FH27" s="115" t="str">
        <f aca="false">IF(BX27&lt;&gt;"",BX27-J27,"")</f>
        <v/>
      </c>
      <c r="FI27" s="115" t="str">
        <f aca="false">IF(BY27&lt;&gt;"",BY27-K27,"")</f>
        <v/>
      </c>
      <c r="FJ27" s="115" t="str">
        <f aca="false">IF(BZ27&lt;&gt;"",BZ27-L27,"")</f>
        <v/>
      </c>
      <c r="FK27" s="115" t="str">
        <f aca="false">IF(CA27&lt;&gt;"",CA27-M27,"")</f>
        <v/>
      </c>
      <c r="FL27" s="115" t="str">
        <f aca="false">IF(CB27&lt;&gt;"",CB27-N27,"")</f>
        <v/>
      </c>
      <c r="FM27" s="115" t="str">
        <f aca="false">IF(CC27&lt;&gt;"",CC27-O27,"")</f>
        <v/>
      </c>
      <c r="FN27" s="115" t="str">
        <f aca="false">IF(CD27&lt;&gt;"",CD27-P27,"")</f>
        <v/>
      </c>
      <c r="FO27" s="115" t="str">
        <f aca="false">IF(CE27&lt;&gt;"",CE27-Q27,"")</f>
        <v/>
      </c>
      <c r="FP27" s="115" t="str">
        <f aca="false">IF(CF27&lt;&gt;"",CF27-R27,"")</f>
        <v/>
      </c>
      <c r="FQ27" s="115" t="str">
        <f aca="false">IF(CG27&lt;&gt;"",CG27-S27,"")</f>
        <v/>
      </c>
      <c r="FR27" s="115" t="str">
        <f aca="false">IF(CH27&lt;&gt;"",CH27-T27,"")</f>
        <v/>
      </c>
      <c r="FS27" s="115" t="str">
        <f aca="false">IF(CI27&lt;&gt;"",CI27-U27,"")</f>
        <v/>
      </c>
      <c r="FT27" s="115" t="str">
        <f aca="false">IF(CJ27&lt;&gt;"",CJ27-V27,"")</f>
        <v/>
      </c>
      <c r="FU27" s="115" t="str">
        <f aca="false">IF(CK27&lt;&gt;"",CK27-W27,"")</f>
        <v/>
      </c>
      <c r="FV27" s="115" t="str">
        <f aca="false">IF(CL27&lt;&gt;"",CL27-B27,"")</f>
        <v/>
      </c>
      <c r="FW27" s="115" t="str">
        <f aca="false">IF(CM27&lt;&gt;"",CM27-C27,"")</f>
        <v/>
      </c>
      <c r="FX27" s="115" t="str">
        <f aca="false">IF(CN27&lt;&gt;"",CN27-D27,"")</f>
        <v/>
      </c>
      <c r="FY27" s="115" t="str">
        <f aca="false">IF(CO27&lt;&gt;"",CO27-E27,"")</f>
        <v/>
      </c>
      <c r="FZ27" s="115" t="str">
        <f aca="false">IF(CP27&lt;&gt;"",CP27-F27,"")</f>
        <v/>
      </c>
      <c r="GA27" s="115" t="str">
        <f aca="false">IF(CQ27&lt;&gt;"",CQ27-G27,"")</f>
        <v/>
      </c>
      <c r="GB27" s="115" t="str">
        <f aca="false">IF(CR27&lt;&gt;"",CR27-H27,"")</f>
        <v/>
      </c>
      <c r="GC27" s="115" t="str">
        <f aca="false">IF(CS27&lt;&gt;"",CS27-I27,"")</f>
        <v/>
      </c>
      <c r="GD27" s="115" t="str">
        <f aca="false">IF(CT27&lt;&gt;"",CT27-J27,"")</f>
        <v/>
      </c>
      <c r="GE27" s="115" t="str">
        <f aca="false">IF(CU27&lt;&gt;"",CU27-K27,"")</f>
        <v/>
      </c>
      <c r="GF27" s="115" t="str">
        <f aca="false">IF(CV27&lt;&gt;"",CV27-L27,"")</f>
        <v/>
      </c>
      <c r="GG27" s="115" t="str">
        <f aca="false">IF(CW27&lt;&gt;"",CW27-M27,"")</f>
        <v/>
      </c>
      <c r="GH27" s="115" t="str">
        <f aca="false">IF(CX27&lt;&gt;"",CX27-N27,"")</f>
        <v/>
      </c>
      <c r="GI27" s="115" t="str">
        <f aca="false">IF(CY27&lt;&gt;"",CY27-O27,"")</f>
        <v/>
      </c>
      <c r="GJ27" s="115" t="str">
        <f aca="false">IF(CZ27&lt;&gt;"",CZ27-P27,"")</f>
        <v/>
      </c>
      <c r="GK27" s="115" t="str">
        <f aca="false">IF(DA27&lt;&gt;"",DA27-Q27,"")</f>
        <v/>
      </c>
      <c r="GL27" s="115" t="str">
        <f aca="false">IF(DB27&lt;&gt;"",DB27-R27,"")</f>
        <v/>
      </c>
      <c r="GM27" s="115" t="str">
        <f aca="false">IF(DC27&lt;&gt;"",DC27-S27,"")</f>
        <v/>
      </c>
      <c r="GN27" s="115" t="str">
        <f aca="false">IF(DD27&lt;&gt;"",DD27-T27,"")</f>
        <v/>
      </c>
      <c r="GO27" s="115" t="str">
        <f aca="false">IF(DE27&lt;&gt;"",DE27-U27,"")</f>
        <v/>
      </c>
      <c r="GP27" s="115" t="str">
        <f aca="false">IF(DF27&lt;&gt;"",DF27-V27,"")</f>
        <v/>
      </c>
      <c r="GQ27" s="115" t="str">
        <f aca="false">IF(DG27&lt;&gt;"",DG27-W27,"")</f>
        <v/>
      </c>
      <c r="GR27" s="116" t="n">
        <f aca="false" t="array" ref="GR27:GR27">MAX(DH27:GQ27)=MIN(DH27:GQ27)</f>
        <v>1</v>
      </c>
    </row>
    <row r="28" customFormat="false" ht="15" hidden="true" customHeight="false" outlineLevel="0" collapsed="false">
      <c r="A28" s="39" t="s">
        <v>67</v>
      </c>
      <c r="B28" s="115" t="str">
        <f aca="false">IFERROR(ROUND(AVERAGE(X28,AT28,BP28,CL28),0),"")</f>
        <v/>
      </c>
      <c r="C28" s="115" t="str">
        <f aca="false">IFERROR(ROUND(AVERAGE(Y28,AU28,BQ28,CM28),0),"")</f>
        <v/>
      </c>
      <c r="D28" s="115" t="str">
        <f aca="false">IFERROR(ROUND(AVERAGE(Z28,AV28,BR28,CN28),0),"")</f>
        <v/>
      </c>
      <c r="E28" s="115" t="str">
        <f aca="false">IFERROR(ROUND(AVERAGE(AA28,AW28,BS28,CO28),0),"")</f>
        <v/>
      </c>
      <c r="F28" s="115" t="str">
        <f aca="false">IFERROR(ROUND(AVERAGE(AB28,AX28,BT28,CP28),0),"")</f>
        <v/>
      </c>
      <c r="G28" s="115" t="str">
        <f aca="false">IFERROR(ROUND(AVERAGE(AC28,AY28,BU28,CQ28),0),"")</f>
        <v/>
      </c>
      <c r="H28" s="115" t="str">
        <f aca="false">IFERROR(ROUND(AVERAGE(AD28,AZ28,BV28,CR28),0),"")</f>
        <v/>
      </c>
      <c r="I28" s="115" t="str">
        <f aca="false">IFERROR(ROUND(AVERAGE(AE28,BA28,BW28,CS28),0),"")</f>
        <v/>
      </c>
      <c r="J28" s="115" t="str">
        <f aca="false">IFERROR(ROUND(AVERAGE(AF28,BB28,BX28,CT28),0),"")</f>
        <v/>
      </c>
      <c r="K28" s="115" t="str">
        <f aca="false">IFERROR(ROUND(AVERAGE(AG28,BC28,BY28,CU28),0),"")</f>
        <v/>
      </c>
      <c r="L28" s="115" t="str">
        <f aca="false">IFERROR(ROUND(AVERAGE(AH28,BD28,BZ28,CV28),0),"")</f>
        <v/>
      </c>
      <c r="M28" s="115" t="str">
        <f aca="false">IFERROR(ROUND(AVERAGE(AI28,BE28,CA28,CW28),0),"")</f>
        <v/>
      </c>
      <c r="N28" s="115" t="str">
        <f aca="false">IFERROR(ROUND(AVERAGE(AJ28,BF28,CB28,CX28),0),"")</f>
        <v/>
      </c>
      <c r="O28" s="115" t="str">
        <f aca="false">IFERROR(ROUND(AVERAGE(AK28,BG28,CC28,CY28),0),"")</f>
        <v/>
      </c>
      <c r="P28" s="115" t="str">
        <f aca="false">IFERROR(ROUND(AVERAGE(AL28,BH28,CD28,CZ28),0),"")</f>
        <v/>
      </c>
      <c r="Q28" s="115" t="str">
        <f aca="false">IFERROR(ROUND(AVERAGE(AM28,BI28,CE28,DA28),0),"")</f>
        <v/>
      </c>
      <c r="R28" s="115" t="str">
        <f aca="false">IFERROR(ROUND(AVERAGE(AN28,BJ28,CF28,DB28),0),"")</f>
        <v/>
      </c>
      <c r="S28" s="115" t="str">
        <f aca="false">IFERROR(ROUND(AVERAGE(AO28,BK28,CG28,DC28),0),"")</f>
        <v/>
      </c>
      <c r="T28" s="115" t="str">
        <f aca="false">IFERROR(ROUND(AVERAGE(AP28,BL28,CH28,DD28),0),"")</f>
        <v/>
      </c>
      <c r="U28" s="115" t="str">
        <f aca="false">IFERROR(ROUND(AVERAGE(AQ28,BM28,CI28,DE28),0),"")</f>
        <v/>
      </c>
      <c r="V28" s="115" t="str">
        <f aca="false">IFERROR(ROUND(AVERAGE(AR28,BN28,CJ28,DF28),0),"")</f>
        <v/>
      </c>
      <c r="W28" s="115" t="str">
        <f aca="false">IFERROR(ROUND(AVERAGE(AS28,BO28,CK28,DG28),0),"")</f>
        <v/>
      </c>
      <c r="X28" s="94" t="str">
        <f aca="false">IFERROR(INDEX('ES-Efficacy Acceptability'!H$12:H$52,MATCH($A28,'ES-Efficacy Acceptability'!$B$12:$B$52,0)),"")</f>
        <v/>
      </c>
      <c r="Y28" s="94" t="str">
        <f aca="false">IFERROR(INDEX('ES-Efficacy Acceptability'!I$12:I$52,MATCH($A28,'ES-Efficacy Acceptability'!$B$12:$B$52,0)),"")</f>
        <v/>
      </c>
      <c r="Z28" s="94" t="str">
        <f aca="false">IFERROR(INDEX('ES-Efficacy Acceptability'!J$12:J$52,MATCH($A28,'ES-Efficacy Acceptability'!$B$12:$B$52,0)),"")</f>
        <v/>
      </c>
      <c r="AA28" s="94" t="str">
        <f aca="false">IFERROR(INDEX('ES-Efficacy Acceptability'!K$12:K$52,MATCH($A28,'ES-Efficacy Acceptability'!$B$12:$B$52,0)),"")</f>
        <v/>
      </c>
      <c r="AB28" s="94" t="str">
        <f aca="false">IFERROR(INDEX('ES-Efficacy Acceptability'!L$12:L$52,MATCH($A28,'ES-Efficacy Acceptability'!$B$12:$B$52,0)),"")</f>
        <v/>
      </c>
      <c r="AC28" s="94" t="str">
        <f aca="false">IFERROR(INDEX('ES-Efficacy Acceptability'!M$12:M$52,MATCH($A28,'ES-Efficacy Acceptability'!$B$12:$B$52,0)),"")</f>
        <v/>
      </c>
      <c r="AD28" s="94" t="str">
        <f aca="false">IFERROR(INDEX('ES-Efficacy Acceptability'!N$12:N$52,MATCH($A28,'ES-Efficacy Acceptability'!$B$12:$B$52,0)),"")</f>
        <v/>
      </c>
      <c r="AE28" s="94" t="str">
        <f aca="false">IFERROR(INDEX('ES-Efficacy Acceptability'!O$12:O$52,MATCH($A28,'ES-Efficacy Acceptability'!$B$12:$B$52,0)),"")</f>
        <v/>
      </c>
      <c r="AF28" s="94" t="str">
        <f aca="false">IFERROR(INDEX('ES-Efficacy Acceptability'!P$12:P$52,MATCH($A28,'ES-Efficacy Acceptability'!$B$12:$B$52,0)),"")</f>
        <v/>
      </c>
      <c r="AG28" s="94" t="str">
        <f aca="false">IFERROR(INDEX('ES-Efficacy Acceptability'!Q$12:Q$52,MATCH($A28,'ES-Efficacy Acceptability'!$B$12:$B$52,0)),"")</f>
        <v/>
      </c>
      <c r="AH28" s="94" t="str">
        <f aca="false">IFERROR(INDEX('ES-Efficacy Acceptability'!R$12:R$52,MATCH($A28,'ES-Efficacy Acceptability'!$B$12:$B$52,0)),"")</f>
        <v/>
      </c>
      <c r="AI28" s="94" t="str">
        <f aca="false">IFERROR(INDEX('ES-Efficacy Acceptability'!S$12:S$52,MATCH($A28,'ES-Efficacy Acceptability'!$B$12:$B$52,0)),"")</f>
        <v/>
      </c>
      <c r="AJ28" s="94" t="str">
        <f aca="false">IFERROR(INDEX('ES-Efficacy Acceptability'!T$12:T$52,MATCH($A28,'ES-Efficacy Acceptability'!$B$12:$B$52,0)),"")</f>
        <v/>
      </c>
      <c r="AK28" s="94" t="str">
        <f aca="false">IFERROR(INDEX('ES-Efficacy Acceptability'!U$12:U$52,MATCH($A28,'ES-Efficacy Acceptability'!$B$12:$B$52,0)),"")</f>
        <v/>
      </c>
      <c r="AL28" s="94" t="str">
        <f aca="false">IFERROR(INDEX('ES-Efficacy Acceptability'!V$12:V$52,MATCH($A28,'ES-Efficacy Acceptability'!$B$12:$B$52,0)),"")</f>
        <v/>
      </c>
      <c r="AM28" s="94" t="str">
        <f aca="false">IFERROR(INDEX('ES-Efficacy Acceptability'!W$12:W$52,MATCH($A28,'ES-Efficacy Acceptability'!$B$12:$B$52,0)),"")</f>
        <v/>
      </c>
      <c r="AN28" s="94" t="str">
        <f aca="false">IFERROR(INDEX('ES-Efficacy Acceptability'!X$12:X$52,MATCH($A28,'ES-Efficacy Acceptability'!$B$12:$B$52,0)),"")</f>
        <v/>
      </c>
      <c r="AO28" s="94" t="str">
        <f aca="false">IFERROR(INDEX('ES-Efficacy Acceptability'!Y$12:Y$52,MATCH($A28,'ES-Efficacy Acceptability'!$B$12:$B$52,0)),"")</f>
        <v/>
      </c>
      <c r="AP28" s="94" t="str">
        <f aca="false">IFERROR(INDEX('ES-Efficacy Acceptability'!Z$12:Z$52,MATCH($A28,'ES-Efficacy Acceptability'!$B$12:$B$52,0)),"")</f>
        <v/>
      </c>
      <c r="AQ28" s="94" t="str">
        <f aca="false">IFERROR(INDEX('ES-Efficacy Acceptability'!AA$12:AA$52,MATCH($A28,'ES-Efficacy Acceptability'!$B$12:$B$52,0)),"")</f>
        <v/>
      </c>
      <c r="AR28" s="94" t="str">
        <f aca="false">IFERROR(INDEX('ES-Efficacy Acceptability'!AB$12:AB$52,MATCH($A28,'ES-Efficacy Acceptability'!$B$12:$B$52,0)),"")</f>
        <v/>
      </c>
      <c r="AS28" s="94" t="str">
        <f aca="false">IFERROR(INDEX('ES-Efficacy Acceptability'!AC$12:AC$52,MATCH($A28,'ES-Efficacy Acceptability'!$B$12:$B$52,0)),"")</f>
        <v/>
      </c>
      <c r="AT28" s="94" t="str">
        <f aca="false">IFERROR(INDEX('IT-Efficacy Acceptability'!H$12:H$52,MATCH($A28,'IT-Efficacy Acceptability'!$B$12:$B$52,0)),"")</f>
        <v/>
      </c>
      <c r="AU28" s="94" t="str">
        <f aca="false">IFERROR(INDEX('IT-Efficacy Acceptability'!I$12:I$52,MATCH($A28,'IT-Efficacy Acceptability'!$B$12:$B$52,0)),"")</f>
        <v/>
      </c>
      <c r="AV28" s="94" t="str">
        <f aca="false">IFERROR(INDEX('IT-Efficacy Acceptability'!J$12:J$52,MATCH($A28,'IT-Efficacy Acceptability'!$B$12:$B$52,0)),"")</f>
        <v/>
      </c>
      <c r="AW28" s="94" t="str">
        <f aca="false">IFERROR(INDEX('IT-Efficacy Acceptability'!K$12:K$52,MATCH($A28,'IT-Efficacy Acceptability'!$B$12:$B$52,0)),"")</f>
        <v/>
      </c>
      <c r="AX28" s="94" t="str">
        <f aca="false">IFERROR(INDEX('IT-Efficacy Acceptability'!L$12:L$52,MATCH($A28,'IT-Efficacy Acceptability'!$B$12:$B$52,0)),"")</f>
        <v/>
      </c>
      <c r="AY28" s="94" t="str">
        <f aca="false">IFERROR(INDEX('IT-Efficacy Acceptability'!M$12:M$52,MATCH($A28,'IT-Efficacy Acceptability'!$B$12:$B$52,0)),"")</f>
        <v/>
      </c>
      <c r="AZ28" s="94" t="str">
        <f aca="false">IFERROR(INDEX('IT-Efficacy Acceptability'!N$12:N$52,MATCH($A28,'IT-Efficacy Acceptability'!$B$12:$B$52,0)),"")</f>
        <v/>
      </c>
      <c r="BA28" s="94" t="str">
        <f aca="false">IFERROR(INDEX('IT-Efficacy Acceptability'!O$12:O$52,MATCH($A28,'IT-Efficacy Acceptability'!$B$12:$B$52,0)),"")</f>
        <v/>
      </c>
      <c r="BB28" s="94" t="str">
        <f aca="false">IFERROR(INDEX('IT-Efficacy Acceptability'!P$12:P$52,MATCH($A28,'IT-Efficacy Acceptability'!$B$12:$B$52,0)),"")</f>
        <v/>
      </c>
      <c r="BC28" s="94" t="str">
        <f aca="false">IFERROR(INDEX('IT-Efficacy Acceptability'!Q$12:Q$52,MATCH($A28,'IT-Efficacy Acceptability'!$B$12:$B$52,0)),"")</f>
        <v/>
      </c>
      <c r="BD28" s="94" t="str">
        <f aca="false">IFERROR(INDEX('IT-Efficacy Acceptability'!R$12:R$52,MATCH($A28,'IT-Efficacy Acceptability'!$B$12:$B$52,0)),"")</f>
        <v/>
      </c>
      <c r="BE28" s="94" t="str">
        <f aca="false">IFERROR(INDEX('IT-Efficacy Acceptability'!S$12:S$52,MATCH($A28,'IT-Efficacy Acceptability'!$B$12:$B$52,0)),"")</f>
        <v/>
      </c>
      <c r="BF28" s="94" t="str">
        <f aca="false">IFERROR(INDEX('IT-Efficacy Acceptability'!T$12:T$52,MATCH($A28,'IT-Efficacy Acceptability'!$B$12:$B$52,0)),"")</f>
        <v/>
      </c>
      <c r="BG28" s="94" t="str">
        <f aca="false">IFERROR(INDEX('IT-Efficacy Acceptability'!U$12:U$52,MATCH($A28,'IT-Efficacy Acceptability'!$B$12:$B$52,0)),"")</f>
        <v/>
      </c>
      <c r="BH28" s="94" t="str">
        <f aca="false">IFERROR(INDEX('IT-Efficacy Acceptability'!V$12:V$52,MATCH($A28,'IT-Efficacy Acceptability'!$B$12:$B$52,0)),"")</f>
        <v/>
      </c>
      <c r="BI28" s="94" t="str">
        <f aca="false">IFERROR(INDEX('IT-Efficacy Acceptability'!W$12:W$52,MATCH($A28,'IT-Efficacy Acceptability'!$B$12:$B$52,0)),"")</f>
        <v/>
      </c>
      <c r="BJ28" s="94" t="str">
        <f aca="false">IFERROR(INDEX('IT-Efficacy Acceptability'!X$12:X$52,MATCH($A28,'IT-Efficacy Acceptability'!$B$12:$B$52,0)),"")</f>
        <v/>
      </c>
      <c r="BK28" s="94" t="str">
        <f aca="false">IFERROR(INDEX('IT-Efficacy Acceptability'!Y$12:Y$52,MATCH($A28,'IT-Efficacy Acceptability'!$B$12:$B$52,0)),"")</f>
        <v/>
      </c>
      <c r="BL28" s="94" t="str">
        <f aca="false">IFERROR(INDEX('IT-Efficacy Acceptability'!Z$12:Z$52,MATCH($A28,'IT-Efficacy Acceptability'!$B$12:$B$52,0)),"")</f>
        <v/>
      </c>
      <c r="BM28" s="94" t="str">
        <f aca="false">IFERROR(INDEX('IT-Efficacy Acceptability'!AA$12:AA$52,MATCH($A28,'IT-Efficacy Acceptability'!$B$12:$B$52,0)),"")</f>
        <v/>
      </c>
      <c r="BN28" s="94" t="str">
        <f aca="false">IFERROR(INDEX('IT-Efficacy Acceptability'!AB$12:AB$52,MATCH($A28,'IT-Efficacy Acceptability'!$B$12:$B$52,0)),"")</f>
        <v/>
      </c>
      <c r="BO28" s="94" t="str">
        <f aca="false">IFERROR(INDEX('IT-Efficacy Acceptability'!AC$12:AC$52,MATCH($A28,'IT-Efficacy Acceptability'!$B$12:$B$52,0)),"")</f>
        <v/>
      </c>
      <c r="BP28" s="94" t="str">
        <f aca="false">IFERROR(INDEX('DE-Efficacy Acceptability'!H$12:H$52,MATCH($A28,'DE-Efficacy Acceptability'!$B$12:$B$52,0)),"")</f>
        <v/>
      </c>
      <c r="BQ28" s="94" t="str">
        <f aca="false">IFERROR(INDEX('DE-Efficacy Acceptability'!I$12:I$52,MATCH($A28,'DE-Efficacy Acceptability'!$B$12:$B$52,0)),"")</f>
        <v/>
      </c>
      <c r="BR28" s="94" t="str">
        <f aca="false">IFERROR(INDEX('DE-Efficacy Acceptability'!J$12:J$52,MATCH($A28,'DE-Efficacy Acceptability'!$B$12:$B$52,0)),"")</f>
        <v/>
      </c>
      <c r="BS28" s="94" t="str">
        <f aca="false">IFERROR(INDEX('DE-Efficacy Acceptability'!K$12:K$52,MATCH($A28,'DE-Efficacy Acceptability'!$B$12:$B$52,0)),"")</f>
        <v/>
      </c>
      <c r="BT28" s="94" t="str">
        <f aca="false">IFERROR(INDEX('DE-Efficacy Acceptability'!L$12:L$52,MATCH($A28,'DE-Efficacy Acceptability'!$B$12:$B$52,0)),"")</f>
        <v/>
      </c>
      <c r="BU28" s="94" t="str">
        <f aca="false">IFERROR(INDEX('DE-Efficacy Acceptability'!M$12:M$52,MATCH($A28,'DE-Efficacy Acceptability'!$B$12:$B$52,0)),"")</f>
        <v/>
      </c>
      <c r="BV28" s="94" t="str">
        <f aca="false">IFERROR(INDEX('DE-Efficacy Acceptability'!N$12:N$52,MATCH($A28,'DE-Efficacy Acceptability'!$B$12:$B$52,0)),"")</f>
        <v/>
      </c>
      <c r="BW28" s="94" t="str">
        <f aca="false">IFERROR(INDEX('DE-Efficacy Acceptability'!O$12:O$52,MATCH($A28,'DE-Efficacy Acceptability'!$B$12:$B$52,0)),"")</f>
        <v/>
      </c>
      <c r="BX28" s="94" t="str">
        <f aca="false">IFERROR(INDEX('DE-Efficacy Acceptability'!P$12:P$52,MATCH($A28,'DE-Efficacy Acceptability'!$B$12:$B$52,0)),"")</f>
        <v/>
      </c>
      <c r="BY28" s="94" t="str">
        <f aca="false">IFERROR(INDEX('DE-Efficacy Acceptability'!Q$12:Q$52,MATCH($A28,'DE-Efficacy Acceptability'!$B$12:$B$52,0)),"")</f>
        <v/>
      </c>
      <c r="BZ28" s="94" t="str">
        <f aca="false">IFERROR(INDEX('DE-Efficacy Acceptability'!R$12:R$52,MATCH($A28,'DE-Efficacy Acceptability'!$B$12:$B$52,0)),"")</f>
        <v/>
      </c>
      <c r="CA28" s="94" t="str">
        <f aca="false">IFERROR(INDEX('DE-Efficacy Acceptability'!S$12:S$52,MATCH($A28,'DE-Efficacy Acceptability'!$B$12:$B$52,0)),"")</f>
        <v/>
      </c>
      <c r="CB28" s="94" t="str">
        <f aca="false">IFERROR(INDEX('DE-Efficacy Acceptability'!T$12:T$52,MATCH($A28,'DE-Efficacy Acceptability'!$B$12:$B$52,0)),"")</f>
        <v/>
      </c>
      <c r="CC28" s="94" t="str">
        <f aca="false">IFERROR(INDEX('DE-Efficacy Acceptability'!U$12:U$52,MATCH($A28,'DE-Efficacy Acceptability'!$B$12:$B$52,0)),"")</f>
        <v/>
      </c>
      <c r="CD28" s="94" t="str">
        <f aca="false">IFERROR(INDEX('DE-Efficacy Acceptability'!V$12:V$52,MATCH($A28,'DE-Efficacy Acceptability'!$B$12:$B$52,0)),"")</f>
        <v/>
      </c>
      <c r="CE28" s="94" t="str">
        <f aca="false">IFERROR(INDEX('DE-Efficacy Acceptability'!W$12:W$52,MATCH($A28,'DE-Efficacy Acceptability'!$B$12:$B$52,0)),"")</f>
        <v/>
      </c>
      <c r="CF28" s="94" t="str">
        <f aca="false">IFERROR(INDEX('DE-Efficacy Acceptability'!X$12:X$52,MATCH($A28,'DE-Efficacy Acceptability'!$B$12:$B$52,0)),"")</f>
        <v/>
      </c>
      <c r="CG28" s="94" t="str">
        <f aca="false">IFERROR(INDEX('DE-Efficacy Acceptability'!Y$12:Y$52,MATCH($A28,'DE-Efficacy Acceptability'!$B$12:$B$52,0)),"")</f>
        <v/>
      </c>
      <c r="CH28" s="94" t="str">
        <f aca="false">IFERROR(INDEX('DE-Efficacy Acceptability'!Z$12:Z$52,MATCH($A28,'DE-Efficacy Acceptability'!$B$12:$B$52,0)),"")</f>
        <v/>
      </c>
      <c r="CI28" s="94" t="str">
        <f aca="false">IFERROR(INDEX('DE-Efficacy Acceptability'!AA$12:AA$52,MATCH($A28,'DE-Efficacy Acceptability'!$B$12:$B$52,0)),"")</f>
        <v/>
      </c>
      <c r="CJ28" s="94" t="str">
        <f aca="false">IFERROR(INDEX('DE-Efficacy Acceptability'!AB$12:AB$52,MATCH($A28,'DE-Efficacy Acceptability'!$B$12:$B$52,0)),"")</f>
        <v/>
      </c>
      <c r="CK28" s="94" t="str">
        <f aca="false">IFERROR(INDEX('DE-Efficacy Acceptability'!AC$12:AC$52,MATCH($A28,'DE-Efficacy Acceptability'!$B$12:$B$52,0)),"")</f>
        <v/>
      </c>
      <c r="CL28" s="94" t="str">
        <f aca="false">IFERROR(INDEX('FR-Efficacy Acceptability'!H$12:H$52,MATCH($A28,'FR-Efficacy Acceptability'!$B$12:$B$52,0)),"")</f>
        <v/>
      </c>
      <c r="CM28" s="94" t="str">
        <f aca="false">IFERROR(INDEX('FR-Efficacy Acceptability'!I$12:I$52,MATCH($A28,'FR-Efficacy Acceptability'!$B$12:$B$52,0)),"")</f>
        <v/>
      </c>
      <c r="CN28" s="94" t="str">
        <f aca="false">IFERROR(INDEX('FR-Efficacy Acceptability'!J$12:J$52,MATCH($A28,'FR-Efficacy Acceptability'!$B$12:$B$52,0)),"")</f>
        <v/>
      </c>
      <c r="CO28" s="94" t="str">
        <f aca="false">IFERROR(INDEX('FR-Efficacy Acceptability'!K$12:K$52,MATCH($A28,'FR-Efficacy Acceptability'!$B$12:$B$52,0)),"")</f>
        <v/>
      </c>
      <c r="CP28" s="94" t="str">
        <f aca="false">IFERROR(INDEX('FR-Efficacy Acceptability'!L$12:L$52,MATCH($A28,'FR-Efficacy Acceptability'!$B$12:$B$52,0)),"")</f>
        <v/>
      </c>
      <c r="CQ28" s="94" t="str">
        <f aca="false">IFERROR(INDEX('FR-Efficacy Acceptability'!M$12:M$52,MATCH($A28,'FR-Efficacy Acceptability'!$B$12:$B$52,0)),"")</f>
        <v/>
      </c>
      <c r="CR28" s="94" t="str">
        <f aca="false">IFERROR(INDEX('FR-Efficacy Acceptability'!N$12:N$52,MATCH($A28,'FR-Efficacy Acceptability'!$B$12:$B$52,0)),"")</f>
        <v/>
      </c>
      <c r="CS28" s="94" t="str">
        <f aca="false">IFERROR(INDEX('FR-Efficacy Acceptability'!O$12:O$52,MATCH($A28,'FR-Efficacy Acceptability'!$B$12:$B$52,0)),"")</f>
        <v/>
      </c>
      <c r="CT28" s="94" t="str">
        <f aca="false">IFERROR(INDEX('FR-Efficacy Acceptability'!P$12:P$52,MATCH($A28,'FR-Efficacy Acceptability'!$B$12:$B$52,0)),"")</f>
        <v/>
      </c>
      <c r="CU28" s="94" t="str">
        <f aca="false">IFERROR(INDEX('FR-Efficacy Acceptability'!Q$12:Q$52,MATCH($A28,'FR-Efficacy Acceptability'!$B$12:$B$52,0)),"")</f>
        <v/>
      </c>
      <c r="CV28" s="94" t="str">
        <f aca="false">IFERROR(INDEX('FR-Efficacy Acceptability'!R$12:R$52,MATCH($A28,'FR-Efficacy Acceptability'!$B$12:$B$52,0)),"")</f>
        <v/>
      </c>
      <c r="CW28" s="94" t="str">
        <f aca="false">IFERROR(INDEX('FR-Efficacy Acceptability'!S$12:S$52,MATCH($A28,'FR-Efficacy Acceptability'!$B$12:$B$52,0)),"")</f>
        <v/>
      </c>
      <c r="CX28" s="94" t="str">
        <f aca="false">IFERROR(INDEX('FR-Efficacy Acceptability'!T$12:T$52,MATCH($A28,'FR-Efficacy Acceptability'!$B$12:$B$52,0)),"")</f>
        <v/>
      </c>
      <c r="CY28" s="94" t="str">
        <f aca="false">IFERROR(INDEX('FR-Efficacy Acceptability'!U$12:U$52,MATCH($A28,'FR-Efficacy Acceptability'!$B$12:$B$52,0)),"")</f>
        <v/>
      </c>
      <c r="CZ28" s="94" t="str">
        <f aca="false">IFERROR(INDEX('FR-Efficacy Acceptability'!V$12:V$52,MATCH($A28,'FR-Efficacy Acceptability'!$B$12:$B$52,0)),"")</f>
        <v/>
      </c>
      <c r="DA28" s="94" t="str">
        <f aca="false">IFERROR(INDEX('FR-Efficacy Acceptability'!W$12:W$52,MATCH($A28,'FR-Efficacy Acceptability'!$B$12:$B$52,0)),"")</f>
        <v/>
      </c>
      <c r="DB28" s="94" t="str">
        <f aca="false">IFERROR(INDEX('FR-Efficacy Acceptability'!X$12:X$52,MATCH($A28,'FR-Efficacy Acceptability'!$B$12:$B$52,0)),"")</f>
        <v/>
      </c>
      <c r="DC28" s="94" t="str">
        <f aca="false">IFERROR(INDEX('FR-Efficacy Acceptability'!Y$12:Y$52,MATCH($A28,'FR-Efficacy Acceptability'!$B$12:$B$52,0)),"")</f>
        <v/>
      </c>
      <c r="DD28" s="94" t="str">
        <f aca="false">IFERROR(INDEX('FR-Efficacy Acceptability'!Z$12:Z$52,MATCH($A28,'FR-Efficacy Acceptability'!$B$12:$B$52,0)),"")</f>
        <v/>
      </c>
      <c r="DE28" s="94" t="str">
        <f aca="false">IFERROR(INDEX('FR-Efficacy Acceptability'!AA$12:AA$52,MATCH($A28,'FR-Efficacy Acceptability'!$B$12:$B$52,0)),"")</f>
        <v/>
      </c>
      <c r="DF28" s="94" t="str">
        <f aca="false">IFERROR(INDEX('FR-Efficacy Acceptability'!AB$12:AB$52,MATCH($A28,'FR-Efficacy Acceptability'!$B$12:$B$52,0)),"")</f>
        <v/>
      </c>
      <c r="DG28" s="94" t="str">
        <f aca="false">IFERROR(INDEX('FR-Efficacy Acceptability'!AC$12:AC$52,MATCH($A28,'FR-Efficacy Acceptability'!$B$12:$B$52,0)),"")</f>
        <v/>
      </c>
      <c r="DH28" s="115" t="str">
        <f aca="false">IF(X28&lt;&gt;"",X28-B28,"")</f>
        <v/>
      </c>
      <c r="DI28" s="115" t="str">
        <f aca="false">IF(Y28&lt;&gt;"",Y28-C28,"")</f>
        <v/>
      </c>
      <c r="DJ28" s="115" t="str">
        <f aca="false">IF(Z28&lt;&gt;"",Z28-D28,"")</f>
        <v/>
      </c>
      <c r="DK28" s="115" t="str">
        <f aca="false">IF(AA28&lt;&gt;"",AA28-E28,"")</f>
        <v/>
      </c>
      <c r="DL28" s="115" t="str">
        <f aca="false">IF(AB28&lt;&gt;"",AB28-F28,"")</f>
        <v/>
      </c>
      <c r="DM28" s="115" t="str">
        <f aca="false">IF(AC28&lt;&gt;"",AC28-G28,"")</f>
        <v/>
      </c>
      <c r="DN28" s="115" t="str">
        <f aca="false">IF(AD28&lt;&gt;"",AD28-H28,"")</f>
        <v/>
      </c>
      <c r="DO28" s="115" t="str">
        <f aca="false">IF(AE28&lt;&gt;"",AE28-I28,"")</f>
        <v/>
      </c>
      <c r="DP28" s="115" t="str">
        <f aca="false">IF(AF28&lt;&gt;"",AF28-J28,"")</f>
        <v/>
      </c>
      <c r="DQ28" s="115" t="str">
        <f aca="false">IF(AG28&lt;&gt;"",AG28-K28,"")</f>
        <v/>
      </c>
      <c r="DR28" s="115" t="str">
        <f aca="false">IF(AH28&lt;&gt;"",AH28-L28,"")</f>
        <v/>
      </c>
      <c r="DS28" s="115" t="str">
        <f aca="false">IF(AI28&lt;&gt;"",AI28-M28,"")</f>
        <v/>
      </c>
      <c r="DT28" s="115" t="str">
        <f aca="false">IF(AJ28&lt;&gt;"",AJ28-N28,"")</f>
        <v/>
      </c>
      <c r="DU28" s="115" t="str">
        <f aca="false">IF(AK28&lt;&gt;"",AK28-O28,"")</f>
        <v/>
      </c>
      <c r="DV28" s="115" t="str">
        <f aca="false">IF(AL28&lt;&gt;"",AL28-P28,"")</f>
        <v/>
      </c>
      <c r="DW28" s="115" t="str">
        <f aca="false">IF(AM28&lt;&gt;"",AM28-Q28,"")</f>
        <v/>
      </c>
      <c r="DX28" s="115" t="str">
        <f aca="false">IF(AN28&lt;&gt;"",AN28-R28,"")</f>
        <v/>
      </c>
      <c r="DY28" s="115" t="str">
        <f aca="false">IF(AO28&lt;&gt;"",AO28-S28,"")</f>
        <v/>
      </c>
      <c r="DZ28" s="115" t="str">
        <f aca="false">IF(AP28&lt;&gt;"",AP28-T28,"")</f>
        <v/>
      </c>
      <c r="EA28" s="115" t="str">
        <f aca="false">IF(AQ28&lt;&gt;"",AQ28-U28,"")</f>
        <v/>
      </c>
      <c r="EB28" s="115" t="str">
        <f aca="false">IF(AR28&lt;&gt;"",AR28-V28,"")</f>
        <v/>
      </c>
      <c r="EC28" s="115" t="str">
        <f aca="false">IF(AS28&lt;&gt;"",AS28-W28,"")</f>
        <v/>
      </c>
      <c r="ED28" s="115" t="str">
        <f aca="false">IF(AT28&lt;&gt;"",AT28-B28,"")</f>
        <v/>
      </c>
      <c r="EE28" s="115" t="str">
        <f aca="false">IF(AU28&lt;&gt;"",AU28-C28,"")</f>
        <v/>
      </c>
      <c r="EF28" s="115" t="str">
        <f aca="false">IF(AV28&lt;&gt;"",AV28-D28,"")</f>
        <v/>
      </c>
      <c r="EG28" s="115" t="str">
        <f aca="false">IF(AW28&lt;&gt;"",AW28-E28,"")</f>
        <v/>
      </c>
      <c r="EH28" s="115" t="str">
        <f aca="false">IF(AX28&lt;&gt;"",AX28-F28,"")</f>
        <v/>
      </c>
      <c r="EI28" s="115" t="str">
        <f aca="false">IF(AY28&lt;&gt;"",AY28-G28,"")</f>
        <v/>
      </c>
      <c r="EJ28" s="115" t="str">
        <f aca="false">IF(AZ28&lt;&gt;"",AZ28-H28,"")</f>
        <v/>
      </c>
      <c r="EK28" s="115" t="str">
        <f aca="false">IF(BA28&lt;&gt;"",BA28-I28,"")</f>
        <v/>
      </c>
      <c r="EL28" s="115" t="str">
        <f aca="false">IF(BB28&lt;&gt;"",BB28-J28,"")</f>
        <v/>
      </c>
      <c r="EM28" s="115" t="str">
        <f aca="false">IF(BC28&lt;&gt;"",BC28-K28,"")</f>
        <v/>
      </c>
      <c r="EN28" s="115" t="str">
        <f aca="false">IF(BD28&lt;&gt;"",BD28-L28,"")</f>
        <v/>
      </c>
      <c r="EO28" s="115" t="str">
        <f aca="false">IF(BE28&lt;&gt;"",BE28-M28,"")</f>
        <v/>
      </c>
      <c r="EP28" s="115" t="str">
        <f aca="false">IF(BF28&lt;&gt;"",BF28-N28,"")</f>
        <v/>
      </c>
      <c r="EQ28" s="115" t="str">
        <f aca="false">IF(BG28&lt;&gt;"",BG28-O28,"")</f>
        <v/>
      </c>
      <c r="ER28" s="115" t="str">
        <f aca="false">IF(BH28&lt;&gt;"",BH28-P28,"")</f>
        <v/>
      </c>
      <c r="ES28" s="115" t="str">
        <f aca="false">IF(BI28&lt;&gt;"",BI28-Q28,"")</f>
        <v/>
      </c>
      <c r="ET28" s="115" t="str">
        <f aca="false">IF(BJ28&lt;&gt;"",BJ28-R28,"")</f>
        <v/>
      </c>
      <c r="EU28" s="115" t="str">
        <f aca="false">IF(BK28&lt;&gt;"",BK28-S28,"")</f>
        <v/>
      </c>
      <c r="EV28" s="115" t="str">
        <f aca="false">IF(BL28&lt;&gt;"",BL28-T28,"")</f>
        <v/>
      </c>
      <c r="EW28" s="115" t="str">
        <f aca="false">IF(BM28&lt;&gt;"",BM28-U28,"")</f>
        <v/>
      </c>
      <c r="EX28" s="115" t="str">
        <f aca="false">IF(BN28&lt;&gt;"",BN28-V28,"")</f>
        <v/>
      </c>
      <c r="EY28" s="115" t="str">
        <f aca="false">IF(BO28&lt;&gt;"",BO28-W28,"")</f>
        <v/>
      </c>
      <c r="EZ28" s="115" t="str">
        <f aca="false">IF(BP28&lt;&gt;"",BP28-B28,"")</f>
        <v/>
      </c>
      <c r="FA28" s="115" t="str">
        <f aca="false">IF(BQ28&lt;&gt;"",BQ28-C28,"")</f>
        <v/>
      </c>
      <c r="FB28" s="115" t="str">
        <f aca="false">IF(BR28&lt;&gt;"",BR28-D28,"")</f>
        <v/>
      </c>
      <c r="FC28" s="115" t="str">
        <f aca="false">IF(BS28&lt;&gt;"",BS28-E28,"")</f>
        <v/>
      </c>
      <c r="FD28" s="115" t="str">
        <f aca="false">IF(BT28&lt;&gt;"",BT28-F28,"")</f>
        <v/>
      </c>
      <c r="FE28" s="115" t="str">
        <f aca="false">IF(BU28&lt;&gt;"",BU28-G28,"")</f>
        <v/>
      </c>
      <c r="FF28" s="115" t="str">
        <f aca="false">IF(BV28&lt;&gt;"",BV28-H28,"")</f>
        <v/>
      </c>
      <c r="FG28" s="115" t="str">
        <f aca="false">IF(BW28&lt;&gt;"",BW28-I28,"")</f>
        <v/>
      </c>
      <c r="FH28" s="115" t="str">
        <f aca="false">IF(BX28&lt;&gt;"",BX28-J28,"")</f>
        <v/>
      </c>
      <c r="FI28" s="115" t="str">
        <f aca="false">IF(BY28&lt;&gt;"",BY28-K28,"")</f>
        <v/>
      </c>
      <c r="FJ28" s="115" t="str">
        <f aca="false">IF(BZ28&lt;&gt;"",BZ28-L28,"")</f>
        <v/>
      </c>
      <c r="FK28" s="115" t="str">
        <f aca="false">IF(CA28&lt;&gt;"",CA28-M28,"")</f>
        <v/>
      </c>
      <c r="FL28" s="115" t="str">
        <f aca="false">IF(CB28&lt;&gt;"",CB28-N28,"")</f>
        <v/>
      </c>
      <c r="FM28" s="115" t="str">
        <f aca="false">IF(CC28&lt;&gt;"",CC28-O28,"")</f>
        <v/>
      </c>
      <c r="FN28" s="115" t="str">
        <f aca="false">IF(CD28&lt;&gt;"",CD28-P28,"")</f>
        <v/>
      </c>
      <c r="FO28" s="115" t="str">
        <f aca="false">IF(CE28&lt;&gt;"",CE28-Q28,"")</f>
        <v/>
      </c>
      <c r="FP28" s="115" t="str">
        <f aca="false">IF(CF28&lt;&gt;"",CF28-R28,"")</f>
        <v/>
      </c>
      <c r="FQ28" s="115" t="str">
        <f aca="false">IF(CG28&lt;&gt;"",CG28-S28,"")</f>
        <v/>
      </c>
      <c r="FR28" s="115" t="str">
        <f aca="false">IF(CH28&lt;&gt;"",CH28-T28,"")</f>
        <v/>
      </c>
      <c r="FS28" s="115" t="str">
        <f aca="false">IF(CI28&lt;&gt;"",CI28-U28,"")</f>
        <v/>
      </c>
      <c r="FT28" s="115" t="str">
        <f aca="false">IF(CJ28&lt;&gt;"",CJ28-V28,"")</f>
        <v/>
      </c>
      <c r="FU28" s="115" t="str">
        <f aca="false">IF(CK28&lt;&gt;"",CK28-W28,"")</f>
        <v/>
      </c>
      <c r="FV28" s="115" t="str">
        <f aca="false">IF(CL28&lt;&gt;"",CL28-B28,"")</f>
        <v/>
      </c>
      <c r="FW28" s="115" t="str">
        <f aca="false">IF(CM28&lt;&gt;"",CM28-C28,"")</f>
        <v/>
      </c>
      <c r="FX28" s="115" t="str">
        <f aca="false">IF(CN28&lt;&gt;"",CN28-D28,"")</f>
        <v/>
      </c>
      <c r="FY28" s="115" t="str">
        <f aca="false">IF(CO28&lt;&gt;"",CO28-E28,"")</f>
        <v/>
      </c>
      <c r="FZ28" s="115" t="str">
        <f aca="false">IF(CP28&lt;&gt;"",CP28-F28,"")</f>
        <v/>
      </c>
      <c r="GA28" s="115" t="str">
        <f aca="false">IF(CQ28&lt;&gt;"",CQ28-G28,"")</f>
        <v/>
      </c>
      <c r="GB28" s="115" t="str">
        <f aca="false">IF(CR28&lt;&gt;"",CR28-H28,"")</f>
        <v/>
      </c>
      <c r="GC28" s="115" t="str">
        <f aca="false">IF(CS28&lt;&gt;"",CS28-I28,"")</f>
        <v/>
      </c>
      <c r="GD28" s="115" t="str">
        <f aca="false">IF(CT28&lt;&gt;"",CT28-J28,"")</f>
        <v/>
      </c>
      <c r="GE28" s="115" t="str">
        <f aca="false">IF(CU28&lt;&gt;"",CU28-K28,"")</f>
        <v/>
      </c>
      <c r="GF28" s="115" t="str">
        <f aca="false">IF(CV28&lt;&gt;"",CV28-L28,"")</f>
        <v/>
      </c>
      <c r="GG28" s="115" t="str">
        <f aca="false">IF(CW28&lt;&gt;"",CW28-M28,"")</f>
        <v/>
      </c>
      <c r="GH28" s="115" t="str">
        <f aca="false">IF(CX28&lt;&gt;"",CX28-N28,"")</f>
        <v/>
      </c>
      <c r="GI28" s="115" t="str">
        <f aca="false">IF(CY28&lt;&gt;"",CY28-O28,"")</f>
        <v/>
      </c>
      <c r="GJ28" s="115" t="str">
        <f aca="false">IF(CZ28&lt;&gt;"",CZ28-P28,"")</f>
        <v/>
      </c>
      <c r="GK28" s="115" t="str">
        <f aca="false">IF(DA28&lt;&gt;"",DA28-Q28,"")</f>
        <v/>
      </c>
      <c r="GL28" s="115" t="str">
        <f aca="false">IF(DB28&lt;&gt;"",DB28-R28,"")</f>
        <v/>
      </c>
      <c r="GM28" s="115" t="str">
        <f aca="false">IF(DC28&lt;&gt;"",DC28-S28,"")</f>
        <v/>
      </c>
      <c r="GN28" s="115" t="str">
        <f aca="false">IF(DD28&lt;&gt;"",DD28-T28,"")</f>
        <v/>
      </c>
      <c r="GO28" s="115" t="str">
        <f aca="false">IF(DE28&lt;&gt;"",DE28-U28,"")</f>
        <v/>
      </c>
      <c r="GP28" s="115" t="str">
        <f aca="false">IF(DF28&lt;&gt;"",DF28-V28,"")</f>
        <v/>
      </c>
      <c r="GQ28" s="115" t="str">
        <f aca="false">IF(DG28&lt;&gt;"",DG28-W28,"")</f>
        <v/>
      </c>
      <c r="GR28" s="116" t="n">
        <f aca="false" t="array" ref="GR28:GR28">MAX(DH28:GQ28)=MIN(DH28:GQ28)</f>
        <v>1</v>
      </c>
    </row>
    <row r="29" customFormat="false" ht="15" hidden="true" customHeight="false" outlineLevel="0" collapsed="false">
      <c r="A29" s="39" t="s">
        <v>70</v>
      </c>
      <c r="B29" s="115" t="str">
        <f aca="false">IFERROR(ROUND(AVERAGE(X29,AT29,BP29,CL29),0),"")</f>
        <v/>
      </c>
      <c r="C29" s="115" t="str">
        <f aca="false">IFERROR(ROUND(AVERAGE(Y29,AU29,BQ29,CM29),0),"")</f>
        <v/>
      </c>
      <c r="D29" s="115" t="str">
        <f aca="false">IFERROR(ROUND(AVERAGE(Z29,AV29,BR29,CN29),0),"")</f>
        <v/>
      </c>
      <c r="E29" s="115" t="str">
        <f aca="false">IFERROR(ROUND(AVERAGE(AA29,AW29,BS29,CO29),0),"")</f>
        <v/>
      </c>
      <c r="F29" s="115" t="str">
        <f aca="false">IFERROR(ROUND(AVERAGE(AB29,AX29,BT29,CP29),0),"")</f>
        <v/>
      </c>
      <c r="G29" s="115" t="str">
        <f aca="false">IFERROR(ROUND(AVERAGE(AC29,AY29,BU29,CQ29),0),"")</f>
        <v/>
      </c>
      <c r="H29" s="115" t="str">
        <f aca="false">IFERROR(ROUND(AVERAGE(AD29,AZ29,BV29,CR29),0),"")</f>
        <v/>
      </c>
      <c r="I29" s="115" t="str">
        <f aca="false">IFERROR(ROUND(AVERAGE(AE29,BA29,BW29,CS29),0),"")</f>
        <v/>
      </c>
      <c r="J29" s="115" t="str">
        <f aca="false">IFERROR(ROUND(AVERAGE(AF29,BB29,BX29,CT29),0),"")</f>
        <v/>
      </c>
      <c r="K29" s="115" t="str">
        <f aca="false">IFERROR(ROUND(AVERAGE(AG29,BC29,BY29,CU29),0),"")</f>
        <v/>
      </c>
      <c r="L29" s="115" t="str">
        <f aca="false">IFERROR(ROUND(AVERAGE(AH29,BD29,BZ29,CV29),0),"")</f>
        <v/>
      </c>
      <c r="M29" s="115" t="str">
        <f aca="false">IFERROR(ROUND(AVERAGE(AI29,BE29,CA29,CW29),0),"")</f>
        <v/>
      </c>
      <c r="N29" s="115" t="str">
        <f aca="false">IFERROR(ROUND(AVERAGE(AJ29,BF29,CB29,CX29),0),"")</f>
        <v/>
      </c>
      <c r="O29" s="115" t="str">
        <f aca="false">IFERROR(ROUND(AVERAGE(AK29,BG29,CC29,CY29),0),"")</f>
        <v/>
      </c>
      <c r="P29" s="115" t="str">
        <f aca="false">IFERROR(ROUND(AVERAGE(AL29,BH29,CD29,CZ29),0),"")</f>
        <v/>
      </c>
      <c r="Q29" s="115" t="str">
        <f aca="false">IFERROR(ROUND(AVERAGE(AM29,BI29,CE29,DA29),0),"")</f>
        <v/>
      </c>
      <c r="R29" s="115" t="str">
        <f aca="false">IFERROR(ROUND(AVERAGE(AN29,BJ29,CF29,DB29),0),"")</f>
        <v/>
      </c>
      <c r="S29" s="115" t="str">
        <f aca="false">IFERROR(ROUND(AVERAGE(AO29,BK29,CG29,DC29),0),"")</f>
        <v/>
      </c>
      <c r="T29" s="115" t="str">
        <f aca="false">IFERROR(ROUND(AVERAGE(AP29,BL29,CH29,DD29),0),"")</f>
        <v/>
      </c>
      <c r="U29" s="115" t="str">
        <f aca="false">IFERROR(ROUND(AVERAGE(AQ29,BM29,CI29,DE29),0),"")</f>
        <v/>
      </c>
      <c r="V29" s="115" t="str">
        <f aca="false">IFERROR(ROUND(AVERAGE(AR29,BN29,CJ29,DF29),0),"")</f>
        <v/>
      </c>
      <c r="W29" s="115" t="str">
        <f aca="false">IFERROR(ROUND(AVERAGE(AS29,BO29,CK29,DG29),0),"")</f>
        <v/>
      </c>
      <c r="X29" s="94" t="str">
        <f aca="false">IFERROR(INDEX('ES-Efficacy Acceptability'!H$12:H$52,MATCH($A29,'ES-Efficacy Acceptability'!$B$12:$B$52,0)),"")</f>
        <v/>
      </c>
      <c r="Y29" s="94" t="str">
        <f aca="false">IFERROR(INDEX('ES-Efficacy Acceptability'!I$12:I$52,MATCH($A29,'ES-Efficacy Acceptability'!$B$12:$B$52,0)),"")</f>
        <v/>
      </c>
      <c r="Z29" s="94" t="str">
        <f aca="false">IFERROR(INDEX('ES-Efficacy Acceptability'!J$12:J$52,MATCH($A29,'ES-Efficacy Acceptability'!$B$12:$B$52,0)),"")</f>
        <v/>
      </c>
      <c r="AA29" s="94" t="str">
        <f aca="false">IFERROR(INDEX('ES-Efficacy Acceptability'!K$12:K$52,MATCH($A29,'ES-Efficacy Acceptability'!$B$12:$B$52,0)),"")</f>
        <v/>
      </c>
      <c r="AB29" s="94" t="str">
        <f aca="false">IFERROR(INDEX('ES-Efficacy Acceptability'!L$12:L$52,MATCH($A29,'ES-Efficacy Acceptability'!$B$12:$B$52,0)),"")</f>
        <v/>
      </c>
      <c r="AC29" s="94" t="str">
        <f aca="false">IFERROR(INDEX('ES-Efficacy Acceptability'!M$12:M$52,MATCH($A29,'ES-Efficacy Acceptability'!$B$12:$B$52,0)),"")</f>
        <v/>
      </c>
      <c r="AD29" s="94" t="str">
        <f aca="false">IFERROR(INDEX('ES-Efficacy Acceptability'!N$12:N$52,MATCH($A29,'ES-Efficacy Acceptability'!$B$12:$B$52,0)),"")</f>
        <v/>
      </c>
      <c r="AE29" s="94" t="str">
        <f aca="false">IFERROR(INDEX('ES-Efficacy Acceptability'!O$12:O$52,MATCH($A29,'ES-Efficacy Acceptability'!$B$12:$B$52,0)),"")</f>
        <v/>
      </c>
      <c r="AF29" s="94" t="str">
        <f aca="false">IFERROR(INDEX('ES-Efficacy Acceptability'!P$12:P$52,MATCH($A29,'ES-Efficacy Acceptability'!$B$12:$B$52,0)),"")</f>
        <v/>
      </c>
      <c r="AG29" s="94" t="str">
        <f aca="false">IFERROR(INDEX('ES-Efficacy Acceptability'!Q$12:Q$52,MATCH($A29,'ES-Efficacy Acceptability'!$B$12:$B$52,0)),"")</f>
        <v/>
      </c>
      <c r="AH29" s="94" t="str">
        <f aca="false">IFERROR(INDEX('ES-Efficacy Acceptability'!R$12:R$52,MATCH($A29,'ES-Efficacy Acceptability'!$B$12:$B$52,0)),"")</f>
        <v/>
      </c>
      <c r="AI29" s="94" t="str">
        <f aca="false">IFERROR(INDEX('ES-Efficacy Acceptability'!S$12:S$52,MATCH($A29,'ES-Efficacy Acceptability'!$B$12:$B$52,0)),"")</f>
        <v/>
      </c>
      <c r="AJ29" s="94" t="str">
        <f aca="false">IFERROR(INDEX('ES-Efficacy Acceptability'!T$12:T$52,MATCH($A29,'ES-Efficacy Acceptability'!$B$12:$B$52,0)),"")</f>
        <v/>
      </c>
      <c r="AK29" s="94" t="str">
        <f aca="false">IFERROR(INDEX('ES-Efficacy Acceptability'!U$12:U$52,MATCH($A29,'ES-Efficacy Acceptability'!$B$12:$B$52,0)),"")</f>
        <v/>
      </c>
      <c r="AL29" s="94" t="str">
        <f aca="false">IFERROR(INDEX('ES-Efficacy Acceptability'!V$12:V$52,MATCH($A29,'ES-Efficacy Acceptability'!$B$12:$B$52,0)),"")</f>
        <v/>
      </c>
      <c r="AM29" s="94" t="str">
        <f aca="false">IFERROR(INDEX('ES-Efficacy Acceptability'!W$12:W$52,MATCH($A29,'ES-Efficacy Acceptability'!$B$12:$B$52,0)),"")</f>
        <v/>
      </c>
      <c r="AN29" s="94" t="str">
        <f aca="false">IFERROR(INDEX('ES-Efficacy Acceptability'!X$12:X$52,MATCH($A29,'ES-Efficacy Acceptability'!$B$12:$B$52,0)),"")</f>
        <v/>
      </c>
      <c r="AO29" s="94" t="str">
        <f aca="false">IFERROR(INDEX('ES-Efficacy Acceptability'!Y$12:Y$52,MATCH($A29,'ES-Efficacy Acceptability'!$B$12:$B$52,0)),"")</f>
        <v/>
      </c>
      <c r="AP29" s="94" t="str">
        <f aca="false">IFERROR(INDEX('ES-Efficacy Acceptability'!Z$12:Z$52,MATCH($A29,'ES-Efficacy Acceptability'!$B$12:$B$52,0)),"")</f>
        <v/>
      </c>
      <c r="AQ29" s="94" t="str">
        <f aca="false">IFERROR(INDEX('ES-Efficacy Acceptability'!AA$12:AA$52,MATCH($A29,'ES-Efficacy Acceptability'!$B$12:$B$52,0)),"")</f>
        <v/>
      </c>
      <c r="AR29" s="94" t="str">
        <f aca="false">IFERROR(INDEX('ES-Efficacy Acceptability'!AB$12:AB$52,MATCH($A29,'ES-Efficacy Acceptability'!$B$12:$B$52,0)),"")</f>
        <v/>
      </c>
      <c r="AS29" s="94" t="str">
        <f aca="false">IFERROR(INDEX('ES-Efficacy Acceptability'!AC$12:AC$52,MATCH($A29,'ES-Efficacy Acceptability'!$B$12:$B$52,0)),"")</f>
        <v/>
      </c>
      <c r="AT29" s="94" t="str">
        <f aca="false">IFERROR(INDEX('IT-Efficacy Acceptability'!H$12:H$52,MATCH($A29,'IT-Efficacy Acceptability'!$B$12:$B$52,0)),"")</f>
        <v/>
      </c>
      <c r="AU29" s="94" t="str">
        <f aca="false">IFERROR(INDEX('IT-Efficacy Acceptability'!I$12:I$52,MATCH($A29,'IT-Efficacy Acceptability'!$B$12:$B$52,0)),"")</f>
        <v/>
      </c>
      <c r="AV29" s="94" t="str">
        <f aca="false">IFERROR(INDEX('IT-Efficacy Acceptability'!J$12:J$52,MATCH($A29,'IT-Efficacy Acceptability'!$B$12:$B$52,0)),"")</f>
        <v/>
      </c>
      <c r="AW29" s="94" t="str">
        <f aca="false">IFERROR(INDEX('IT-Efficacy Acceptability'!K$12:K$52,MATCH($A29,'IT-Efficacy Acceptability'!$B$12:$B$52,0)),"")</f>
        <v/>
      </c>
      <c r="AX29" s="94" t="str">
        <f aca="false">IFERROR(INDEX('IT-Efficacy Acceptability'!L$12:L$52,MATCH($A29,'IT-Efficacy Acceptability'!$B$12:$B$52,0)),"")</f>
        <v/>
      </c>
      <c r="AY29" s="94" t="str">
        <f aca="false">IFERROR(INDEX('IT-Efficacy Acceptability'!M$12:M$52,MATCH($A29,'IT-Efficacy Acceptability'!$B$12:$B$52,0)),"")</f>
        <v/>
      </c>
      <c r="AZ29" s="94" t="str">
        <f aca="false">IFERROR(INDEX('IT-Efficacy Acceptability'!N$12:N$52,MATCH($A29,'IT-Efficacy Acceptability'!$B$12:$B$52,0)),"")</f>
        <v/>
      </c>
      <c r="BA29" s="94" t="str">
        <f aca="false">IFERROR(INDEX('IT-Efficacy Acceptability'!O$12:O$52,MATCH($A29,'IT-Efficacy Acceptability'!$B$12:$B$52,0)),"")</f>
        <v/>
      </c>
      <c r="BB29" s="94" t="str">
        <f aca="false">IFERROR(INDEX('IT-Efficacy Acceptability'!P$12:P$52,MATCH($A29,'IT-Efficacy Acceptability'!$B$12:$B$52,0)),"")</f>
        <v/>
      </c>
      <c r="BC29" s="94" t="str">
        <f aca="false">IFERROR(INDEX('IT-Efficacy Acceptability'!Q$12:Q$52,MATCH($A29,'IT-Efficacy Acceptability'!$B$12:$B$52,0)),"")</f>
        <v/>
      </c>
      <c r="BD29" s="94" t="str">
        <f aca="false">IFERROR(INDEX('IT-Efficacy Acceptability'!R$12:R$52,MATCH($A29,'IT-Efficacy Acceptability'!$B$12:$B$52,0)),"")</f>
        <v/>
      </c>
      <c r="BE29" s="94" t="str">
        <f aca="false">IFERROR(INDEX('IT-Efficacy Acceptability'!S$12:S$52,MATCH($A29,'IT-Efficacy Acceptability'!$B$12:$B$52,0)),"")</f>
        <v/>
      </c>
      <c r="BF29" s="94" t="str">
        <f aca="false">IFERROR(INDEX('IT-Efficacy Acceptability'!T$12:T$52,MATCH($A29,'IT-Efficacy Acceptability'!$B$12:$B$52,0)),"")</f>
        <v/>
      </c>
      <c r="BG29" s="94" t="str">
        <f aca="false">IFERROR(INDEX('IT-Efficacy Acceptability'!U$12:U$52,MATCH($A29,'IT-Efficacy Acceptability'!$B$12:$B$52,0)),"")</f>
        <v/>
      </c>
      <c r="BH29" s="94" t="str">
        <f aca="false">IFERROR(INDEX('IT-Efficacy Acceptability'!V$12:V$52,MATCH($A29,'IT-Efficacy Acceptability'!$B$12:$B$52,0)),"")</f>
        <v/>
      </c>
      <c r="BI29" s="94" t="str">
        <f aca="false">IFERROR(INDEX('IT-Efficacy Acceptability'!W$12:W$52,MATCH($A29,'IT-Efficacy Acceptability'!$B$12:$B$52,0)),"")</f>
        <v/>
      </c>
      <c r="BJ29" s="94" t="str">
        <f aca="false">IFERROR(INDEX('IT-Efficacy Acceptability'!X$12:X$52,MATCH($A29,'IT-Efficacy Acceptability'!$B$12:$B$52,0)),"")</f>
        <v/>
      </c>
      <c r="BK29" s="94" t="str">
        <f aca="false">IFERROR(INDEX('IT-Efficacy Acceptability'!Y$12:Y$52,MATCH($A29,'IT-Efficacy Acceptability'!$B$12:$B$52,0)),"")</f>
        <v/>
      </c>
      <c r="BL29" s="94" t="str">
        <f aca="false">IFERROR(INDEX('IT-Efficacy Acceptability'!Z$12:Z$52,MATCH($A29,'IT-Efficacy Acceptability'!$B$12:$B$52,0)),"")</f>
        <v/>
      </c>
      <c r="BM29" s="94" t="str">
        <f aca="false">IFERROR(INDEX('IT-Efficacy Acceptability'!AA$12:AA$52,MATCH($A29,'IT-Efficacy Acceptability'!$B$12:$B$52,0)),"")</f>
        <v/>
      </c>
      <c r="BN29" s="94" t="str">
        <f aca="false">IFERROR(INDEX('IT-Efficacy Acceptability'!AB$12:AB$52,MATCH($A29,'IT-Efficacy Acceptability'!$B$12:$B$52,0)),"")</f>
        <v/>
      </c>
      <c r="BO29" s="94" t="str">
        <f aca="false">IFERROR(INDEX('IT-Efficacy Acceptability'!AC$12:AC$52,MATCH($A29,'IT-Efficacy Acceptability'!$B$12:$B$52,0)),"")</f>
        <v/>
      </c>
      <c r="BP29" s="94" t="str">
        <f aca="false">IFERROR(INDEX('DE-Efficacy Acceptability'!H$12:H$52,MATCH($A29,'DE-Efficacy Acceptability'!$B$12:$B$52,0)),"")</f>
        <v/>
      </c>
      <c r="BQ29" s="94" t="str">
        <f aca="false">IFERROR(INDEX('DE-Efficacy Acceptability'!I$12:I$52,MATCH($A29,'DE-Efficacy Acceptability'!$B$12:$B$52,0)),"")</f>
        <v/>
      </c>
      <c r="BR29" s="94" t="str">
        <f aca="false">IFERROR(INDEX('DE-Efficacy Acceptability'!J$12:J$52,MATCH($A29,'DE-Efficacy Acceptability'!$B$12:$B$52,0)),"")</f>
        <v/>
      </c>
      <c r="BS29" s="94" t="str">
        <f aca="false">IFERROR(INDEX('DE-Efficacy Acceptability'!K$12:K$52,MATCH($A29,'DE-Efficacy Acceptability'!$B$12:$B$52,0)),"")</f>
        <v/>
      </c>
      <c r="BT29" s="94" t="str">
        <f aca="false">IFERROR(INDEX('DE-Efficacy Acceptability'!L$12:L$52,MATCH($A29,'DE-Efficacy Acceptability'!$B$12:$B$52,0)),"")</f>
        <v/>
      </c>
      <c r="BU29" s="94" t="str">
        <f aca="false">IFERROR(INDEX('DE-Efficacy Acceptability'!M$12:M$52,MATCH($A29,'DE-Efficacy Acceptability'!$B$12:$B$52,0)),"")</f>
        <v/>
      </c>
      <c r="BV29" s="94" t="str">
        <f aca="false">IFERROR(INDEX('DE-Efficacy Acceptability'!N$12:N$52,MATCH($A29,'DE-Efficacy Acceptability'!$B$12:$B$52,0)),"")</f>
        <v/>
      </c>
      <c r="BW29" s="94" t="str">
        <f aca="false">IFERROR(INDEX('DE-Efficacy Acceptability'!O$12:O$52,MATCH($A29,'DE-Efficacy Acceptability'!$B$12:$B$52,0)),"")</f>
        <v/>
      </c>
      <c r="BX29" s="94" t="str">
        <f aca="false">IFERROR(INDEX('DE-Efficacy Acceptability'!P$12:P$52,MATCH($A29,'DE-Efficacy Acceptability'!$B$12:$B$52,0)),"")</f>
        <v/>
      </c>
      <c r="BY29" s="94" t="str">
        <f aca="false">IFERROR(INDEX('DE-Efficacy Acceptability'!Q$12:Q$52,MATCH($A29,'DE-Efficacy Acceptability'!$B$12:$B$52,0)),"")</f>
        <v/>
      </c>
      <c r="BZ29" s="94" t="str">
        <f aca="false">IFERROR(INDEX('DE-Efficacy Acceptability'!R$12:R$52,MATCH($A29,'DE-Efficacy Acceptability'!$B$12:$B$52,0)),"")</f>
        <v/>
      </c>
      <c r="CA29" s="94" t="str">
        <f aca="false">IFERROR(INDEX('DE-Efficacy Acceptability'!S$12:S$52,MATCH($A29,'DE-Efficacy Acceptability'!$B$12:$B$52,0)),"")</f>
        <v/>
      </c>
      <c r="CB29" s="94" t="str">
        <f aca="false">IFERROR(INDEX('DE-Efficacy Acceptability'!T$12:T$52,MATCH($A29,'DE-Efficacy Acceptability'!$B$12:$B$52,0)),"")</f>
        <v/>
      </c>
      <c r="CC29" s="94" t="str">
        <f aca="false">IFERROR(INDEX('DE-Efficacy Acceptability'!U$12:U$52,MATCH($A29,'DE-Efficacy Acceptability'!$B$12:$B$52,0)),"")</f>
        <v/>
      </c>
      <c r="CD29" s="94" t="str">
        <f aca="false">IFERROR(INDEX('DE-Efficacy Acceptability'!V$12:V$52,MATCH($A29,'DE-Efficacy Acceptability'!$B$12:$B$52,0)),"")</f>
        <v/>
      </c>
      <c r="CE29" s="94" t="str">
        <f aca="false">IFERROR(INDEX('DE-Efficacy Acceptability'!W$12:W$52,MATCH($A29,'DE-Efficacy Acceptability'!$B$12:$B$52,0)),"")</f>
        <v/>
      </c>
      <c r="CF29" s="94" t="str">
        <f aca="false">IFERROR(INDEX('DE-Efficacy Acceptability'!X$12:X$52,MATCH($A29,'DE-Efficacy Acceptability'!$B$12:$B$52,0)),"")</f>
        <v/>
      </c>
      <c r="CG29" s="94" t="str">
        <f aca="false">IFERROR(INDEX('DE-Efficacy Acceptability'!Y$12:Y$52,MATCH($A29,'DE-Efficacy Acceptability'!$B$12:$B$52,0)),"")</f>
        <v/>
      </c>
      <c r="CH29" s="94" t="str">
        <f aca="false">IFERROR(INDEX('DE-Efficacy Acceptability'!Z$12:Z$52,MATCH($A29,'DE-Efficacy Acceptability'!$B$12:$B$52,0)),"")</f>
        <v/>
      </c>
      <c r="CI29" s="94" t="str">
        <f aca="false">IFERROR(INDEX('DE-Efficacy Acceptability'!AA$12:AA$52,MATCH($A29,'DE-Efficacy Acceptability'!$B$12:$B$52,0)),"")</f>
        <v/>
      </c>
      <c r="CJ29" s="94" t="str">
        <f aca="false">IFERROR(INDEX('DE-Efficacy Acceptability'!AB$12:AB$52,MATCH($A29,'DE-Efficacy Acceptability'!$B$12:$B$52,0)),"")</f>
        <v/>
      </c>
      <c r="CK29" s="94" t="str">
        <f aca="false">IFERROR(INDEX('DE-Efficacy Acceptability'!AC$12:AC$52,MATCH($A29,'DE-Efficacy Acceptability'!$B$12:$B$52,0)),"")</f>
        <v/>
      </c>
      <c r="CL29" s="94" t="str">
        <f aca="false">IFERROR(INDEX('FR-Efficacy Acceptability'!H$12:H$52,MATCH($A29,'FR-Efficacy Acceptability'!$B$12:$B$52,0)),"")</f>
        <v/>
      </c>
      <c r="CM29" s="94" t="str">
        <f aca="false">IFERROR(INDEX('FR-Efficacy Acceptability'!I$12:I$52,MATCH($A29,'FR-Efficacy Acceptability'!$B$12:$B$52,0)),"")</f>
        <v/>
      </c>
      <c r="CN29" s="94" t="str">
        <f aca="false">IFERROR(INDEX('FR-Efficacy Acceptability'!J$12:J$52,MATCH($A29,'FR-Efficacy Acceptability'!$B$12:$B$52,0)),"")</f>
        <v/>
      </c>
      <c r="CO29" s="94" t="str">
        <f aca="false">IFERROR(INDEX('FR-Efficacy Acceptability'!K$12:K$52,MATCH($A29,'FR-Efficacy Acceptability'!$B$12:$B$52,0)),"")</f>
        <v/>
      </c>
      <c r="CP29" s="94" t="str">
        <f aca="false">IFERROR(INDEX('FR-Efficacy Acceptability'!L$12:L$52,MATCH($A29,'FR-Efficacy Acceptability'!$B$12:$B$52,0)),"")</f>
        <v/>
      </c>
      <c r="CQ29" s="94" t="str">
        <f aca="false">IFERROR(INDEX('FR-Efficacy Acceptability'!M$12:M$52,MATCH($A29,'FR-Efficacy Acceptability'!$B$12:$B$52,0)),"")</f>
        <v/>
      </c>
      <c r="CR29" s="94" t="str">
        <f aca="false">IFERROR(INDEX('FR-Efficacy Acceptability'!N$12:N$52,MATCH($A29,'FR-Efficacy Acceptability'!$B$12:$B$52,0)),"")</f>
        <v/>
      </c>
      <c r="CS29" s="94" t="str">
        <f aca="false">IFERROR(INDEX('FR-Efficacy Acceptability'!O$12:O$52,MATCH($A29,'FR-Efficacy Acceptability'!$B$12:$B$52,0)),"")</f>
        <v/>
      </c>
      <c r="CT29" s="94" t="str">
        <f aca="false">IFERROR(INDEX('FR-Efficacy Acceptability'!P$12:P$52,MATCH($A29,'FR-Efficacy Acceptability'!$B$12:$B$52,0)),"")</f>
        <v/>
      </c>
      <c r="CU29" s="94" t="str">
        <f aca="false">IFERROR(INDEX('FR-Efficacy Acceptability'!Q$12:Q$52,MATCH($A29,'FR-Efficacy Acceptability'!$B$12:$B$52,0)),"")</f>
        <v/>
      </c>
      <c r="CV29" s="94" t="str">
        <f aca="false">IFERROR(INDEX('FR-Efficacy Acceptability'!R$12:R$52,MATCH($A29,'FR-Efficacy Acceptability'!$B$12:$B$52,0)),"")</f>
        <v/>
      </c>
      <c r="CW29" s="94" t="str">
        <f aca="false">IFERROR(INDEX('FR-Efficacy Acceptability'!S$12:S$52,MATCH($A29,'FR-Efficacy Acceptability'!$B$12:$B$52,0)),"")</f>
        <v/>
      </c>
      <c r="CX29" s="94" t="str">
        <f aca="false">IFERROR(INDEX('FR-Efficacy Acceptability'!T$12:T$52,MATCH($A29,'FR-Efficacy Acceptability'!$B$12:$B$52,0)),"")</f>
        <v/>
      </c>
      <c r="CY29" s="94" t="str">
        <f aca="false">IFERROR(INDEX('FR-Efficacy Acceptability'!U$12:U$52,MATCH($A29,'FR-Efficacy Acceptability'!$B$12:$B$52,0)),"")</f>
        <v/>
      </c>
      <c r="CZ29" s="94" t="str">
        <f aca="false">IFERROR(INDEX('FR-Efficacy Acceptability'!V$12:V$52,MATCH($A29,'FR-Efficacy Acceptability'!$B$12:$B$52,0)),"")</f>
        <v/>
      </c>
      <c r="DA29" s="94" t="str">
        <f aca="false">IFERROR(INDEX('FR-Efficacy Acceptability'!W$12:W$52,MATCH($A29,'FR-Efficacy Acceptability'!$B$12:$B$52,0)),"")</f>
        <v/>
      </c>
      <c r="DB29" s="94" t="str">
        <f aca="false">IFERROR(INDEX('FR-Efficacy Acceptability'!X$12:X$52,MATCH($A29,'FR-Efficacy Acceptability'!$B$12:$B$52,0)),"")</f>
        <v/>
      </c>
      <c r="DC29" s="94" t="str">
        <f aca="false">IFERROR(INDEX('FR-Efficacy Acceptability'!Y$12:Y$52,MATCH($A29,'FR-Efficacy Acceptability'!$B$12:$B$52,0)),"")</f>
        <v/>
      </c>
      <c r="DD29" s="94" t="str">
        <f aca="false">IFERROR(INDEX('FR-Efficacy Acceptability'!Z$12:Z$52,MATCH($A29,'FR-Efficacy Acceptability'!$B$12:$B$52,0)),"")</f>
        <v/>
      </c>
      <c r="DE29" s="94" t="str">
        <f aca="false">IFERROR(INDEX('FR-Efficacy Acceptability'!AA$12:AA$52,MATCH($A29,'FR-Efficacy Acceptability'!$B$12:$B$52,0)),"")</f>
        <v/>
      </c>
      <c r="DF29" s="94" t="str">
        <f aca="false">IFERROR(INDEX('FR-Efficacy Acceptability'!AB$12:AB$52,MATCH($A29,'FR-Efficacy Acceptability'!$B$12:$B$52,0)),"")</f>
        <v/>
      </c>
      <c r="DG29" s="94" t="str">
        <f aca="false">IFERROR(INDEX('FR-Efficacy Acceptability'!AC$12:AC$52,MATCH($A29,'FR-Efficacy Acceptability'!$B$12:$B$52,0)),"")</f>
        <v/>
      </c>
      <c r="DH29" s="115" t="str">
        <f aca="false">IF(X29&lt;&gt;"",X29-B29,"")</f>
        <v/>
      </c>
      <c r="DI29" s="115" t="str">
        <f aca="false">IF(Y29&lt;&gt;"",Y29-C29,"")</f>
        <v/>
      </c>
      <c r="DJ29" s="115" t="str">
        <f aca="false">IF(Z29&lt;&gt;"",Z29-D29,"")</f>
        <v/>
      </c>
      <c r="DK29" s="115" t="str">
        <f aca="false">IF(AA29&lt;&gt;"",AA29-E29,"")</f>
        <v/>
      </c>
      <c r="DL29" s="115" t="str">
        <f aca="false">IF(AB29&lt;&gt;"",AB29-F29,"")</f>
        <v/>
      </c>
      <c r="DM29" s="115" t="str">
        <f aca="false">IF(AC29&lt;&gt;"",AC29-G29,"")</f>
        <v/>
      </c>
      <c r="DN29" s="115" t="str">
        <f aca="false">IF(AD29&lt;&gt;"",AD29-H29,"")</f>
        <v/>
      </c>
      <c r="DO29" s="115" t="str">
        <f aca="false">IF(AE29&lt;&gt;"",AE29-I29,"")</f>
        <v/>
      </c>
      <c r="DP29" s="115" t="str">
        <f aca="false">IF(AF29&lt;&gt;"",AF29-J29,"")</f>
        <v/>
      </c>
      <c r="DQ29" s="115" t="str">
        <f aca="false">IF(AG29&lt;&gt;"",AG29-K29,"")</f>
        <v/>
      </c>
      <c r="DR29" s="115" t="str">
        <f aca="false">IF(AH29&lt;&gt;"",AH29-L29,"")</f>
        <v/>
      </c>
      <c r="DS29" s="115" t="str">
        <f aca="false">IF(AI29&lt;&gt;"",AI29-M29,"")</f>
        <v/>
      </c>
      <c r="DT29" s="115" t="str">
        <f aca="false">IF(AJ29&lt;&gt;"",AJ29-N29,"")</f>
        <v/>
      </c>
      <c r="DU29" s="115" t="str">
        <f aca="false">IF(AK29&lt;&gt;"",AK29-O29,"")</f>
        <v/>
      </c>
      <c r="DV29" s="115" t="str">
        <f aca="false">IF(AL29&lt;&gt;"",AL29-P29,"")</f>
        <v/>
      </c>
      <c r="DW29" s="115" t="str">
        <f aca="false">IF(AM29&lt;&gt;"",AM29-Q29,"")</f>
        <v/>
      </c>
      <c r="DX29" s="115" t="str">
        <f aca="false">IF(AN29&lt;&gt;"",AN29-R29,"")</f>
        <v/>
      </c>
      <c r="DY29" s="115" t="str">
        <f aca="false">IF(AO29&lt;&gt;"",AO29-S29,"")</f>
        <v/>
      </c>
      <c r="DZ29" s="115" t="str">
        <f aca="false">IF(AP29&lt;&gt;"",AP29-T29,"")</f>
        <v/>
      </c>
      <c r="EA29" s="115" t="str">
        <f aca="false">IF(AQ29&lt;&gt;"",AQ29-U29,"")</f>
        <v/>
      </c>
      <c r="EB29" s="115" t="str">
        <f aca="false">IF(AR29&lt;&gt;"",AR29-V29,"")</f>
        <v/>
      </c>
      <c r="EC29" s="115" t="str">
        <f aca="false">IF(AS29&lt;&gt;"",AS29-W29,"")</f>
        <v/>
      </c>
      <c r="ED29" s="115" t="str">
        <f aca="false">IF(AT29&lt;&gt;"",AT29-B29,"")</f>
        <v/>
      </c>
      <c r="EE29" s="115" t="str">
        <f aca="false">IF(AU29&lt;&gt;"",AU29-C29,"")</f>
        <v/>
      </c>
      <c r="EF29" s="115" t="str">
        <f aca="false">IF(AV29&lt;&gt;"",AV29-D29,"")</f>
        <v/>
      </c>
      <c r="EG29" s="115" t="str">
        <f aca="false">IF(AW29&lt;&gt;"",AW29-E29,"")</f>
        <v/>
      </c>
      <c r="EH29" s="115" t="str">
        <f aca="false">IF(AX29&lt;&gt;"",AX29-F29,"")</f>
        <v/>
      </c>
      <c r="EI29" s="115" t="str">
        <f aca="false">IF(AY29&lt;&gt;"",AY29-G29,"")</f>
        <v/>
      </c>
      <c r="EJ29" s="115" t="str">
        <f aca="false">IF(AZ29&lt;&gt;"",AZ29-H29,"")</f>
        <v/>
      </c>
      <c r="EK29" s="115" t="str">
        <f aca="false">IF(BA29&lt;&gt;"",BA29-I29,"")</f>
        <v/>
      </c>
      <c r="EL29" s="115" t="str">
        <f aca="false">IF(BB29&lt;&gt;"",BB29-J29,"")</f>
        <v/>
      </c>
      <c r="EM29" s="115" t="str">
        <f aca="false">IF(BC29&lt;&gt;"",BC29-K29,"")</f>
        <v/>
      </c>
      <c r="EN29" s="115" t="str">
        <f aca="false">IF(BD29&lt;&gt;"",BD29-L29,"")</f>
        <v/>
      </c>
      <c r="EO29" s="115" t="str">
        <f aca="false">IF(BE29&lt;&gt;"",BE29-M29,"")</f>
        <v/>
      </c>
      <c r="EP29" s="115" t="str">
        <f aca="false">IF(BF29&lt;&gt;"",BF29-N29,"")</f>
        <v/>
      </c>
      <c r="EQ29" s="115" t="str">
        <f aca="false">IF(BG29&lt;&gt;"",BG29-O29,"")</f>
        <v/>
      </c>
      <c r="ER29" s="115" t="str">
        <f aca="false">IF(BH29&lt;&gt;"",BH29-P29,"")</f>
        <v/>
      </c>
      <c r="ES29" s="115" t="str">
        <f aca="false">IF(BI29&lt;&gt;"",BI29-Q29,"")</f>
        <v/>
      </c>
      <c r="ET29" s="115" t="str">
        <f aca="false">IF(BJ29&lt;&gt;"",BJ29-R29,"")</f>
        <v/>
      </c>
      <c r="EU29" s="115" t="str">
        <f aca="false">IF(BK29&lt;&gt;"",BK29-S29,"")</f>
        <v/>
      </c>
      <c r="EV29" s="115" t="str">
        <f aca="false">IF(BL29&lt;&gt;"",BL29-T29,"")</f>
        <v/>
      </c>
      <c r="EW29" s="115" t="str">
        <f aca="false">IF(BM29&lt;&gt;"",BM29-U29,"")</f>
        <v/>
      </c>
      <c r="EX29" s="115" t="str">
        <f aca="false">IF(BN29&lt;&gt;"",BN29-V29,"")</f>
        <v/>
      </c>
      <c r="EY29" s="115" t="str">
        <f aca="false">IF(BO29&lt;&gt;"",BO29-W29,"")</f>
        <v/>
      </c>
      <c r="EZ29" s="115" t="str">
        <f aca="false">IF(BP29&lt;&gt;"",BP29-B29,"")</f>
        <v/>
      </c>
      <c r="FA29" s="115" t="str">
        <f aca="false">IF(BQ29&lt;&gt;"",BQ29-C29,"")</f>
        <v/>
      </c>
      <c r="FB29" s="115" t="str">
        <f aca="false">IF(BR29&lt;&gt;"",BR29-D29,"")</f>
        <v/>
      </c>
      <c r="FC29" s="115" t="str">
        <f aca="false">IF(BS29&lt;&gt;"",BS29-E29,"")</f>
        <v/>
      </c>
      <c r="FD29" s="115" t="str">
        <f aca="false">IF(BT29&lt;&gt;"",BT29-F29,"")</f>
        <v/>
      </c>
      <c r="FE29" s="115" t="str">
        <f aca="false">IF(BU29&lt;&gt;"",BU29-G29,"")</f>
        <v/>
      </c>
      <c r="FF29" s="115" t="str">
        <f aca="false">IF(BV29&lt;&gt;"",BV29-H29,"")</f>
        <v/>
      </c>
      <c r="FG29" s="115" t="str">
        <f aca="false">IF(BW29&lt;&gt;"",BW29-I29,"")</f>
        <v/>
      </c>
      <c r="FH29" s="115" t="str">
        <f aca="false">IF(BX29&lt;&gt;"",BX29-J29,"")</f>
        <v/>
      </c>
      <c r="FI29" s="115" t="str">
        <f aca="false">IF(BY29&lt;&gt;"",BY29-K29,"")</f>
        <v/>
      </c>
      <c r="FJ29" s="115" t="str">
        <f aca="false">IF(BZ29&lt;&gt;"",BZ29-L29,"")</f>
        <v/>
      </c>
      <c r="FK29" s="115" t="str">
        <f aca="false">IF(CA29&lt;&gt;"",CA29-M29,"")</f>
        <v/>
      </c>
      <c r="FL29" s="115" t="str">
        <f aca="false">IF(CB29&lt;&gt;"",CB29-N29,"")</f>
        <v/>
      </c>
      <c r="FM29" s="115" t="str">
        <f aca="false">IF(CC29&lt;&gt;"",CC29-O29,"")</f>
        <v/>
      </c>
      <c r="FN29" s="115" t="str">
        <f aca="false">IF(CD29&lt;&gt;"",CD29-P29,"")</f>
        <v/>
      </c>
      <c r="FO29" s="115" t="str">
        <f aca="false">IF(CE29&lt;&gt;"",CE29-Q29,"")</f>
        <v/>
      </c>
      <c r="FP29" s="115" t="str">
        <f aca="false">IF(CF29&lt;&gt;"",CF29-R29,"")</f>
        <v/>
      </c>
      <c r="FQ29" s="115" t="str">
        <f aca="false">IF(CG29&lt;&gt;"",CG29-S29,"")</f>
        <v/>
      </c>
      <c r="FR29" s="115" t="str">
        <f aca="false">IF(CH29&lt;&gt;"",CH29-T29,"")</f>
        <v/>
      </c>
      <c r="FS29" s="115" t="str">
        <f aca="false">IF(CI29&lt;&gt;"",CI29-U29,"")</f>
        <v/>
      </c>
      <c r="FT29" s="115" t="str">
        <f aca="false">IF(CJ29&lt;&gt;"",CJ29-V29,"")</f>
        <v/>
      </c>
      <c r="FU29" s="115" t="str">
        <f aca="false">IF(CK29&lt;&gt;"",CK29-W29,"")</f>
        <v/>
      </c>
      <c r="FV29" s="115" t="str">
        <f aca="false">IF(CL29&lt;&gt;"",CL29-B29,"")</f>
        <v/>
      </c>
      <c r="FW29" s="115" t="str">
        <f aca="false">IF(CM29&lt;&gt;"",CM29-C29,"")</f>
        <v/>
      </c>
      <c r="FX29" s="115" t="str">
        <f aca="false">IF(CN29&lt;&gt;"",CN29-D29,"")</f>
        <v/>
      </c>
      <c r="FY29" s="115" t="str">
        <f aca="false">IF(CO29&lt;&gt;"",CO29-E29,"")</f>
        <v/>
      </c>
      <c r="FZ29" s="115" t="str">
        <f aca="false">IF(CP29&lt;&gt;"",CP29-F29,"")</f>
        <v/>
      </c>
      <c r="GA29" s="115" t="str">
        <f aca="false">IF(CQ29&lt;&gt;"",CQ29-G29,"")</f>
        <v/>
      </c>
      <c r="GB29" s="115" t="str">
        <f aca="false">IF(CR29&lt;&gt;"",CR29-H29,"")</f>
        <v/>
      </c>
      <c r="GC29" s="115" t="str">
        <f aca="false">IF(CS29&lt;&gt;"",CS29-I29,"")</f>
        <v/>
      </c>
      <c r="GD29" s="115" t="str">
        <f aca="false">IF(CT29&lt;&gt;"",CT29-J29,"")</f>
        <v/>
      </c>
      <c r="GE29" s="115" t="str">
        <f aca="false">IF(CU29&lt;&gt;"",CU29-K29,"")</f>
        <v/>
      </c>
      <c r="GF29" s="115" t="str">
        <f aca="false">IF(CV29&lt;&gt;"",CV29-L29,"")</f>
        <v/>
      </c>
      <c r="GG29" s="115" t="str">
        <f aca="false">IF(CW29&lt;&gt;"",CW29-M29,"")</f>
        <v/>
      </c>
      <c r="GH29" s="115" t="str">
        <f aca="false">IF(CX29&lt;&gt;"",CX29-N29,"")</f>
        <v/>
      </c>
      <c r="GI29" s="115" t="str">
        <f aca="false">IF(CY29&lt;&gt;"",CY29-O29,"")</f>
        <v/>
      </c>
      <c r="GJ29" s="115" t="str">
        <f aca="false">IF(CZ29&lt;&gt;"",CZ29-P29,"")</f>
        <v/>
      </c>
      <c r="GK29" s="115" t="str">
        <f aca="false">IF(DA29&lt;&gt;"",DA29-Q29,"")</f>
        <v/>
      </c>
      <c r="GL29" s="115" t="str">
        <f aca="false">IF(DB29&lt;&gt;"",DB29-R29,"")</f>
        <v/>
      </c>
      <c r="GM29" s="115" t="str">
        <f aca="false">IF(DC29&lt;&gt;"",DC29-S29,"")</f>
        <v/>
      </c>
      <c r="GN29" s="115" t="str">
        <f aca="false">IF(DD29&lt;&gt;"",DD29-T29,"")</f>
        <v/>
      </c>
      <c r="GO29" s="115" t="str">
        <f aca="false">IF(DE29&lt;&gt;"",DE29-U29,"")</f>
        <v/>
      </c>
      <c r="GP29" s="115" t="str">
        <f aca="false">IF(DF29&lt;&gt;"",DF29-V29,"")</f>
        <v/>
      </c>
      <c r="GQ29" s="115" t="str">
        <f aca="false">IF(DG29&lt;&gt;"",DG29-W29,"")</f>
        <v/>
      </c>
      <c r="GR29" s="116" t="n">
        <f aca="false" t="array" ref="GR29:GR29">MAX(DH29:GQ29)=MIN(DH29:GQ29)</f>
        <v>1</v>
      </c>
    </row>
    <row r="30" customFormat="false" ht="15" hidden="true" customHeight="false" outlineLevel="0" collapsed="false">
      <c r="A30" s="39" t="s">
        <v>54</v>
      </c>
      <c r="B30" s="115" t="n">
        <f aca="false">IFERROR(ROUND(AVERAGE(X30,AT30,BP30,CL30),0),"")</f>
        <v>5</v>
      </c>
      <c r="C30" s="115" t="n">
        <f aca="false">IFERROR(ROUND(AVERAGE(Y30,AU30,BQ30,CM30),0),"")</f>
        <v>5</v>
      </c>
      <c r="D30" s="115" t="n">
        <f aca="false">IFERROR(ROUND(AVERAGE(Z30,AV30,BR30,CN30),0),"")</f>
        <v>4</v>
      </c>
      <c r="E30" s="115" t="n">
        <f aca="false">IFERROR(ROUND(AVERAGE(AA30,AW30,BS30,CO30),0),"")</f>
        <v>4</v>
      </c>
      <c r="F30" s="115" t="n">
        <f aca="false">IFERROR(ROUND(AVERAGE(AB30,AX30,BT30,CP30),0),"")</f>
        <v>4</v>
      </c>
      <c r="G30" s="115" t="n">
        <f aca="false">IFERROR(ROUND(AVERAGE(AC30,AY30,BU30,CQ30),0),"")</f>
        <v>2</v>
      </c>
      <c r="H30" s="115" t="n">
        <f aca="false">IFERROR(ROUND(AVERAGE(AD30,AZ30,BV30,CR30),0),"")</f>
        <v>3</v>
      </c>
      <c r="I30" s="115" t="n">
        <f aca="false">IFERROR(ROUND(AVERAGE(AE30,BA30,BW30,CS30),0),"")</f>
        <v>4</v>
      </c>
      <c r="J30" s="115" t="n">
        <f aca="false">IFERROR(ROUND(AVERAGE(AF30,BB30,BX30,CT30),0),"")</f>
        <v>3</v>
      </c>
      <c r="K30" s="115" t="n">
        <f aca="false">IFERROR(ROUND(AVERAGE(AG30,BC30,BY30,CU30),0),"")</f>
        <v>5</v>
      </c>
      <c r="L30" s="115" t="n">
        <f aca="false">IFERROR(ROUND(AVERAGE(AH30,BD30,BZ30,CV30),0),"")</f>
        <v>4</v>
      </c>
      <c r="M30" s="115" t="n">
        <f aca="false">IFERROR(ROUND(AVERAGE(AI30,BE30,CA30,CW30),0),"")</f>
        <v>4</v>
      </c>
      <c r="N30" s="115" t="n">
        <f aca="false">IFERROR(ROUND(AVERAGE(AJ30,BF30,CB30,CX30),0),"")</f>
        <v>5</v>
      </c>
      <c r="O30" s="115" t="n">
        <f aca="false">IFERROR(ROUND(AVERAGE(AK30,BG30,CC30,CY30),0),"")</f>
        <v>3</v>
      </c>
      <c r="P30" s="115" t="n">
        <f aca="false">IFERROR(ROUND(AVERAGE(AL30,BH30,CD30,CZ30),0),"")</f>
        <v>3</v>
      </c>
      <c r="Q30" s="115" t="n">
        <f aca="false">IFERROR(ROUND(AVERAGE(AM30,BI30,CE30,DA30),0),"")</f>
        <v>3</v>
      </c>
      <c r="R30" s="115" t="n">
        <f aca="false">IFERROR(ROUND(AVERAGE(AN30,BJ30,CF30,DB30),0),"")</f>
        <v>3</v>
      </c>
      <c r="S30" s="115" t="n">
        <f aca="false">IFERROR(ROUND(AVERAGE(AO30,BK30,CG30,DC30),0),"")</f>
        <v>3</v>
      </c>
      <c r="T30" s="115" t="n">
        <f aca="false">IFERROR(ROUND(AVERAGE(AP30,BL30,CH30,DD30),0),"")</f>
        <v>3</v>
      </c>
      <c r="U30" s="115" t="n">
        <f aca="false">IFERROR(ROUND(AVERAGE(AQ30,BM30,CI30,DE30),0),"")</f>
        <v>3</v>
      </c>
      <c r="V30" s="115" t="n">
        <f aca="false">IFERROR(ROUND(AVERAGE(AR30,BN30,CJ30,DF30),0),"")</f>
        <v>3</v>
      </c>
      <c r="W30" s="115" t="n">
        <f aca="false">IFERROR(ROUND(AVERAGE(AS30,BO30,CK30,DG30),0),"")</f>
        <v>3</v>
      </c>
      <c r="X30" s="94" t="n">
        <f aca="false">IFERROR(INDEX('ES-Efficacy Acceptability'!H$12:H$52,MATCH($A30,'ES-Efficacy Acceptability'!$B$12:$B$52,0)),"")</f>
        <v>5</v>
      </c>
      <c r="Y30" s="94" t="n">
        <f aca="false">IFERROR(INDEX('ES-Efficacy Acceptability'!I$12:I$52,MATCH($A30,'ES-Efficacy Acceptability'!$B$12:$B$52,0)),"")</f>
        <v>5</v>
      </c>
      <c r="Z30" s="94" t="n">
        <f aca="false">IFERROR(INDEX('ES-Efficacy Acceptability'!J$12:J$52,MATCH($A30,'ES-Efficacy Acceptability'!$B$12:$B$52,0)),"")</f>
        <v>4</v>
      </c>
      <c r="AA30" s="94" t="n">
        <f aca="false">IFERROR(INDEX('ES-Efficacy Acceptability'!K$12:K$52,MATCH($A30,'ES-Efficacy Acceptability'!$B$12:$B$52,0)),"")</f>
        <v>4</v>
      </c>
      <c r="AB30" s="94" t="n">
        <f aca="false">IFERROR(INDEX('ES-Efficacy Acceptability'!L$12:L$52,MATCH($A30,'ES-Efficacy Acceptability'!$B$12:$B$52,0)),"")</f>
        <v>4</v>
      </c>
      <c r="AC30" s="94" t="n">
        <f aca="false">IFERROR(INDEX('ES-Efficacy Acceptability'!M$12:M$52,MATCH($A30,'ES-Efficacy Acceptability'!$B$12:$B$52,0)),"")</f>
        <v>2</v>
      </c>
      <c r="AD30" s="94" t="n">
        <f aca="false">IFERROR(INDEX('ES-Efficacy Acceptability'!N$12:N$52,MATCH($A30,'ES-Efficacy Acceptability'!$B$12:$B$52,0)),"")</f>
        <v>3</v>
      </c>
      <c r="AE30" s="94" t="n">
        <f aca="false">IFERROR(INDEX('ES-Efficacy Acceptability'!O$12:O$52,MATCH($A30,'ES-Efficacy Acceptability'!$B$12:$B$52,0)),"")</f>
        <v>4</v>
      </c>
      <c r="AF30" s="94" t="n">
        <f aca="false">IFERROR(INDEX('ES-Efficacy Acceptability'!P$12:P$52,MATCH($A30,'ES-Efficacy Acceptability'!$B$12:$B$52,0)),"")</f>
        <v>3</v>
      </c>
      <c r="AG30" s="94" t="n">
        <f aca="false">IFERROR(INDEX('ES-Efficacy Acceptability'!Q$12:Q$52,MATCH($A30,'ES-Efficacy Acceptability'!$B$12:$B$52,0)),"")</f>
        <v>5</v>
      </c>
      <c r="AH30" s="94" t="n">
        <f aca="false">IFERROR(INDEX('ES-Efficacy Acceptability'!R$12:R$52,MATCH($A30,'ES-Efficacy Acceptability'!$B$12:$B$52,0)),"")</f>
        <v>4</v>
      </c>
      <c r="AI30" s="94" t="n">
        <f aca="false">IFERROR(INDEX('ES-Efficacy Acceptability'!S$12:S$52,MATCH($A30,'ES-Efficacy Acceptability'!$B$12:$B$52,0)),"")</f>
        <v>4</v>
      </c>
      <c r="AJ30" s="94" t="n">
        <f aca="false">IFERROR(INDEX('ES-Efficacy Acceptability'!T$12:T$52,MATCH($A30,'ES-Efficacy Acceptability'!$B$12:$B$52,0)),"")</f>
        <v>5</v>
      </c>
      <c r="AK30" s="94" t="n">
        <f aca="false">IFERROR(INDEX('ES-Efficacy Acceptability'!U$12:U$52,MATCH($A30,'ES-Efficacy Acceptability'!$B$12:$B$52,0)),"")</f>
        <v>3</v>
      </c>
      <c r="AL30" s="94" t="n">
        <f aca="false">IFERROR(INDEX('ES-Efficacy Acceptability'!V$12:V$52,MATCH($A30,'ES-Efficacy Acceptability'!$B$12:$B$52,0)),"")</f>
        <v>3</v>
      </c>
      <c r="AM30" s="94" t="n">
        <f aca="false">IFERROR(INDEX('ES-Efficacy Acceptability'!W$12:W$52,MATCH($A30,'ES-Efficacy Acceptability'!$B$12:$B$52,0)),"")</f>
        <v>3</v>
      </c>
      <c r="AN30" s="94" t="n">
        <f aca="false">IFERROR(INDEX('ES-Efficacy Acceptability'!X$12:X$52,MATCH($A30,'ES-Efficacy Acceptability'!$B$12:$B$52,0)),"")</f>
        <v>3</v>
      </c>
      <c r="AO30" s="94" t="n">
        <f aca="false">IFERROR(INDEX('ES-Efficacy Acceptability'!Y$12:Y$52,MATCH($A30,'ES-Efficacy Acceptability'!$B$12:$B$52,0)),"")</f>
        <v>3</v>
      </c>
      <c r="AP30" s="94" t="n">
        <f aca="false">IFERROR(INDEX('ES-Efficacy Acceptability'!Z$12:Z$52,MATCH($A30,'ES-Efficacy Acceptability'!$B$12:$B$52,0)),"")</f>
        <v>3</v>
      </c>
      <c r="AQ30" s="94" t="n">
        <f aca="false">IFERROR(INDEX('ES-Efficacy Acceptability'!AA$12:AA$52,MATCH($A30,'ES-Efficacy Acceptability'!$B$12:$B$52,0)),"")</f>
        <v>3</v>
      </c>
      <c r="AR30" s="94" t="n">
        <f aca="false">IFERROR(INDEX('ES-Efficacy Acceptability'!AB$12:AB$52,MATCH($A30,'ES-Efficacy Acceptability'!$B$12:$B$52,0)),"")</f>
        <v>3</v>
      </c>
      <c r="AS30" s="94" t="n">
        <f aca="false">IFERROR(INDEX('ES-Efficacy Acceptability'!AC$12:AC$52,MATCH($A30,'ES-Efficacy Acceptability'!$B$12:$B$52,0)),"")</f>
        <v>3</v>
      </c>
      <c r="AT30" s="94" t="n">
        <f aca="false">IFERROR(INDEX('IT-Efficacy Acceptability'!H$12:H$52,MATCH($A30,'IT-Efficacy Acceptability'!$B$12:$B$52,0)),"")</f>
        <v>5</v>
      </c>
      <c r="AU30" s="94" t="n">
        <f aca="false">IFERROR(INDEX('IT-Efficacy Acceptability'!I$12:I$52,MATCH($A30,'IT-Efficacy Acceptability'!$B$12:$B$52,0)),"")</f>
        <v>5</v>
      </c>
      <c r="AV30" s="94" t="n">
        <f aca="false">IFERROR(INDEX('IT-Efficacy Acceptability'!J$12:J$52,MATCH($A30,'IT-Efficacy Acceptability'!$B$12:$B$52,0)),"")</f>
        <v>4</v>
      </c>
      <c r="AW30" s="94" t="n">
        <f aca="false">IFERROR(INDEX('IT-Efficacy Acceptability'!K$12:K$52,MATCH($A30,'IT-Efficacy Acceptability'!$B$12:$B$52,0)),"")</f>
        <v>4</v>
      </c>
      <c r="AX30" s="94" t="n">
        <f aca="false">IFERROR(INDEX('IT-Efficacy Acceptability'!L$12:L$52,MATCH($A30,'IT-Efficacy Acceptability'!$B$12:$B$52,0)),"")</f>
        <v>4</v>
      </c>
      <c r="AY30" s="94" t="n">
        <f aca="false">IFERROR(INDEX('IT-Efficacy Acceptability'!M$12:M$52,MATCH($A30,'IT-Efficacy Acceptability'!$B$12:$B$52,0)),"")</f>
        <v>2</v>
      </c>
      <c r="AZ30" s="94" t="n">
        <f aca="false">IFERROR(INDEX('IT-Efficacy Acceptability'!N$12:N$52,MATCH($A30,'IT-Efficacy Acceptability'!$B$12:$B$52,0)),"")</f>
        <v>3</v>
      </c>
      <c r="BA30" s="94" t="n">
        <f aca="false">IFERROR(INDEX('IT-Efficacy Acceptability'!O$12:O$52,MATCH($A30,'IT-Efficacy Acceptability'!$B$12:$B$52,0)),"")</f>
        <v>4</v>
      </c>
      <c r="BB30" s="94" t="n">
        <f aca="false">IFERROR(INDEX('IT-Efficacy Acceptability'!P$12:P$52,MATCH($A30,'IT-Efficacy Acceptability'!$B$12:$B$52,0)),"")</f>
        <v>3</v>
      </c>
      <c r="BC30" s="94" t="n">
        <f aca="false">IFERROR(INDEX('IT-Efficacy Acceptability'!Q$12:Q$52,MATCH($A30,'IT-Efficacy Acceptability'!$B$12:$B$52,0)),"")</f>
        <v>5</v>
      </c>
      <c r="BD30" s="94" t="n">
        <f aca="false">IFERROR(INDEX('IT-Efficacy Acceptability'!R$12:R$52,MATCH($A30,'IT-Efficacy Acceptability'!$B$12:$B$52,0)),"")</f>
        <v>4</v>
      </c>
      <c r="BE30" s="94" t="n">
        <f aca="false">IFERROR(INDEX('IT-Efficacy Acceptability'!S$12:S$52,MATCH($A30,'IT-Efficacy Acceptability'!$B$12:$B$52,0)),"")</f>
        <v>4</v>
      </c>
      <c r="BF30" s="94" t="n">
        <f aca="false">IFERROR(INDEX('IT-Efficacy Acceptability'!T$12:T$52,MATCH($A30,'IT-Efficacy Acceptability'!$B$12:$B$52,0)),"")</f>
        <v>5</v>
      </c>
      <c r="BG30" s="94" t="n">
        <f aca="false">IFERROR(INDEX('IT-Efficacy Acceptability'!U$12:U$52,MATCH($A30,'IT-Efficacy Acceptability'!$B$12:$B$52,0)),"")</f>
        <v>3</v>
      </c>
      <c r="BH30" s="94" t="n">
        <f aca="false">IFERROR(INDEX('IT-Efficacy Acceptability'!V$12:V$52,MATCH($A30,'IT-Efficacy Acceptability'!$B$12:$B$52,0)),"")</f>
        <v>3</v>
      </c>
      <c r="BI30" s="94" t="n">
        <f aca="false">IFERROR(INDEX('IT-Efficacy Acceptability'!W$12:W$52,MATCH($A30,'IT-Efficacy Acceptability'!$B$12:$B$52,0)),"")</f>
        <v>3</v>
      </c>
      <c r="BJ30" s="94" t="n">
        <f aca="false">IFERROR(INDEX('IT-Efficacy Acceptability'!X$12:X$52,MATCH($A30,'IT-Efficacy Acceptability'!$B$12:$B$52,0)),"")</f>
        <v>3</v>
      </c>
      <c r="BK30" s="94" t="n">
        <f aca="false">IFERROR(INDEX('IT-Efficacy Acceptability'!Y$12:Y$52,MATCH($A30,'IT-Efficacy Acceptability'!$B$12:$B$52,0)),"")</f>
        <v>3</v>
      </c>
      <c r="BL30" s="94" t="n">
        <f aca="false">IFERROR(INDEX('IT-Efficacy Acceptability'!Z$12:Z$52,MATCH($A30,'IT-Efficacy Acceptability'!$B$12:$B$52,0)),"")</f>
        <v>3</v>
      </c>
      <c r="BM30" s="94" t="n">
        <f aca="false">IFERROR(INDEX('IT-Efficacy Acceptability'!AA$12:AA$52,MATCH($A30,'IT-Efficacy Acceptability'!$B$12:$B$52,0)),"")</f>
        <v>3</v>
      </c>
      <c r="BN30" s="94" t="n">
        <f aca="false">IFERROR(INDEX('IT-Efficacy Acceptability'!AB$12:AB$52,MATCH($A30,'IT-Efficacy Acceptability'!$B$12:$B$52,0)),"")</f>
        <v>3</v>
      </c>
      <c r="BO30" s="94" t="n">
        <f aca="false">IFERROR(INDEX('IT-Efficacy Acceptability'!AC$12:AC$52,MATCH($A30,'IT-Efficacy Acceptability'!$B$12:$B$52,0)),"")</f>
        <v>3</v>
      </c>
      <c r="BP30" s="94" t="n">
        <f aca="false">IFERROR(INDEX('DE-Efficacy Acceptability'!H$12:H$52,MATCH($A30,'DE-Efficacy Acceptability'!$B$12:$B$52,0)),"")</f>
        <v>5</v>
      </c>
      <c r="BQ30" s="94" t="n">
        <f aca="false">IFERROR(INDEX('DE-Efficacy Acceptability'!I$12:I$52,MATCH($A30,'DE-Efficacy Acceptability'!$B$12:$B$52,0)),"")</f>
        <v>5</v>
      </c>
      <c r="BR30" s="94" t="n">
        <f aca="false">IFERROR(INDEX('DE-Efficacy Acceptability'!J$12:J$52,MATCH($A30,'DE-Efficacy Acceptability'!$B$12:$B$52,0)),"")</f>
        <v>4</v>
      </c>
      <c r="BS30" s="94" t="n">
        <f aca="false">IFERROR(INDEX('DE-Efficacy Acceptability'!K$12:K$52,MATCH($A30,'DE-Efficacy Acceptability'!$B$12:$B$52,0)),"")</f>
        <v>4</v>
      </c>
      <c r="BT30" s="94" t="n">
        <f aca="false">IFERROR(INDEX('DE-Efficacy Acceptability'!L$12:L$52,MATCH($A30,'DE-Efficacy Acceptability'!$B$12:$B$52,0)),"")</f>
        <v>4</v>
      </c>
      <c r="BU30" s="94" t="n">
        <f aca="false">IFERROR(INDEX('DE-Efficacy Acceptability'!M$12:M$52,MATCH($A30,'DE-Efficacy Acceptability'!$B$12:$B$52,0)),"")</f>
        <v>2</v>
      </c>
      <c r="BV30" s="94" t="n">
        <f aca="false">IFERROR(INDEX('DE-Efficacy Acceptability'!N$12:N$52,MATCH($A30,'DE-Efficacy Acceptability'!$B$12:$B$52,0)),"")</f>
        <v>3</v>
      </c>
      <c r="BW30" s="94" t="n">
        <f aca="false">IFERROR(INDEX('DE-Efficacy Acceptability'!O$12:O$52,MATCH($A30,'DE-Efficacy Acceptability'!$B$12:$B$52,0)),"")</f>
        <v>4</v>
      </c>
      <c r="BX30" s="94" t="n">
        <f aca="false">IFERROR(INDEX('DE-Efficacy Acceptability'!P$12:P$52,MATCH($A30,'DE-Efficacy Acceptability'!$B$12:$B$52,0)),"")</f>
        <v>3</v>
      </c>
      <c r="BY30" s="94" t="n">
        <f aca="false">IFERROR(INDEX('DE-Efficacy Acceptability'!Q$12:Q$52,MATCH($A30,'DE-Efficacy Acceptability'!$B$12:$B$52,0)),"")</f>
        <v>5</v>
      </c>
      <c r="BZ30" s="94" t="n">
        <f aca="false">IFERROR(INDEX('DE-Efficacy Acceptability'!R$12:R$52,MATCH($A30,'DE-Efficacy Acceptability'!$B$12:$B$52,0)),"")</f>
        <v>4</v>
      </c>
      <c r="CA30" s="94" t="n">
        <f aca="false">IFERROR(INDEX('DE-Efficacy Acceptability'!S$12:S$52,MATCH($A30,'DE-Efficacy Acceptability'!$B$12:$B$52,0)),"")</f>
        <v>4</v>
      </c>
      <c r="CB30" s="94" t="n">
        <f aca="false">IFERROR(INDEX('DE-Efficacy Acceptability'!T$12:T$52,MATCH($A30,'DE-Efficacy Acceptability'!$B$12:$B$52,0)),"")</f>
        <v>5</v>
      </c>
      <c r="CC30" s="94" t="n">
        <f aca="false">IFERROR(INDEX('DE-Efficacy Acceptability'!U$12:U$52,MATCH($A30,'DE-Efficacy Acceptability'!$B$12:$B$52,0)),"")</f>
        <v>3</v>
      </c>
      <c r="CD30" s="94" t="n">
        <f aca="false">IFERROR(INDEX('DE-Efficacy Acceptability'!V$12:V$52,MATCH($A30,'DE-Efficacy Acceptability'!$B$12:$B$52,0)),"")</f>
        <v>3</v>
      </c>
      <c r="CE30" s="94" t="n">
        <f aca="false">IFERROR(INDEX('DE-Efficacy Acceptability'!W$12:W$52,MATCH($A30,'DE-Efficacy Acceptability'!$B$12:$B$52,0)),"")</f>
        <v>3</v>
      </c>
      <c r="CF30" s="94" t="n">
        <f aca="false">IFERROR(INDEX('DE-Efficacy Acceptability'!X$12:X$52,MATCH($A30,'DE-Efficacy Acceptability'!$B$12:$B$52,0)),"")</f>
        <v>3</v>
      </c>
      <c r="CG30" s="94" t="n">
        <f aca="false">IFERROR(INDEX('DE-Efficacy Acceptability'!Y$12:Y$52,MATCH($A30,'DE-Efficacy Acceptability'!$B$12:$B$52,0)),"")</f>
        <v>3</v>
      </c>
      <c r="CH30" s="94" t="n">
        <f aca="false">IFERROR(INDEX('DE-Efficacy Acceptability'!Z$12:Z$52,MATCH($A30,'DE-Efficacy Acceptability'!$B$12:$B$52,0)),"")</f>
        <v>3</v>
      </c>
      <c r="CI30" s="94" t="n">
        <f aca="false">IFERROR(INDEX('DE-Efficacy Acceptability'!AA$12:AA$52,MATCH($A30,'DE-Efficacy Acceptability'!$B$12:$B$52,0)),"")</f>
        <v>3</v>
      </c>
      <c r="CJ30" s="94" t="n">
        <f aca="false">IFERROR(INDEX('DE-Efficacy Acceptability'!AB$12:AB$52,MATCH($A30,'DE-Efficacy Acceptability'!$B$12:$B$52,0)),"")</f>
        <v>3</v>
      </c>
      <c r="CK30" s="94" t="n">
        <f aca="false">IFERROR(INDEX('DE-Efficacy Acceptability'!AC$12:AC$52,MATCH($A30,'DE-Efficacy Acceptability'!$B$12:$B$52,0)),"")</f>
        <v>3</v>
      </c>
      <c r="CL30" s="94" t="n">
        <f aca="false">IFERROR(INDEX('FR-Efficacy Acceptability'!H$12:H$52,MATCH($A30,'FR-Efficacy Acceptability'!$B$12:$B$52,0)),"")</f>
        <v>5</v>
      </c>
      <c r="CM30" s="94" t="n">
        <f aca="false">IFERROR(INDEX('FR-Efficacy Acceptability'!I$12:I$52,MATCH($A30,'FR-Efficacy Acceptability'!$B$12:$B$52,0)),"")</f>
        <v>5</v>
      </c>
      <c r="CN30" s="94" t="n">
        <f aca="false">IFERROR(INDEX('FR-Efficacy Acceptability'!J$12:J$52,MATCH($A30,'FR-Efficacy Acceptability'!$B$12:$B$52,0)),"")</f>
        <v>4</v>
      </c>
      <c r="CO30" s="94" t="n">
        <f aca="false">IFERROR(INDEX('FR-Efficacy Acceptability'!K$12:K$52,MATCH($A30,'FR-Efficacy Acceptability'!$B$12:$B$52,0)),"")</f>
        <v>4</v>
      </c>
      <c r="CP30" s="94" t="n">
        <f aca="false">IFERROR(INDEX('FR-Efficacy Acceptability'!L$12:L$52,MATCH($A30,'FR-Efficacy Acceptability'!$B$12:$B$52,0)),"")</f>
        <v>4</v>
      </c>
      <c r="CQ30" s="94" t="n">
        <f aca="false">IFERROR(INDEX('FR-Efficacy Acceptability'!M$12:M$52,MATCH($A30,'FR-Efficacy Acceptability'!$B$12:$B$52,0)),"")</f>
        <v>2</v>
      </c>
      <c r="CR30" s="94" t="n">
        <f aca="false">IFERROR(INDEX('FR-Efficacy Acceptability'!N$12:N$52,MATCH($A30,'FR-Efficacy Acceptability'!$B$12:$B$52,0)),"")</f>
        <v>3</v>
      </c>
      <c r="CS30" s="94" t="n">
        <f aca="false">IFERROR(INDEX('FR-Efficacy Acceptability'!O$12:O$52,MATCH($A30,'FR-Efficacy Acceptability'!$B$12:$B$52,0)),"")</f>
        <v>4</v>
      </c>
      <c r="CT30" s="94" t="n">
        <f aca="false">IFERROR(INDEX('FR-Efficacy Acceptability'!P$12:P$52,MATCH($A30,'FR-Efficacy Acceptability'!$B$12:$B$52,0)),"")</f>
        <v>3</v>
      </c>
      <c r="CU30" s="94" t="n">
        <f aca="false">IFERROR(INDEX('FR-Efficacy Acceptability'!Q$12:Q$52,MATCH($A30,'FR-Efficacy Acceptability'!$B$12:$B$52,0)),"")</f>
        <v>5</v>
      </c>
      <c r="CV30" s="94" t="n">
        <f aca="false">IFERROR(INDEX('FR-Efficacy Acceptability'!R$12:R$52,MATCH($A30,'FR-Efficacy Acceptability'!$B$12:$B$52,0)),"")</f>
        <v>3</v>
      </c>
      <c r="CW30" s="94" t="n">
        <f aca="false">IFERROR(INDEX('FR-Efficacy Acceptability'!S$12:S$52,MATCH($A30,'FR-Efficacy Acceptability'!$B$12:$B$52,0)),"")</f>
        <v>4</v>
      </c>
      <c r="CX30" s="94" t="n">
        <f aca="false">IFERROR(INDEX('FR-Efficacy Acceptability'!T$12:T$52,MATCH($A30,'FR-Efficacy Acceptability'!$B$12:$B$52,0)),"")</f>
        <v>5</v>
      </c>
      <c r="CY30" s="94" t="n">
        <f aca="false">IFERROR(INDEX('FR-Efficacy Acceptability'!U$12:U$52,MATCH($A30,'FR-Efficacy Acceptability'!$B$12:$B$52,0)),"")</f>
        <v>3</v>
      </c>
      <c r="CZ30" s="94" t="n">
        <f aca="false">IFERROR(INDEX('FR-Efficacy Acceptability'!V$12:V$52,MATCH($A30,'FR-Efficacy Acceptability'!$B$12:$B$52,0)),"")</f>
        <v>3</v>
      </c>
      <c r="DA30" s="94" t="n">
        <f aca="false">IFERROR(INDEX('FR-Efficacy Acceptability'!W$12:W$52,MATCH($A30,'FR-Efficacy Acceptability'!$B$12:$B$52,0)),"")</f>
        <v>3</v>
      </c>
      <c r="DB30" s="94" t="n">
        <f aca="false">IFERROR(INDEX('FR-Efficacy Acceptability'!X$12:X$52,MATCH($A30,'FR-Efficacy Acceptability'!$B$12:$B$52,0)),"")</f>
        <v>3</v>
      </c>
      <c r="DC30" s="94" t="n">
        <f aca="false">IFERROR(INDEX('FR-Efficacy Acceptability'!Y$12:Y$52,MATCH($A30,'FR-Efficacy Acceptability'!$B$12:$B$52,0)),"")</f>
        <v>3</v>
      </c>
      <c r="DD30" s="94" t="n">
        <f aca="false">IFERROR(INDEX('FR-Efficacy Acceptability'!Z$12:Z$52,MATCH($A30,'FR-Efficacy Acceptability'!$B$12:$B$52,0)),"")</f>
        <v>3</v>
      </c>
      <c r="DE30" s="94" t="n">
        <f aca="false">IFERROR(INDEX('FR-Efficacy Acceptability'!AA$12:AA$52,MATCH($A30,'FR-Efficacy Acceptability'!$B$12:$B$52,0)),"")</f>
        <v>3</v>
      </c>
      <c r="DF30" s="94" t="n">
        <f aca="false">IFERROR(INDEX('FR-Efficacy Acceptability'!AB$12:AB$52,MATCH($A30,'FR-Efficacy Acceptability'!$B$12:$B$52,0)),"")</f>
        <v>3</v>
      </c>
      <c r="DG30" s="94" t="n">
        <f aca="false">IFERROR(INDEX('FR-Efficacy Acceptability'!AC$12:AC$52,MATCH($A30,'FR-Efficacy Acceptability'!$B$12:$B$52,0)),"")</f>
        <v>3</v>
      </c>
      <c r="DH30" s="115" t="n">
        <f aca="false">IF(X30&lt;&gt;"",X30-B30,"")</f>
        <v>0</v>
      </c>
      <c r="DI30" s="115" t="n">
        <f aca="false">IF(Y30&lt;&gt;"",Y30-C30,"")</f>
        <v>0</v>
      </c>
      <c r="DJ30" s="115" t="n">
        <f aca="false">IF(Z30&lt;&gt;"",Z30-D30,"")</f>
        <v>0</v>
      </c>
      <c r="DK30" s="115" t="n">
        <f aca="false">IF(AA30&lt;&gt;"",AA30-E30,"")</f>
        <v>0</v>
      </c>
      <c r="DL30" s="115" t="n">
        <f aca="false">IF(AB30&lt;&gt;"",AB30-F30,"")</f>
        <v>0</v>
      </c>
      <c r="DM30" s="115" t="n">
        <f aca="false">IF(AC30&lt;&gt;"",AC30-G30,"")</f>
        <v>0</v>
      </c>
      <c r="DN30" s="115" t="n">
        <f aca="false">IF(AD30&lt;&gt;"",AD30-H30,"")</f>
        <v>0</v>
      </c>
      <c r="DO30" s="115" t="n">
        <f aca="false">IF(AE30&lt;&gt;"",AE30-I30,"")</f>
        <v>0</v>
      </c>
      <c r="DP30" s="115" t="n">
        <f aca="false">IF(AF30&lt;&gt;"",AF30-J30,"")</f>
        <v>0</v>
      </c>
      <c r="DQ30" s="115" t="n">
        <f aca="false">IF(AG30&lt;&gt;"",AG30-K30,"")</f>
        <v>0</v>
      </c>
      <c r="DR30" s="115" t="n">
        <f aca="false">IF(AH30&lt;&gt;"",AH30-L30,"")</f>
        <v>0</v>
      </c>
      <c r="DS30" s="115" t="n">
        <f aca="false">IF(AI30&lt;&gt;"",AI30-M30,"")</f>
        <v>0</v>
      </c>
      <c r="DT30" s="115" t="n">
        <f aca="false">IF(AJ30&lt;&gt;"",AJ30-N30,"")</f>
        <v>0</v>
      </c>
      <c r="DU30" s="115" t="n">
        <f aca="false">IF(AK30&lt;&gt;"",AK30-O30,"")</f>
        <v>0</v>
      </c>
      <c r="DV30" s="115" t="n">
        <f aca="false">IF(AL30&lt;&gt;"",AL30-P30,"")</f>
        <v>0</v>
      </c>
      <c r="DW30" s="115" t="n">
        <f aca="false">IF(AM30&lt;&gt;"",AM30-Q30,"")</f>
        <v>0</v>
      </c>
      <c r="DX30" s="115" t="n">
        <f aca="false">IF(AN30&lt;&gt;"",AN30-R30,"")</f>
        <v>0</v>
      </c>
      <c r="DY30" s="115" t="n">
        <f aca="false">IF(AO30&lt;&gt;"",AO30-S30,"")</f>
        <v>0</v>
      </c>
      <c r="DZ30" s="115" t="n">
        <f aca="false">IF(AP30&lt;&gt;"",AP30-T30,"")</f>
        <v>0</v>
      </c>
      <c r="EA30" s="115" t="n">
        <f aca="false">IF(AQ30&lt;&gt;"",AQ30-U30,"")</f>
        <v>0</v>
      </c>
      <c r="EB30" s="115" t="n">
        <f aca="false">IF(AR30&lt;&gt;"",AR30-V30,"")</f>
        <v>0</v>
      </c>
      <c r="EC30" s="115" t="n">
        <f aca="false">IF(AS30&lt;&gt;"",AS30-W30,"")</f>
        <v>0</v>
      </c>
      <c r="ED30" s="115" t="n">
        <f aca="false">IF(AT30&lt;&gt;"",AT30-B30,"")</f>
        <v>0</v>
      </c>
      <c r="EE30" s="115" t="n">
        <f aca="false">IF(AU30&lt;&gt;"",AU30-C30,"")</f>
        <v>0</v>
      </c>
      <c r="EF30" s="115" t="n">
        <f aca="false">IF(AV30&lt;&gt;"",AV30-D30,"")</f>
        <v>0</v>
      </c>
      <c r="EG30" s="115" t="n">
        <f aca="false">IF(AW30&lt;&gt;"",AW30-E30,"")</f>
        <v>0</v>
      </c>
      <c r="EH30" s="115" t="n">
        <f aca="false">IF(AX30&lt;&gt;"",AX30-F30,"")</f>
        <v>0</v>
      </c>
      <c r="EI30" s="115" t="n">
        <f aca="false">IF(AY30&lt;&gt;"",AY30-G30,"")</f>
        <v>0</v>
      </c>
      <c r="EJ30" s="115" t="n">
        <f aca="false">IF(AZ30&lt;&gt;"",AZ30-H30,"")</f>
        <v>0</v>
      </c>
      <c r="EK30" s="115" t="n">
        <f aca="false">IF(BA30&lt;&gt;"",BA30-I30,"")</f>
        <v>0</v>
      </c>
      <c r="EL30" s="115" t="n">
        <f aca="false">IF(BB30&lt;&gt;"",BB30-J30,"")</f>
        <v>0</v>
      </c>
      <c r="EM30" s="115" t="n">
        <f aca="false">IF(BC30&lt;&gt;"",BC30-K30,"")</f>
        <v>0</v>
      </c>
      <c r="EN30" s="115" t="n">
        <f aca="false">IF(BD30&lt;&gt;"",BD30-L30,"")</f>
        <v>0</v>
      </c>
      <c r="EO30" s="115" t="n">
        <f aca="false">IF(BE30&lt;&gt;"",BE30-M30,"")</f>
        <v>0</v>
      </c>
      <c r="EP30" s="115" t="n">
        <f aca="false">IF(BF30&lt;&gt;"",BF30-N30,"")</f>
        <v>0</v>
      </c>
      <c r="EQ30" s="115" t="n">
        <f aca="false">IF(BG30&lt;&gt;"",BG30-O30,"")</f>
        <v>0</v>
      </c>
      <c r="ER30" s="115" t="n">
        <f aca="false">IF(BH30&lt;&gt;"",BH30-P30,"")</f>
        <v>0</v>
      </c>
      <c r="ES30" s="115" t="n">
        <f aca="false">IF(BI30&lt;&gt;"",BI30-Q30,"")</f>
        <v>0</v>
      </c>
      <c r="ET30" s="115" t="n">
        <f aca="false">IF(BJ30&lt;&gt;"",BJ30-R30,"")</f>
        <v>0</v>
      </c>
      <c r="EU30" s="115" t="n">
        <f aca="false">IF(BK30&lt;&gt;"",BK30-S30,"")</f>
        <v>0</v>
      </c>
      <c r="EV30" s="115" t="n">
        <f aca="false">IF(BL30&lt;&gt;"",BL30-T30,"")</f>
        <v>0</v>
      </c>
      <c r="EW30" s="115" t="n">
        <f aca="false">IF(BM30&lt;&gt;"",BM30-U30,"")</f>
        <v>0</v>
      </c>
      <c r="EX30" s="115" t="n">
        <f aca="false">IF(BN30&lt;&gt;"",BN30-V30,"")</f>
        <v>0</v>
      </c>
      <c r="EY30" s="115" t="n">
        <f aca="false">IF(BO30&lt;&gt;"",BO30-W30,"")</f>
        <v>0</v>
      </c>
      <c r="EZ30" s="115" t="n">
        <f aca="false">IF(BP30&lt;&gt;"",BP30-B30,"")</f>
        <v>0</v>
      </c>
      <c r="FA30" s="115" t="n">
        <f aca="false">IF(BQ30&lt;&gt;"",BQ30-C30,"")</f>
        <v>0</v>
      </c>
      <c r="FB30" s="115" t="n">
        <f aca="false">IF(BR30&lt;&gt;"",BR30-D30,"")</f>
        <v>0</v>
      </c>
      <c r="FC30" s="115" t="n">
        <f aca="false">IF(BS30&lt;&gt;"",BS30-E30,"")</f>
        <v>0</v>
      </c>
      <c r="FD30" s="115" t="n">
        <f aca="false">IF(BT30&lt;&gt;"",BT30-F30,"")</f>
        <v>0</v>
      </c>
      <c r="FE30" s="115" t="n">
        <f aca="false">IF(BU30&lt;&gt;"",BU30-G30,"")</f>
        <v>0</v>
      </c>
      <c r="FF30" s="115" t="n">
        <f aca="false">IF(BV30&lt;&gt;"",BV30-H30,"")</f>
        <v>0</v>
      </c>
      <c r="FG30" s="115" t="n">
        <f aca="false">IF(BW30&lt;&gt;"",BW30-I30,"")</f>
        <v>0</v>
      </c>
      <c r="FH30" s="115" t="n">
        <f aca="false">IF(BX30&lt;&gt;"",BX30-J30,"")</f>
        <v>0</v>
      </c>
      <c r="FI30" s="115" t="n">
        <f aca="false">IF(BY30&lt;&gt;"",BY30-K30,"")</f>
        <v>0</v>
      </c>
      <c r="FJ30" s="115" t="n">
        <f aca="false">IF(BZ30&lt;&gt;"",BZ30-L30,"")</f>
        <v>0</v>
      </c>
      <c r="FK30" s="115" t="n">
        <f aca="false">IF(CA30&lt;&gt;"",CA30-M30,"")</f>
        <v>0</v>
      </c>
      <c r="FL30" s="115" t="n">
        <f aca="false">IF(CB30&lt;&gt;"",CB30-N30,"")</f>
        <v>0</v>
      </c>
      <c r="FM30" s="115" t="n">
        <f aca="false">IF(CC30&lt;&gt;"",CC30-O30,"")</f>
        <v>0</v>
      </c>
      <c r="FN30" s="115" t="n">
        <f aca="false">IF(CD30&lt;&gt;"",CD30-P30,"")</f>
        <v>0</v>
      </c>
      <c r="FO30" s="115" t="n">
        <f aca="false">IF(CE30&lt;&gt;"",CE30-Q30,"")</f>
        <v>0</v>
      </c>
      <c r="FP30" s="115" t="n">
        <f aca="false">IF(CF30&lt;&gt;"",CF30-R30,"")</f>
        <v>0</v>
      </c>
      <c r="FQ30" s="115" t="n">
        <f aca="false">IF(CG30&lt;&gt;"",CG30-S30,"")</f>
        <v>0</v>
      </c>
      <c r="FR30" s="115" t="n">
        <f aca="false">IF(CH30&lt;&gt;"",CH30-T30,"")</f>
        <v>0</v>
      </c>
      <c r="FS30" s="115" t="n">
        <f aca="false">IF(CI30&lt;&gt;"",CI30-U30,"")</f>
        <v>0</v>
      </c>
      <c r="FT30" s="115" t="n">
        <f aca="false">IF(CJ30&lt;&gt;"",CJ30-V30,"")</f>
        <v>0</v>
      </c>
      <c r="FU30" s="115" t="n">
        <f aca="false">IF(CK30&lt;&gt;"",CK30-W30,"")</f>
        <v>0</v>
      </c>
      <c r="FV30" s="115" t="n">
        <f aca="false">IF(CL30&lt;&gt;"",CL30-B30,"")</f>
        <v>0</v>
      </c>
      <c r="FW30" s="115" t="n">
        <f aca="false">IF(CM30&lt;&gt;"",CM30-C30,"")</f>
        <v>0</v>
      </c>
      <c r="FX30" s="115" t="n">
        <f aca="false">IF(CN30&lt;&gt;"",CN30-D30,"")</f>
        <v>0</v>
      </c>
      <c r="FY30" s="115" t="n">
        <f aca="false">IF(CO30&lt;&gt;"",CO30-E30,"")</f>
        <v>0</v>
      </c>
      <c r="FZ30" s="115" t="n">
        <f aca="false">IF(CP30&lt;&gt;"",CP30-F30,"")</f>
        <v>0</v>
      </c>
      <c r="GA30" s="115" t="n">
        <f aca="false">IF(CQ30&lt;&gt;"",CQ30-G30,"")</f>
        <v>0</v>
      </c>
      <c r="GB30" s="115" t="n">
        <f aca="false">IF(CR30&lt;&gt;"",CR30-H30,"")</f>
        <v>0</v>
      </c>
      <c r="GC30" s="115" t="n">
        <f aca="false">IF(CS30&lt;&gt;"",CS30-I30,"")</f>
        <v>0</v>
      </c>
      <c r="GD30" s="115" t="n">
        <f aca="false">IF(CT30&lt;&gt;"",CT30-J30,"")</f>
        <v>0</v>
      </c>
      <c r="GE30" s="115" t="n">
        <f aca="false">IF(CU30&lt;&gt;"",CU30-K30,"")</f>
        <v>0</v>
      </c>
      <c r="GF30" s="115" t="n">
        <f aca="false">IF(CV30&lt;&gt;"",CV30-L30,"")</f>
        <v>-1</v>
      </c>
      <c r="GG30" s="115" t="n">
        <f aca="false">IF(CW30&lt;&gt;"",CW30-M30,"")</f>
        <v>0</v>
      </c>
      <c r="GH30" s="115" t="n">
        <f aca="false">IF(CX30&lt;&gt;"",CX30-N30,"")</f>
        <v>0</v>
      </c>
      <c r="GI30" s="115" t="n">
        <f aca="false">IF(CY30&lt;&gt;"",CY30-O30,"")</f>
        <v>0</v>
      </c>
      <c r="GJ30" s="115" t="n">
        <f aca="false">IF(CZ30&lt;&gt;"",CZ30-P30,"")</f>
        <v>0</v>
      </c>
      <c r="GK30" s="115" t="n">
        <f aca="false">IF(DA30&lt;&gt;"",DA30-Q30,"")</f>
        <v>0</v>
      </c>
      <c r="GL30" s="115" t="n">
        <f aca="false">IF(DB30&lt;&gt;"",DB30-R30,"")</f>
        <v>0</v>
      </c>
      <c r="GM30" s="115" t="n">
        <f aca="false">IF(DC30&lt;&gt;"",DC30-S30,"")</f>
        <v>0</v>
      </c>
      <c r="GN30" s="115" t="n">
        <f aca="false">IF(DD30&lt;&gt;"",DD30-T30,"")</f>
        <v>0</v>
      </c>
      <c r="GO30" s="115" t="n">
        <f aca="false">IF(DE30&lt;&gt;"",DE30-U30,"")</f>
        <v>0</v>
      </c>
      <c r="GP30" s="115" t="n">
        <f aca="false">IF(DF30&lt;&gt;"",DF30-V30,"")</f>
        <v>0</v>
      </c>
      <c r="GQ30" s="115" t="n">
        <f aca="false">IF(DG30&lt;&gt;"",DG30-W30,"")</f>
        <v>0</v>
      </c>
      <c r="GR30" s="116" t="n">
        <f aca="false">MAX(DH30:GQ30)=MIN(DH30:GQ30)</f>
        <v>0</v>
      </c>
    </row>
    <row r="31" customFormat="false" ht="15" hidden="true" customHeight="false" outlineLevel="0" collapsed="false">
      <c r="A31" s="112" t="s">
        <v>85</v>
      </c>
      <c r="B31" s="115" t="n">
        <f aca="false">IFERROR(ROUND(AVERAGE(X31,AT31,BP31,CL31),0),"")</f>
        <v>1</v>
      </c>
      <c r="C31" s="115" t="n">
        <f aca="false">IFERROR(ROUND(AVERAGE(Y31,AU31,BQ31,CM31),0),"")</f>
        <v>1</v>
      </c>
      <c r="D31" s="115" t="n">
        <f aca="false">IFERROR(ROUND(AVERAGE(Z31,AV31,BR31,CN31),0),"")</f>
        <v>1</v>
      </c>
      <c r="E31" s="115" t="n">
        <f aca="false">IFERROR(ROUND(AVERAGE(AA31,AW31,BS31,CO31),0),"")</f>
        <v>1</v>
      </c>
      <c r="F31" s="115" t="n">
        <f aca="false">IFERROR(ROUND(AVERAGE(AB31,AX31,BT31,CP31),0),"")</f>
        <v>1</v>
      </c>
      <c r="G31" s="115" t="n">
        <f aca="false">IFERROR(ROUND(AVERAGE(AC31,AY31,BU31,CQ31),0),"")</f>
        <v>2</v>
      </c>
      <c r="H31" s="115" t="n">
        <f aca="false">IFERROR(ROUND(AVERAGE(AD31,AZ31,BV31,CR31),0),"")</f>
        <v>2</v>
      </c>
      <c r="I31" s="115" t="n">
        <f aca="false">IFERROR(ROUND(AVERAGE(AE31,BA31,BW31,CS31),0),"")</f>
        <v>1</v>
      </c>
      <c r="J31" s="115" t="n">
        <f aca="false">IFERROR(ROUND(AVERAGE(AF31,BB31,BX31,CT31),0),"")</f>
        <v>4</v>
      </c>
      <c r="K31" s="115" t="n">
        <f aca="false">IFERROR(ROUND(AVERAGE(AG31,BC31,BY31,CU31),0),"")</f>
        <v>4</v>
      </c>
      <c r="L31" s="115" t="n">
        <f aca="false">IFERROR(ROUND(AVERAGE(AH31,BD31,BZ31,CV31),0),"")</f>
        <v>4</v>
      </c>
      <c r="M31" s="115" t="n">
        <f aca="false">IFERROR(ROUND(AVERAGE(AI31,BE31,CA31,CW31),0),"")</f>
        <v>4</v>
      </c>
      <c r="N31" s="115" t="n">
        <f aca="false">IFERROR(ROUND(AVERAGE(AJ31,BF31,CB31,CX31),0),"")</f>
        <v>4</v>
      </c>
      <c r="O31" s="115" t="n">
        <f aca="false">IFERROR(ROUND(AVERAGE(AK31,BG31,CC31,CY31),0),"")</f>
        <v>4</v>
      </c>
      <c r="P31" s="115" t="n">
        <f aca="false">IFERROR(ROUND(AVERAGE(AL31,BH31,CD31,CZ31),0),"")</f>
        <v>4</v>
      </c>
      <c r="Q31" s="115" t="n">
        <f aca="false">IFERROR(ROUND(AVERAGE(AM31,BI31,CE31,DA31),0),"")</f>
        <v>2</v>
      </c>
      <c r="R31" s="115" t="n">
        <f aca="false">IFERROR(ROUND(AVERAGE(AN31,BJ31,CF31,DB31),0),"")</f>
        <v>2</v>
      </c>
      <c r="S31" s="115" t="n">
        <f aca="false">IFERROR(ROUND(AVERAGE(AO31,BK31,CG31,DC31),0),"")</f>
        <v>3</v>
      </c>
      <c r="T31" s="115" t="n">
        <f aca="false">IFERROR(ROUND(AVERAGE(AP31,BL31,CH31,DD31),0),"")</f>
        <v>3</v>
      </c>
      <c r="U31" s="115" t="n">
        <f aca="false">IFERROR(ROUND(AVERAGE(AQ31,BM31,CI31,DE31),0),"")</f>
        <v>3</v>
      </c>
      <c r="V31" s="115" t="n">
        <f aca="false">IFERROR(ROUND(AVERAGE(AR31,BN31,CJ31,DF31),0),"")</f>
        <v>3</v>
      </c>
      <c r="W31" s="115" t="n">
        <f aca="false">IFERROR(ROUND(AVERAGE(AS31,BO31,CK31,DG31),0),"")</f>
        <v>3</v>
      </c>
      <c r="X31" s="94" t="str">
        <f aca="false">IFERROR(INDEX('ES-Efficacy Acceptability'!H$12:H$52,MATCH($A31,'ES-Efficacy Acceptability'!$B$12:$B$52,0)),"")</f>
        <v/>
      </c>
      <c r="Y31" s="94" t="str">
        <f aca="false">IFERROR(INDEX('ES-Efficacy Acceptability'!I$12:I$52,MATCH($A31,'ES-Efficacy Acceptability'!$B$12:$B$52,0)),"")</f>
        <v/>
      </c>
      <c r="Z31" s="94" t="str">
        <f aca="false">IFERROR(INDEX('ES-Efficacy Acceptability'!J$12:J$52,MATCH($A31,'ES-Efficacy Acceptability'!$B$12:$B$52,0)),"")</f>
        <v/>
      </c>
      <c r="AA31" s="94" t="str">
        <f aca="false">IFERROR(INDEX('ES-Efficacy Acceptability'!K$12:K$52,MATCH($A31,'ES-Efficacy Acceptability'!$B$12:$B$52,0)),"")</f>
        <v/>
      </c>
      <c r="AB31" s="94" t="str">
        <f aca="false">IFERROR(INDEX('ES-Efficacy Acceptability'!L$12:L$52,MATCH($A31,'ES-Efficacy Acceptability'!$B$12:$B$52,0)),"")</f>
        <v/>
      </c>
      <c r="AC31" s="94" t="str">
        <f aca="false">IFERROR(INDEX('ES-Efficacy Acceptability'!M$12:M$52,MATCH($A31,'ES-Efficacy Acceptability'!$B$12:$B$52,0)),"")</f>
        <v/>
      </c>
      <c r="AD31" s="94" t="str">
        <f aca="false">IFERROR(INDEX('ES-Efficacy Acceptability'!N$12:N$52,MATCH($A31,'ES-Efficacy Acceptability'!$B$12:$B$52,0)),"")</f>
        <v/>
      </c>
      <c r="AE31" s="94" t="str">
        <f aca="false">IFERROR(INDEX('ES-Efficacy Acceptability'!O$12:O$52,MATCH($A31,'ES-Efficacy Acceptability'!$B$12:$B$52,0)),"")</f>
        <v/>
      </c>
      <c r="AF31" s="94" t="str">
        <f aca="false">IFERROR(INDEX('ES-Efficacy Acceptability'!P$12:P$52,MATCH($A31,'ES-Efficacy Acceptability'!$B$12:$B$52,0)),"")</f>
        <v/>
      </c>
      <c r="AG31" s="94" t="str">
        <f aca="false">IFERROR(INDEX('ES-Efficacy Acceptability'!Q$12:Q$52,MATCH($A31,'ES-Efficacy Acceptability'!$B$12:$B$52,0)),"")</f>
        <v/>
      </c>
      <c r="AH31" s="94" t="str">
        <f aca="false">IFERROR(INDEX('ES-Efficacy Acceptability'!R$12:R$52,MATCH($A31,'ES-Efficacy Acceptability'!$B$12:$B$52,0)),"")</f>
        <v/>
      </c>
      <c r="AI31" s="94" t="str">
        <f aca="false">IFERROR(INDEX('ES-Efficacy Acceptability'!S$12:S$52,MATCH($A31,'ES-Efficacy Acceptability'!$B$12:$B$52,0)),"")</f>
        <v/>
      </c>
      <c r="AJ31" s="94" t="str">
        <f aca="false">IFERROR(INDEX('ES-Efficacy Acceptability'!T$12:T$52,MATCH($A31,'ES-Efficacy Acceptability'!$B$12:$B$52,0)),"")</f>
        <v/>
      </c>
      <c r="AK31" s="94" t="str">
        <f aca="false">IFERROR(INDEX('ES-Efficacy Acceptability'!U$12:U$52,MATCH($A31,'ES-Efficacy Acceptability'!$B$12:$B$52,0)),"")</f>
        <v/>
      </c>
      <c r="AL31" s="94" t="str">
        <f aca="false">IFERROR(INDEX('ES-Efficacy Acceptability'!V$12:V$52,MATCH($A31,'ES-Efficacy Acceptability'!$B$12:$B$52,0)),"")</f>
        <v/>
      </c>
      <c r="AM31" s="94" t="str">
        <f aca="false">IFERROR(INDEX('ES-Efficacy Acceptability'!W$12:W$52,MATCH($A31,'ES-Efficacy Acceptability'!$B$12:$B$52,0)),"")</f>
        <v/>
      </c>
      <c r="AN31" s="94" t="str">
        <f aca="false">IFERROR(INDEX('ES-Efficacy Acceptability'!X$12:X$52,MATCH($A31,'ES-Efficacy Acceptability'!$B$12:$B$52,0)),"")</f>
        <v/>
      </c>
      <c r="AO31" s="94" t="str">
        <f aca="false">IFERROR(INDEX('ES-Efficacy Acceptability'!Y$12:Y$52,MATCH($A31,'ES-Efficacy Acceptability'!$B$12:$B$52,0)),"")</f>
        <v/>
      </c>
      <c r="AP31" s="94" t="str">
        <f aca="false">IFERROR(INDEX('ES-Efficacy Acceptability'!Z$12:Z$52,MATCH($A31,'ES-Efficacy Acceptability'!$B$12:$B$52,0)),"")</f>
        <v/>
      </c>
      <c r="AQ31" s="94" t="str">
        <f aca="false">IFERROR(INDEX('ES-Efficacy Acceptability'!AA$12:AA$52,MATCH($A31,'ES-Efficacy Acceptability'!$B$12:$B$52,0)),"")</f>
        <v/>
      </c>
      <c r="AR31" s="94" t="str">
        <f aca="false">IFERROR(INDEX('ES-Efficacy Acceptability'!AB$12:AB$52,MATCH($A31,'ES-Efficacy Acceptability'!$B$12:$B$52,0)),"")</f>
        <v/>
      </c>
      <c r="AS31" s="94" t="str">
        <f aca="false">IFERROR(INDEX('ES-Efficacy Acceptability'!AC$12:AC$52,MATCH($A31,'ES-Efficacy Acceptability'!$B$12:$B$52,0)),"")</f>
        <v/>
      </c>
      <c r="AT31" s="94" t="str">
        <f aca="false">IFERROR(INDEX('IT-Efficacy Acceptability'!H$12:H$52,MATCH($A31,'IT-Efficacy Acceptability'!$B$12:$B$52,0)),"")</f>
        <v/>
      </c>
      <c r="AU31" s="94" t="str">
        <f aca="false">IFERROR(INDEX('IT-Efficacy Acceptability'!I$12:I$52,MATCH($A31,'IT-Efficacy Acceptability'!$B$12:$B$52,0)),"")</f>
        <v/>
      </c>
      <c r="AV31" s="94" t="str">
        <f aca="false">IFERROR(INDEX('IT-Efficacy Acceptability'!J$12:J$52,MATCH($A31,'IT-Efficacy Acceptability'!$B$12:$B$52,0)),"")</f>
        <v/>
      </c>
      <c r="AW31" s="94" t="str">
        <f aca="false">IFERROR(INDEX('IT-Efficacy Acceptability'!K$12:K$52,MATCH($A31,'IT-Efficacy Acceptability'!$B$12:$B$52,0)),"")</f>
        <v/>
      </c>
      <c r="AX31" s="94" t="str">
        <f aca="false">IFERROR(INDEX('IT-Efficacy Acceptability'!L$12:L$52,MATCH($A31,'IT-Efficacy Acceptability'!$B$12:$B$52,0)),"")</f>
        <v/>
      </c>
      <c r="AY31" s="94" t="str">
        <f aca="false">IFERROR(INDEX('IT-Efficacy Acceptability'!M$12:M$52,MATCH($A31,'IT-Efficacy Acceptability'!$B$12:$B$52,0)),"")</f>
        <v/>
      </c>
      <c r="AZ31" s="94" t="str">
        <f aca="false">IFERROR(INDEX('IT-Efficacy Acceptability'!N$12:N$52,MATCH($A31,'IT-Efficacy Acceptability'!$B$12:$B$52,0)),"")</f>
        <v/>
      </c>
      <c r="BA31" s="94" t="str">
        <f aca="false">IFERROR(INDEX('IT-Efficacy Acceptability'!O$12:O$52,MATCH($A31,'IT-Efficacy Acceptability'!$B$12:$B$52,0)),"")</f>
        <v/>
      </c>
      <c r="BB31" s="94" t="str">
        <f aca="false">IFERROR(INDEX('IT-Efficacy Acceptability'!P$12:P$52,MATCH($A31,'IT-Efficacy Acceptability'!$B$12:$B$52,0)),"")</f>
        <v/>
      </c>
      <c r="BC31" s="94" t="str">
        <f aca="false">IFERROR(INDEX('IT-Efficacy Acceptability'!Q$12:Q$52,MATCH($A31,'IT-Efficacy Acceptability'!$B$12:$B$52,0)),"")</f>
        <v/>
      </c>
      <c r="BD31" s="94" t="str">
        <f aca="false">IFERROR(INDEX('IT-Efficacy Acceptability'!R$12:R$52,MATCH($A31,'IT-Efficacy Acceptability'!$B$12:$B$52,0)),"")</f>
        <v/>
      </c>
      <c r="BE31" s="94" t="str">
        <f aca="false">IFERROR(INDEX('IT-Efficacy Acceptability'!S$12:S$52,MATCH($A31,'IT-Efficacy Acceptability'!$B$12:$B$52,0)),"")</f>
        <v/>
      </c>
      <c r="BF31" s="94" t="str">
        <f aca="false">IFERROR(INDEX('IT-Efficacy Acceptability'!T$12:T$52,MATCH($A31,'IT-Efficacy Acceptability'!$B$12:$B$52,0)),"")</f>
        <v/>
      </c>
      <c r="BG31" s="94" t="str">
        <f aca="false">IFERROR(INDEX('IT-Efficacy Acceptability'!U$12:U$52,MATCH($A31,'IT-Efficacy Acceptability'!$B$12:$B$52,0)),"")</f>
        <v/>
      </c>
      <c r="BH31" s="94" t="str">
        <f aca="false">IFERROR(INDEX('IT-Efficacy Acceptability'!V$12:V$52,MATCH($A31,'IT-Efficacy Acceptability'!$B$12:$B$52,0)),"")</f>
        <v/>
      </c>
      <c r="BI31" s="94" t="str">
        <f aca="false">IFERROR(INDEX('IT-Efficacy Acceptability'!W$12:W$52,MATCH($A31,'IT-Efficacy Acceptability'!$B$12:$B$52,0)),"")</f>
        <v/>
      </c>
      <c r="BJ31" s="94" t="str">
        <f aca="false">IFERROR(INDEX('IT-Efficacy Acceptability'!X$12:X$52,MATCH($A31,'IT-Efficacy Acceptability'!$B$12:$B$52,0)),"")</f>
        <v/>
      </c>
      <c r="BK31" s="94" t="str">
        <f aca="false">IFERROR(INDEX('IT-Efficacy Acceptability'!Y$12:Y$52,MATCH($A31,'IT-Efficacy Acceptability'!$B$12:$B$52,0)),"")</f>
        <v/>
      </c>
      <c r="BL31" s="94" t="str">
        <f aca="false">IFERROR(INDEX('IT-Efficacy Acceptability'!Z$12:Z$52,MATCH($A31,'IT-Efficacy Acceptability'!$B$12:$B$52,0)),"")</f>
        <v/>
      </c>
      <c r="BM31" s="94" t="str">
        <f aca="false">IFERROR(INDEX('IT-Efficacy Acceptability'!AA$12:AA$52,MATCH($A31,'IT-Efficacy Acceptability'!$B$12:$B$52,0)),"")</f>
        <v/>
      </c>
      <c r="BN31" s="94" t="str">
        <f aca="false">IFERROR(INDEX('IT-Efficacy Acceptability'!AB$12:AB$52,MATCH($A31,'IT-Efficacy Acceptability'!$B$12:$B$52,0)),"")</f>
        <v/>
      </c>
      <c r="BO31" s="94" t="str">
        <f aca="false">IFERROR(INDEX('IT-Efficacy Acceptability'!AC$12:AC$52,MATCH($A31,'IT-Efficacy Acceptability'!$B$12:$B$52,0)),"")</f>
        <v/>
      </c>
      <c r="BP31" s="94" t="n">
        <f aca="false">IFERROR(INDEX('DE-Efficacy Acceptability'!H$12:H$52,MATCH($A31,'DE-Efficacy Acceptability'!$B$12:$B$52,0)),"")</f>
        <v>1</v>
      </c>
      <c r="BQ31" s="94" t="n">
        <f aca="false">IFERROR(INDEX('DE-Efficacy Acceptability'!I$12:I$52,MATCH($A31,'DE-Efficacy Acceptability'!$B$12:$B$52,0)),"")</f>
        <v>1</v>
      </c>
      <c r="BR31" s="94" t="n">
        <f aca="false">IFERROR(INDEX('DE-Efficacy Acceptability'!J$12:J$52,MATCH($A31,'DE-Efficacy Acceptability'!$B$12:$B$52,0)),"")</f>
        <v>1</v>
      </c>
      <c r="BS31" s="94" t="n">
        <f aca="false">IFERROR(INDEX('DE-Efficacy Acceptability'!K$12:K$52,MATCH($A31,'DE-Efficacy Acceptability'!$B$12:$B$52,0)),"")</f>
        <v>1</v>
      </c>
      <c r="BT31" s="94" t="n">
        <f aca="false">IFERROR(INDEX('DE-Efficacy Acceptability'!L$12:L$52,MATCH($A31,'DE-Efficacy Acceptability'!$B$12:$B$52,0)),"")</f>
        <v>1</v>
      </c>
      <c r="BU31" s="94" t="n">
        <f aca="false">IFERROR(INDEX('DE-Efficacy Acceptability'!M$12:M$52,MATCH($A31,'DE-Efficacy Acceptability'!$B$12:$B$52,0)),"")</f>
        <v>2</v>
      </c>
      <c r="BV31" s="94" t="n">
        <f aca="false">IFERROR(INDEX('DE-Efficacy Acceptability'!N$12:N$52,MATCH($A31,'DE-Efficacy Acceptability'!$B$12:$B$52,0)),"")</f>
        <v>2</v>
      </c>
      <c r="BW31" s="94" t="n">
        <f aca="false">IFERROR(INDEX('DE-Efficacy Acceptability'!O$12:O$52,MATCH($A31,'DE-Efficacy Acceptability'!$B$12:$B$52,0)),"")</f>
        <v>1</v>
      </c>
      <c r="BX31" s="94" t="n">
        <f aca="false">IFERROR(INDEX('DE-Efficacy Acceptability'!P$12:P$52,MATCH($A31,'DE-Efficacy Acceptability'!$B$12:$B$52,0)),"")</f>
        <v>4</v>
      </c>
      <c r="BY31" s="94" t="n">
        <f aca="false">IFERROR(INDEX('DE-Efficacy Acceptability'!Q$12:Q$52,MATCH($A31,'DE-Efficacy Acceptability'!$B$12:$B$52,0)),"")</f>
        <v>4</v>
      </c>
      <c r="BZ31" s="94" t="n">
        <f aca="false">IFERROR(INDEX('DE-Efficacy Acceptability'!R$12:R$52,MATCH($A31,'DE-Efficacy Acceptability'!$B$12:$B$52,0)),"")</f>
        <v>4</v>
      </c>
      <c r="CA31" s="94" t="n">
        <f aca="false">IFERROR(INDEX('DE-Efficacy Acceptability'!S$12:S$52,MATCH($A31,'DE-Efficacy Acceptability'!$B$12:$B$52,0)),"")</f>
        <v>4</v>
      </c>
      <c r="CB31" s="94" t="n">
        <f aca="false">IFERROR(INDEX('DE-Efficacy Acceptability'!T$12:T$52,MATCH($A31,'DE-Efficacy Acceptability'!$B$12:$B$52,0)),"")</f>
        <v>4</v>
      </c>
      <c r="CC31" s="94" t="n">
        <f aca="false">IFERROR(INDEX('DE-Efficacy Acceptability'!U$12:U$52,MATCH($A31,'DE-Efficacy Acceptability'!$B$12:$B$52,0)),"")</f>
        <v>4</v>
      </c>
      <c r="CD31" s="94" t="n">
        <f aca="false">IFERROR(INDEX('DE-Efficacy Acceptability'!V$12:V$52,MATCH($A31,'DE-Efficacy Acceptability'!$B$12:$B$52,0)),"")</f>
        <v>4</v>
      </c>
      <c r="CE31" s="94" t="n">
        <f aca="false">IFERROR(INDEX('DE-Efficacy Acceptability'!W$12:W$52,MATCH($A31,'DE-Efficacy Acceptability'!$B$12:$B$52,0)),"")</f>
        <v>2</v>
      </c>
      <c r="CF31" s="94" t="n">
        <f aca="false">IFERROR(INDEX('DE-Efficacy Acceptability'!X$12:X$52,MATCH($A31,'DE-Efficacy Acceptability'!$B$12:$B$52,0)),"")</f>
        <v>2</v>
      </c>
      <c r="CG31" s="94" t="n">
        <f aca="false">IFERROR(INDEX('DE-Efficacy Acceptability'!Y$12:Y$52,MATCH($A31,'DE-Efficacy Acceptability'!$B$12:$B$52,0)),"")</f>
        <v>3</v>
      </c>
      <c r="CH31" s="94" t="n">
        <f aca="false">IFERROR(INDEX('DE-Efficacy Acceptability'!Z$12:Z$52,MATCH($A31,'DE-Efficacy Acceptability'!$B$12:$B$52,0)),"")</f>
        <v>3</v>
      </c>
      <c r="CI31" s="94" t="n">
        <f aca="false">IFERROR(INDEX('DE-Efficacy Acceptability'!AA$12:AA$52,MATCH($A31,'DE-Efficacy Acceptability'!$B$12:$B$52,0)),"")</f>
        <v>3</v>
      </c>
      <c r="CJ31" s="94" t="n">
        <f aca="false">IFERROR(INDEX('DE-Efficacy Acceptability'!AB$12:AB$52,MATCH($A31,'DE-Efficacy Acceptability'!$B$12:$B$52,0)),"")</f>
        <v>3</v>
      </c>
      <c r="CK31" s="94" t="n">
        <f aca="false">IFERROR(INDEX('DE-Efficacy Acceptability'!AC$12:AC$52,MATCH($A31,'DE-Efficacy Acceptability'!$B$12:$B$52,0)),"")</f>
        <v>3</v>
      </c>
      <c r="CL31" s="94" t="str">
        <f aca="false">IFERROR(INDEX('FR-Efficacy Acceptability'!H$12:H$52,MATCH($A31,'FR-Efficacy Acceptability'!$B$12:$B$52,0)),"")</f>
        <v/>
      </c>
      <c r="CM31" s="94" t="str">
        <f aca="false">IFERROR(INDEX('FR-Efficacy Acceptability'!I$12:I$52,MATCH($A31,'FR-Efficacy Acceptability'!$B$12:$B$52,0)),"")</f>
        <v/>
      </c>
      <c r="CN31" s="94" t="str">
        <f aca="false">IFERROR(INDEX('FR-Efficacy Acceptability'!J$12:J$52,MATCH($A31,'FR-Efficacy Acceptability'!$B$12:$B$52,0)),"")</f>
        <v/>
      </c>
      <c r="CO31" s="94" t="str">
        <f aca="false">IFERROR(INDEX('FR-Efficacy Acceptability'!K$12:K$52,MATCH($A31,'FR-Efficacy Acceptability'!$B$12:$B$52,0)),"")</f>
        <v/>
      </c>
      <c r="CP31" s="94" t="str">
        <f aca="false">IFERROR(INDEX('FR-Efficacy Acceptability'!L$12:L$52,MATCH($A31,'FR-Efficacy Acceptability'!$B$12:$B$52,0)),"")</f>
        <v/>
      </c>
      <c r="CQ31" s="94" t="str">
        <f aca="false">IFERROR(INDEX('FR-Efficacy Acceptability'!M$12:M$52,MATCH($A31,'FR-Efficacy Acceptability'!$B$12:$B$52,0)),"")</f>
        <v/>
      </c>
      <c r="CR31" s="94" t="str">
        <f aca="false">IFERROR(INDEX('FR-Efficacy Acceptability'!N$12:N$52,MATCH($A31,'FR-Efficacy Acceptability'!$B$12:$B$52,0)),"")</f>
        <v/>
      </c>
      <c r="CS31" s="94" t="str">
        <f aca="false">IFERROR(INDEX('FR-Efficacy Acceptability'!O$12:O$52,MATCH($A31,'FR-Efficacy Acceptability'!$B$12:$B$52,0)),"")</f>
        <v/>
      </c>
      <c r="CT31" s="94" t="str">
        <f aca="false">IFERROR(INDEX('FR-Efficacy Acceptability'!P$12:P$52,MATCH($A31,'FR-Efficacy Acceptability'!$B$12:$B$52,0)),"")</f>
        <v/>
      </c>
      <c r="CU31" s="94" t="str">
        <f aca="false">IFERROR(INDEX('FR-Efficacy Acceptability'!Q$12:Q$52,MATCH($A31,'FR-Efficacy Acceptability'!$B$12:$B$52,0)),"")</f>
        <v/>
      </c>
      <c r="CV31" s="94" t="str">
        <f aca="false">IFERROR(INDEX('FR-Efficacy Acceptability'!R$12:R$52,MATCH($A31,'FR-Efficacy Acceptability'!$B$12:$B$52,0)),"")</f>
        <v/>
      </c>
      <c r="CW31" s="94" t="str">
        <f aca="false">IFERROR(INDEX('FR-Efficacy Acceptability'!S$12:S$52,MATCH($A31,'FR-Efficacy Acceptability'!$B$12:$B$52,0)),"")</f>
        <v/>
      </c>
      <c r="CX31" s="94" t="str">
        <f aca="false">IFERROR(INDEX('FR-Efficacy Acceptability'!T$12:T$52,MATCH($A31,'FR-Efficacy Acceptability'!$B$12:$B$52,0)),"")</f>
        <v/>
      </c>
      <c r="CY31" s="94" t="str">
        <f aca="false">IFERROR(INDEX('FR-Efficacy Acceptability'!U$12:U$52,MATCH($A31,'FR-Efficacy Acceptability'!$B$12:$B$52,0)),"")</f>
        <v/>
      </c>
      <c r="CZ31" s="94" t="str">
        <f aca="false">IFERROR(INDEX('FR-Efficacy Acceptability'!V$12:V$52,MATCH($A31,'FR-Efficacy Acceptability'!$B$12:$B$52,0)),"")</f>
        <v/>
      </c>
      <c r="DA31" s="94" t="str">
        <f aca="false">IFERROR(INDEX('FR-Efficacy Acceptability'!W$12:W$52,MATCH($A31,'FR-Efficacy Acceptability'!$B$12:$B$52,0)),"")</f>
        <v/>
      </c>
      <c r="DB31" s="94" t="str">
        <f aca="false">IFERROR(INDEX('FR-Efficacy Acceptability'!X$12:X$52,MATCH($A31,'FR-Efficacy Acceptability'!$B$12:$B$52,0)),"")</f>
        <v/>
      </c>
      <c r="DC31" s="94" t="str">
        <f aca="false">IFERROR(INDEX('FR-Efficacy Acceptability'!Y$12:Y$52,MATCH($A31,'FR-Efficacy Acceptability'!$B$12:$B$52,0)),"")</f>
        <v/>
      </c>
      <c r="DD31" s="94" t="str">
        <f aca="false">IFERROR(INDEX('FR-Efficacy Acceptability'!Z$12:Z$52,MATCH($A31,'FR-Efficacy Acceptability'!$B$12:$B$52,0)),"")</f>
        <v/>
      </c>
      <c r="DE31" s="94" t="str">
        <f aca="false">IFERROR(INDEX('FR-Efficacy Acceptability'!AA$12:AA$52,MATCH($A31,'FR-Efficacy Acceptability'!$B$12:$B$52,0)),"")</f>
        <v/>
      </c>
      <c r="DF31" s="94" t="str">
        <f aca="false">IFERROR(INDEX('FR-Efficacy Acceptability'!AB$12:AB$52,MATCH($A31,'FR-Efficacy Acceptability'!$B$12:$B$52,0)),"")</f>
        <v/>
      </c>
      <c r="DG31" s="94" t="str">
        <f aca="false">IFERROR(INDEX('FR-Efficacy Acceptability'!AC$12:AC$52,MATCH($A31,'FR-Efficacy Acceptability'!$B$12:$B$52,0)),"")</f>
        <v/>
      </c>
      <c r="DH31" s="115" t="str">
        <f aca="false">IF(X31&lt;&gt;"",X31-B31,"")</f>
        <v/>
      </c>
      <c r="DI31" s="115" t="str">
        <f aca="false">IF(Y31&lt;&gt;"",Y31-C31,"")</f>
        <v/>
      </c>
      <c r="DJ31" s="115" t="str">
        <f aca="false">IF(Z31&lt;&gt;"",Z31-D31,"")</f>
        <v/>
      </c>
      <c r="DK31" s="115" t="str">
        <f aca="false">IF(AA31&lt;&gt;"",AA31-E31,"")</f>
        <v/>
      </c>
      <c r="DL31" s="115" t="str">
        <f aca="false">IF(AB31&lt;&gt;"",AB31-F31,"")</f>
        <v/>
      </c>
      <c r="DM31" s="115" t="str">
        <f aca="false">IF(AC31&lt;&gt;"",AC31-G31,"")</f>
        <v/>
      </c>
      <c r="DN31" s="115" t="str">
        <f aca="false">IF(AD31&lt;&gt;"",AD31-H31,"")</f>
        <v/>
      </c>
      <c r="DO31" s="115" t="str">
        <f aca="false">IF(AE31&lt;&gt;"",AE31-I31,"")</f>
        <v/>
      </c>
      <c r="DP31" s="115" t="str">
        <f aca="false">IF(AF31&lt;&gt;"",AF31-J31,"")</f>
        <v/>
      </c>
      <c r="DQ31" s="115" t="str">
        <f aca="false">IF(AG31&lt;&gt;"",AG31-K31,"")</f>
        <v/>
      </c>
      <c r="DR31" s="115" t="str">
        <f aca="false">IF(AH31&lt;&gt;"",AH31-L31,"")</f>
        <v/>
      </c>
      <c r="DS31" s="115" t="str">
        <f aca="false">IF(AI31&lt;&gt;"",AI31-M31,"")</f>
        <v/>
      </c>
      <c r="DT31" s="115" t="str">
        <f aca="false">IF(AJ31&lt;&gt;"",AJ31-N31,"")</f>
        <v/>
      </c>
      <c r="DU31" s="115" t="str">
        <f aca="false">IF(AK31&lt;&gt;"",AK31-O31,"")</f>
        <v/>
      </c>
      <c r="DV31" s="115" t="str">
        <f aca="false">IF(AL31&lt;&gt;"",AL31-P31,"")</f>
        <v/>
      </c>
      <c r="DW31" s="115" t="str">
        <f aca="false">IF(AM31&lt;&gt;"",AM31-Q31,"")</f>
        <v/>
      </c>
      <c r="DX31" s="115" t="str">
        <f aca="false">IF(AN31&lt;&gt;"",AN31-R31,"")</f>
        <v/>
      </c>
      <c r="DY31" s="115" t="str">
        <f aca="false">IF(AO31&lt;&gt;"",AO31-S31,"")</f>
        <v/>
      </c>
      <c r="DZ31" s="115" t="str">
        <f aca="false">IF(AP31&lt;&gt;"",AP31-T31,"")</f>
        <v/>
      </c>
      <c r="EA31" s="115" t="str">
        <f aca="false">IF(AQ31&lt;&gt;"",AQ31-U31,"")</f>
        <v/>
      </c>
      <c r="EB31" s="115" t="str">
        <f aca="false">IF(AR31&lt;&gt;"",AR31-V31,"")</f>
        <v/>
      </c>
      <c r="EC31" s="115" t="str">
        <f aca="false">IF(AS31&lt;&gt;"",AS31-W31,"")</f>
        <v/>
      </c>
      <c r="ED31" s="115" t="str">
        <f aca="false">IF(AT31&lt;&gt;"",AT31-B31,"")</f>
        <v/>
      </c>
      <c r="EE31" s="115" t="str">
        <f aca="false">IF(AU31&lt;&gt;"",AU31-C31,"")</f>
        <v/>
      </c>
      <c r="EF31" s="115" t="str">
        <f aca="false">IF(AV31&lt;&gt;"",AV31-D31,"")</f>
        <v/>
      </c>
      <c r="EG31" s="115" t="str">
        <f aca="false">IF(AW31&lt;&gt;"",AW31-E31,"")</f>
        <v/>
      </c>
      <c r="EH31" s="115" t="str">
        <f aca="false">IF(AX31&lt;&gt;"",AX31-F31,"")</f>
        <v/>
      </c>
      <c r="EI31" s="115" t="str">
        <f aca="false">IF(AY31&lt;&gt;"",AY31-G31,"")</f>
        <v/>
      </c>
      <c r="EJ31" s="115" t="str">
        <f aca="false">IF(AZ31&lt;&gt;"",AZ31-H31,"")</f>
        <v/>
      </c>
      <c r="EK31" s="115" t="str">
        <f aca="false">IF(BA31&lt;&gt;"",BA31-I31,"")</f>
        <v/>
      </c>
      <c r="EL31" s="115" t="str">
        <f aca="false">IF(BB31&lt;&gt;"",BB31-J31,"")</f>
        <v/>
      </c>
      <c r="EM31" s="115" t="str">
        <f aca="false">IF(BC31&lt;&gt;"",BC31-K31,"")</f>
        <v/>
      </c>
      <c r="EN31" s="115" t="str">
        <f aca="false">IF(BD31&lt;&gt;"",BD31-L31,"")</f>
        <v/>
      </c>
      <c r="EO31" s="115" t="str">
        <f aca="false">IF(BE31&lt;&gt;"",BE31-M31,"")</f>
        <v/>
      </c>
      <c r="EP31" s="115" t="str">
        <f aca="false">IF(BF31&lt;&gt;"",BF31-N31,"")</f>
        <v/>
      </c>
      <c r="EQ31" s="115" t="str">
        <f aca="false">IF(BG31&lt;&gt;"",BG31-O31,"")</f>
        <v/>
      </c>
      <c r="ER31" s="115" t="str">
        <f aca="false">IF(BH31&lt;&gt;"",BH31-P31,"")</f>
        <v/>
      </c>
      <c r="ES31" s="115" t="str">
        <f aca="false">IF(BI31&lt;&gt;"",BI31-Q31,"")</f>
        <v/>
      </c>
      <c r="ET31" s="115" t="str">
        <f aca="false">IF(BJ31&lt;&gt;"",BJ31-R31,"")</f>
        <v/>
      </c>
      <c r="EU31" s="115" t="str">
        <f aca="false">IF(BK31&lt;&gt;"",BK31-S31,"")</f>
        <v/>
      </c>
      <c r="EV31" s="115" t="str">
        <f aca="false">IF(BL31&lt;&gt;"",BL31-T31,"")</f>
        <v/>
      </c>
      <c r="EW31" s="115" t="str">
        <f aca="false">IF(BM31&lt;&gt;"",BM31-U31,"")</f>
        <v/>
      </c>
      <c r="EX31" s="115" t="str">
        <f aca="false">IF(BN31&lt;&gt;"",BN31-V31,"")</f>
        <v/>
      </c>
      <c r="EY31" s="115" t="str">
        <f aca="false">IF(BO31&lt;&gt;"",BO31-W31,"")</f>
        <v/>
      </c>
      <c r="EZ31" s="115" t="n">
        <f aca="false">IF(BP31&lt;&gt;"",BP31-B31,"")</f>
        <v>0</v>
      </c>
      <c r="FA31" s="115" t="n">
        <f aca="false">IF(BQ31&lt;&gt;"",BQ31-C31,"")</f>
        <v>0</v>
      </c>
      <c r="FB31" s="115" t="n">
        <f aca="false">IF(BR31&lt;&gt;"",BR31-D31,"")</f>
        <v>0</v>
      </c>
      <c r="FC31" s="115" t="n">
        <f aca="false">IF(BS31&lt;&gt;"",BS31-E31,"")</f>
        <v>0</v>
      </c>
      <c r="FD31" s="115" t="n">
        <f aca="false">IF(BT31&lt;&gt;"",BT31-F31,"")</f>
        <v>0</v>
      </c>
      <c r="FE31" s="115" t="n">
        <f aca="false">IF(BU31&lt;&gt;"",BU31-G31,"")</f>
        <v>0</v>
      </c>
      <c r="FF31" s="115" t="n">
        <f aca="false">IF(BV31&lt;&gt;"",BV31-H31,"")</f>
        <v>0</v>
      </c>
      <c r="FG31" s="115" t="n">
        <f aca="false">IF(BW31&lt;&gt;"",BW31-I31,"")</f>
        <v>0</v>
      </c>
      <c r="FH31" s="115" t="n">
        <f aca="false">IF(BX31&lt;&gt;"",BX31-J31,"")</f>
        <v>0</v>
      </c>
      <c r="FI31" s="115" t="n">
        <f aca="false">IF(BY31&lt;&gt;"",BY31-K31,"")</f>
        <v>0</v>
      </c>
      <c r="FJ31" s="115" t="n">
        <f aca="false">IF(BZ31&lt;&gt;"",BZ31-L31,"")</f>
        <v>0</v>
      </c>
      <c r="FK31" s="115" t="n">
        <f aca="false">IF(CA31&lt;&gt;"",CA31-M31,"")</f>
        <v>0</v>
      </c>
      <c r="FL31" s="115" t="n">
        <f aca="false">IF(CB31&lt;&gt;"",CB31-N31,"")</f>
        <v>0</v>
      </c>
      <c r="FM31" s="115" t="n">
        <f aca="false">IF(CC31&lt;&gt;"",CC31-O31,"")</f>
        <v>0</v>
      </c>
      <c r="FN31" s="115" t="n">
        <f aca="false">IF(CD31&lt;&gt;"",CD31-P31,"")</f>
        <v>0</v>
      </c>
      <c r="FO31" s="115" t="n">
        <f aca="false">IF(CE31&lt;&gt;"",CE31-Q31,"")</f>
        <v>0</v>
      </c>
      <c r="FP31" s="115" t="n">
        <f aca="false">IF(CF31&lt;&gt;"",CF31-R31,"")</f>
        <v>0</v>
      </c>
      <c r="FQ31" s="115" t="n">
        <f aca="false">IF(CG31&lt;&gt;"",CG31-S31,"")</f>
        <v>0</v>
      </c>
      <c r="FR31" s="115" t="n">
        <f aca="false">IF(CH31&lt;&gt;"",CH31-T31,"")</f>
        <v>0</v>
      </c>
      <c r="FS31" s="115" t="n">
        <f aca="false">IF(CI31&lt;&gt;"",CI31-U31,"")</f>
        <v>0</v>
      </c>
      <c r="FT31" s="115" t="n">
        <f aca="false">IF(CJ31&lt;&gt;"",CJ31-V31,"")</f>
        <v>0</v>
      </c>
      <c r="FU31" s="115" t="n">
        <f aca="false">IF(CK31&lt;&gt;"",CK31-W31,"")</f>
        <v>0</v>
      </c>
      <c r="FV31" s="115" t="str">
        <f aca="false">IF(CL31&lt;&gt;"",CL31-B31,"")</f>
        <v/>
      </c>
      <c r="FW31" s="115" t="str">
        <f aca="false">IF(CM31&lt;&gt;"",CM31-C31,"")</f>
        <v/>
      </c>
      <c r="FX31" s="115" t="str">
        <f aca="false">IF(CN31&lt;&gt;"",CN31-D31,"")</f>
        <v/>
      </c>
      <c r="FY31" s="115" t="str">
        <f aca="false">IF(CO31&lt;&gt;"",CO31-E31,"")</f>
        <v/>
      </c>
      <c r="FZ31" s="115" t="str">
        <f aca="false">IF(CP31&lt;&gt;"",CP31-F31,"")</f>
        <v/>
      </c>
      <c r="GA31" s="115" t="str">
        <f aca="false">IF(CQ31&lt;&gt;"",CQ31-G31,"")</f>
        <v/>
      </c>
      <c r="GB31" s="115" t="str">
        <f aca="false">IF(CR31&lt;&gt;"",CR31-H31,"")</f>
        <v/>
      </c>
      <c r="GC31" s="115" t="str">
        <f aca="false">IF(CS31&lt;&gt;"",CS31-I31,"")</f>
        <v/>
      </c>
      <c r="GD31" s="115" t="str">
        <f aca="false">IF(CT31&lt;&gt;"",CT31-J31,"")</f>
        <v/>
      </c>
      <c r="GE31" s="115" t="str">
        <f aca="false">IF(CU31&lt;&gt;"",CU31-K31,"")</f>
        <v/>
      </c>
      <c r="GF31" s="115" t="str">
        <f aca="false">IF(CV31&lt;&gt;"",CV31-L31,"")</f>
        <v/>
      </c>
      <c r="GG31" s="115" t="str">
        <f aca="false">IF(CW31&lt;&gt;"",CW31-M31,"")</f>
        <v/>
      </c>
      <c r="GH31" s="115" t="str">
        <f aca="false">IF(CX31&lt;&gt;"",CX31-N31,"")</f>
        <v/>
      </c>
      <c r="GI31" s="115" t="str">
        <f aca="false">IF(CY31&lt;&gt;"",CY31-O31,"")</f>
        <v/>
      </c>
      <c r="GJ31" s="115" t="str">
        <f aca="false">IF(CZ31&lt;&gt;"",CZ31-P31,"")</f>
        <v/>
      </c>
      <c r="GK31" s="115" t="str">
        <f aca="false">IF(DA31&lt;&gt;"",DA31-Q31,"")</f>
        <v/>
      </c>
      <c r="GL31" s="115" t="str">
        <f aca="false">IF(DB31&lt;&gt;"",DB31-R31,"")</f>
        <v/>
      </c>
      <c r="GM31" s="115" t="str">
        <f aca="false">IF(DC31&lt;&gt;"",DC31-S31,"")</f>
        <v/>
      </c>
      <c r="GN31" s="115" t="str">
        <f aca="false">IF(DD31&lt;&gt;"",DD31-T31,"")</f>
        <v/>
      </c>
      <c r="GO31" s="115" t="str">
        <f aca="false">IF(DE31&lt;&gt;"",DE31-U31,"")</f>
        <v/>
      </c>
      <c r="GP31" s="115" t="str">
        <f aca="false">IF(DF31&lt;&gt;"",DF31-V31,"")</f>
        <v/>
      </c>
      <c r="GQ31" s="115" t="str">
        <f aca="false">IF(DG31&lt;&gt;"",DG31-W31,"")</f>
        <v/>
      </c>
      <c r="GR31" s="116" t="n">
        <f aca="false" t="array" ref="GR31:GR31">MAX(DH31:GQ31)=MIN(DH31:GQ31)</f>
        <v>1</v>
      </c>
    </row>
    <row r="32" customFormat="false" ht="15" hidden="true" customHeight="false" outlineLevel="0" collapsed="false">
      <c r="A32" s="39" t="s">
        <v>23</v>
      </c>
      <c r="B32" s="115" t="n">
        <f aca="false">IFERROR(ROUND(AVERAGE(X32,AT32,BP32,CL32),0),"")</f>
        <v>4</v>
      </c>
      <c r="C32" s="115" t="n">
        <f aca="false">IFERROR(ROUND(AVERAGE(Y32,AU32,BQ32,CM32),0),"")</f>
        <v>4</v>
      </c>
      <c r="D32" s="115" t="n">
        <f aca="false">IFERROR(ROUND(AVERAGE(Z32,AV32,BR32,CN32),0),"")</f>
        <v>4</v>
      </c>
      <c r="E32" s="115" t="n">
        <f aca="false">IFERROR(ROUND(AVERAGE(AA32,AW32,BS32,CO32),0),"")</f>
        <v>4</v>
      </c>
      <c r="F32" s="115" t="n">
        <f aca="false">IFERROR(ROUND(AVERAGE(AB32,AX32,BT32,CP32),0),"")</f>
        <v>4</v>
      </c>
      <c r="G32" s="115" t="n">
        <f aca="false">IFERROR(ROUND(AVERAGE(AC32,AY32,BU32,CQ32),0),"")</f>
        <v>3</v>
      </c>
      <c r="H32" s="115" t="n">
        <f aca="false">IFERROR(ROUND(AVERAGE(AD32,AZ32,BV32,CR32),0),"")</f>
        <v>3</v>
      </c>
      <c r="I32" s="115" t="n">
        <f aca="false">IFERROR(ROUND(AVERAGE(AE32,BA32,BW32,CS32),0),"")</f>
        <v>4</v>
      </c>
      <c r="J32" s="115" t="n">
        <f aca="false">IFERROR(ROUND(AVERAGE(AF32,BB32,BX32,CT32),0),"")</f>
        <v>4</v>
      </c>
      <c r="K32" s="115" t="n">
        <f aca="false">IFERROR(ROUND(AVERAGE(AG32,BC32,BY32,CU32),0),"")</f>
        <v>5</v>
      </c>
      <c r="L32" s="115" t="n">
        <f aca="false">IFERROR(ROUND(AVERAGE(AH32,BD32,BZ32,CV32),0),"")</f>
        <v>4</v>
      </c>
      <c r="M32" s="115" t="n">
        <f aca="false">IFERROR(ROUND(AVERAGE(AI32,BE32,CA32,CW32),0),"")</f>
        <v>4</v>
      </c>
      <c r="N32" s="115" t="n">
        <f aca="false">IFERROR(ROUND(AVERAGE(AJ32,BF32,CB32,CX32),0),"")</f>
        <v>5</v>
      </c>
      <c r="O32" s="115" t="n">
        <f aca="false">IFERROR(ROUND(AVERAGE(AK32,BG32,CC32,CY32),0),"")</f>
        <v>3</v>
      </c>
      <c r="P32" s="115" t="n">
        <f aca="false">IFERROR(ROUND(AVERAGE(AL32,BH32,CD32,CZ32),0),"")</f>
        <v>3</v>
      </c>
      <c r="Q32" s="115" t="n">
        <f aca="false">IFERROR(ROUND(AVERAGE(AM32,BI32,CE32,DA32),0),"")</f>
        <v>3</v>
      </c>
      <c r="R32" s="115" t="n">
        <f aca="false">IFERROR(ROUND(AVERAGE(AN32,BJ32,CF32,DB32),0),"")</f>
        <v>3</v>
      </c>
      <c r="S32" s="115" t="n">
        <f aca="false">IFERROR(ROUND(AVERAGE(AO32,BK32,CG32,DC32),0),"")</f>
        <v>3</v>
      </c>
      <c r="T32" s="115" t="n">
        <f aca="false">IFERROR(ROUND(AVERAGE(AP32,BL32,CH32,DD32),0),"")</f>
        <v>3</v>
      </c>
      <c r="U32" s="115" t="n">
        <f aca="false">IFERROR(ROUND(AVERAGE(AQ32,BM32,CI32,DE32),0),"")</f>
        <v>3</v>
      </c>
      <c r="V32" s="115" t="n">
        <f aca="false">IFERROR(ROUND(AVERAGE(AR32,BN32,CJ32,DF32),0),"")</f>
        <v>3</v>
      </c>
      <c r="W32" s="115" t="n">
        <f aca="false">IFERROR(ROUND(AVERAGE(AS32,BO32,CK32,DG32),0),"")</f>
        <v>3</v>
      </c>
      <c r="X32" s="94" t="n">
        <f aca="false">IFERROR(INDEX('ES-Efficacy Acceptability'!H$12:H$52,MATCH($A32,'ES-Efficacy Acceptability'!$B$12:$B$52,0)),"")</f>
        <v>4</v>
      </c>
      <c r="Y32" s="94" t="n">
        <f aca="false">IFERROR(INDEX('ES-Efficacy Acceptability'!I$12:I$52,MATCH($A32,'ES-Efficacy Acceptability'!$B$12:$B$52,0)),"")</f>
        <v>4</v>
      </c>
      <c r="Z32" s="94" t="n">
        <f aca="false">IFERROR(INDEX('ES-Efficacy Acceptability'!J$12:J$52,MATCH($A32,'ES-Efficacy Acceptability'!$B$12:$B$52,0)),"")</f>
        <v>4</v>
      </c>
      <c r="AA32" s="94" t="n">
        <f aca="false">IFERROR(INDEX('ES-Efficacy Acceptability'!K$12:K$52,MATCH($A32,'ES-Efficacy Acceptability'!$B$12:$B$52,0)),"")</f>
        <v>4</v>
      </c>
      <c r="AB32" s="94" t="n">
        <f aca="false">IFERROR(INDEX('ES-Efficacy Acceptability'!L$12:L$52,MATCH($A32,'ES-Efficacy Acceptability'!$B$12:$B$52,0)),"")</f>
        <v>4</v>
      </c>
      <c r="AC32" s="94" t="n">
        <f aca="false">IFERROR(INDEX('ES-Efficacy Acceptability'!M$12:M$52,MATCH($A32,'ES-Efficacy Acceptability'!$B$12:$B$52,0)),"")</f>
        <v>3</v>
      </c>
      <c r="AD32" s="94" t="n">
        <f aca="false">IFERROR(INDEX('ES-Efficacy Acceptability'!N$12:N$52,MATCH($A32,'ES-Efficacy Acceptability'!$B$12:$B$52,0)),"")</f>
        <v>3</v>
      </c>
      <c r="AE32" s="94" t="n">
        <f aca="false">IFERROR(INDEX('ES-Efficacy Acceptability'!O$12:O$52,MATCH($A32,'ES-Efficacy Acceptability'!$B$12:$B$52,0)),"")</f>
        <v>4</v>
      </c>
      <c r="AF32" s="94" t="n">
        <f aca="false">IFERROR(INDEX('ES-Efficacy Acceptability'!P$12:P$52,MATCH($A32,'ES-Efficacy Acceptability'!$B$12:$B$52,0)),"")</f>
        <v>4</v>
      </c>
      <c r="AG32" s="94" t="n">
        <f aca="false">IFERROR(INDEX('ES-Efficacy Acceptability'!Q$12:Q$52,MATCH($A32,'ES-Efficacy Acceptability'!$B$12:$B$52,0)),"")</f>
        <v>5</v>
      </c>
      <c r="AH32" s="94" t="n">
        <f aca="false">IFERROR(INDEX('ES-Efficacy Acceptability'!R$12:R$52,MATCH($A32,'ES-Efficacy Acceptability'!$B$12:$B$52,0)),"")</f>
        <v>4</v>
      </c>
      <c r="AI32" s="94" t="n">
        <f aca="false">IFERROR(INDEX('ES-Efficacy Acceptability'!S$12:S$52,MATCH($A32,'ES-Efficacy Acceptability'!$B$12:$B$52,0)),"")</f>
        <v>4</v>
      </c>
      <c r="AJ32" s="94" t="n">
        <f aca="false">IFERROR(INDEX('ES-Efficacy Acceptability'!T$12:T$52,MATCH($A32,'ES-Efficacy Acceptability'!$B$12:$B$52,0)),"")</f>
        <v>5</v>
      </c>
      <c r="AK32" s="94" t="n">
        <f aca="false">IFERROR(INDEX('ES-Efficacy Acceptability'!U$12:U$52,MATCH($A32,'ES-Efficacy Acceptability'!$B$12:$B$52,0)),"")</f>
        <v>3</v>
      </c>
      <c r="AL32" s="94" t="n">
        <f aca="false">IFERROR(INDEX('ES-Efficacy Acceptability'!V$12:V$52,MATCH($A32,'ES-Efficacy Acceptability'!$B$12:$B$52,0)),"")</f>
        <v>3</v>
      </c>
      <c r="AM32" s="94" t="n">
        <f aca="false">IFERROR(INDEX('ES-Efficacy Acceptability'!W$12:W$52,MATCH($A32,'ES-Efficacy Acceptability'!$B$12:$B$52,0)),"")</f>
        <v>3</v>
      </c>
      <c r="AN32" s="94" t="n">
        <f aca="false">IFERROR(INDEX('ES-Efficacy Acceptability'!X$12:X$52,MATCH($A32,'ES-Efficacy Acceptability'!$B$12:$B$52,0)),"")</f>
        <v>3</v>
      </c>
      <c r="AO32" s="94" t="n">
        <f aca="false">IFERROR(INDEX('ES-Efficacy Acceptability'!Y$12:Y$52,MATCH($A32,'ES-Efficacy Acceptability'!$B$12:$B$52,0)),"")</f>
        <v>3</v>
      </c>
      <c r="AP32" s="94" t="n">
        <f aca="false">IFERROR(INDEX('ES-Efficacy Acceptability'!Z$12:Z$52,MATCH($A32,'ES-Efficacy Acceptability'!$B$12:$B$52,0)),"")</f>
        <v>3</v>
      </c>
      <c r="AQ32" s="94" t="n">
        <f aca="false">IFERROR(INDEX('ES-Efficacy Acceptability'!AA$12:AA$52,MATCH($A32,'ES-Efficacy Acceptability'!$B$12:$B$52,0)),"")</f>
        <v>3</v>
      </c>
      <c r="AR32" s="94" t="n">
        <f aca="false">IFERROR(INDEX('ES-Efficacy Acceptability'!AB$12:AB$52,MATCH($A32,'ES-Efficacy Acceptability'!$B$12:$B$52,0)),"")</f>
        <v>3</v>
      </c>
      <c r="AS32" s="94" t="n">
        <f aca="false">IFERROR(INDEX('ES-Efficacy Acceptability'!AC$12:AC$52,MATCH($A32,'ES-Efficacy Acceptability'!$B$12:$B$52,0)),"")</f>
        <v>3</v>
      </c>
      <c r="AT32" s="94" t="n">
        <f aca="false">IFERROR(INDEX('IT-Efficacy Acceptability'!H$12:H$52,MATCH($A32,'IT-Efficacy Acceptability'!$B$12:$B$52,0)),"")</f>
        <v>4</v>
      </c>
      <c r="AU32" s="94" t="n">
        <f aca="false">IFERROR(INDEX('IT-Efficacy Acceptability'!I$12:I$52,MATCH($A32,'IT-Efficacy Acceptability'!$B$12:$B$52,0)),"")</f>
        <v>4</v>
      </c>
      <c r="AV32" s="94" t="n">
        <f aca="false">IFERROR(INDEX('IT-Efficacy Acceptability'!J$12:J$52,MATCH($A32,'IT-Efficacy Acceptability'!$B$12:$B$52,0)),"")</f>
        <v>4</v>
      </c>
      <c r="AW32" s="94" t="n">
        <f aca="false">IFERROR(INDEX('IT-Efficacy Acceptability'!K$12:K$52,MATCH($A32,'IT-Efficacy Acceptability'!$B$12:$B$52,0)),"")</f>
        <v>4</v>
      </c>
      <c r="AX32" s="94" t="n">
        <f aca="false">IFERROR(INDEX('IT-Efficacy Acceptability'!L$12:L$52,MATCH($A32,'IT-Efficacy Acceptability'!$B$12:$B$52,0)),"")</f>
        <v>4</v>
      </c>
      <c r="AY32" s="94" t="n">
        <f aca="false">IFERROR(INDEX('IT-Efficacy Acceptability'!M$12:M$52,MATCH($A32,'IT-Efficacy Acceptability'!$B$12:$B$52,0)),"")</f>
        <v>3</v>
      </c>
      <c r="AZ32" s="94" t="n">
        <f aca="false">IFERROR(INDEX('IT-Efficacy Acceptability'!N$12:N$52,MATCH($A32,'IT-Efficacy Acceptability'!$B$12:$B$52,0)),"")</f>
        <v>3</v>
      </c>
      <c r="BA32" s="94" t="n">
        <f aca="false">IFERROR(INDEX('IT-Efficacy Acceptability'!O$12:O$52,MATCH($A32,'IT-Efficacy Acceptability'!$B$12:$B$52,0)),"")</f>
        <v>4</v>
      </c>
      <c r="BB32" s="94" t="n">
        <f aca="false">IFERROR(INDEX('IT-Efficacy Acceptability'!P$12:P$52,MATCH($A32,'IT-Efficacy Acceptability'!$B$12:$B$52,0)),"")</f>
        <v>4</v>
      </c>
      <c r="BC32" s="94" t="n">
        <f aca="false">IFERROR(INDEX('IT-Efficacy Acceptability'!Q$12:Q$52,MATCH($A32,'IT-Efficacy Acceptability'!$B$12:$B$52,0)),"")</f>
        <v>5</v>
      </c>
      <c r="BD32" s="94" t="n">
        <f aca="false">IFERROR(INDEX('IT-Efficacy Acceptability'!R$12:R$52,MATCH($A32,'IT-Efficacy Acceptability'!$B$12:$B$52,0)),"")</f>
        <v>4</v>
      </c>
      <c r="BE32" s="94" t="n">
        <f aca="false">IFERROR(INDEX('IT-Efficacy Acceptability'!S$12:S$52,MATCH($A32,'IT-Efficacy Acceptability'!$B$12:$B$52,0)),"")</f>
        <v>4</v>
      </c>
      <c r="BF32" s="94" t="n">
        <f aca="false">IFERROR(INDEX('IT-Efficacy Acceptability'!T$12:T$52,MATCH($A32,'IT-Efficacy Acceptability'!$B$12:$B$52,0)),"")</f>
        <v>5</v>
      </c>
      <c r="BG32" s="94" t="n">
        <f aca="false">IFERROR(INDEX('IT-Efficacy Acceptability'!U$12:U$52,MATCH($A32,'IT-Efficacy Acceptability'!$B$12:$B$52,0)),"")</f>
        <v>3</v>
      </c>
      <c r="BH32" s="94" t="n">
        <f aca="false">IFERROR(INDEX('IT-Efficacy Acceptability'!V$12:V$52,MATCH($A32,'IT-Efficacy Acceptability'!$B$12:$B$52,0)),"")</f>
        <v>3</v>
      </c>
      <c r="BI32" s="94" t="n">
        <f aca="false">IFERROR(INDEX('IT-Efficacy Acceptability'!W$12:W$52,MATCH($A32,'IT-Efficacy Acceptability'!$B$12:$B$52,0)),"")</f>
        <v>3</v>
      </c>
      <c r="BJ32" s="94" t="n">
        <f aca="false">IFERROR(INDEX('IT-Efficacy Acceptability'!X$12:X$52,MATCH($A32,'IT-Efficacy Acceptability'!$B$12:$B$52,0)),"")</f>
        <v>3</v>
      </c>
      <c r="BK32" s="94" t="n">
        <f aca="false">IFERROR(INDEX('IT-Efficacy Acceptability'!Y$12:Y$52,MATCH($A32,'IT-Efficacy Acceptability'!$B$12:$B$52,0)),"")</f>
        <v>3</v>
      </c>
      <c r="BL32" s="94" t="n">
        <f aca="false">IFERROR(INDEX('IT-Efficacy Acceptability'!Z$12:Z$52,MATCH($A32,'IT-Efficacy Acceptability'!$B$12:$B$52,0)),"")</f>
        <v>3</v>
      </c>
      <c r="BM32" s="94" t="n">
        <f aca="false">IFERROR(INDEX('IT-Efficacy Acceptability'!AA$12:AA$52,MATCH($A32,'IT-Efficacy Acceptability'!$B$12:$B$52,0)),"")</f>
        <v>3</v>
      </c>
      <c r="BN32" s="94" t="n">
        <f aca="false">IFERROR(INDEX('IT-Efficacy Acceptability'!AB$12:AB$52,MATCH($A32,'IT-Efficacy Acceptability'!$B$12:$B$52,0)),"")</f>
        <v>3</v>
      </c>
      <c r="BO32" s="94" t="n">
        <f aca="false">IFERROR(INDEX('IT-Efficacy Acceptability'!AC$12:AC$52,MATCH($A32,'IT-Efficacy Acceptability'!$B$12:$B$52,0)),"")</f>
        <v>3</v>
      </c>
      <c r="BP32" s="94" t="n">
        <f aca="false">IFERROR(INDEX('DE-Efficacy Acceptability'!H$12:H$52,MATCH($A32,'DE-Efficacy Acceptability'!$B$12:$B$52,0)),"")</f>
        <v>4</v>
      </c>
      <c r="BQ32" s="94" t="n">
        <f aca="false">IFERROR(INDEX('DE-Efficacy Acceptability'!I$12:I$52,MATCH($A32,'DE-Efficacy Acceptability'!$B$12:$B$52,0)),"")</f>
        <v>4</v>
      </c>
      <c r="BR32" s="94" t="n">
        <f aca="false">IFERROR(INDEX('DE-Efficacy Acceptability'!J$12:J$52,MATCH($A32,'DE-Efficacy Acceptability'!$B$12:$B$52,0)),"")</f>
        <v>4</v>
      </c>
      <c r="BS32" s="94" t="n">
        <f aca="false">IFERROR(INDEX('DE-Efficacy Acceptability'!K$12:K$52,MATCH($A32,'DE-Efficacy Acceptability'!$B$12:$B$52,0)),"")</f>
        <v>4</v>
      </c>
      <c r="BT32" s="94" t="n">
        <f aca="false">IFERROR(INDEX('DE-Efficacy Acceptability'!L$12:L$52,MATCH($A32,'DE-Efficacy Acceptability'!$B$12:$B$52,0)),"")</f>
        <v>4</v>
      </c>
      <c r="BU32" s="94" t="n">
        <f aca="false">IFERROR(INDEX('DE-Efficacy Acceptability'!M$12:M$52,MATCH($A32,'DE-Efficacy Acceptability'!$B$12:$B$52,0)),"")</f>
        <v>3</v>
      </c>
      <c r="BV32" s="94" t="n">
        <f aca="false">IFERROR(INDEX('DE-Efficacy Acceptability'!N$12:N$52,MATCH($A32,'DE-Efficacy Acceptability'!$B$12:$B$52,0)),"")</f>
        <v>3</v>
      </c>
      <c r="BW32" s="94" t="n">
        <f aca="false">IFERROR(INDEX('DE-Efficacy Acceptability'!O$12:O$52,MATCH($A32,'DE-Efficacy Acceptability'!$B$12:$B$52,0)),"")</f>
        <v>4</v>
      </c>
      <c r="BX32" s="94" t="n">
        <f aca="false">IFERROR(INDEX('DE-Efficacy Acceptability'!P$12:P$52,MATCH($A32,'DE-Efficacy Acceptability'!$B$12:$B$52,0)),"")</f>
        <v>4</v>
      </c>
      <c r="BY32" s="94" t="n">
        <f aca="false">IFERROR(INDEX('DE-Efficacy Acceptability'!Q$12:Q$52,MATCH($A32,'DE-Efficacy Acceptability'!$B$12:$B$52,0)),"")</f>
        <v>5</v>
      </c>
      <c r="BZ32" s="94" t="n">
        <f aca="false">IFERROR(INDEX('DE-Efficacy Acceptability'!R$12:R$52,MATCH($A32,'DE-Efficacy Acceptability'!$B$12:$B$52,0)),"")</f>
        <v>4</v>
      </c>
      <c r="CA32" s="94" t="n">
        <f aca="false">IFERROR(INDEX('DE-Efficacy Acceptability'!S$12:S$52,MATCH($A32,'DE-Efficacy Acceptability'!$B$12:$B$52,0)),"")</f>
        <v>4</v>
      </c>
      <c r="CB32" s="94" t="n">
        <f aca="false">IFERROR(INDEX('DE-Efficacy Acceptability'!T$12:T$52,MATCH($A32,'DE-Efficacy Acceptability'!$B$12:$B$52,0)),"")</f>
        <v>5</v>
      </c>
      <c r="CC32" s="94" t="n">
        <f aca="false">IFERROR(INDEX('DE-Efficacy Acceptability'!U$12:U$52,MATCH($A32,'DE-Efficacy Acceptability'!$B$12:$B$52,0)),"")</f>
        <v>3</v>
      </c>
      <c r="CD32" s="94" t="n">
        <f aca="false">IFERROR(INDEX('DE-Efficacy Acceptability'!V$12:V$52,MATCH($A32,'DE-Efficacy Acceptability'!$B$12:$B$52,0)),"")</f>
        <v>3</v>
      </c>
      <c r="CE32" s="94" t="n">
        <f aca="false">IFERROR(INDEX('DE-Efficacy Acceptability'!W$12:W$52,MATCH($A32,'DE-Efficacy Acceptability'!$B$12:$B$52,0)),"")</f>
        <v>3</v>
      </c>
      <c r="CF32" s="94" t="n">
        <f aca="false">IFERROR(INDEX('DE-Efficacy Acceptability'!X$12:X$52,MATCH($A32,'DE-Efficacy Acceptability'!$B$12:$B$52,0)),"")</f>
        <v>3</v>
      </c>
      <c r="CG32" s="94" t="n">
        <f aca="false">IFERROR(INDEX('DE-Efficacy Acceptability'!Y$12:Y$52,MATCH($A32,'DE-Efficacy Acceptability'!$B$12:$B$52,0)),"")</f>
        <v>3</v>
      </c>
      <c r="CH32" s="94" t="n">
        <f aca="false">IFERROR(INDEX('DE-Efficacy Acceptability'!Z$12:Z$52,MATCH($A32,'DE-Efficacy Acceptability'!$B$12:$B$52,0)),"")</f>
        <v>3</v>
      </c>
      <c r="CI32" s="94" t="n">
        <f aca="false">IFERROR(INDEX('DE-Efficacy Acceptability'!AA$12:AA$52,MATCH($A32,'DE-Efficacy Acceptability'!$B$12:$B$52,0)),"")</f>
        <v>3</v>
      </c>
      <c r="CJ32" s="94" t="n">
        <f aca="false">IFERROR(INDEX('DE-Efficacy Acceptability'!AB$12:AB$52,MATCH($A32,'DE-Efficacy Acceptability'!$B$12:$B$52,0)),"")</f>
        <v>3</v>
      </c>
      <c r="CK32" s="94" t="n">
        <f aca="false">IFERROR(INDEX('DE-Efficacy Acceptability'!AC$12:AC$52,MATCH($A32,'DE-Efficacy Acceptability'!$B$12:$B$52,0)),"")</f>
        <v>3</v>
      </c>
      <c r="CL32" s="94" t="n">
        <f aca="false">IFERROR(INDEX('FR-Efficacy Acceptability'!H$12:H$52,MATCH($A32,'FR-Efficacy Acceptability'!$B$12:$B$52,0)),"")</f>
        <v>4</v>
      </c>
      <c r="CM32" s="94" t="n">
        <f aca="false">IFERROR(INDEX('FR-Efficacy Acceptability'!I$12:I$52,MATCH($A32,'FR-Efficacy Acceptability'!$B$12:$B$52,0)),"")</f>
        <v>4</v>
      </c>
      <c r="CN32" s="94" t="n">
        <f aca="false">IFERROR(INDEX('FR-Efficacy Acceptability'!J$12:J$52,MATCH($A32,'FR-Efficacy Acceptability'!$B$12:$B$52,0)),"")</f>
        <v>4</v>
      </c>
      <c r="CO32" s="94" t="n">
        <f aca="false">IFERROR(INDEX('FR-Efficacy Acceptability'!K$12:K$52,MATCH($A32,'FR-Efficacy Acceptability'!$B$12:$B$52,0)),"")</f>
        <v>4</v>
      </c>
      <c r="CP32" s="94" t="n">
        <f aca="false">IFERROR(INDEX('FR-Efficacy Acceptability'!L$12:L$52,MATCH($A32,'FR-Efficacy Acceptability'!$B$12:$B$52,0)),"")</f>
        <v>4</v>
      </c>
      <c r="CQ32" s="94" t="n">
        <f aca="false">IFERROR(INDEX('FR-Efficacy Acceptability'!M$12:M$52,MATCH($A32,'FR-Efficacy Acceptability'!$B$12:$B$52,0)),"")</f>
        <v>3</v>
      </c>
      <c r="CR32" s="94" t="n">
        <f aca="false">IFERROR(INDEX('FR-Efficacy Acceptability'!N$12:N$52,MATCH($A32,'FR-Efficacy Acceptability'!$B$12:$B$52,0)),"")</f>
        <v>3</v>
      </c>
      <c r="CS32" s="94" t="n">
        <f aca="false">IFERROR(INDEX('FR-Efficacy Acceptability'!O$12:O$52,MATCH($A32,'FR-Efficacy Acceptability'!$B$12:$B$52,0)),"")</f>
        <v>4</v>
      </c>
      <c r="CT32" s="94" t="n">
        <f aca="false">IFERROR(INDEX('FR-Efficacy Acceptability'!P$12:P$52,MATCH($A32,'FR-Efficacy Acceptability'!$B$12:$B$52,0)),"")</f>
        <v>4</v>
      </c>
      <c r="CU32" s="94" t="n">
        <f aca="false">IFERROR(INDEX('FR-Efficacy Acceptability'!Q$12:Q$52,MATCH($A32,'FR-Efficacy Acceptability'!$B$12:$B$52,0)),"")</f>
        <v>5</v>
      </c>
      <c r="CV32" s="94" t="n">
        <f aca="false">IFERROR(INDEX('FR-Efficacy Acceptability'!R$12:R$52,MATCH($A32,'FR-Efficacy Acceptability'!$B$12:$B$52,0)),"")</f>
        <v>3</v>
      </c>
      <c r="CW32" s="94" t="n">
        <f aca="false">IFERROR(INDEX('FR-Efficacy Acceptability'!S$12:S$52,MATCH($A32,'FR-Efficacy Acceptability'!$B$12:$B$52,0)),"")</f>
        <v>4</v>
      </c>
      <c r="CX32" s="94" t="n">
        <f aca="false">IFERROR(INDEX('FR-Efficacy Acceptability'!T$12:T$52,MATCH($A32,'FR-Efficacy Acceptability'!$B$12:$B$52,0)),"")</f>
        <v>5</v>
      </c>
      <c r="CY32" s="94" t="n">
        <f aca="false">IFERROR(INDEX('FR-Efficacy Acceptability'!U$12:U$52,MATCH($A32,'FR-Efficacy Acceptability'!$B$12:$B$52,0)),"")</f>
        <v>3</v>
      </c>
      <c r="CZ32" s="94" t="n">
        <f aca="false">IFERROR(INDEX('FR-Efficacy Acceptability'!V$12:V$52,MATCH($A32,'FR-Efficacy Acceptability'!$B$12:$B$52,0)),"")</f>
        <v>3</v>
      </c>
      <c r="DA32" s="94" t="n">
        <f aca="false">IFERROR(INDEX('FR-Efficacy Acceptability'!W$12:W$52,MATCH($A32,'FR-Efficacy Acceptability'!$B$12:$B$52,0)),"")</f>
        <v>3</v>
      </c>
      <c r="DB32" s="94" t="n">
        <f aca="false">IFERROR(INDEX('FR-Efficacy Acceptability'!X$12:X$52,MATCH($A32,'FR-Efficacy Acceptability'!$B$12:$B$52,0)),"")</f>
        <v>3</v>
      </c>
      <c r="DC32" s="94" t="n">
        <f aca="false">IFERROR(INDEX('FR-Efficacy Acceptability'!Y$12:Y$52,MATCH($A32,'FR-Efficacy Acceptability'!$B$12:$B$52,0)),"")</f>
        <v>3</v>
      </c>
      <c r="DD32" s="94" t="n">
        <f aca="false">IFERROR(INDEX('FR-Efficacy Acceptability'!Z$12:Z$52,MATCH($A32,'FR-Efficacy Acceptability'!$B$12:$B$52,0)),"")</f>
        <v>3</v>
      </c>
      <c r="DE32" s="94" t="n">
        <f aca="false">IFERROR(INDEX('FR-Efficacy Acceptability'!AA$12:AA$52,MATCH($A32,'FR-Efficacy Acceptability'!$B$12:$B$52,0)),"")</f>
        <v>3</v>
      </c>
      <c r="DF32" s="94" t="n">
        <f aca="false">IFERROR(INDEX('FR-Efficacy Acceptability'!AB$12:AB$52,MATCH($A32,'FR-Efficacy Acceptability'!$B$12:$B$52,0)),"")</f>
        <v>3</v>
      </c>
      <c r="DG32" s="94" t="n">
        <f aca="false">IFERROR(INDEX('FR-Efficacy Acceptability'!AC$12:AC$52,MATCH($A32,'FR-Efficacy Acceptability'!$B$12:$B$52,0)),"")</f>
        <v>3</v>
      </c>
      <c r="DH32" s="115" t="n">
        <f aca="false">IF(X32&lt;&gt;"",X32-B32,"")</f>
        <v>0</v>
      </c>
      <c r="DI32" s="115" t="n">
        <f aca="false">IF(Y32&lt;&gt;"",Y32-C32,"")</f>
        <v>0</v>
      </c>
      <c r="DJ32" s="115" t="n">
        <f aca="false">IF(Z32&lt;&gt;"",Z32-D32,"")</f>
        <v>0</v>
      </c>
      <c r="DK32" s="115" t="n">
        <f aca="false">IF(AA32&lt;&gt;"",AA32-E32,"")</f>
        <v>0</v>
      </c>
      <c r="DL32" s="115" t="n">
        <f aca="false">IF(AB32&lt;&gt;"",AB32-F32,"")</f>
        <v>0</v>
      </c>
      <c r="DM32" s="115" t="n">
        <f aca="false">IF(AC32&lt;&gt;"",AC32-G32,"")</f>
        <v>0</v>
      </c>
      <c r="DN32" s="115" t="n">
        <f aca="false">IF(AD32&lt;&gt;"",AD32-H32,"")</f>
        <v>0</v>
      </c>
      <c r="DO32" s="115" t="n">
        <f aca="false">IF(AE32&lt;&gt;"",AE32-I32,"")</f>
        <v>0</v>
      </c>
      <c r="DP32" s="115" t="n">
        <f aca="false">IF(AF32&lt;&gt;"",AF32-J32,"")</f>
        <v>0</v>
      </c>
      <c r="DQ32" s="115" t="n">
        <f aca="false">IF(AG32&lt;&gt;"",AG32-K32,"")</f>
        <v>0</v>
      </c>
      <c r="DR32" s="115" t="n">
        <f aca="false">IF(AH32&lt;&gt;"",AH32-L32,"")</f>
        <v>0</v>
      </c>
      <c r="DS32" s="115" t="n">
        <f aca="false">IF(AI32&lt;&gt;"",AI32-M32,"")</f>
        <v>0</v>
      </c>
      <c r="DT32" s="115" t="n">
        <f aca="false">IF(AJ32&lt;&gt;"",AJ32-N32,"")</f>
        <v>0</v>
      </c>
      <c r="DU32" s="115" t="n">
        <f aca="false">IF(AK32&lt;&gt;"",AK32-O32,"")</f>
        <v>0</v>
      </c>
      <c r="DV32" s="115" t="n">
        <f aca="false">IF(AL32&lt;&gt;"",AL32-P32,"")</f>
        <v>0</v>
      </c>
      <c r="DW32" s="115" t="n">
        <f aca="false">IF(AM32&lt;&gt;"",AM32-Q32,"")</f>
        <v>0</v>
      </c>
      <c r="DX32" s="115" t="n">
        <f aca="false">IF(AN32&lt;&gt;"",AN32-R32,"")</f>
        <v>0</v>
      </c>
      <c r="DY32" s="115" t="n">
        <f aca="false">IF(AO32&lt;&gt;"",AO32-S32,"")</f>
        <v>0</v>
      </c>
      <c r="DZ32" s="115" t="n">
        <f aca="false">IF(AP32&lt;&gt;"",AP32-T32,"")</f>
        <v>0</v>
      </c>
      <c r="EA32" s="115" t="n">
        <f aca="false">IF(AQ32&lt;&gt;"",AQ32-U32,"")</f>
        <v>0</v>
      </c>
      <c r="EB32" s="115" t="n">
        <f aca="false">IF(AR32&lt;&gt;"",AR32-V32,"")</f>
        <v>0</v>
      </c>
      <c r="EC32" s="115" t="n">
        <f aca="false">IF(AS32&lt;&gt;"",AS32-W32,"")</f>
        <v>0</v>
      </c>
      <c r="ED32" s="115" t="n">
        <f aca="false">IF(AT32&lt;&gt;"",AT32-B32,"")</f>
        <v>0</v>
      </c>
      <c r="EE32" s="115" t="n">
        <f aca="false">IF(AU32&lt;&gt;"",AU32-C32,"")</f>
        <v>0</v>
      </c>
      <c r="EF32" s="115" t="n">
        <f aca="false">IF(AV32&lt;&gt;"",AV32-D32,"")</f>
        <v>0</v>
      </c>
      <c r="EG32" s="115" t="n">
        <f aca="false">IF(AW32&lt;&gt;"",AW32-E32,"")</f>
        <v>0</v>
      </c>
      <c r="EH32" s="115" t="n">
        <f aca="false">IF(AX32&lt;&gt;"",AX32-F32,"")</f>
        <v>0</v>
      </c>
      <c r="EI32" s="115" t="n">
        <f aca="false">IF(AY32&lt;&gt;"",AY32-G32,"")</f>
        <v>0</v>
      </c>
      <c r="EJ32" s="115" t="n">
        <f aca="false">IF(AZ32&lt;&gt;"",AZ32-H32,"")</f>
        <v>0</v>
      </c>
      <c r="EK32" s="115" t="n">
        <f aca="false">IF(BA32&lt;&gt;"",BA32-I32,"")</f>
        <v>0</v>
      </c>
      <c r="EL32" s="115" t="n">
        <f aca="false">IF(BB32&lt;&gt;"",BB32-J32,"")</f>
        <v>0</v>
      </c>
      <c r="EM32" s="115" t="n">
        <f aca="false">IF(BC32&lt;&gt;"",BC32-K32,"")</f>
        <v>0</v>
      </c>
      <c r="EN32" s="115" t="n">
        <f aca="false">IF(BD32&lt;&gt;"",BD32-L32,"")</f>
        <v>0</v>
      </c>
      <c r="EO32" s="115" t="n">
        <f aca="false">IF(BE32&lt;&gt;"",BE32-M32,"")</f>
        <v>0</v>
      </c>
      <c r="EP32" s="115" t="n">
        <f aca="false">IF(BF32&lt;&gt;"",BF32-N32,"")</f>
        <v>0</v>
      </c>
      <c r="EQ32" s="115" t="n">
        <f aca="false">IF(BG32&lt;&gt;"",BG32-O32,"")</f>
        <v>0</v>
      </c>
      <c r="ER32" s="115" t="n">
        <f aca="false">IF(BH32&lt;&gt;"",BH32-P32,"")</f>
        <v>0</v>
      </c>
      <c r="ES32" s="115" t="n">
        <f aca="false">IF(BI32&lt;&gt;"",BI32-Q32,"")</f>
        <v>0</v>
      </c>
      <c r="ET32" s="115" t="n">
        <f aca="false">IF(BJ32&lt;&gt;"",BJ32-R32,"")</f>
        <v>0</v>
      </c>
      <c r="EU32" s="115" t="n">
        <f aca="false">IF(BK32&lt;&gt;"",BK32-S32,"")</f>
        <v>0</v>
      </c>
      <c r="EV32" s="115" t="n">
        <f aca="false">IF(BL32&lt;&gt;"",BL32-T32,"")</f>
        <v>0</v>
      </c>
      <c r="EW32" s="115" t="n">
        <f aca="false">IF(BM32&lt;&gt;"",BM32-U32,"")</f>
        <v>0</v>
      </c>
      <c r="EX32" s="115" t="n">
        <f aca="false">IF(BN32&lt;&gt;"",BN32-V32,"")</f>
        <v>0</v>
      </c>
      <c r="EY32" s="115" t="n">
        <f aca="false">IF(BO32&lt;&gt;"",BO32-W32,"")</f>
        <v>0</v>
      </c>
      <c r="EZ32" s="115" t="n">
        <f aca="false">IF(BP32&lt;&gt;"",BP32-B32,"")</f>
        <v>0</v>
      </c>
      <c r="FA32" s="115" t="n">
        <f aca="false">IF(BQ32&lt;&gt;"",BQ32-C32,"")</f>
        <v>0</v>
      </c>
      <c r="FB32" s="115" t="n">
        <f aca="false">IF(BR32&lt;&gt;"",BR32-D32,"")</f>
        <v>0</v>
      </c>
      <c r="FC32" s="115" t="n">
        <f aca="false">IF(BS32&lt;&gt;"",BS32-E32,"")</f>
        <v>0</v>
      </c>
      <c r="FD32" s="115" t="n">
        <f aca="false">IF(BT32&lt;&gt;"",BT32-F32,"")</f>
        <v>0</v>
      </c>
      <c r="FE32" s="115" t="n">
        <f aca="false">IF(BU32&lt;&gt;"",BU32-G32,"")</f>
        <v>0</v>
      </c>
      <c r="FF32" s="115" t="n">
        <f aca="false">IF(BV32&lt;&gt;"",BV32-H32,"")</f>
        <v>0</v>
      </c>
      <c r="FG32" s="115" t="n">
        <f aca="false">IF(BW32&lt;&gt;"",BW32-I32,"")</f>
        <v>0</v>
      </c>
      <c r="FH32" s="115" t="n">
        <f aca="false">IF(BX32&lt;&gt;"",BX32-J32,"")</f>
        <v>0</v>
      </c>
      <c r="FI32" s="115" t="n">
        <f aca="false">IF(BY32&lt;&gt;"",BY32-K32,"")</f>
        <v>0</v>
      </c>
      <c r="FJ32" s="115" t="n">
        <f aca="false">IF(BZ32&lt;&gt;"",BZ32-L32,"")</f>
        <v>0</v>
      </c>
      <c r="FK32" s="115" t="n">
        <f aca="false">IF(CA32&lt;&gt;"",CA32-M32,"")</f>
        <v>0</v>
      </c>
      <c r="FL32" s="115" t="n">
        <f aca="false">IF(CB32&lt;&gt;"",CB32-N32,"")</f>
        <v>0</v>
      </c>
      <c r="FM32" s="115" t="n">
        <f aca="false">IF(CC32&lt;&gt;"",CC32-O32,"")</f>
        <v>0</v>
      </c>
      <c r="FN32" s="115" t="n">
        <f aca="false">IF(CD32&lt;&gt;"",CD32-P32,"")</f>
        <v>0</v>
      </c>
      <c r="FO32" s="115" t="n">
        <f aca="false">IF(CE32&lt;&gt;"",CE32-Q32,"")</f>
        <v>0</v>
      </c>
      <c r="FP32" s="115" t="n">
        <f aca="false">IF(CF32&lt;&gt;"",CF32-R32,"")</f>
        <v>0</v>
      </c>
      <c r="FQ32" s="115" t="n">
        <f aca="false">IF(CG32&lt;&gt;"",CG32-S32,"")</f>
        <v>0</v>
      </c>
      <c r="FR32" s="115" t="n">
        <f aca="false">IF(CH32&lt;&gt;"",CH32-T32,"")</f>
        <v>0</v>
      </c>
      <c r="FS32" s="115" t="n">
        <f aca="false">IF(CI32&lt;&gt;"",CI32-U32,"")</f>
        <v>0</v>
      </c>
      <c r="FT32" s="115" t="n">
        <f aca="false">IF(CJ32&lt;&gt;"",CJ32-V32,"")</f>
        <v>0</v>
      </c>
      <c r="FU32" s="115" t="n">
        <f aca="false">IF(CK32&lt;&gt;"",CK32-W32,"")</f>
        <v>0</v>
      </c>
      <c r="FV32" s="115" t="n">
        <f aca="false">IF(CL32&lt;&gt;"",CL32-B32,"")</f>
        <v>0</v>
      </c>
      <c r="FW32" s="115" t="n">
        <f aca="false">IF(CM32&lt;&gt;"",CM32-C32,"")</f>
        <v>0</v>
      </c>
      <c r="FX32" s="115" t="n">
        <f aca="false">IF(CN32&lt;&gt;"",CN32-D32,"")</f>
        <v>0</v>
      </c>
      <c r="FY32" s="115" t="n">
        <f aca="false">IF(CO32&lt;&gt;"",CO32-E32,"")</f>
        <v>0</v>
      </c>
      <c r="FZ32" s="115" t="n">
        <f aca="false">IF(CP32&lt;&gt;"",CP32-F32,"")</f>
        <v>0</v>
      </c>
      <c r="GA32" s="115" t="n">
        <f aca="false">IF(CQ32&lt;&gt;"",CQ32-G32,"")</f>
        <v>0</v>
      </c>
      <c r="GB32" s="115" t="n">
        <f aca="false">IF(CR32&lt;&gt;"",CR32-H32,"")</f>
        <v>0</v>
      </c>
      <c r="GC32" s="115" t="n">
        <f aca="false">IF(CS32&lt;&gt;"",CS32-I32,"")</f>
        <v>0</v>
      </c>
      <c r="GD32" s="115" t="n">
        <f aca="false">IF(CT32&lt;&gt;"",CT32-J32,"")</f>
        <v>0</v>
      </c>
      <c r="GE32" s="115" t="n">
        <f aca="false">IF(CU32&lt;&gt;"",CU32-K32,"")</f>
        <v>0</v>
      </c>
      <c r="GF32" s="115" t="n">
        <f aca="false">IF(CV32&lt;&gt;"",CV32-L32,"")</f>
        <v>-1</v>
      </c>
      <c r="GG32" s="115" t="n">
        <f aca="false">IF(CW32&lt;&gt;"",CW32-M32,"")</f>
        <v>0</v>
      </c>
      <c r="GH32" s="115" t="n">
        <f aca="false">IF(CX32&lt;&gt;"",CX32-N32,"")</f>
        <v>0</v>
      </c>
      <c r="GI32" s="115" t="n">
        <f aca="false">IF(CY32&lt;&gt;"",CY32-O32,"")</f>
        <v>0</v>
      </c>
      <c r="GJ32" s="115" t="n">
        <f aca="false">IF(CZ32&lt;&gt;"",CZ32-P32,"")</f>
        <v>0</v>
      </c>
      <c r="GK32" s="115" t="n">
        <f aca="false">IF(DA32&lt;&gt;"",DA32-Q32,"")</f>
        <v>0</v>
      </c>
      <c r="GL32" s="115" t="n">
        <f aca="false">IF(DB32&lt;&gt;"",DB32-R32,"")</f>
        <v>0</v>
      </c>
      <c r="GM32" s="115" t="n">
        <f aca="false">IF(DC32&lt;&gt;"",DC32-S32,"")</f>
        <v>0</v>
      </c>
      <c r="GN32" s="115" t="n">
        <f aca="false">IF(DD32&lt;&gt;"",DD32-T32,"")</f>
        <v>0</v>
      </c>
      <c r="GO32" s="115" t="n">
        <f aca="false">IF(DE32&lt;&gt;"",DE32-U32,"")</f>
        <v>0</v>
      </c>
      <c r="GP32" s="115" t="n">
        <f aca="false">IF(DF32&lt;&gt;"",DF32-V32,"")</f>
        <v>0</v>
      </c>
      <c r="GQ32" s="115" t="n">
        <f aca="false">IF(DG32&lt;&gt;"",DG32-W32,"")</f>
        <v>0</v>
      </c>
      <c r="GR32" s="116" t="n">
        <f aca="false" t="array" ref="GR32:GR32">MAX(DH32:GQ32)=MIN(DH32:GQ32)</f>
        <v>0</v>
      </c>
    </row>
    <row r="33" customFormat="false" ht="15" hidden="true" customHeight="false" outlineLevel="0" collapsed="false">
      <c r="A33" s="39" t="s">
        <v>63</v>
      </c>
      <c r="B33" s="115" t="str">
        <f aca="false">IFERROR(ROUND(AVERAGE(X33,AT33,BP33,CL33),0),"")</f>
        <v/>
      </c>
      <c r="C33" s="115" t="str">
        <f aca="false">IFERROR(ROUND(AVERAGE(Y33,AU33,BQ33,CM33),0),"")</f>
        <v/>
      </c>
      <c r="D33" s="115" t="str">
        <f aca="false">IFERROR(ROUND(AVERAGE(Z33,AV33,BR33,CN33),0),"")</f>
        <v/>
      </c>
      <c r="E33" s="115" t="str">
        <f aca="false">IFERROR(ROUND(AVERAGE(AA33,AW33,BS33,CO33),0),"")</f>
        <v/>
      </c>
      <c r="F33" s="115" t="str">
        <f aca="false">IFERROR(ROUND(AVERAGE(AB33,AX33,BT33,CP33),0),"")</f>
        <v/>
      </c>
      <c r="G33" s="115" t="str">
        <f aca="false">IFERROR(ROUND(AVERAGE(AC33,AY33,BU33,CQ33),0),"")</f>
        <v/>
      </c>
      <c r="H33" s="115" t="str">
        <f aca="false">IFERROR(ROUND(AVERAGE(AD33,AZ33,BV33,CR33),0),"")</f>
        <v/>
      </c>
      <c r="I33" s="115" t="str">
        <f aca="false">IFERROR(ROUND(AVERAGE(AE33,BA33,BW33,CS33),0),"")</f>
        <v/>
      </c>
      <c r="J33" s="115" t="str">
        <f aca="false">IFERROR(ROUND(AVERAGE(AF33,BB33,BX33,CT33),0),"")</f>
        <v/>
      </c>
      <c r="K33" s="115" t="str">
        <f aca="false">IFERROR(ROUND(AVERAGE(AG33,BC33,BY33,CU33),0),"")</f>
        <v/>
      </c>
      <c r="L33" s="115" t="str">
        <f aca="false">IFERROR(ROUND(AVERAGE(AH33,BD33,BZ33,CV33),0),"")</f>
        <v/>
      </c>
      <c r="M33" s="115" t="str">
        <f aca="false">IFERROR(ROUND(AVERAGE(AI33,BE33,CA33,CW33),0),"")</f>
        <v/>
      </c>
      <c r="N33" s="115" t="str">
        <f aca="false">IFERROR(ROUND(AVERAGE(AJ33,BF33,CB33,CX33),0),"")</f>
        <v/>
      </c>
      <c r="O33" s="115" t="str">
        <f aca="false">IFERROR(ROUND(AVERAGE(AK33,BG33,CC33,CY33),0),"")</f>
        <v/>
      </c>
      <c r="P33" s="115" t="str">
        <f aca="false">IFERROR(ROUND(AVERAGE(AL33,BH33,CD33,CZ33),0),"")</f>
        <v/>
      </c>
      <c r="Q33" s="115" t="str">
        <f aca="false">IFERROR(ROUND(AVERAGE(AM33,BI33,CE33,DA33),0),"")</f>
        <v/>
      </c>
      <c r="R33" s="115" t="str">
        <f aca="false">IFERROR(ROUND(AVERAGE(AN33,BJ33,CF33,DB33),0),"")</f>
        <v/>
      </c>
      <c r="S33" s="115" t="str">
        <f aca="false">IFERROR(ROUND(AVERAGE(AO33,BK33,CG33,DC33),0),"")</f>
        <v/>
      </c>
      <c r="T33" s="115" t="str">
        <f aca="false">IFERROR(ROUND(AVERAGE(AP33,BL33,CH33,DD33),0),"")</f>
        <v/>
      </c>
      <c r="U33" s="115" t="str">
        <f aca="false">IFERROR(ROUND(AVERAGE(AQ33,BM33,CI33,DE33),0),"")</f>
        <v/>
      </c>
      <c r="V33" s="115" t="str">
        <f aca="false">IFERROR(ROUND(AVERAGE(AR33,BN33,CJ33,DF33),0),"")</f>
        <v/>
      </c>
      <c r="W33" s="115" t="str">
        <f aca="false">IFERROR(ROUND(AVERAGE(AS33,BO33,CK33,DG33),0),"")</f>
        <v/>
      </c>
      <c r="X33" s="94" t="str">
        <f aca="false">IFERROR(INDEX('ES-Efficacy Acceptability'!H$12:H$52,MATCH($A33,'ES-Efficacy Acceptability'!$B$12:$B$52,0)),"")</f>
        <v/>
      </c>
      <c r="Y33" s="94" t="str">
        <f aca="false">IFERROR(INDEX('ES-Efficacy Acceptability'!I$12:I$52,MATCH($A33,'ES-Efficacy Acceptability'!$B$12:$B$52,0)),"")</f>
        <v/>
      </c>
      <c r="Z33" s="94" t="str">
        <f aca="false">IFERROR(INDEX('ES-Efficacy Acceptability'!J$12:J$52,MATCH($A33,'ES-Efficacy Acceptability'!$B$12:$B$52,0)),"")</f>
        <v/>
      </c>
      <c r="AA33" s="94" t="str">
        <f aca="false">IFERROR(INDEX('ES-Efficacy Acceptability'!K$12:K$52,MATCH($A33,'ES-Efficacy Acceptability'!$B$12:$B$52,0)),"")</f>
        <v/>
      </c>
      <c r="AB33" s="94" t="str">
        <f aca="false">IFERROR(INDEX('ES-Efficacy Acceptability'!L$12:L$52,MATCH($A33,'ES-Efficacy Acceptability'!$B$12:$B$52,0)),"")</f>
        <v/>
      </c>
      <c r="AC33" s="94" t="str">
        <f aca="false">IFERROR(INDEX('ES-Efficacy Acceptability'!M$12:M$52,MATCH($A33,'ES-Efficacy Acceptability'!$B$12:$B$52,0)),"")</f>
        <v/>
      </c>
      <c r="AD33" s="94" t="str">
        <f aca="false">IFERROR(INDEX('ES-Efficacy Acceptability'!N$12:N$52,MATCH($A33,'ES-Efficacy Acceptability'!$B$12:$B$52,0)),"")</f>
        <v/>
      </c>
      <c r="AE33" s="94" t="str">
        <f aca="false">IFERROR(INDEX('ES-Efficacy Acceptability'!O$12:O$52,MATCH($A33,'ES-Efficacy Acceptability'!$B$12:$B$52,0)),"")</f>
        <v/>
      </c>
      <c r="AF33" s="94" t="str">
        <f aca="false">IFERROR(INDEX('ES-Efficacy Acceptability'!P$12:P$52,MATCH($A33,'ES-Efficacy Acceptability'!$B$12:$B$52,0)),"")</f>
        <v/>
      </c>
      <c r="AG33" s="94" t="str">
        <f aca="false">IFERROR(INDEX('ES-Efficacy Acceptability'!Q$12:Q$52,MATCH($A33,'ES-Efficacy Acceptability'!$B$12:$B$52,0)),"")</f>
        <v/>
      </c>
      <c r="AH33" s="94" t="str">
        <f aca="false">IFERROR(INDEX('ES-Efficacy Acceptability'!R$12:R$52,MATCH($A33,'ES-Efficacy Acceptability'!$B$12:$B$52,0)),"")</f>
        <v/>
      </c>
      <c r="AI33" s="94" t="str">
        <f aca="false">IFERROR(INDEX('ES-Efficacy Acceptability'!S$12:S$52,MATCH($A33,'ES-Efficacy Acceptability'!$B$12:$B$52,0)),"")</f>
        <v/>
      </c>
      <c r="AJ33" s="94" t="str">
        <f aca="false">IFERROR(INDEX('ES-Efficacy Acceptability'!T$12:T$52,MATCH($A33,'ES-Efficacy Acceptability'!$B$12:$B$52,0)),"")</f>
        <v/>
      </c>
      <c r="AK33" s="94" t="str">
        <f aca="false">IFERROR(INDEX('ES-Efficacy Acceptability'!U$12:U$52,MATCH($A33,'ES-Efficacy Acceptability'!$B$12:$B$52,0)),"")</f>
        <v/>
      </c>
      <c r="AL33" s="94" t="str">
        <f aca="false">IFERROR(INDEX('ES-Efficacy Acceptability'!V$12:V$52,MATCH($A33,'ES-Efficacy Acceptability'!$B$12:$B$52,0)),"")</f>
        <v/>
      </c>
      <c r="AM33" s="94" t="str">
        <f aca="false">IFERROR(INDEX('ES-Efficacy Acceptability'!W$12:W$52,MATCH($A33,'ES-Efficacy Acceptability'!$B$12:$B$52,0)),"")</f>
        <v/>
      </c>
      <c r="AN33" s="94" t="str">
        <f aca="false">IFERROR(INDEX('ES-Efficacy Acceptability'!X$12:X$52,MATCH($A33,'ES-Efficacy Acceptability'!$B$12:$B$52,0)),"")</f>
        <v/>
      </c>
      <c r="AO33" s="94" t="str">
        <f aca="false">IFERROR(INDEX('ES-Efficacy Acceptability'!Y$12:Y$52,MATCH($A33,'ES-Efficacy Acceptability'!$B$12:$B$52,0)),"")</f>
        <v/>
      </c>
      <c r="AP33" s="94" t="str">
        <f aca="false">IFERROR(INDEX('ES-Efficacy Acceptability'!Z$12:Z$52,MATCH($A33,'ES-Efficacy Acceptability'!$B$12:$B$52,0)),"")</f>
        <v/>
      </c>
      <c r="AQ33" s="94" t="str">
        <f aca="false">IFERROR(INDEX('ES-Efficacy Acceptability'!AA$12:AA$52,MATCH($A33,'ES-Efficacy Acceptability'!$B$12:$B$52,0)),"")</f>
        <v/>
      </c>
      <c r="AR33" s="94" t="str">
        <f aca="false">IFERROR(INDEX('ES-Efficacy Acceptability'!AB$12:AB$52,MATCH($A33,'ES-Efficacy Acceptability'!$B$12:$B$52,0)),"")</f>
        <v/>
      </c>
      <c r="AS33" s="94" t="str">
        <f aca="false">IFERROR(INDEX('ES-Efficacy Acceptability'!AC$12:AC$52,MATCH($A33,'ES-Efficacy Acceptability'!$B$12:$B$52,0)),"")</f>
        <v/>
      </c>
      <c r="AT33" s="94" t="str">
        <f aca="false">IFERROR(INDEX('IT-Efficacy Acceptability'!H$12:H$52,MATCH($A33,'IT-Efficacy Acceptability'!$B$12:$B$52,0)),"")</f>
        <v/>
      </c>
      <c r="AU33" s="94" t="str">
        <f aca="false">IFERROR(INDEX('IT-Efficacy Acceptability'!I$12:I$52,MATCH($A33,'IT-Efficacy Acceptability'!$B$12:$B$52,0)),"")</f>
        <v/>
      </c>
      <c r="AV33" s="94" t="str">
        <f aca="false">IFERROR(INDEX('IT-Efficacy Acceptability'!J$12:J$52,MATCH($A33,'IT-Efficacy Acceptability'!$B$12:$B$52,0)),"")</f>
        <v/>
      </c>
      <c r="AW33" s="94" t="str">
        <f aca="false">IFERROR(INDEX('IT-Efficacy Acceptability'!K$12:K$52,MATCH($A33,'IT-Efficacy Acceptability'!$B$12:$B$52,0)),"")</f>
        <v/>
      </c>
      <c r="AX33" s="94" t="str">
        <f aca="false">IFERROR(INDEX('IT-Efficacy Acceptability'!L$12:L$52,MATCH($A33,'IT-Efficacy Acceptability'!$B$12:$B$52,0)),"")</f>
        <v/>
      </c>
      <c r="AY33" s="94" t="str">
        <f aca="false">IFERROR(INDEX('IT-Efficacy Acceptability'!M$12:M$52,MATCH($A33,'IT-Efficacy Acceptability'!$B$12:$B$52,0)),"")</f>
        <v/>
      </c>
      <c r="AZ33" s="94" t="str">
        <f aca="false">IFERROR(INDEX('IT-Efficacy Acceptability'!N$12:N$52,MATCH($A33,'IT-Efficacy Acceptability'!$B$12:$B$52,0)),"")</f>
        <v/>
      </c>
      <c r="BA33" s="94" t="str">
        <f aca="false">IFERROR(INDEX('IT-Efficacy Acceptability'!O$12:O$52,MATCH($A33,'IT-Efficacy Acceptability'!$B$12:$B$52,0)),"")</f>
        <v/>
      </c>
      <c r="BB33" s="94" t="str">
        <f aca="false">IFERROR(INDEX('IT-Efficacy Acceptability'!P$12:P$52,MATCH($A33,'IT-Efficacy Acceptability'!$B$12:$B$52,0)),"")</f>
        <v/>
      </c>
      <c r="BC33" s="94" t="str">
        <f aca="false">IFERROR(INDEX('IT-Efficacy Acceptability'!Q$12:Q$52,MATCH($A33,'IT-Efficacy Acceptability'!$B$12:$B$52,0)),"")</f>
        <v/>
      </c>
      <c r="BD33" s="94" t="str">
        <f aca="false">IFERROR(INDEX('IT-Efficacy Acceptability'!R$12:R$52,MATCH($A33,'IT-Efficacy Acceptability'!$B$12:$B$52,0)),"")</f>
        <v/>
      </c>
      <c r="BE33" s="94" t="str">
        <f aca="false">IFERROR(INDEX('IT-Efficacy Acceptability'!S$12:S$52,MATCH($A33,'IT-Efficacy Acceptability'!$B$12:$B$52,0)),"")</f>
        <v/>
      </c>
      <c r="BF33" s="94" t="str">
        <f aca="false">IFERROR(INDEX('IT-Efficacy Acceptability'!T$12:T$52,MATCH($A33,'IT-Efficacy Acceptability'!$B$12:$B$52,0)),"")</f>
        <v/>
      </c>
      <c r="BG33" s="94" t="str">
        <f aca="false">IFERROR(INDEX('IT-Efficacy Acceptability'!U$12:U$52,MATCH($A33,'IT-Efficacy Acceptability'!$B$12:$B$52,0)),"")</f>
        <v/>
      </c>
      <c r="BH33" s="94" t="str">
        <f aca="false">IFERROR(INDEX('IT-Efficacy Acceptability'!V$12:V$52,MATCH($A33,'IT-Efficacy Acceptability'!$B$12:$B$52,0)),"")</f>
        <v/>
      </c>
      <c r="BI33" s="94" t="str">
        <f aca="false">IFERROR(INDEX('IT-Efficacy Acceptability'!W$12:W$52,MATCH($A33,'IT-Efficacy Acceptability'!$B$12:$B$52,0)),"")</f>
        <v/>
      </c>
      <c r="BJ33" s="94" t="str">
        <f aca="false">IFERROR(INDEX('IT-Efficacy Acceptability'!X$12:X$52,MATCH($A33,'IT-Efficacy Acceptability'!$B$12:$B$52,0)),"")</f>
        <v/>
      </c>
      <c r="BK33" s="94" t="str">
        <f aca="false">IFERROR(INDEX('IT-Efficacy Acceptability'!Y$12:Y$52,MATCH($A33,'IT-Efficacy Acceptability'!$B$12:$B$52,0)),"")</f>
        <v/>
      </c>
      <c r="BL33" s="94" t="str">
        <f aca="false">IFERROR(INDEX('IT-Efficacy Acceptability'!Z$12:Z$52,MATCH($A33,'IT-Efficacy Acceptability'!$B$12:$B$52,0)),"")</f>
        <v/>
      </c>
      <c r="BM33" s="94" t="str">
        <f aca="false">IFERROR(INDEX('IT-Efficacy Acceptability'!AA$12:AA$52,MATCH($A33,'IT-Efficacy Acceptability'!$B$12:$B$52,0)),"")</f>
        <v/>
      </c>
      <c r="BN33" s="94" t="str">
        <f aca="false">IFERROR(INDEX('IT-Efficacy Acceptability'!AB$12:AB$52,MATCH($A33,'IT-Efficacy Acceptability'!$B$12:$B$52,0)),"")</f>
        <v/>
      </c>
      <c r="BO33" s="94" t="str">
        <f aca="false">IFERROR(INDEX('IT-Efficacy Acceptability'!AC$12:AC$52,MATCH($A33,'IT-Efficacy Acceptability'!$B$12:$B$52,0)),"")</f>
        <v/>
      </c>
      <c r="BP33" s="94" t="str">
        <f aca="false">IFERROR(INDEX('DE-Efficacy Acceptability'!H$12:H$52,MATCH($A33,'DE-Efficacy Acceptability'!$B$12:$B$52,0)),"")</f>
        <v/>
      </c>
      <c r="BQ33" s="94" t="str">
        <f aca="false">IFERROR(INDEX('DE-Efficacy Acceptability'!I$12:I$52,MATCH($A33,'DE-Efficacy Acceptability'!$B$12:$B$52,0)),"")</f>
        <v/>
      </c>
      <c r="BR33" s="94" t="str">
        <f aca="false">IFERROR(INDEX('DE-Efficacy Acceptability'!J$12:J$52,MATCH($A33,'DE-Efficacy Acceptability'!$B$12:$B$52,0)),"")</f>
        <v/>
      </c>
      <c r="BS33" s="94" t="str">
        <f aca="false">IFERROR(INDEX('DE-Efficacy Acceptability'!K$12:K$52,MATCH($A33,'DE-Efficacy Acceptability'!$B$12:$B$52,0)),"")</f>
        <v/>
      </c>
      <c r="BT33" s="94" t="str">
        <f aca="false">IFERROR(INDEX('DE-Efficacy Acceptability'!L$12:L$52,MATCH($A33,'DE-Efficacy Acceptability'!$B$12:$B$52,0)),"")</f>
        <v/>
      </c>
      <c r="BU33" s="94" t="str">
        <f aca="false">IFERROR(INDEX('DE-Efficacy Acceptability'!M$12:M$52,MATCH($A33,'DE-Efficacy Acceptability'!$B$12:$B$52,0)),"")</f>
        <v/>
      </c>
      <c r="BV33" s="94" t="str">
        <f aca="false">IFERROR(INDEX('DE-Efficacy Acceptability'!N$12:N$52,MATCH($A33,'DE-Efficacy Acceptability'!$B$12:$B$52,0)),"")</f>
        <v/>
      </c>
      <c r="BW33" s="94" t="str">
        <f aca="false">IFERROR(INDEX('DE-Efficacy Acceptability'!O$12:O$52,MATCH($A33,'DE-Efficacy Acceptability'!$B$12:$B$52,0)),"")</f>
        <v/>
      </c>
      <c r="BX33" s="94" t="str">
        <f aca="false">IFERROR(INDEX('DE-Efficacy Acceptability'!P$12:P$52,MATCH($A33,'DE-Efficacy Acceptability'!$B$12:$B$52,0)),"")</f>
        <v/>
      </c>
      <c r="BY33" s="94" t="str">
        <f aca="false">IFERROR(INDEX('DE-Efficacy Acceptability'!Q$12:Q$52,MATCH($A33,'DE-Efficacy Acceptability'!$B$12:$B$52,0)),"")</f>
        <v/>
      </c>
      <c r="BZ33" s="94" t="str">
        <f aca="false">IFERROR(INDEX('DE-Efficacy Acceptability'!R$12:R$52,MATCH($A33,'DE-Efficacy Acceptability'!$B$12:$B$52,0)),"")</f>
        <v/>
      </c>
      <c r="CA33" s="94" t="str">
        <f aca="false">IFERROR(INDEX('DE-Efficacy Acceptability'!S$12:S$52,MATCH($A33,'DE-Efficacy Acceptability'!$B$12:$B$52,0)),"")</f>
        <v/>
      </c>
      <c r="CB33" s="94" t="str">
        <f aca="false">IFERROR(INDEX('DE-Efficacy Acceptability'!T$12:T$52,MATCH($A33,'DE-Efficacy Acceptability'!$B$12:$B$52,0)),"")</f>
        <v/>
      </c>
      <c r="CC33" s="94" t="str">
        <f aca="false">IFERROR(INDEX('DE-Efficacy Acceptability'!U$12:U$52,MATCH($A33,'DE-Efficacy Acceptability'!$B$12:$B$52,0)),"")</f>
        <v/>
      </c>
      <c r="CD33" s="94" t="str">
        <f aca="false">IFERROR(INDEX('DE-Efficacy Acceptability'!V$12:V$52,MATCH($A33,'DE-Efficacy Acceptability'!$B$12:$B$52,0)),"")</f>
        <v/>
      </c>
      <c r="CE33" s="94" t="str">
        <f aca="false">IFERROR(INDEX('DE-Efficacy Acceptability'!W$12:W$52,MATCH($A33,'DE-Efficacy Acceptability'!$B$12:$B$52,0)),"")</f>
        <v/>
      </c>
      <c r="CF33" s="94" t="str">
        <f aca="false">IFERROR(INDEX('DE-Efficacy Acceptability'!X$12:X$52,MATCH($A33,'DE-Efficacy Acceptability'!$B$12:$B$52,0)),"")</f>
        <v/>
      </c>
      <c r="CG33" s="94" t="str">
        <f aca="false">IFERROR(INDEX('DE-Efficacy Acceptability'!Y$12:Y$52,MATCH($A33,'DE-Efficacy Acceptability'!$B$12:$B$52,0)),"")</f>
        <v/>
      </c>
      <c r="CH33" s="94" t="str">
        <f aca="false">IFERROR(INDEX('DE-Efficacy Acceptability'!Z$12:Z$52,MATCH($A33,'DE-Efficacy Acceptability'!$B$12:$B$52,0)),"")</f>
        <v/>
      </c>
      <c r="CI33" s="94" t="str">
        <f aca="false">IFERROR(INDEX('DE-Efficacy Acceptability'!AA$12:AA$52,MATCH($A33,'DE-Efficacy Acceptability'!$B$12:$B$52,0)),"")</f>
        <v/>
      </c>
      <c r="CJ33" s="94" t="str">
        <f aca="false">IFERROR(INDEX('DE-Efficacy Acceptability'!AB$12:AB$52,MATCH($A33,'DE-Efficacy Acceptability'!$B$12:$B$52,0)),"")</f>
        <v/>
      </c>
      <c r="CK33" s="94" t="str">
        <f aca="false">IFERROR(INDEX('DE-Efficacy Acceptability'!AC$12:AC$52,MATCH($A33,'DE-Efficacy Acceptability'!$B$12:$B$52,0)),"")</f>
        <v/>
      </c>
      <c r="CL33" s="94" t="str">
        <f aca="false">IFERROR(INDEX('FR-Efficacy Acceptability'!H$12:H$52,MATCH($A33,'FR-Efficacy Acceptability'!$B$12:$B$52,0)),"")</f>
        <v/>
      </c>
      <c r="CM33" s="94" t="str">
        <f aca="false">IFERROR(INDEX('FR-Efficacy Acceptability'!I$12:I$52,MATCH($A33,'FR-Efficacy Acceptability'!$B$12:$B$52,0)),"")</f>
        <v/>
      </c>
      <c r="CN33" s="94" t="str">
        <f aca="false">IFERROR(INDEX('FR-Efficacy Acceptability'!J$12:J$52,MATCH($A33,'FR-Efficacy Acceptability'!$B$12:$B$52,0)),"")</f>
        <v/>
      </c>
      <c r="CO33" s="94" t="str">
        <f aca="false">IFERROR(INDEX('FR-Efficacy Acceptability'!K$12:K$52,MATCH($A33,'FR-Efficacy Acceptability'!$B$12:$B$52,0)),"")</f>
        <v/>
      </c>
      <c r="CP33" s="94" t="str">
        <f aca="false">IFERROR(INDEX('FR-Efficacy Acceptability'!L$12:L$52,MATCH($A33,'FR-Efficacy Acceptability'!$B$12:$B$52,0)),"")</f>
        <v/>
      </c>
      <c r="CQ33" s="94" t="str">
        <f aca="false">IFERROR(INDEX('FR-Efficacy Acceptability'!M$12:M$52,MATCH($A33,'FR-Efficacy Acceptability'!$B$12:$B$52,0)),"")</f>
        <v/>
      </c>
      <c r="CR33" s="94" t="str">
        <f aca="false">IFERROR(INDEX('FR-Efficacy Acceptability'!N$12:N$52,MATCH($A33,'FR-Efficacy Acceptability'!$B$12:$B$52,0)),"")</f>
        <v/>
      </c>
      <c r="CS33" s="94" t="str">
        <f aca="false">IFERROR(INDEX('FR-Efficacy Acceptability'!O$12:O$52,MATCH($A33,'FR-Efficacy Acceptability'!$B$12:$B$52,0)),"")</f>
        <v/>
      </c>
      <c r="CT33" s="94" t="str">
        <f aca="false">IFERROR(INDEX('FR-Efficacy Acceptability'!P$12:P$52,MATCH($A33,'FR-Efficacy Acceptability'!$B$12:$B$52,0)),"")</f>
        <v/>
      </c>
      <c r="CU33" s="94" t="str">
        <f aca="false">IFERROR(INDEX('FR-Efficacy Acceptability'!Q$12:Q$52,MATCH($A33,'FR-Efficacy Acceptability'!$B$12:$B$52,0)),"")</f>
        <v/>
      </c>
      <c r="CV33" s="94" t="str">
        <f aca="false">IFERROR(INDEX('FR-Efficacy Acceptability'!R$12:R$52,MATCH($A33,'FR-Efficacy Acceptability'!$B$12:$B$52,0)),"")</f>
        <v/>
      </c>
      <c r="CW33" s="94" t="str">
        <f aca="false">IFERROR(INDEX('FR-Efficacy Acceptability'!S$12:S$52,MATCH($A33,'FR-Efficacy Acceptability'!$B$12:$B$52,0)),"")</f>
        <v/>
      </c>
      <c r="CX33" s="94" t="str">
        <f aca="false">IFERROR(INDEX('FR-Efficacy Acceptability'!T$12:T$52,MATCH($A33,'FR-Efficacy Acceptability'!$B$12:$B$52,0)),"")</f>
        <v/>
      </c>
      <c r="CY33" s="94" t="str">
        <f aca="false">IFERROR(INDEX('FR-Efficacy Acceptability'!U$12:U$52,MATCH($A33,'FR-Efficacy Acceptability'!$B$12:$B$52,0)),"")</f>
        <v/>
      </c>
      <c r="CZ33" s="94" t="str">
        <f aca="false">IFERROR(INDEX('FR-Efficacy Acceptability'!V$12:V$52,MATCH($A33,'FR-Efficacy Acceptability'!$B$12:$B$52,0)),"")</f>
        <v/>
      </c>
      <c r="DA33" s="94" t="str">
        <f aca="false">IFERROR(INDEX('FR-Efficacy Acceptability'!W$12:W$52,MATCH($A33,'FR-Efficacy Acceptability'!$B$12:$B$52,0)),"")</f>
        <v/>
      </c>
      <c r="DB33" s="94" t="str">
        <f aca="false">IFERROR(INDEX('FR-Efficacy Acceptability'!X$12:X$52,MATCH($A33,'FR-Efficacy Acceptability'!$B$12:$B$52,0)),"")</f>
        <v/>
      </c>
      <c r="DC33" s="94" t="str">
        <f aca="false">IFERROR(INDEX('FR-Efficacy Acceptability'!Y$12:Y$52,MATCH($A33,'FR-Efficacy Acceptability'!$B$12:$B$52,0)),"")</f>
        <v/>
      </c>
      <c r="DD33" s="94" t="str">
        <f aca="false">IFERROR(INDEX('FR-Efficacy Acceptability'!Z$12:Z$52,MATCH($A33,'FR-Efficacy Acceptability'!$B$12:$B$52,0)),"")</f>
        <v/>
      </c>
      <c r="DE33" s="94" t="str">
        <f aca="false">IFERROR(INDEX('FR-Efficacy Acceptability'!AA$12:AA$52,MATCH($A33,'FR-Efficacy Acceptability'!$B$12:$B$52,0)),"")</f>
        <v/>
      </c>
      <c r="DF33" s="94" t="str">
        <f aca="false">IFERROR(INDEX('FR-Efficacy Acceptability'!AB$12:AB$52,MATCH($A33,'FR-Efficacy Acceptability'!$B$12:$B$52,0)),"")</f>
        <v/>
      </c>
      <c r="DG33" s="94" t="str">
        <f aca="false">IFERROR(INDEX('FR-Efficacy Acceptability'!AC$12:AC$52,MATCH($A33,'FR-Efficacy Acceptability'!$B$12:$B$52,0)),"")</f>
        <v/>
      </c>
      <c r="DH33" s="115" t="str">
        <f aca="false">IF(X33&lt;&gt;"",X33-B33,"")</f>
        <v/>
      </c>
      <c r="DI33" s="115" t="str">
        <f aca="false">IF(Y33&lt;&gt;"",Y33-C33,"")</f>
        <v/>
      </c>
      <c r="DJ33" s="115" t="str">
        <f aca="false">IF(Z33&lt;&gt;"",Z33-D33,"")</f>
        <v/>
      </c>
      <c r="DK33" s="115" t="str">
        <f aca="false">IF(AA33&lt;&gt;"",AA33-E33,"")</f>
        <v/>
      </c>
      <c r="DL33" s="115" t="str">
        <f aca="false">IF(AB33&lt;&gt;"",AB33-F33,"")</f>
        <v/>
      </c>
      <c r="DM33" s="115" t="str">
        <f aca="false">IF(AC33&lt;&gt;"",AC33-G33,"")</f>
        <v/>
      </c>
      <c r="DN33" s="115" t="str">
        <f aca="false">IF(AD33&lt;&gt;"",AD33-H33,"")</f>
        <v/>
      </c>
      <c r="DO33" s="115" t="str">
        <f aca="false">IF(AE33&lt;&gt;"",AE33-I33,"")</f>
        <v/>
      </c>
      <c r="DP33" s="115" t="str">
        <f aca="false">IF(AF33&lt;&gt;"",AF33-J33,"")</f>
        <v/>
      </c>
      <c r="DQ33" s="115" t="str">
        <f aca="false">IF(AG33&lt;&gt;"",AG33-K33,"")</f>
        <v/>
      </c>
      <c r="DR33" s="115" t="str">
        <f aca="false">IF(AH33&lt;&gt;"",AH33-L33,"")</f>
        <v/>
      </c>
      <c r="DS33" s="115" t="str">
        <f aca="false">IF(AI33&lt;&gt;"",AI33-M33,"")</f>
        <v/>
      </c>
      <c r="DT33" s="115" t="str">
        <f aca="false">IF(AJ33&lt;&gt;"",AJ33-N33,"")</f>
        <v/>
      </c>
      <c r="DU33" s="115" t="str">
        <f aca="false">IF(AK33&lt;&gt;"",AK33-O33,"")</f>
        <v/>
      </c>
      <c r="DV33" s="115" t="str">
        <f aca="false">IF(AL33&lt;&gt;"",AL33-P33,"")</f>
        <v/>
      </c>
      <c r="DW33" s="115" t="str">
        <f aca="false">IF(AM33&lt;&gt;"",AM33-Q33,"")</f>
        <v/>
      </c>
      <c r="DX33" s="115" t="str">
        <f aca="false">IF(AN33&lt;&gt;"",AN33-R33,"")</f>
        <v/>
      </c>
      <c r="DY33" s="115" t="str">
        <f aca="false">IF(AO33&lt;&gt;"",AO33-S33,"")</f>
        <v/>
      </c>
      <c r="DZ33" s="115" t="str">
        <f aca="false">IF(AP33&lt;&gt;"",AP33-T33,"")</f>
        <v/>
      </c>
      <c r="EA33" s="115" t="str">
        <f aca="false">IF(AQ33&lt;&gt;"",AQ33-U33,"")</f>
        <v/>
      </c>
      <c r="EB33" s="115" t="str">
        <f aca="false">IF(AR33&lt;&gt;"",AR33-V33,"")</f>
        <v/>
      </c>
      <c r="EC33" s="115" t="str">
        <f aca="false">IF(AS33&lt;&gt;"",AS33-W33,"")</f>
        <v/>
      </c>
      <c r="ED33" s="115" t="str">
        <f aca="false">IF(AT33&lt;&gt;"",AT33-B33,"")</f>
        <v/>
      </c>
      <c r="EE33" s="115" t="str">
        <f aca="false">IF(AU33&lt;&gt;"",AU33-C33,"")</f>
        <v/>
      </c>
      <c r="EF33" s="115" t="str">
        <f aca="false">IF(AV33&lt;&gt;"",AV33-D33,"")</f>
        <v/>
      </c>
      <c r="EG33" s="115" t="str">
        <f aca="false">IF(AW33&lt;&gt;"",AW33-E33,"")</f>
        <v/>
      </c>
      <c r="EH33" s="115" t="str">
        <f aca="false">IF(AX33&lt;&gt;"",AX33-F33,"")</f>
        <v/>
      </c>
      <c r="EI33" s="115" t="str">
        <f aca="false">IF(AY33&lt;&gt;"",AY33-G33,"")</f>
        <v/>
      </c>
      <c r="EJ33" s="115" t="str">
        <f aca="false">IF(AZ33&lt;&gt;"",AZ33-H33,"")</f>
        <v/>
      </c>
      <c r="EK33" s="115" t="str">
        <f aca="false">IF(BA33&lt;&gt;"",BA33-I33,"")</f>
        <v/>
      </c>
      <c r="EL33" s="115" t="str">
        <f aca="false">IF(BB33&lt;&gt;"",BB33-J33,"")</f>
        <v/>
      </c>
      <c r="EM33" s="115" t="str">
        <f aca="false">IF(BC33&lt;&gt;"",BC33-K33,"")</f>
        <v/>
      </c>
      <c r="EN33" s="115" t="str">
        <f aca="false">IF(BD33&lt;&gt;"",BD33-L33,"")</f>
        <v/>
      </c>
      <c r="EO33" s="115" t="str">
        <f aca="false">IF(BE33&lt;&gt;"",BE33-M33,"")</f>
        <v/>
      </c>
      <c r="EP33" s="115" t="str">
        <f aca="false">IF(BF33&lt;&gt;"",BF33-N33,"")</f>
        <v/>
      </c>
      <c r="EQ33" s="115" t="str">
        <f aca="false">IF(BG33&lt;&gt;"",BG33-O33,"")</f>
        <v/>
      </c>
      <c r="ER33" s="115" t="str">
        <f aca="false">IF(BH33&lt;&gt;"",BH33-P33,"")</f>
        <v/>
      </c>
      <c r="ES33" s="115" t="str">
        <f aca="false">IF(BI33&lt;&gt;"",BI33-Q33,"")</f>
        <v/>
      </c>
      <c r="ET33" s="115" t="str">
        <f aca="false">IF(BJ33&lt;&gt;"",BJ33-R33,"")</f>
        <v/>
      </c>
      <c r="EU33" s="115" t="str">
        <f aca="false">IF(BK33&lt;&gt;"",BK33-S33,"")</f>
        <v/>
      </c>
      <c r="EV33" s="115" t="str">
        <f aca="false">IF(BL33&lt;&gt;"",BL33-T33,"")</f>
        <v/>
      </c>
      <c r="EW33" s="115" t="str">
        <f aca="false">IF(BM33&lt;&gt;"",BM33-U33,"")</f>
        <v/>
      </c>
      <c r="EX33" s="115" t="str">
        <f aca="false">IF(BN33&lt;&gt;"",BN33-V33,"")</f>
        <v/>
      </c>
      <c r="EY33" s="115" t="str">
        <f aca="false">IF(BO33&lt;&gt;"",BO33-W33,"")</f>
        <v/>
      </c>
      <c r="EZ33" s="115" t="str">
        <f aca="false">IF(BP33&lt;&gt;"",BP33-B33,"")</f>
        <v/>
      </c>
      <c r="FA33" s="115" t="str">
        <f aca="false">IF(BQ33&lt;&gt;"",BQ33-C33,"")</f>
        <v/>
      </c>
      <c r="FB33" s="115" t="str">
        <f aca="false">IF(BR33&lt;&gt;"",BR33-D33,"")</f>
        <v/>
      </c>
      <c r="FC33" s="115" t="str">
        <f aca="false">IF(BS33&lt;&gt;"",BS33-E33,"")</f>
        <v/>
      </c>
      <c r="FD33" s="115" t="str">
        <f aca="false">IF(BT33&lt;&gt;"",BT33-F33,"")</f>
        <v/>
      </c>
      <c r="FE33" s="115" t="str">
        <f aca="false">IF(BU33&lt;&gt;"",BU33-G33,"")</f>
        <v/>
      </c>
      <c r="FF33" s="115" t="str">
        <f aca="false">IF(BV33&lt;&gt;"",BV33-H33,"")</f>
        <v/>
      </c>
      <c r="FG33" s="115" t="str">
        <f aca="false">IF(BW33&lt;&gt;"",BW33-I33,"")</f>
        <v/>
      </c>
      <c r="FH33" s="115" t="str">
        <f aca="false">IF(BX33&lt;&gt;"",BX33-J33,"")</f>
        <v/>
      </c>
      <c r="FI33" s="115" t="str">
        <f aca="false">IF(BY33&lt;&gt;"",BY33-K33,"")</f>
        <v/>
      </c>
      <c r="FJ33" s="115" t="str">
        <f aca="false">IF(BZ33&lt;&gt;"",BZ33-L33,"")</f>
        <v/>
      </c>
      <c r="FK33" s="115" t="str">
        <f aca="false">IF(CA33&lt;&gt;"",CA33-M33,"")</f>
        <v/>
      </c>
      <c r="FL33" s="115" t="str">
        <f aca="false">IF(CB33&lt;&gt;"",CB33-N33,"")</f>
        <v/>
      </c>
      <c r="FM33" s="115" t="str">
        <f aca="false">IF(CC33&lt;&gt;"",CC33-O33,"")</f>
        <v/>
      </c>
      <c r="FN33" s="115" t="str">
        <f aca="false">IF(CD33&lt;&gt;"",CD33-P33,"")</f>
        <v/>
      </c>
      <c r="FO33" s="115" t="str">
        <f aca="false">IF(CE33&lt;&gt;"",CE33-Q33,"")</f>
        <v/>
      </c>
      <c r="FP33" s="115" t="str">
        <f aca="false">IF(CF33&lt;&gt;"",CF33-R33,"")</f>
        <v/>
      </c>
      <c r="FQ33" s="115" t="str">
        <f aca="false">IF(CG33&lt;&gt;"",CG33-S33,"")</f>
        <v/>
      </c>
      <c r="FR33" s="115" t="str">
        <f aca="false">IF(CH33&lt;&gt;"",CH33-T33,"")</f>
        <v/>
      </c>
      <c r="FS33" s="115" t="str">
        <f aca="false">IF(CI33&lt;&gt;"",CI33-U33,"")</f>
        <v/>
      </c>
      <c r="FT33" s="115" t="str">
        <f aca="false">IF(CJ33&lt;&gt;"",CJ33-V33,"")</f>
        <v/>
      </c>
      <c r="FU33" s="115" t="str">
        <f aca="false">IF(CK33&lt;&gt;"",CK33-W33,"")</f>
        <v/>
      </c>
      <c r="FV33" s="115" t="str">
        <f aca="false">IF(CL33&lt;&gt;"",CL33-B33,"")</f>
        <v/>
      </c>
      <c r="FW33" s="115" t="str">
        <f aca="false">IF(CM33&lt;&gt;"",CM33-C33,"")</f>
        <v/>
      </c>
      <c r="FX33" s="115" t="str">
        <f aca="false">IF(CN33&lt;&gt;"",CN33-D33,"")</f>
        <v/>
      </c>
      <c r="FY33" s="115" t="str">
        <f aca="false">IF(CO33&lt;&gt;"",CO33-E33,"")</f>
        <v/>
      </c>
      <c r="FZ33" s="115" t="str">
        <f aca="false">IF(CP33&lt;&gt;"",CP33-F33,"")</f>
        <v/>
      </c>
      <c r="GA33" s="115" t="str">
        <f aca="false">IF(CQ33&lt;&gt;"",CQ33-G33,"")</f>
        <v/>
      </c>
      <c r="GB33" s="115" t="str">
        <f aca="false">IF(CR33&lt;&gt;"",CR33-H33,"")</f>
        <v/>
      </c>
      <c r="GC33" s="115" t="str">
        <f aca="false">IF(CS33&lt;&gt;"",CS33-I33,"")</f>
        <v/>
      </c>
      <c r="GD33" s="115" t="str">
        <f aca="false">IF(CT33&lt;&gt;"",CT33-J33,"")</f>
        <v/>
      </c>
      <c r="GE33" s="115" t="str">
        <f aca="false">IF(CU33&lt;&gt;"",CU33-K33,"")</f>
        <v/>
      </c>
      <c r="GF33" s="115" t="str">
        <f aca="false">IF(CV33&lt;&gt;"",CV33-L33,"")</f>
        <v/>
      </c>
      <c r="GG33" s="115" t="str">
        <f aca="false">IF(CW33&lt;&gt;"",CW33-M33,"")</f>
        <v/>
      </c>
      <c r="GH33" s="115" t="str">
        <f aca="false">IF(CX33&lt;&gt;"",CX33-N33,"")</f>
        <v/>
      </c>
      <c r="GI33" s="115" t="str">
        <f aca="false">IF(CY33&lt;&gt;"",CY33-O33,"")</f>
        <v/>
      </c>
      <c r="GJ33" s="115" t="str">
        <f aca="false">IF(CZ33&lt;&gt;"",CZ33-P33,"")</f>
        <v/>
      </c>
      <c r="GK33" s="115" t="str">
        <f aca="false">IF(DA33&lt;&gt;"",DA33-Q33,"")</f>
        <v/>
      </c>
      <c r="GL33" s="115" t="str">
        <f aca="false">IF(DB33&lt;&gt;"",DB33-R33,"")</f>
        <v/>
      </c>
      <c r="GM33" s="115" t="str">
        <f aca="false">IF(DC33&lt;&gt;"",DC33-S33,"")</f>
        <v/>
      </c>
      <c r="GN33" s="115" t="str">
        <f aca="false">IF(DD33&lt;&gt;"",DD33-T33,"")</f>
        <v/>
      </c>
      <c r="GO33" s="115" t="str">
        <f aca="false">IF(DE33&lt;&gt;"",DE33-U33,"")</f>
        <v/>
      </c>
      <c r="GP33" s="115" t="str">
        <f aca="false">IF(DF33&lt;&gt;"",DF33-V33,"")</f>
        <v/>
      </c>
      <c r="GQ33" s="115" t="str">
        <f aca="false">IF(DG33&lt;&gt;"",DG33-W33,"")</f>
        <v/>
      </c>
      <c r="GR33" s="116" t="n">
        <f aca="false" t="array" ref="GR33:GR33">MAX(DH33:GQ33)=MIN(DH33:GQ33)</f>
        <v>1</v>
      </c>
    </row>
    <row r="34" customFormat="false" ht="15" hidden="true" customHeight="false" outlineLevel="0" collapsed="false">
      <c r="A34" s="39" t="s">
        <v>99</v>
      </c>
      <c r="B34" s="115" t="str">
        <f aca="false">IFERROR(ROUND(AVERAGE(X34,AT34,BP34,CL34),0),"")</f>
        <v/>
      </c>
      <c r="C34" s="115" t="str">
        <f aca="false">IFERROR(ROUND(AVERAGE(Y34,AU34,BQ34,CM34),0),"")</f>
        <v/>
      </c>
      <c r="D34" s="115" t="str">
        <f aca="false">IFERROR(ROUND(AVERAGE(Z34,AV34,BR34,CN34),0),"")</f>
        <v/>
      </c>
      <c r="E34" s="115" t="str">
        <f aca="false">IFERROR(ROUND(AVERAGE(AA34,AW34,BS34,CO34),0),"")</f>
        <v/>
      </c>
      <c r="F34" s="115" t="str">
        <f aca="false">IFERROR(ROUND(AVERAGE(AB34,AX34,BT34,CP34),0),"")</f>
        <v/>
      </c>
      <c r="G34" s="115" t="str">
        <f aca="false">IFERROR(ROUND(AVERAGE(AC34,AY34,BU34,CQ34),0),"")</f>
        <v/>
      </c>
      <c r="H34" s="115" t="str">
        <f aca="false">IFERROR(ROUND(AVERAGE(AD34,AZ34,BV34,CR34),0),"")</f>
        <v/>
      </c>
      <c r="I34" s="115" t="str">
        <f aca="false">IFERROR(ROUND(AVERAGE(AE34,BA34,BW34,CS34),0),"")</f>
        <v/>
      </c>
      <c r="J34" s="115" t="str">
        <f aca="false">IFERROR(ROUND(AVERAGE(AF34,BB34,BX34,CT34),0),"")</f>
        <v/>
      </c>
      <c r="K34" s="115" t="str">
        <f aca="false">IFERROR(ROUND(AVERAGE(AG34,BC34,BY34,CU34),0),"")</f>
        <v/>
      </c>
      <c r="L34" s="115" t="str">
        <f aca="false">IFERROR(ROUND(AVERAGE(AH34,BD34,BZ34,CV34),0),"")</f>
        <v/>
      </c>
      <c r="M34" s="115" t="str">
        <f aca="false">IFERROR(ROUND(AVERAGE(AI34,BE34,CA34,CW34),0),"")</f>
        <v/>
      </c>
      <c r="N34" s="115" t="str">
        <f aca="false">IFERROR(ROUND(AVERAGE(AJ34,BF34,CB34,CX34),0),"")</f>
        <v/>
      </c>
      <c r="O34" s="115" t="str">
        <f aca="false">IFERROR(ROUND(AVERAGE(AK34,BG34,CC34,CY34),0),"")</f>
        <v/>
      </c>
      <c r="P34" s="115" t="str">
        <f aca="false">IFERROR(ROUND(AVERAGE(AL34,BH34,CD34,CZ34),0),"")</f>
        <v/>
      </c>
      <c r="Q34" s="115" t="str">
        <f aca="false">IFERROR(ROUND(AVERAGE(AM34,BI34,CE34,DA34),0),"")</f>
        <v/>
      </c>
      <c r="R34" s="115" t="str">
        <f aca="false">IFERROR(ROUND(AVERAGE(AN34,BJ34,CF34,DB34),0),"")</f>
        <v/>
      </c>
      <c r="S34" s="115" t="str">
        <f aca="false">IFERROR(ROUND(AVERAGE(AO34,BK34,CG34,DC34),0),"")</f>
        <v/>
      </c>
      <c r="T34" s="115" t="str">
        <f aca="false">IFERROR(ROUND(AVERAGE(AP34,BL34,CH34,DD34),0),"")</f>
        <v/>
      </c>
      <c r="U34" s="115" t="str">
        <f aca="false">IFERROR(ROUND(AVERAGE(AQ34,BM34,CI34,DE34),0),"")</f>
        <v/>
      </c>
      <c r="V34" s="115" t="str">
        <f aca="false">IFERROR(ROUND(AVERAGE(AR34,BN34,CJ34,DF34),0),"")</f>
        <v/>
      </c>
      <c r="W34" s="115" t="str">
        <f aca="false">IFERROR(ROUND(AVERAGE(AS34,BO34,CK34,DG34),0),"")</f>
        <v/>
      </c>
      <c r="X34" s="94" t="str">
        <f aca="false">IFERROR(INDEX('ES-Efficacy Acceptability'!H$12:H$52,MATCH($A34,'ES-Efficacy Acceptability'!$B$12:$B$52,0)),"")</f>
        <v/>
      </c>
      <c r="Y34" s="94" t="str">
        <f aca="false">IFERROR(INDEX('ES-Efficacy Acceptability'!I$12:I$52,MATCH($A34,'ES-Efficacy Acceptability'!$B$12:$B$52,0)),"")</f>
        <v/>
      </c>
      <c r="Z34" s="94" t="str">
        <f aca="false">IFERROR(INDEX('ES-Efficacy Acceptability'!J$12:J$52,MATCH($A34,'ES-Efficacy Acceptability'!$B$12:$B$52,0)),"")</f>
        <v/>
      </c>
      <c r="AA34" s="94" t="str">
        <f aca="false">IFERROR(INDEX('ES-Efficacy Acceptability'!K$12:K$52,MATCH($A34,'ES-Efficacy Acceptability'!$B$12:$B$52,0)),"")</f>
        <v/>
      </c>
      <c r="AB34" s="94" t="str">
        <f aca="false">IFERROR(INDEX('ES-Efficacy Acceptability'!L$12:L$52,MATCH($A34,'ES-Efficacy Acceptability'!$B$12:$B$52,0)),"")</f>
        <v/>
      </c>
      <c r="AC34" s="94" t="str">
        <f aca="false">IFERROR(INDEX('ES-Efficacy Acceptability'!M$12:M$52,MATCH($A34,'ES-Efficacy Acceptability'!$B$12:$B$52,0)),"")</f>
        <v/>
      </c>
      <c r="AD34" s="94" t="str">
        <f aca="false">IFERROR(INDEX('ES-Efficacy Acceptability'!N$12:N$52,MATCH($A34,'ES-Efficacy Acceptability'!$B$12:$B$52,0)),"")</f>
        <v/>
      </c>
      <c r="AE34" s="94" t="str">
        <f aca="false">IFERROR(INDEX('ES-Efficacy Acceptability'!O$12:O$52,MATCH($A34,'ES-Efficacy Acceptability'!$B$12:$B$52,0)),"")</f>
        <v/>
      </c>
      <c r="AF34" s="94" t="str">
        <f aca="false">IFERROR(INDEX('ES-Efficacy Acceptability'!P$12:P$52,MATCH($A34,'ES-Efficacy Acceptability'!$B$12:$B$52,0)),"")</f>
        <v/>
      </c>
      <c r="AG34" s="94" t="str">
        <f aca="false">IFERROR(INDEX('ES-Efficacy Acceptability'!Q$12:Q$52,MATCH($A34,'ES-Efficacy Acceptability'!$B$12:$B$52,0)),"")</f>
        <v/>
      </c>
      <c r="AH34" s="94" t="str">
        <f aca="false">IFERROR(INDEX('ES-Efficacy Acceptability'!R$12:R$52,MATCH($A34,'ES-Efficacy Acceptability'!$B$12:$B$52,0)),"")</f>
        <v/>
      </c>
      <c r="AI34" s="94" t="str">
        <f aca="false">IFERROR(INDEX('ES-Efficacy Acceptability'!S$12:S$52,MATCH($A34,'ES-Efficacy Acceptability'!$B$12:$B$52,0)),"")</f>
        <v/>
      </c>
      <c r="AJ34" s="94" t="str">
        <f aca="false">IFERROR(INDEX('ES-Efficacy Acceptability'!T$12:T$52,MATCH($A34,'ES-Efficacy Acceptability'!$B$12:$B$52,0)),"")</f>
        <v/>
      </c>
      <c r="AK34" s="94" t="str">
        <f aca="false">IFERROR(INDEX('ES-Efficacy Acceptability'!U$12:U$52,MATCH($A34,'ES-Efficacy Acceptability'!$B$12:$B$52,0)),"")</f>
        <v/>
      </c>
      <c r="AL34" s="94" t="str">
        <f aca="false">IFERROR(INDEX('ES-Efficacy Acceptability'!V$12:V$52,MATCH($A34,'ES-Efficacy Acceptability'!$B$12:$B$52,0)),"")</f>
        <v/>
      </c>
      <c r="AM34" s="94" t="str">
        <f aca="false">IFERROR(INDEX('ES-Efficacy Acceptability'!W$12:W$52,MATCH($A34,'ES-Efficacy Acceptability'!$B$12:$B$52,0)),"")</f>
        <v/>
      </c>
      <c r="AN34" s="94" t="str">
        <f aca="false">IFERROR(INDEX('ES-Efficacy Acceptability'!X$12:X$52,MATCH($A34,'ES-Efficacy Acceptability'!$B$12:$B$52,0)),"")</f>
        <v/>
      </c>
      <c r="AO34" s="94" t="str">
        <f aca="false">IFERROR(INDEX('ES-Efficacy Acceptability'!Y$12:Y$52,MATCH($A34,'ES-Efficacy Acceptability'!$B$12:$B$52,0)),"")</f>
        <v/>
      </c>
      <c r="AP34" s="94" t="str">
        <f aca="false">IFERROR(INDEX('ES-Efficacy Acceptability'!Z$12:Z$52,MATCH($A34,'ES-Efficacy Acceptability'!$B$12:$B$52,0)),"")</f>
        <v/>
      </c>
      <c r="AQ34" s="94" t="str">
        <f aca="false">IFERROR(INDEX('ES-Efficacy Acceptability'!AA$12:AA$52,MATCH($A34,'ES-Efficacy Acceptability'!$B$12:$B$52,0)),"")</f>
        <v/>
      </c>
      <c r="AR34" s="94" t="str">
        <f aca="false">IFERROR(INDEX('ES-Efficacy Acceptability'!AB$12:AB$52,MATCH($A34,'ES-Efficacy Acceptability'!$B$12:$B$52,0)),"")</f>
        <v/>
      </c>
      <c r="AS34" s="94" t="str">
        <f aca="false">IFERROR(INDEX('ES-Efficacy Acceptability'!AC$12:AC$52,MATCH($A34,'ES-Efficacy Acceptability'!$B$12:$B$52,0)),"")</f>
        <v/>
      </c>
      <c r="AT34" s="94" t="str">
        <f aca="false">IFERROR(INDEX('IT-Efficacy Acceptability'!H$12:H$52,MATCH($A34,'IT-Efficacy Acceptability'!$B$12:$B$52,0)),"")</f>
        <v/>
      </c>
      <c r="AU34" s="94" t="str">
        <f aca="false">IFERROR(INDEX('IT-Efficacy Acceptability'!I$12:I$52,MATCH($A34,'IT-Efficacy Acceptability'!$B$12:$B$52,0)),"")</f>
        <v/>
      </c>
      <c r="AV34" s="94" t="str">
        <f aca="false">IFERROR(INDEX('IT-Efficacy Acceptability'!J$12:J$52,MATCH($A34,'IT-Efficacy Acceptability'!$B$12:$B$52,0)),"")</f>
        <v/>
      </c>
      <c r="AW34" s="94" t="str">
        <f aca="false">IFERROR(INDEX('IT-Efficacy Acceptability'!K$12:K$52,MATCH($A34,'IT-Efficacy Acceptability'!$B$12:$B$52,0)),"")</f>
        <v/>
      </c>
      <c r="AX34" s="94" t="str">
        <f aca="false">IFERROR(INDEX('IT-Efficacy Acceptability'!L$12:L$52,MATCH($A34,'IT-Efficacy Acceptability'!$B$12:$B$52,0)),"")</f>
        <v/>
      </c>
      <c r="AY34" s="94" t="str">
        <f aca="false">IFERROR(INDEX('IT-Efficacy Acceptability'!M$12:M$52,MATCH($A34,'IT-Efficacy Acceptability'!$B$12:$B$52,0)),"")</f>
        <v/>
      </c>
      <c r="AZ34" s="94" t="str">
        <f aca="false">IFERROR(INDEX('IT-Efficacy Acceptability'!N$12:N$52,MATCH($A34,'IT-Efficacy Acceptability'!$B$12:$B$52,0)),"")</f>
        <v/>
      </c>
      <c r="BA34" s="94" t="str">
        <f aca="false">IFERROR(INDEX('IT-Efficacy Acceptability'!O$12:O$52,MATCH($A34,'IT-Efficacy Acceptability'!$B$12:$B$52,0)),"")</f>
        <v/>
      </c>
      <c r="BB34" s="94" t="str">
        <f aca="false">IFERROR(INDEX('IT-Efficacy Acceptability'!P$12:P$52,MATCH($A34,'IT-Efficacy Acceptability'!$B$12:$B$52,0)),"")</f>
        <v/>
      </c>
      <c r="BC34" s="94" t="str">
        <f aca="false">IFERROR(INDEX('IT-Efficacy Acceptability'!Q$12:Q$52,MATCH($A34,'IT-Efficacy Acceptability'!$B$12:$B$52,0)),"")</f>
        <v/>
      </c>
      <c r="BD34" s="94" t="str">
        <f aca="false">IFERROR(INDEX('IT-Efficacy Acceptability'!R$12:R$52,MATCH($A34,'IT-Efficacy Acceptability'!$B$12:$B$52,0)),"")</f>
        <v/>
      </c>
      <c r="BE34" s="94" t="str">
        <f aca="false">IFERROR(INDEX('IT-Efficacy Acceptability'!S$12:S$52,MATCH($A34,'IT-Efficacy Acceptability'!$B$12:$B$52,0)),"")</f>
        <v/>
      </c>
      <c r="BF34" s="94" t="str">
        <f aca="false">IFERROR(INDEX('IT-Efficacy Acceptability'!T$12:T$52,MATCH($A34,'IT-Efficacy Acceptability'!$B$12:$B$52,0)),"")</f>
        <v/>
      </c>
      <c r="BG34" s="94" t="str">
        <f aca="false">IFERROR(INDEX('IT-Efficacy Acceptability'!U$12:U$52,MATCH($A34,'IT-Efficacy Acceptability'!$B$12:$B$52,0)),"")</f>
        <v/>
      </c>
      <c r="BH34" s="94" t="str">
        <f aca="false">IFERROR(INDEX('IT-Efficacy Acceptability'!V$12:V$52,MATCH($A34,'IT-Efficacy Acceptability'!$B$12:$B$52,0)),"")</f>
        <v/>
      </c>
      <c r="BI34" s="94" t="str">
        <f aca="false">IFERROR(INDEX('IT-Efficacy Acceptability'!W$12:W$52,MATCH($A34,'IT-Efficacy Acceptability'!$B$12:$B$52,0)),"")</f>
        <v/>
      </c>
      <c r="BJ34" s="94" t="str">
        <f aca="false">IFERROR(INDEX('IT-Efficacy Acceptability'!X$12:X$52,MATCH($A34,'IT-Efficacy Acceptability'!$B$12:$B$52,0)),"")</f>
        <v/>
      </c>
      <c r="BK34" s="94" t="str">
        <f aca="false">IFERROR(INDEX('IT-Efficacy Acceptability'!Y$12:Y$52,MATCH($A34,'IT-Efficacy Acceptability'!$B$12:$B$52,0)),"")</f>
        <v/>
      </c>
      <c r="BL34" s="94" t="str">
        <f aca="false">IFERROR(INDEX('IT-Efficacy Acceptability'!Z$12:Z$52,MATCH($A34,'IT-Efficacy Acceptability'!$B$12:$B$52,0)),"")</f>
        <v/>
      </c>
      <c r="BM34" s="94" t="str">
        <f aca="false">IFERROR(INDEX('IT-Efficacy Acceptability'!AA$12:AA$52,MATCH($A34,'IT-Efficacy Acceptability'!$B$12:$B$52,0)),"")</f>
        <v/>
      </c>
      <c r="BN34" s="94" t="str">
        <f aca="false">IFERROR(INDEX('IT-Efficacy Acceptability'!AB$12:AB$52,MATCH($A34,'IT-Efficacy Acceptability'!$B$12:$B$52,0)),"")</f>
        <v/>
      </c>
      <c r="BO34" s="94" t="str">
        <f aca="false">IFERROR(INDEX('IT-Efficacy Acceptability'!AC$12:AC$52,MATCH($A34,'IT-Efficacy Acceptability'!$B$12:$B$52,0)),"")</f>
        <v/>
      </c>
      <c r="BP34" s="94" t="str">
        <f aca="false">IFERROR(INDEX('DE-Efficacy Acceptability'!H$12:H$52,MATCH($A34,'DE-Efficacy Acceptability'!$B$12:$B$52,0)),"")</f>
        <v/>
      </c>
      <c r="BQ34" s="94" t="str">
        <f aca="false">IFERROR(INDEX('DE-Efficacy Acceptability'!I$12:I$52,MATCH($A34,'DE-Efficacy Acceptability'!$B$12:$B$52,0)),"")</f>
        <v/>
      </c>
      <c r="BR34" s="94" t="str">
        <f aca="false">IFERROR(INDEX('DE-Efficacy Acceptability'!J$12:J$52,MATCH($A34,'DE-Efficacy Acceptability'!$B$12:$B$52,0)),"")</f>
        <v/>
      </c>
      <c r="BS34" s="94" t="str">
        <f aca="false">IFERROR(INDEX('DE-Efficacy Acceptability'!K$12:K$52,MATCH($A34,'DE-Efficacy Acceptability'!$B$12:$B$52,0)),"")</f>
        <v/>
      </c>
      <c r="BT34" s="94" t="str">
        <f aca="false">IFERROR(INDEX('DE-Efficacy Acceptability'!L$12:L$52,MATCH($A34,'DE-Efficacy Acceptability'!$B$12:$B$52,0)),"")</f>
        <v/>
      </c>
      <c r="BU34" s="94" t="str">
        <f aca="false">IFERROR(INDEX('DE-Efficacy Acceptability'!M$12:M$52,MATCH($A34,'DE-Efficacy Acceptability'!$B$12:$B$52,0)),"")</f>
        <v/>
      </c>
      <c r="BV34" s="94" t="str">
        <f aca="false">IFERROR(INDEX('DE-Efficacy Acceptability'!N$12:N$52,MATCH($A34,'DE-Efficacy Acceptability'!$B$12:$B$52,0)),"")</f>
        <v/>
      </c>
      <c r="BW34" s="94" t="str">
        <f aca="false">IFERROR(INDEX('DE-Efficacy Acceptability'!O$12:O$52,MATCH($A34,'DE-Efficacy Acceptability'!$B$12:$B$52,0)),"")</f>
        <v/>
      </c>
      <c r="BX34" s="94" t="str">
        <f aca="false">IFERROR(INDEX('DE-Efficacy Acceptability'!P$12:P$52,MATCH($A34,'DE-Efficacy Acceptability'!$B$12:$B$52,0)),"")</f>
        <v/>
      </c>
      <c r="BY34" s="94" t="str">
        <f aca="false">IFERROR(INDEX('DE-Efficacy Acceptability'!Q$12:Q$52,MATCH($A34,'DE-Efficacy Acceptability'!$B$12:$B$52,0)),"")</f>
        <v/>
      </c>
      <c r="BZ34" s="94" t="str">
        <f aca="false">IFERROR(INDEX('DE-Efficacy Acceptability'!R$12:R$52,MATCH($A34,'DE-Efficacy Acceptability'!$B$12:$B$52,0)),"")</f>
        <v/>
      </c>
      <c r="CA34" s="94" t="str">
        <f aca="false">IFERROR(INDEX('DE-Efficacy Acceptability'!S$12:S$52,MATCH($A34,'DE-Efficacy Acceptability'!$B$12:$B$52,0)),"")</f>
        <v/>
      </c>
      <c r="CB34" s="94" t="str">
        <f aca="false">IFERROR(INDEX('DE-Efficacy Acceptability'!T$12:T$52,MATCH($A34,'DE-Efficacy Acceptability'!$B$12:$B$52,0)),"")</f>
        <v/>
      </c>
      <c r="CC34" s="94" t="str">
        <f aca="false">IFERROR(INDEX('DE-Efficacy Acceptability'!U$12:U$52,MATCH($A34,'DE-Efficacy Acceptability'!$B$12:$B$52,0)),"")</f>
        <v/>
      </c>
      <c r="CD34" s="94" t="str">
        <f aca="false">IFERROR(INDEX('DE-Efficacy Acceptability'!V$12:V$52,MATCH($A34,'DE-Efficacy Acceptability'!$B$12:$B$52,0)),"")</f>
        <v/>
      </c>
      <c r="CE34" s="94" t="str">
        <f aca="false">IFERROR(INDEX('DE-Efficacy Acceptability'!W$12:W$52,MATCH($A34,'DE-Efficacy Acceptability'!$B$12:$B$52,0)),"")</f>
        <v/>
      </c>
      <c r="CF34" s="94" t="str">
        <f aca="false">IFERROR(INDEX('DE-Efficacy Acceptability'!X$12:X$52,MATCH($A34,'DE-Efficacy Acceptability'!$B$12:$B$52,0)),"")</f>
        <v/>
      </c>
      <c r="CG34" s="94" t="str">
        <f aca="false">IFERROR(INDEX('DE-Efficacy Acceptability'!Y$12:Y$52,MATCH($A34,'DE-Efficacy Acceptability'!$B$12:$B$52,0)),"")</f>
        <v/>
      </c>
      <c r="CH34" s="94" t="str">
        <f aca="false">IFERROR(INDEX('DE-Efficacy Acceptability'!Z$12:Z$52,MATCH($A34,'DE-Efficacy Acceptability'!$B$12:$B$52,0)),"")</f>
        <v/>
      </c>
      <c r="CI34" s="94" t="str">
        <f aca="false">IFERROR(INDEX('DE-Efficacy Acceptability'!AA$12:AA$52,MATCH($A34,'DE-Efficacy Acceptability'!$B$12:$B$52,0)),"")</f>
        <v/>
      </c>
      <c r="CJ34" s="94" t="str">
        <f aca="false">IFERROR(INDEX('DE-Efficacy Acceptability'!AB$12:AB$52,MATCH($A34,'DE-Efficacy Acceptability'!$B$12:$B$52,0)),"")</f>
        <v/>
      </c>
      <c r="CK34" s="94" t="str">
        <f aca="false">IFERROR(INDEX('DE-Efficacy Acceptability'!AC$12:AC$52,MATCH($A34,'DE-Efficacy Acceptability'!$B$12:$B$52,0)),"")</f>
        <v/>
      </c>
      <c r="CL34" s="94" t="str">
        <f aca="false">IFERROR(INDEX('FR-Efficacy Acceptability'!H$12:H$52,MATCH($A34,'FR-Efficacy Acceptability'!$B$12:$B$52,0)),"")</f>
        <v/>
      </c>
      <c r="CM34" s="94" t="str">
        <f aca="false">IFERROR(INDEX('FR-Efficacy Acceptability'!I$12:I$52,MATCH($A34,'FR-Efficacy Acceptability'!$B$12:$B$52,0)),"")</f>
        <v/>
      </c>
      <c r="CN34" s="94" t="str">
        <f aca="false">IFERROR(INDEX('FR-Efficacy Acceptability'!J$12:J$52,MATCH($A34,'FR-Efficacy Acceptability'!$B$12:$B$52,0)),"")</f>
        <v/>
      </c>
      <c r="CO34" s="94" t="str">
        <f aca="false">IFERROR(INDEX('FR-Efficacy Acceptability'!K$12:K$52,MATCH($A34,'FR-Efficacy Acceptability'!$B$12:$B$52,0)),"")</f>
        <v/>
      </c>
      <c r="CP34" s="94" t="str">
        <f aca="false">IFERROR(INDEX('FR-Efficacy Acceptability'!L$12:L$52,MATCH($A34,'FR-Efficacy Acceptability'!$B$12:$B$52,0)),"")</f>
        <v/>
      </c>
      <c r="CQ34" s="94" t="str">
        <f aca="false">IFERROR(INDEX('FR-Efficacy Acceptability'!M$12:M$52,MATCH($A34,'FR-Efficacy Acceptability'!$B$12:$B$52,0)),"")</f>
        <v/>
      </c>
      <c r="CR34" s="94" t="str">
        <f aca="false">IFERROR(INDEX('FR-Efficacy Acceptability'!N$12:N$52,MATCH($A34,'FR-Efficacy Acceptability'!$B$12:$B$52,0)),"")</f>
        <v/>
      </c>
      <c r="CS34" s="94" t="str">
        <f aca="false">IFERROR(INDEX('FR-Efficacy Acceptability'!O$12:O$52,MATCH($A34,'FR-Efficacy Acceptability'!$B$12:$B$52,0)),"")</f>
        <v/>
      </c>
      <c r="CT34" s="94" t="str">
        <f aca="false">IFERROR(INDEX('FR-Efficacy Acceptability'!P$12:P$52,MATCH($A34,'FR-Efficacy Acceptability'!$B$12:$B$52,0)),"")</f>
        <v/>
      </c>
      <c r="CU34" s="94" t="str">
        <f aca="false">IFERROR(INDEX('FR-Efficacy Acceptability'!Q$12:Q$52,MATCH($A34,'FR-Efficacy Acceptability'!$B$12:$B$52,0)),"")</f>
        <v/>
      </c>
      <c r="CV34" s="94" t="str">
        <f aca="false">IFERROR(INDEX('FR-Efficacy Acceptability'!R$12:R$52,MATCH($A34,'FR-Efficacy Acceptability'!$B$12:$B$52,0)),"")</f>
        <v/>
      </c>
      <c r="CW34" s="94" t="str">
        <f aca="false">IFERROR(INDEX('FR-Efficacy Acceptability'!S$12:S$52,MATCH($A34,'FR-Efficacy Acceptability'!$B$12:$B$52,0)),"")</f>
        <v/>
      </c>
      <c r="CX34" s="94" t="str">
        <f aca="false">IFERROR(INDEX('FR-Efficacy Acceptability'!T$12:T$52,MATCH($A34,'FR-Efficacy Acceptability'!$B$12:$B$52,0)),"")</f>
        <v/>
      </c>
      <c r="CY34" s="94" t="str">
        <f aca="false">IFERROR(INDEX('FR-Efficacy Acceptability'!U$12:U$52,MATCH($A34,'FR-Efficacy Acceptability'!$B$12:$B$52,0)),"")</f>
        <v/>
      </c>
      <c r="CZ34" s="94" t="str">
        <f aca="false">IFERROR(INDEX('FR-Efficacy Acceptability'!V$12:V$52,MATCH($A34,'FR-Efficacy Acceptability'!$B$12:$B$52,0)),"")</f>
        <v/>
      </c>
      <c r="DA34" s="94" t="str">
        <f aca="false">IFERROR(INDEX('FR-Efficacy Acceptability'!W$12:W$52,MATCH($A34,'FR-Efficacy Acceptability'!$B$12:$B$52,0)),"")</f>
        <v/>
      </c>
      <c r="DB34" s="94" t="str">
        <f aca="false">IFERROR(INDEX('FR-Efficacy Acceptability'!X$12:X$52,MATCH($A34,'FR-Efficacy Acceptability'!$B$12:$B$52,0)),"")</f>
        <v/>
      </c>
      <c r="DC34" s="94" t="str">
        <f aca="false">IFERROR(INDEX('FR-Efficacy Acceptability'!Y$12:Y$52,MATCH($A34,'FR-Efficacy Acceptability'!$B$12:$B$52,0)),"")</f>
        <v/>
      </c>
      <c r="DD34" s="94" t="str">
        <f aca="false">IFERROR(INDEX('FR-Efficacy Acceptability'!Z$12:Z$52,MATCH($A34,'FR-Efficacy Acceptability'!$B$12:$B$52,0)),"")</f>
        <v/>
      </c>
      <c r="DE34" s="94" t="str">
        <f aca="false">IFERROR(INDEX('FR-Efficacy Acceptability'!AA$12:AA$52,MATCH($A34,'FR-Efficacy Acceptability'!$B$12:$B$52,0)),"")</f>
        <v/>
      </c>
      <c r="DF34" s="94" t="str">
        <f aca="false">IFERROR(INDEX('FR-Efficacy Acceptability'!AB$12:AB$52,MATCH($A34,'FR-Efficacy Acceptability'!$B$12:$B$52,0)),"")</f>
        <v/>
      </c>
      <c r="DG34" s="94" t="str">
        <f aca="false">IFERROR(INDEX('FR-Efficacy Acceptability'!AC$12:AC$52,MATCH($A34,'FR-Efficacy Acceptability'!$B$12:$B$52,0)),"")</f>
        <v/>
      </c>
      <c r="DH34" s="115" t="str">
        <f aca="false">IF(X34&lt;&gt;"",X34-B34,"")</f>
        <v/>
      </c>
      <c r="DI34" s="115" t="str">
        <f aca="false">IF(Y34&lt;&gt;"",Y34-C34,"")</f>
        <v/>
      </c>
      <c r="DJ34" s="115" t="str">
        <f aca="false">IF(Z34&lt;&gt;"",Z34-D34,"")</f>
        <v/>
      </c>
      <c r="DK34" s="115" t="str">
        <f aca="false">IF(AA34&lt;&gt;"",AA34-E34,"")</f>
        <v/>
      </c>
      <c r="DL34" s="115" t="str">
        <f aca="false">IF(AB34&lt;&gt;"",AB34-F34,"")</f>
        <v/>
      </c>
      <c r="DM34" s="115" t="str">
        <f aca="false">IF(AC34&lt;&gt;"",AC34-G34,"")</f>
        <v/>
      </c>
      <c r="DN34" s="115" t="str">
        <f aca="false">IF(AD34&lt;&gt;"",AD34-H34,"")</f>
        <v/>
      </c>
      <c r="DO34" s="115" t="str">
        <f aca="false">IF(AE34&lt;&gt;"",AE34-I34,"")</f>
        <v/>
      </c>
      <c r="DP34" s="115" t="str">
        <f aca="false">IF(AF34&lt;&gt;"",AF34-J34,"")</f>
        <v/>
      </c>
      <c r="DQ34" s="115" t="str">
        <f aca="false">IF(AG34&lt;&gt;"",AG34-K34,"")</f>
        <v/>
      </c>
      <c r="DR34" s="115" t="str">
        <f aca="false">IF(AH34&lt;&gt;"",AH34-L34,"")</f>
        <v/>
      </c>
      <c r="DS34" s="115" t="str">
        <f aca="false">IF(AI34&lt;&gt;"",AI34-M34,"")</f>
        <v/>
      </c>
      <c r="DT34" s="115" t="str">
        <f aca="false">IF(AJ34&lt;&gt;"",AJ34-N34,"")</f>
        <v/>
      </c>
      <c r="DU34" s="115" t="str">
        <f aca="false">IF(AK34&lt;&gt;"",AK34-O34,"")</f>
        <v/>
      </c>
      <c r="DV34" s="115" t="str">
        <f aca="false">IF(AL34&lt;&gt;"",AL34-P34,"")</f>
        <v/>
      </c>
      <c r="DW34" s="115" t="str">
        <f aca="false">IF(AM34&lt;&gt;"",AM34-Q34,"")</f>
        <v/>
      </c>
      <c r="DX34" s="115" t="str">
        <f aca="false">IF(AN34&lt;&gt;"",AN34-R34,"")</f>
        <v/>
      </c>
      <c r="DY34" s="115" t="str">
        <f aca="false">IF(AO34&lt;&gt;"",AO34-S34,"")</f>
        <v/>
      </c>
      <c r="DZ34" s="115" t="str">
        <f aca="false">IF(AP34&lt;&gt;"",AP34-T34,"")</f>
        <v/>
      </c>
      <c r="EA34" s="115" t="str">
        <f aca="false">IF(AQ34&lt;&gt;"",AQ34-U34,"")</f>
        <v/>
      </c>
      <c r="EB34" s="115" t="str">
        <f aca="false">IF(AR34&lt;&gt;"",AR34-V34,"")</f>
        <v/>
      </c>
      <c r="EC34" s="115" t="str">
        <f aca="false">IF(AS34&lt;&gt;"",AS34-W34,"")</f>
        <v/>
      </c>
      <c r="ED34" s="115" t="str">
        <f aca="false">IF(AT34&lt;&gt;"",AT34-B34,"")</f>
        <v/>
      </c>
      <c r="EE34" s="115" t="str">
        <f aca="false">IF(AU34&lt;&gt;"",AU34-C34,"")</f>
        <v/>
      </c>
      <c r="EF34" s="115" t="str">
        <f aca="false">IF(AV34&lt;&gt;"",AV34-D34,"")</f>
        <v/>
      </c>
      <c r="EG34" s="115" t="str">
        <f aca="false">IF(AW34&lt;&gt;"",AW34-E34,"")</f>
        <v/>
      </c>
      <c r="EH34" s="115" t="str">
        <f aca="false">IF(AX34&lt;&gt;"",AX34-F34,"")</f>
        <v/>
      </c>
      <c r="EI34" s="115" t="str">
        <f aca="false">IF(AY34&lt;&gt;"",AY34-G34,"")</f>
        <v/>
      </c>
      <c r="EJ34" s="115" t="str">
        <f aca="false">IF(AZ34&lt;&gt;"",AZ34-H34,"")</f>
        <v/>
      </c>
      <c r="EK34" s="115" t="str">
        <f aca="false">IF(BA34&lt;&gt;"",BA34-I34,"")</f>
        <v/>
      </c>
      <c r="EL34" s="115" t="str">
        <f aca="false">IF(BB34&lt;&gt;"",BB34-J34,"")</f>
        <v/>
      </c>
      <c r="EM34" s="115" t="str">
        <f aca="false">IF(BC34&lt;&gt;"",BC34-K34,"")</f>
        <v/>
      </c>
      <c r="EN34" s="115" t="str">
        <f aca="false">IF(BD34&lt;&gt;"",BD34-L34,"")</f>
        <v/>
      </c>
      <c r="EO34" s="115" t="str">
        <f aca="false">IF(BE34&lt;&gt;"",BE34-M34,"")</f>
        <v/>
      </c>
      <c r="EP34" s="115" t="str">
        <f aca="false">IF(BF34&lt;&gt;"",BF34-N34,"")</f>
        <v/>
      </c>
      <c r="EQ34" s="115" t="str">
        <f aca="false">IF(BG34&lt;&gt;"",BG34-O34,"")</f>
        <v/>
      </c>
      <c r="ER34" s="115" t="str">
        <f aca="false">IF(BH34&lt;&gt;"",BH34-P34,"")</f>
        <v/>
      </c>
      <c r="ES34" s="115" t="str">
        <f aca="false">IF(BI34&lt;&gt;"",BI34-Q34,"")</f>
        <v/>
      </c>
      <c r="ET34" s="115" t="str">
        <f aca="false">IF(BJ34&lt;&gt;"",BJ34-R34,"")</f>
        <v/>
      </c>
      <c r="EU34" s="115" t="str">
        <f aca="false">IF(BK34&lt;&gt;"",BK34-S34,"")</f>
        <v/>
      </c>
      <c r="EV34" s="115" t="str">
        <f aca="false">IF(BL34&lt;&gt;"",BL34-T34,"")</f>
        <v/>
      </c>
      <c r="EW34" s="115" t="str">
        <f aca="false">IF(BM34&lt;&gt;"",BM34-U34,"")</f>
        <v/>
      </c>
      <c r="EX34" s="115" t="str">
        <f aca="false">IF(BN34&lt;&gt;"",BN34-V34,"")</f>
        <v/>
      </c>
      <c r="EY34" s="115" t="str">
        <f aca="false">IF(BO34&lt;&gt;"",BO34-W34,"")</f>
        <v/>
      </c>
      <c r="EZ34" s="115" t="str">
        <f aca="false">IF(BP34&lt;&gt;"",BP34-B34,"")</f>
        <v/>
      </c>
      <c r="FA34" s="115" t="str">
        <f aca="false">IF(BQ34&lt;&gt;"",BQ34-C34,"")</f>
        <v/>
      </c>
      <c r="FB34" s="115" t="str">
        <f aca="false">IF(BR34&lt;&gt;"",BR34-D34,"")</f>
        <v/>
      </c>
      <c r="FC34" s="115" t="str">
        <f aca="false">IF(BS34&lt;&gt;"",BS34-E34,"")</f>
        <v/>
      </c>
      <c r="FD34" s="115" t="str">
        <f aca="false">IF(BT34&lt;&gt;"",BT34-F34,"")</f>
        <v/>
      </c>
      <c r="FE34" s="115" t="str">
        <f aca="false">IF(BU34&lt;&gt;"",BU34-G34,"")</f>
        <v/>
      </c>
      <c r="FF34" s="115" t="str">
        <f aca="false">IF(BV34&lt;&gt;"",BV34-H34,"")</f>
        <v/>
      </c>
      <c r="FG34" s="115" t="str">
        <f aca="false">IF(BW34&lt;&gt;"",BW34-I34,"")</f>
        <v/>
      </c>
      <c r="FH34" s="115" t="str">
        <f aca="false">IF(BX34&lt;&gt;"",BX34-J34,"")</f>
        <v/>
      </c>
      <c r="FI34" s="115" t="str">
        <f aca="false">IF(BY34&lt;&gt;"",BY34-K34,"")</f>
        <v/>
      </c>
      <c r="FJ34" s="115" t="str">
        <f aca="false">IF(BZ34&lt;&gt;"",BZ34-L34,"")</f>
        <v/>
      </c>
      <c r="FK34" s="115" t="str">
        <f aca="false">IF(CA34&lt;&gt;"",CA34-M34,"")</f>
        <v/>
      </c>
      <c r="FL34" s="115" t="str">
        <f aca="false">IF(CB34&lt;&gt;"",CB34-N34,"")</f>
        <v/>
      </c>
      <c r="FM34" s="115" t="str">
        <f aca="false">IF(CC34&lt;&gt;"",CC34-O34,"")</f>
        <v/>
      </c>
      <c r="FN34" s="115" t="str">
        <f aca="false">IF(CD34&lt;&gt;"",CD34-P34,"")</f>
        <v/>
      </c>
      <c r="FO34" s="115" t="str">
        <f aca="false">IF(CE34&lt;&gt;"",CE34-Q34,"")</f>
        <v/>
      </c>
      <c r="FP34" s="115" t="str">
        <f aca="false">IF(CF34&lt;&gt;"",CF34-R34,"")</f>
        <v/>
      </c>
      <c r="FQ34" s="115" t="str">
        <f aca="false">IF(CG34&lt;&gt;"",CG34-S34,"")</f>
        <v/>
      </c>
      <c r="FR34" s="115" t="str">
        <f aca="false">IF(CH34&lt;&gt;"",CH34-T34,"")</f>
        <v/>
      </c>
      <c r="FS34" s="115" t="str">
        <f aca="false">IF(CI34&lt;&gt;"",CI34-U34,"")</f>
        <v/>
      </c>
      <c r="FT34" s="115" t="str">
        <f aca="false">IF(CJ34&lt;&gt;"",CJ34-V34,"")</f>
        <v/>
      </c>
      <c r="FU34" s="115" t="str">
        <f aca="false">IF(CK34&lt;&gt;"",CK34-W34,"")</f>
        <v/>
      </c>
      <c r="FV34" s="115" t="str">
        <f aca="false">IF(CL34&lt;&gt;"",CL34-B34,"")</f>
        <v/>
      </c>
      <c r="FW34" s="115" t="str">
        <f aca="false">IF(CM34&lt;&gt;"",CM34-C34,"")</f>
        <v/>
      </c>
      <c r="FX34" s="115" t="str">
        <f aca="false">IF(CN34&lt;&gt;"",CN34-D34,"")</f>
        <v/>
      </c>
      <c r="FY34" s="115" t="str">
        <f aca="false">IF(CO34&lt;&gt;"",CO34-E34,"")</f>
        <v/>
      </c>
      <c r="FZ34" s="115" t="str">
        <f aca="false">IF(CP34&lt;&gt;"",CP34-F34,"")</f>
        <v/>
      </c>
      <c r="GA34" s="115" t="str">
        <f aca="false">IF(CQ34&lt;&gt;"",CQ34-G34,"")</f>
        <v/>
      </c>
      <c r="GB34" s="115" t="str">
        <f aca="false">IF(CR34&lt;&gt;"",CR34-H34,"")</f>
        <v/>
      </c>
      <c r="GC34" s="115" t="str">
        <f aca="false">IF(CS34&lt;&gt;"",CS34-I34,"")</f>
        <v/>
      </c>
      <c r="GD34" s="115" t="str">
        <f aca="false">IF(CT34&lt;&gt;"",CT34-J34,"")</f>
        <v/>
      </c>
      <c r="GE34" s="115" t="str">
        <f aca="false">IF(CU34&lt;&gt;"",CU34-K34,"")</f>
        <v/>
      </c>
      <c r="GF34" s="115" t="str">
        <f aca="false">IF(CV34&lt;&gt;"",CV34-L34,"")</f>
        <v/>
      </c>
      <c r="GG34" s="115" t="str">
        <f aca="false">IF(CW34&lt;&gt;"",CW34-M34,"")</f>
        <v/>
      </c>
      <c r="GH34" s="115" t="str">
        <f aca="false">IF(CX34&lt;&gt;"",CX34-N34,"")</f>
        <v/>
      </c>
      <c r="GI34" s="115" t="str">
        <f aca="false">IF(CY34&lt;&gt;"",CY34-O34,"")</f>
        <v/>
      </c>
      <c r="GJ34" s="115" t="str">
        <f aca="false">IF(CZ34&lt;&gt;"",CZ34-P34,"")</f>
        <v/>
      </c>
      <c r="GK34" s="115" t="str">
        <f aca="false">IF(DA34&lt;&gt;"",DA34-Q34,"")</f>
        <v/>
      </c>
      <c r="GL34" s="115" t="str">
        <f aca="false">IF(DB34&lt;&gt;"",DB34-R34,"")</f>
        <v/>
      </c>
      <c r="GM34" s="115" t="str">
        <f aca="false">IF(DC34&lt;&gt;"",DC34-S34,"")</f>
        <v/>
      </c>
      <c r="GN34" s="115" t="str">
        <f aca="false">IF(DD34&lt;&gt;"",DD34-T34,"")</f>
        <v/>
      </c>
      <c r="GO34" s="115" t="str">
        <f aca="false">IF(DE34&lt;&gt;"",DE34-U34,"")</f>
        <v/>
      </c>
      <c r="GP34" s="115" t="str">
        <f aca="false">IF(DF34&lt;&gt;"",DF34-V34,"")</f>
        <v/>
      </c>
      <c r="GQ34" s="115" t="str">
        <f aca="false">IF(DG34&lt;&gt;"",DG34-W34,"")</f>
        <v/>
      </c>
      <c r="GR34" s="116" t="n">
        <f aca="false" t="array" ref="GR34:GR34">MAX(DH34:GQ34)=MIN(DH34:GQ34)</f>
        <v>1</v>
      </c>
    </row>
    <row r="35" customFormat="false" ht="15" hidden="true" customHeight="false" outlineLevel="0" collapsed="false">
      <c r="A35" s="39" t="s">
        <v>64</v>
      </c>
      <c r="B35" s="115" t="str">
        <f aca="false">IFERROR(ROUND(AVERAGE(X35,AT35,BP35,CL35),0),"")</f>
        <v/>
      </c>
      <c r="C35" s="115" t="str">
        <f aca="false">IFERROR(ROUND(AVERAGE(Y35,AU35,BQ35,CM35),0),"")</f>
        <v/>
      </c>
      <c r="D35" s="115" t="str">
        <f aca="false">IFERROR(ROUND(AVERAGE(Z35,AV35,BR35,CN35),0),"")</f>
        <v/>
      </c>
      <c r="E35" s="115" t="str">
        <f aca="false">IFERROR(ROUND(AVERAGE(AA35,AW35,BS35,CO35),0),"")</f>
        <v/>
      </c>
      <c r="F35" s="115" t="str">
        <f aca="false">IFERROR(ROUND(AVERAGE(AB35,AX35,BT35,CP35),0),"")</f>
        <v/>
      </c>
      <c r="G35" s="115" t="str">
        <f aca="false">IFERROR(ROUND(AVERAGE(AC35,AY35,BU35,CQ35),0),"")</f>
        <v/>
      </c>
      <c r="H35" s="115" t="str">
        <f aca="false">IFERROR(ROUND(AVERAGE(AD35,AZ35,BV35,CR35),0),"")</f>
        <v/>
      </c>
      <c r="I35" s="115" t="str">
        <f aca="false">IFERROR(ROUND(AVERAGE(AE35,BA35,BW35,CS35),0),"")</f>
        <v/>
      </c>
      <c r="J35" s="115" t="str">
        <f aca="false">IFERROR(ROUND(AVERAGE(AF35,BB35,BX35,CT35),0),"")</f>
        <v/>
      </c>
      <c r="K35" s="115" t="str">
        <f aca="false">IFERROR(ROUND(AVERAGE(AG35,BC35,BY35,CU35),0),"")</f>
        <v/>
      </c>
      <c r="L35" s="115" t="str">
        <f aca="false">IFERROR(ROUND(AVERAGE(AH35,BD35,BZ35,CV35),0),"")</f>
        <v/>
      </c>
      <c r="M35" s="115" t="str">
        <f aca="false">IFERROR(ROUND(AVERAGE(AI35,BE35,CA35,CW35),0),"")</f>
        <v/>
      </c>
      <c r="N35" s="115" t="str">
        <f aca="false">IFERROR(ROUND(AVERAGE(AJ35,BF35,CB35,CX35),0),"")</f>
        <v/>
      </c>
      <c r="O35" s="115" t="str">
        <f aca="false">IFERROR(ROUND(AVERAGE(AK35,BG35,CC35,CY35),0),"")</f>
        <v/>
      </c>
      <c r="P35" s="115" t="str">
        <f aca="false">IFERROR(ROUND(AVERAGE(AL35,BH35,CD35,CZ35),0),"")</f>
        <v/>
      </c>
      <c r="Q35" s="115" t="str">
        <f aca="false">IFERROR(ROUND(AVERAGE(AM35,BI35,CE35,DA35),0),"")</f>
        <v/>
      </c>
      <c r="R35" s="115" t="str">
        <f aca="false">IFERROR(ROUND(AVERAGE(AN35,BJ35,CF35,DB35),0),"")</f>
        <v/>
      </c>
      <c r="S35" s="115" t="str">
        <f aca="false">IFERROR(ROUND(AVERAGE(AO35,BK35,CG35,DC35),0),"")</f>
        <v/>
      </c>
      <c r="T35" s="115" t="str">
        <f aca="false">IFERROR(ROUND(AVERAGE(AP35,BL35,CH35,DD35),0),"")</f>
        <v/>
      </c>
      <c r="U35" s="115" t="str">
        <f aca="false">IFERROR(ROUND(AVERAGE(AQ35,BM35,CI35,DE35),0),"")</f>
        <v/>
      </c>
      <c r="V35" s="115" t="str">
        <f aca="false">IFERROR(ROUND(AVERAGE(AR35,BN35,CJ35,DF35),0),"")</f>
        <v/>
      </c>
      <c r="W35" s="115" t="str">
        <f aca="false">IFERROR(ROUND(AVERAGE(AS35,BO35,CK35,DG35),0),"")</f>
        <v/>
      </c>
      <c r="X35" s="94" t="str">
        <f aca="false">IFERROR(INDEX('ES-Efficacy Acceptability'!H$12:H$52,MATCH($A35,'ES-Efficacy Acceptability'!$B$12:$B$52,0)),"")</f>
        <v/>
      </c>
      <c r="Y35" s="94" t="str">
        <f aca="false">IFERROR(INDEX('ES-Efficacy Acceptability'!I$12:I$52,MATCH($A35,'ES-Efficacy Acceptability'!$B$12:$B$52,0)),"")</f>
        <v/>
      </c>
      <c r="Z35" s="94" t="str">
        <f aca="false">IFERROR(INDEX('ES-Efficacy Acceptability'!J$12:J$52,MATCH($A35,'ES-Efficacy Acceptability'!$B$12:$B$52,0)),"")</f>
        <v/>
      </c>
      <c r="AA35" s="94" t="str">
        <f aca="false">IFERROR(INDEX('ES-Efficacy Acceptability'!K$12:K$52,MATCH($A35,'ES-Efficacy Acceptability'!$B$12:$B$52,0)),"")</f>
        <v/>
      </c>
      <c r="AB35" s="94" t="str">
        <f aca="false">IFERROR(INDEX('ES-Efficacy Acceptability'!L$12:L$52,MATCH($A35,'ES-Efficacy Acceptability'!$B$12:$B$52,0)),"")</f>
        <v/>
      </c>
      <c r="AC35" s="94" t="str">
        <f aca="false">IFERROR(INDEX('ES-Efficacy Acceptability'!M$12:M$52,MATCH($A35,'ES-Efficacy Acceptability'!$B$12:$B$52,0)),"")</f>
        <v/>
      </c>
      <c r="AD35" s="94" t="str">
        <f aca="false">IFERROR(INDEX('ES-Efficacy Acceptability'!N$12:N$52,MATCH($A35,'ES-Efficacy Acceptability'!$B$12:$B$52,0)),"")</f>
        <v/>
      </c>
      <c r="AE35" s="94" t="str">
        <f aca="false">IFERROR(INDEX('ES-Efficacy Acceptability'!O$12:O$52,MATCH($A35,'ES-Efficacy Acceptability'!$B$12:$B$52,0)),"")</f>
        <v/>
      </c>
      <c r="AF35" s="94" t="str">
        <f aca="false">IFERROR(INDEX('ES-Efficacy Acceptability'!P$12:P$52,MATCH($A35,'ES-Efficacy Acceptability'!$B$12:$B$52,0)),"")</f>
        <v/>
      </c>
      <c r="AG35" s="94" t="str">
        <f aca="false">IFERROR(INDEX('ES-Efficacy Acceptability'!Q$12:Q$52,MATCH($A35,'ES-Efficacy Acceptability'!$B$12:$B$52,0)),"")</f>
        <v/>
      </c>
      <c r="AH35" s="94" t="str">
        <f aca="false">IFERROR(INDEX('ES-Efficacy Acceptability'!R$12:R$52,MATCH($A35,'ES-Efficacy Acceptability'!$B$12:$B$52,0)),"")</f>
        <v/>
      </c>
      <c r="AI35" s="94" t="str">
        <f aca="false">IFERROR(INDEX('ES-Efficacy Acceptability'!S$12:S$52,MATCH($A35,'ES-Efficacy Acceptability'!$B$12:$B$52,0)),"")</f>
        <v/>
      </c>
      <c r="AJ35" s="94" t="str">
        <f aca="false">IFERROR(INDEX('ES-Efficacy Acceptability'!T$12:T$52,MATCH($A35,'ES-Efficacy Acceptability'!$B$12:$B$52,0)),"")</f>
        <v/>
      </c>
      <c r="AK35" s="94" t="str">
        <f aca="false">IFERROR(INDEX('ES-Efficacy Acceptability'!U$12:U$52,MATCH($A35,'ES-Efficacy Acceptability'!$B$12:$B$52,0)),"")</f>
        <v/>
      </c>
      <c r="AL35" s="94" t="str">
        <f aca="false">IFERROR(INDEX('ES-Efficacy Acceptability'!V$12:V$52,MATCH($A35,'ES-Efficacy Acceptability'!$B$12:$B$52,0)),"")</f>
        <v/>
      </c>
      <c r="AM35" s="94" t="str">
        <f aca="false">IFERROR(INDEX('ES-Efficacy Acceptability'!W$12:W$52,MATCH($A35,'ES-Efficacy Acceptability'!$B$12:$B$52,0)),"")</f>
        <v/>
      </c>
      <c r="AN35" s="94" t="str">
        <f aca="false">IFERROR(INDEX('ES-Efficacy Acceptability'!X$12:X$52,MATCH($A35,'ES-Efficacy Acceptability'!$B$12:$B$52,0)),"")</f>
        <v/>
      </c>
      <c r="AO35" s="94" t="str">
        <f aca="false">IFERROR(INDEX('ES-Efficacy Acceptability'!Y$12:Y$52,MATCH($A35,'ES-Efficacy Acceptability'!$B$12:$B$52,0)),"")</f>
        <v/>
      </c>
      <c r="AP35" s="94" t="str">
        <f aca="false">IFERROR(INDEX('ES-Efficacy Acceptability'!Z$12:Z$52,MATCH($A35,'ES-Efficacy Acceptability'!$B$12:$B$52,0)),"")</f>
        <v/>
      </c>
      <c r="AQ35" s="94" t="str">
        <f aca="false">IFERROR(INDEX('ES-Efficacy Acceptability'!AA$12:AA$52,MATCH($A35,'ES-Efficacy Acceptability'!$B$12:$B$52,0)),"")</f>
        <v/>
      </c>
      <c r="AR35" s="94" t="str">
        <f aca="false">IFERROR(INDEX('ES-Efficacy Acceptability'!AB$12:AB$52,MATCH($A35,'ES-Efficacy Acceptability'!$B$12:$B$52,0)),"")</f>
        <v/>
      </c>
      <c r="AS35" s="94" t="str">
        <f aca="false">IFERROR(INDEX('ES-Efficacy Acceptability'!AC$12:AC$52,MATCH($A35,'ES-Efficacy Acceptability'!$B$12:$B$52,0)),"")</f>
        <v/>
      </c>
      <c r="AT35" s="94" t="str">
        <f aca="false">IFERROR(INDEX('IT-Efficacy Acceptability'!H$12:H$52,MATCH($A35,'IT-Efficacy Acceptability'!$B$12:$B$52,0)),"")</f>
        <v/>
      </c>
      <c r="AU35" s="94" t="str">
        <f aca="false">IFERROR(INDEX('IT-Efficacy Acceptability'!I$12:I$52,MATCH($A35,'IT-Efficacy Acceptability'!$B$12:$B$52,0)),"")</f>
        <v/>
      </c>
      <c r="AV35" s="94" t="str">
        <f aca="false">IFERROR(INDEX('IT-Efficacy Acceptability'!J$12:J$52,MATCH($A35,'IT-Efficacy Acceptability'!$B$12:$B$52,0)),"")</f>
        <v/>
      </c>
      <c r="AW35" s="94" t="str">
        <f aca="false">IFERROR(INDEX('IT-Efficacy Acceptability'!K$12:K$52,MATCH($A35,'IT-Efficacy Acceptability'!$B$12:$B$52,0)),"")</f>
        <v/>
      </c>
      <c r="AX35" s="94" t="str">
        <f aca="false">IFERROR(INDEX('IT-Efficacy Acceptability'!L$12:L$52,MATCH($A35,'IT-Efficacy Acceptability'!$B$12:$B$52,0)),"")</f>
        <v/>
      </c>
      <c r="AY35" s="94" t="str">
        <f aca="false">IFERROR(INDEX('IT-Efficacy Acceptability'!M$12:M$52,MATCH($A35,'IT-Efficacy Acceptability'!$B$12:$B$52,0)),"")</f>
        <v/>
      </c>
      <c r="AZ35" s="94" t="str">
        <f aca="false">IFERROR(INDEX('IT-Efficacy Acceptability'!N$12:N$52,MATCH($A35,'IT-Efficacy Acceptability'!$B$12:$B$52,0)),"")</f>
        <v/>
      </c>
      <c r="BA35" s="94" t="str">
        <f aca="false">IFERROR(INDEX('IT-Efficacy Acceptability'!O$12:O$52,MATCH($A35,'IT-Efficacy Acceptability'!$B$12:$B$52,0)),"")</f>
        <v/>
      </c>
      <c r="BB35" s="94" t="str">
        <f aca="false">IFERROR(INDEX('IT-Efficacy Acceptability'!P$12:P$52,MATCH($A35,'IT-Efficacy Acceptability'!$B$12:$B$52,0)),"")</f>
        <v/>
      </c>
      <c r="BC35" s="94" t="str">
        <f aca="false">IFERROR(INDEX('IT-Efficacy Acceptability'!Q$12:Q$52,MATCH($A35,'IT-Efficacy Acceptability'!$B$12:$B$52,0)),"")</f>
        <v/>
      </c>
      <c r="BD35" s="94" t="str">
        <f aca="false">IFERROR(INDEX('IT-Efficacy Acceptability'!R$12:R$52,MATCH($A35,'IT-Efficacy Acceptability'!$B$12:$B$52,0)),"")</f>
        <v/>
      </c>
      <c r="BE35" s="94" t="str">
        <f aca="false">IFERROR(INDEX('IT-Efficacy Acceptability'!S$12:S$52,MATCH($A35,'IT-Efficacy Acceptability'!$B$12:$B$52,0)),"")</f>
        <v/>
      </c>
      <c r="BF35" s="94" t="str">
        <f aca="false">IFERROR(INDEX('IT-Efficacy Acceptability'!T$12:T$52,MATCH($A35,'IT-Efficacy Acceptability'!$B$12:$B$52,0)),"")</f>
        <v/>
      </c>
      <c r="BG35" s="94" t="str">
        <f aca="false">IFERROR(INDEX('IT-Efficacy Acceptability'!U$12:U$52,MATCH($A35,'IT-Efficacy Acceptability'!$B$12:$B$52,0)),"")</f>
        <v/>
      </c>
      <c r="BH35" s="94" t="str">
        <f aca="false">IFERROR(INDEX('IT-Efficacy Acceptability'!V$12:V$52,MATCH($A35,'IT-Efficacy Acceptability'!$B$12:$B$52,0)),"")</f>
        <v/>
      </c>
      <c r="BI35" s="94" t="str">
        <f aca="false">IFERROR(INDEX('IT-Efficacy Acceptability'!W$12:W$52,MATCH($A35,'IT-Efficacy Acceptability'!$B$12:$B$52,0)),"")</f>
        <v/>
      </c>
      <c r="BJ35" s="94" t="str">
        <f aca="false">IFERROR(INDEX('IT-Efficacy Acceptability'!X$12:X$52,MATCH($A35,'IT-Efficacy Acceptability'!$B$12:$B$52,0)),"")</f>
        <v/>
      </c>
      <c r="BK35" s="94" t="str">
        <f aca="false">IFERROR(INDEX('IT-Efficacy Acceptability'!Y$12:Y$52,MATCH($A35,'IT-Efficacy Acceptability'!$B$12:$B$52,0)),"")</f>
        <v/>
      </c>
      <c r="BL35" s="94" t="str">
        <f aca="false">IFERROR(INDEX('IT-Efficacy Acceptability'!Z$12:Z$52,MATCH($A35,'IT-Efficacy Acceptability'!$B$12:$B$52,0)),"")</f>
        <v/>
      </c>
      <c r="BM35" s="94" t="str">
        <f aca="false">IFERROR(INDEX('IT-Efficacy Acceptability'!AA$12:AA$52,MATCH($A35,'IT-Efficacy Acceptability'!$B$12:$B$52,0)),"")</f>
        <v/>
      </c>
      <c r="BN35" s="94" t="str">
        <f aca="false">IFERROR(INDEX('IT-Efficacy Acceptability'!AB$12:AB$52,MATCH($A35,'IT-Efficacy Acceptability'!$B$12:$B$52,0)),"")</f>
        <v/>
      </c>
      <c r="BO35" s="94" t="str">
        <f aca="false">IFERROR(INDEX('IT-Efficacy Acceptability'!AC$12:AC$52,MATCH($A35,'IT-Efficacy Acceptability'!$B$12:$B$52,0)),"")</f>
        <v/>
      </c>
      <c r="BP35" s="94" t="str">
        <f aca="false">IFERROR(INDEX('DE-Efficacy Acceptability'!H$12:H$52,MATCH($A35,'DE-Efficacy Acceptability'!$B$12:$B$52,0)),"")</f>
        <v/>
      </c>
      <c r="BQ35" s="94" t="str">
        <f aca="false">IFERROR(INDEX('DE-Efficacy Acceptability'!I$12:I$52,MATCH($A35,'DE-Efficacy Acceptability'!$B$12:$B$52,0)),"")</f>
        <v/>
      </c>
      <c r="BR35" s="94" t="str">
        <f aca="false">IFERROR(INDEX('DE-Efficacy Acceptability'!J$12:J$52,MATCH($A35,'DE-Efficacy Acceptability'!$B$12:$B$52,0)),"")</f>
        <v/>
      </c>
      <c r="BS35" s="94" t="str">
        <f aca="false">IFERROR(INDEX('DE-Efficacy Acceptability'!K$12:K$52,MATCH($A35,'DE-Efficacy Acceptability'!$B$12:$B$52,0)),"")</f>
        <v/>
      </c>
      <c r="BT35" s="94" t="str">
        <f aca="false">IFERROR(INDEX('DE-Efficacy Acceptability'!L$12:L$52,MATCH($A35,'DE-Efficacy Acceptability'!$B$12:$B$52,0)),"")</f>
        <v/>
      </c>
      <c r="BU35" s="94" t="str">
        <f aca="false">IFERROR(INDEX('DE-Efficacy Acceptability'!M$12:M$52,MATCH($A35,'DE-Efficacy Acceptability'!$B$12:$B$52,0)),"")</f>
        <v/>
      </c>
      <c r="BV35" s="94" t="str">
        <f aca="false">IFERROR(INDEX('DE-Efficacy Acceptability'!N$12:N$52,MATCH($A35,'DE-Efficacy Acceptability'!$B$12:$B$52,0)),"")</f>
        <v/>
      </c>
      <c r="BW35" s="94" t="str">
        <f aca="false">IFERROR(INDEX('DE-Efficacy Acceptability'!O$12:O$52,MATCH($A35,'DE-Efficacy Acceptability'!$B$12:$B$52,0)),"")</f>
        <v/>
      </c>
      <c r="BX35" s="94" t="str">
        <f aca="false">IFERROR(INDEX('DE-Efficacy Acceptability'!P$12:P$52,MATCH($A35,'DE-Efficacy Acceptability'!$B$12:$B$52,0)),"")</f>
        <v/>
      </c>
      <c r="BY35" s="94" t="str">
        <f aca="false">IFERROR(INDEX('DE-Efficacy Acceptability'!Q$12:Q$52,MATCH($A35,'DE-Efficacy Acceptability'!$B$12:$B$52,0)),"")</f>
        <v/>
      </c>
      <c r="BZ35" s="94" t="str">
        <f aca="false">IFERROR(INDEX('DE-Efficacy Acceptability'!R$12:R$52,MATCH($A35,'DE-Efficacy Acceptability'!$B$12:$B$52,0)),"")</f>
        <v/>
      </c>
      <c r="CA35" s="94" t="str">
        <f aca="false">IFERROR(INDEX('DE-Efficacy Acceptability'!S$12:S$52,MATCH($A35,'DE-Efficacy Acceptability'!$B$12:$B$52,0)),"")</f>
        <v/>
      </c>
      <c r="CB35" s="94" t="str">
        <f aca="false">IFERROR(INDEX('DE-Efficacy Acceptability'!T$12:T$52,MATCH($A35,'DE-Efficacy Acceptability'!$B$12:$B$52,0)),"")</f>
        <v/>
      </c>
      <c r="CC35" s="94" t="str">
        <f aca="false">IFERROR(INDEX('DE-Efficacy Acceptability'!U$12:U$52,MATCH($A35,'DE-Efficacy Acceptability'!$B$12:$B$52,0)),"")</f>
        <v/>
      </c>
      <c r="CD35" s="94" t="str">
        <f aca="false">IFERROR(INDEX('DE-Efficacy Acceptability'!V$12:V$52,MATCH($A35,'DE-Efficacy Acceptability'!$B$12:$B$52,0)),"")</f>
        <v/>
      </c>
      <c r="CE35" s="94" t="str">
        <f aca="false">IFERROR(INDEX('DE-Efficacy Acceptability'!W$12:W$52,MATCH($A35,'DE-Efficacy Acceptability'!$B$12:$B$52,0)),"")</f>
        <v/>
      </c>
      <c r="CF35" s="94" t="str">
        <f aca="false">IFERROR(INDEX('DE-Efficacy Acceptability'!X$12:X$52,MATCH($A35,'DE-Efficacy Acceptability'!$B$12:$B$52,0)),"")</f>
        <v/>
      </c>
      <c r="CG35" s="94" t="str">
        <f aca="false">IFERROR(INDEX('DE-Efficacy Acceptability'!Y$12:Y$52,MATCH($A35,'DE-Efficacy Acceptability'!$B$12:$B$52,0)),"")</f>
        <v/>
      </c>
      <c r="CH35" s="94" t="str">
        <f aca="false">IFERROR(INDEX('DE-Efficacy Acceptability'!Z$12:Z$52,MATCH($A35,'DE-Efficacy Acceptability'!$B$12:$B$52,0)),"")</f>
        <v/>
      </c>
      <c r="CI35" s="94" t="str">
        <f aca="false">IFERROR(INDEX('DE-Efficacy Acceptability'!AA$12:AA$52,MATCH($A35,'DE-Efficacy Acceptability'!$B$12:$B$52,0)),"")</f>
        <v/>
      </c>
      <c r="CJ35" s="94" t="str">
        <f aca="false">IFERROR(INDEX('DE-Efficacy Acceptability'!AB$12:AB$52,MATCH($A35,'DE-Efficacy Acceptability'!$B$12:$B$52,0)),"")</f>
        <v/>
      </c>
      <c r="CK35" s="94" t="str">
        <f aca="false">IFERROR(INDEX('DE-Efficacy Acceptability'!AC$12:AC$52,MATCH($A35,'DE-Efficacy Acceptability'!$B$12:$B$52,0)),"")</f>
        <v/>
      </c>
      <c r="CL35" s="94" t="str">
        <f aca="false">IFERROR(INDEX('FR-Efficacy Acceptability'!H$12:H$52,MATCH($A35,'FR-Efficacy Acceptability'!$B$12:$B$52,0)),"")</f>
        <v/>
      </c>
      <c r="CM35" s="94" t="str">
        <f aca="false">IFERROR(INDEX('FR-Efficacy Acceptability'!I$12:I$52,MATCH($A35,'FR-Efficacy Acceptability'!$B$12:$B$52,0)),"")</f>
        <v/>
      </c>
      <c r="CN35" s="94" t="str">
        <f aca="false">IFERROR(INDEX('FR-Efficacy Acceptability'!J$12:J$52,MATCH($A35,'FR-Efficacy Acceptability'!$B$12:$B$52,0)),"")</f>
        <v/>
      </c>
      <c r="CO35" s="94" t="str">
        <f aca="false">IFERROR(INDEX('FR-Efficacy Acceptability'!K$12:K$52,MATCH($A35,'FR-Efficacy Acceptability'!$B$12:$B$52,0)),"")</f>
        <v/>
      </c>
      <c r="CP35" s="94" t="str">
        <f aca="false">IFERROR(INDEX('FR-Efficacy Acceptability'!L$12:L$52,MATCH($A35,'FR-Efficacy Acceptability'!$B$12:$B$52,0)),"")</f>
        <v/>
      </c>
      <c r="CQ35" s="94" t="str">
        <f aca="false">IFERROR(INDEX('FR-Efficacy Acceptability'!M$12:M$52,MATCH($A35,'FR-Efficacy Acceptability'!$B$12:$B$52,0)),"")</f>
        <v/>
      </c>
      <c r="CR35" s="94" t="str">
        <f aca="false">IFERROR(INDEX('FR-Efficacy Acceptability'!N$12:N$52,MATCH($A35,'FR-Efficacy Acceptability'!$B$12:$B$52,0)),"")</f>
        <v/>
      </c>
      <c r="CS35" s="94" t="str">
        <f aca="false">IFERROR(INDEX('FR-Efficacy Acceptability'!O$12:O$52,MATCH($A35,'FR-Efficacy Acceptability'!$B$12:$B$52,0)),"")</f>
        <v/>
      </c>
      <c r="CT35" s="94" t="str">
        <f aca="false">IFERROR(INDEX('FR-Efficacy Acceptability'!P$12:P$52,MATCH($A35,'FR-Efficacy Acceptability'!$B$12:$B$52,0)),"")</f>
        <v/>
      </c>
      <c r="CU35" s="94" t="str">
        <f aca="false">IFERROR(INDEX('FR-Efficacy Acceptability'!Q$12:Q$52,MATCH($A35,'FR-Efficacy Acceptability'!$B$12:$B$52,0)),"")</f>
        <v/>
      </c>
      <c r="CV35" s="94" t="str">
        <f aca="false">IFERROR(INDEX('FR-Efficacy Acceptability'!R$12:R$52,MATCH($A35,'FR-Efficacy Acceptability'!$B$12:$B$52,0)),"")</f>
        <v/>
      </c>
      <c r="CW35" s="94" t="str">
        <f aca="false">IFERROR(INDEX('FR-Efficacy Acceptability'!S$12:S$52,MATCH($A35,'FR-Efficacy Acceptability'!$B$12:$B$52,0)),"")</f>
        <v/>
      </c>
      <c r="CX35" s="94" t="str">
        <f aca="false">IFERROR(INDEX('FR-Efficacy Acceptability'!T$12:T$52,MATCH($A35,'FR-Efficacy Acceptability'!$B$12:$B$52,0)),"")</f>
        <v/>
      </c>
      <c r="CY35" s="94" t="str">
        <f aca="false">IFERROR(INDEX('FR-Efficacy Acceptability'!U$12:U$52,MATCH($A35,'FR-Efficacy Acceptability'!$B$12:$B$52,0)),"")</f>
        <v/>
      </c>
      <c r="CZ35" s="94" t="str">
        <f aca="false">IFERROR(INDEX('FR-Efficacy Acceptability'!V$12:V$52,MATCH($A35,'FR-Efficacy Acceptability'!$B$12:$B$52,0)),"")</f>
        <v/>
      </c>
      <c r="DA35" s="94" t="str">
        <f aca="false">IFERROR(INDEX('FR-Efficacy Acceptability'!W$12:W$52,MATCH($A35,'FR-Efficacy Acceptability'!$B$12:$B$52,0)),"")</f>
        <v/>
      </c>
      <c r="DB35" s="94" t="str">
        <f aca="false">IFERROR(INDEX('FR-Efficacy Acceptability'!X$12:X$52,MATCH($A35,'FR-Efficacy Acceptability'!$B$12:$B$52,0)),"")</f>
        <v/>
      </c>
      <c r="DC35" s="94" t="str">
        <f aca="false">IFERROR(INDEX('FR-Efficacy Acceptability'!Y$12:Y$52,MATCH($A35,'FR-Efficacy Acceptability'!$B$12:$B$52,0)),"")</f>
        <v/>
      </c>
      <c r="DD35" s="94" t="str">
        <f aca="false">IFERROR(INDEX('FR-Efficacy Acceptability'!Z$12:Z$52,MATCH($A35,'FR-Efficacy Acceptability'!$B$12:$B$52,0)),"")</f>
        <v/>
      </c>
      <c r="DE35" s="94" t="str">
        <f aca="false">IFERROR(INDEX('FR-Efficacy Acceptability'!AA$12:AA$52,MATCH($A35,'FR-Efficacy Acceptability'!$B$12:$B$52,0)),"")</f>
        <v/>
      </c>
      <c r="DF35" s="94" t="str">
        <f aca="false">IFERROR(INDEX('FR-Efficacy Acceptability'!AB$12:AB$52,MATCH($A35,'FR-Efficacy Acceptability'!$B$12:$B$52,0)),"")</f>
        <v/>
      </c>
      <c r="DG35" s="94" t="str">
        <f aca="false">IFERROR(INDEX('FR-Efficacy Acceptability'!AC$12:AC$52,MATCH($A35,'FR-Efficacy Acceptability'!$B$12:$B$52,0)),"")</f>
        <v/>
      </c>
      <c r="DH35" s="115" t="str">
        <f aca="false">IF(X35&lt;&gt;"",X35-B35,"")</f>
        <v/>
      </c>
      <c r="DI35" s="115" t="str">
        <f aca="false">IF(Y35&lt;&gt;"",Y35-C35,"")</f>
        <v/>
      </c>
      <c r="DJ35" s="115" t="str">
        <f aca="false">IF(Z35&lt;&gt;"",Z35-D35,"")</f>
        <v/>
      </c>
      <c r="DK35" s="115" t="str">
        <f aca="false">IF(AA35&lt;&gt;"",AA35-E35,"")</f>
        <v/>
      </c>
      <c r="DL35" s="115" t="str">
        <f aca="false">IF(AB35&lt;&gt;"",AB35-F35,"")</f>
        <v/>
      </c>
      <c r="DM35" s="115" t="str">
        <f aca="false">IF(AC35&lt;&gt;"",AC35-G35,"")</f>
        <v/>
      </c>
      <c r="DN35" s="115" t="str">
        <f aca="false">IF(AD35&lt;&gt;"",AD35-H35,"")</f>
        <v/>
      </c>
      <c r="DO35" s="115" t="str">
        <f aca="false">IF(AE35&lt;&gt;"",AE35-I35,"")</f>
        <v/>
      </c>
      <c r="DP35" s="115" t="str">
        <f aca="false">IF(AF35&lt;&gt;"",AF35-J35,"")</f>
        <v/>
      </c>
      <c r="DQ35" s="115" t="str">
        <f aca="false">IF(AG35&lt;&gt;"",AG35-K35,"")</f>
        <v/>
      </c>
      <c r="DR35" s="115" t="str">
        <f aca="false">IF(AH35&lt;&gt;"",AH35-L35,"")</f>
        <v/>
      </c>
      <c r="DS35" s="115" t="str">
        <f aca="false">IF(AI35&lt;&gt;"",AI35-M35,"")</f>
        <v/>
      </c>
      <c r="DT35" s="115" t="str">
        <f aca="false">IF(AJ35&lt;&gt;"",AJ35-N35,"")</f>
        <v/>
      </c>
      <c r="DU35" s="115" t="str">
        <f aca="false">IF(AK35&lt;&gt;"",AK35-O35,"")</f>
        <v/>
      </c>
      <c r="DV35" s="115" t="str">
        <f aca="false">IF(AL35&lt;&gt;"",AL35-P35,"")</f>
        <v/>
      </c>
      <c r="DW35" s="115" t="str">
        <f aca="false">IF(AM35&lt;&gt;"",AM35-Q35,"")</f>
        <v/>
      </c>
      <c r="DX35" s="115" t="str">
        <f aca="false">IF(AN35&lt;&gt;"",AN35-R35,"")</f>
        <v/>
      </c>
      <c r="DY35" s="115" t="str">
        <f aca="false">IF(AO35&lt;&gt;"",AO35-S35,"")</f>
        <v/>
      </c>
      <c r="DZ35" s="115" t="str">
        <f aca="false">IF(AP35&lt;&gt;"",AP35-T35,"")</f>
        <v/>
      </c>
      <c r="EA35" s="115" t="str">
        <f aca="false">IF(AQ35&lt;&gt;"",AQ35-U35,"")</f>
        <v/>
      </c>
      <c r="EB35" s="115" t="str">
        <f aca="false">IF(AR35&lt;&gt;"",AR35-V35,"")</f>
        <v/>
      </c>
      <c r="EC35" s="115" t="str">
        <f aca="false">IF(AS35&lt;&gt;"",AS35-W35,"")</f>
        <v/>
      </c>
      <c r="ED35" s="115" t="str">
        <f aca="false">IF(AT35&lt;&gt;"",AT35-B35,"")</f>
        <v/>
      </c>
      <c r="EE35" s="115" t="str">
        <f aca="false">IF(AU35&lt;&gt;"",AU35-C35,"")</f>
        <v/>
      </c>
      <c r="EF35" s="115" t="str">
        <f aca="false">IF(AV35&lt;&gt;"",AV35-D35,"")</f>
        <v/>
      </c>
      <c r="EG35" s="115" t="str">
        <f aca="false">IF(AW35&lt;&gt;"",AW35-E35,"")</f>
        <v/>
      </c>
      <c r="EH35" s="115" t="str">
        <f aca="false">IF(AX35&lt;&gt;"",AX35-F35,"")</f>
        <v/>
      </c>
      <c r="EI35" s="115" t="str">
        <f aca="false">IF(AY35&lt;&gt;"",AY35-G35,"")</f>
        <v/>
      </c>
      <c r="EJ35" s="115" t="str">
        <f aca="false">IF(AZ35&lt;&gt;"",AZ35-H35,"")</f>
        <v/>
      </c>
      <c r="EK35" s="115" t="str">
        <f aca="false">IF(BA35&lt;&gt;"",BA35-I35,"")</f>
        <v/>
      </c>
      <c r="EL35" s="115" t="str">
        <f aca="false">IF(BB35&lt;&gt;"",BB35-J35,"")</f>
        <v/>
      </c>
      <c r="EM35" s="115" t="str">
        <f aca="false">IF(BC35&lt;&gt;"",BC35-K35,"")</f>
        <v/>
      </c>
      <c r="EN35" s="115" t="str">
        <f aca="false">IF(BD35&lt;&gt;"",BD35-L35,"")</f>
        <v/>
      </c>
      <c r="EO35" s="115" t="str">
        <f aca="false">IF(BE35&lt;&gt;"",BE35-M35,"")</f>
        <v/>
      </c>
      <c r="EP35" s="115" t="str">
        <f aca="false">IF(BF35&lt;&gt;"",BF35-N35,"")</f>
        <v/>
      </c>
      <c r="EQ35" s="115" t="str">
        <f aca="false">IF(BG35&lt;&gt;"",BG35-O35,"")</f>
        <v/>
      </c>
      <c r="ER35" s="115" t="str">
        <f aca="false">IF(BH35&lt;&gt;"",BH35-P35,"")</f>
        <v/>
      </c>
      <c r="ES35" s="115" t="str">
        <f aca="false">IF(BI35&lt;&gt;"",BI35-Q35,"")</f>
        <v/>
      </c>
      <c r="ET35" s="115" t="str">
        <f aca="false">IF(BJ35&lt;&gt;"",BJ35-R35,"")</f>
        <v/>
      </c>
      <c r="EU35" s="115" t="str">
        <f aca="false">IF(BK35&lt;&gt;"",BK35-S35,"")</f>
        <v/>
      </c>
      <c r="EV35" s="115" t="str">
        <f aca="false">IF(BL35&lt;&gt;"",BL35-T35,"")</f>
        <v/>
      </c>
      <c r="EW35" s="115" t="str">
        <f aca="false">IF(BM35&lt;&gt;"",BM35-U35,"")</f>
        <v/>
      </c>
      <c r="EX35" s="115" t="str">
        <f aca="false">IF(BN35&lt;&gt;"",BN35-V35,"")</f>
        <v/>
      </c>
      <c r="EY35" s="115" t="str">
        <f aca="false">IF(BO35&lt;&gt;"",BO35-W35,"")</f>
        <v/>
      </c>
      <c r="EZ35" s="115" t="str">
        <f aca="false">IF(BP35&lt;&gt;"",BP35-B35,"")</f>
        <v/>
      </c>
      <c r="FA35" s="115" t="str">
        <f aca="false">IF(BQ35&lt;&gt;"",BQ35-C35,"")</f>
        <v/>
      </c>
      <c r="FB35" s="115" t="str">
        <f aca="false">IF(BR35&lt;&gt;"",BR35-D35,"")</f>
        <v/>
      </c>
      <c r="FC35" s="115" t="str">
        <f aca="false">IF(BS35&lt;&gt;"",BS35-E35,"")</f>
        <v/>
      </c>
      <c r="FD35" s="115" t="str">
        <f aca="false">IF(BT35&lt;&gt;"",BT35-F35,"")</f>
        <v/>
      </c>
      <c r="FE35" s="115" t="str">
        <f aca="false">IF(BU35&lt;&gt;"",BU35-G35,"")</f>
        <v/>
      </c>
      <c r="FF35" s="115" t="str">
        <f aca="false">IF(BV35&lt;&gt;"",BV35-H35,"")</f>
        <v/>
      </c>
      <c r="FG35" s="115" t="str">
        <f aca="false">IF(BW35&lt;&gt;"",BW35-I35,"")</f>
        <v/>
      </c>
      <c r="FH35" s="115" t="str">
        <f aca="false">IF(BX35&lt;&gt;"",BX35-J35,"")</f>
        <v/>
      </c>
      <c r="FI35" s="115" t="str">
        <f aca="false">IF(BY35&lt;&gt;"",BY35-K35,"")</f>
        <v/>
      </c>
      <c r="FJ35" s="115" t="str">
        <f aca="false">IF(BZ35&lt;&gt;"",BZ35-L35,"")</f>
        <v/>
      </c>
      <c r="FK35" s="115" t="str">
        <f aca="false">IF(CA35&lt;&gt;"",CA35-M35,"")</f>
        <v/>
      </c>
      <c r="FL35" s="115" t="str">
        <f aca="false">IF(CB35&lt;&gt;"",CB35-N35,"")</f>
        <v/>
      </c>
      <c r="FM35" s="115" t="str">
        <f aca="false">IF(CC35&lt;&gt;"",CC35-O35,"")</f>
        <v/>
      </c>
      <c r="FN35" s="115" t="str">
        <f aca="false">IF(CD35&lt;&gt;"",CD35-P35,"")</f>
        <v/>
      </c>
      <c r="FO35" s="115" t="str">
        <f aca="false">IF(CE35&lt;&gt;"",CE35-Q35,"")</f>
        <v/>
      </c>
      <c r="FP35" s="115" t="str">
        <f aca="false">IF(CF35&lt;&gt;"",CF35-R35,"")</f>
        <v/>
      </c>
      <c r="FQ35" s="115" t="str">
        <f aca="false">IF(CG35&lt;&gt;"",CG35-S35,"")</f>
        <v/>
      </c>
      <c r="FR35" s="115" t="str">
        <f aca="false">IF(CH35&lt;&gt;"",CH35-T35,"")</f>
        <v/>
      </c>
      <c r="FS35" s="115" t="str">
        <f aca="false">IF(CI35&lt;&gt;"",CI35-U35,"")</f>
        <v/>
      </c>
      <c r="FT35" s="115" t="str">
        <f aca="false">IF(CJ35&lt;&gt;"",CJ35-V35,"")</f>
        <v/>
      </c>
      <c r="FU35" s="115" t="str">
        <f aca="false">IF(CK35&lt;&gt;"",CK35-W35,"")</f>
        <v/>
      </c>
      <c r="FV35" s="115" t="str">
        <f aca="false">IF(CL35&lt;&gt;"",CL35-B35,"")</f>
        <v/>
      </c>
      <c r="FW35" s="115" t="str">
        <f aca="false">IF(CM35&lt;&gt;"",CM35-C35,"")</f>
        <v/>
      </c>
      <c r="FX35" s="115" t="str">
        <f aca="false">IF(CN35&lt;&gt;"",CN35-D35,"")</f>
        <v/>
      </c>
      <c r="FY35" s="115" t="str">
        <f aca="false">IF(CO35&lt;&gt;"",CO35-E35,"")</f>
        <v/>
      </c>
      <c r="FZ35" s="115" t="str">
        <f aca="false">IF(CP35&lt;&gt;"",CP35-F35,"")</f>
        <v/>
      </c>
      <c r="GA35" s="115" t="str">
        <f aca="false">IF(CQ35&lt;&gt;"",CQ35-G35,"")</f>
        <v/>
      </c>
      <c r="GB35" s="115" t="str">
        <f aca="false">IF(CR35&lt;&gt;"",CR35-H35,"")</f>
        <v/>
      </c>
      <c r="GC35" s="115" t="str">
        <f aca="false">IF(CS35&lt;&gt;"",CS35-I35,"")</f>
        <v/>
      </c>
      <c r="GD35" s="115" t="str">
        <f aca="false">IF(CT35&lt;&gt;"",CT35-J35,"")</f>
        <v/>
      </c>
      <c r="GE35" s="115" t="str">
        <f aca="false">IF(CU35&lt;&gt;"",CU35-K35,"")</f>
        <v/>
      </c>
      <c r="GF35" s="115" t="str">
        <f aca="false">IF(CV35&lt;&gt;"",CV35-L35,"")</f>
        <v/>
      </c>
      <c r="GG35" s="115" t="str">
        <f aca="false">IF(CW35&lt;&gt;"",CW35-M35,"")</f>
        <v/>
      </c>
      <c r="GH35" s="115" t="str">
        <f aca="false">IF(CX35&lt;&gt;"",CX35-N35,"")</f>
        <v/>
      </c>
      <c r="GI35" s="115" t="str">
        <f aca="false">IF(CY35&lt;&gt;"",CY35-O35,"")</f>
        <v/>
      </c>
      <c r="GJ35" s="115" t="str">
        <f aca="false">IF(CZ35&lt;&gt;"",CZ35-P35,"")</f>
        <v/>
      </c>
      <c r="GK35" s="115" t="str">
        <f aca="false">IF(DA35&lt;&gt;"",DA35-Q35,"")</f>
        <v/>
      </c>
      <c r="GL35" s="115" t="str">
        <f aca="false">IF(DB35&lt;&gt;"",DB35-R35,"")</f>
        <v/>
      </c>
      <c r="GM35" s="115" t="str">
        <f aca="false">IF(DC35&lt;&gt;"",DC35-S35,"")</f>
        <v/>
      </c>
      <c r="GN35" s="115" t="str">
        <f aca="false">IF(DD35&lt;&gt;"",DD35-T35,"")</f>
        <v/>
      </c>
      <c r="GO35" s="115" t="str">
        <f aca="false">IF(DE35&lt;&gt;"",DE35-U35,"")</f>
        <v/>
      </c>
      <c r="GP35" s="115" t="str">
        <f aca="false">IF(DF35&lt;&gt;"",DF35-V35,"")</f>
        <v/>
      </c>
      <c r="GQ35" s="115" t="str">
        <f aca="false">IF(DG35&lt;&gt;"",DG35-W35,"")</f>
        <v/>
      </c>
      <c r="GR35" s="116" t="n">
        <f aca="false" t="array" ref="GR35:GR35">MAX(DH35:GQ35)=MIN(DH35:GQ35)</f>
        <v>1</v>
      </c>
    </row>
    <row r="36" customFormat="false" ht="15" hidden="true" customHeight="false" outlineLevel="0" collapsed="false">
      <c r="A36" s="39" t="s">
        <v>61</v>
      </c>
      <c r="B36" s="115" t="str">
        <f aca="false">IFERROR(ROUND(AVERAGE(X36,AT36,BP36,CL36),0),"")</f>
        <v/>
      </c>
      <c r="C36" s="115" t="str">
        <f aca="false">IFERROR(ROUND(AVERAGE(Y36,AU36,BQ36,CM36),0),"")</f>
        <v/>
      </c>
      <c r="D36" s="115" t="str">
        <f aca="false">IFERROR(ROUND(AVERAGE(Z36,AV36,BR36,CN36),0),"")</f>
        <v/>
      </c>
      <c r="E36" s="115" t="str">
        <f aca="false">IFERROR(ROUND(AVERAGE(AA36,AW36,BS36,CO36),0),"")</f>
        <v/>
      </c>
      <c r="F36" s="115" t="str">
        <f aca="false">IFERROR(ROUND(AVERAGE(AB36,AX36,BT36,CP36),0),"")</f>
        <v/>
      </c>
      <c r="G36" s="115" t="str">
        <f aca="false">IFERROR(ROUND(AVERAGE(AC36,AY36,BU36,CQ36),0),"")</f>
        <v/>
      </c>
      <c r="H36" s="115" t="str">
        <f aca="false">IFERROR(ROUND(AVERAGE(AD36,AZ36,BV36,CR36),0),"")</f>
        <v/>
      </c>
      <c r="I36" s="115" t="str">
        <f aca="false">IFERROR(ROUND(AVERAGE(AE36,BA36,BW36,CS36),0),"")</f>
        <v/>
      </c>
      <c r="J36" s="115" t="str">
        <f aca="false">IFERROR(ROUND(AVERAGE(AF36,BB36,BX36,CT36),0),"")</f>
        <v/>
      </c>
      <c r="K36" s="115" t="str">
        <f aca="false">IFERROR(ROUND(AVERAGE(AG36,BC36,BY36,CU36),0),"")</f>
        <v/>
      </c>
      <c r="L36" s="115" t="str">
        <f aca="false">IFERROR(ROUND(AVERAGE(AH36,BD36,BZ36,CV36),0),"")</f>
        <v/>
      </c>
      <c r="M36" s="115" t="str">
        <f aca="false">IFERROR(ROUND(AVERAGE(AI36,BE36,CA36,CW36),0),"")</f>
        <v/>
      </c>
      <c r="N36" s="115" t="str">
        <f aca="false">IFERROR(ROUND(AVERAGE(AJ36,BF36,CB36,CX36),0),"")</f>
        <v/>
      </c>
      <c r="O36" s="115" t="str">
        <f aca="false">IFERROR(ROUND(AVERAGE(AK36,BG36,CC36,CY36),0),"")</f>
        <v/>
      </c>
      <c r="P36" s="115" t="str">
        <f aca="false">IFERROR(ROUND(AVERAGE(AL36,BH36,CD36,CZ36),0),"")</f>
        <v/>
      </c>
      <c r="Q36" s="115" t="str">
        <f aca="false">IFERROR(ROUND(AVERAGE(AM36,BI36,CE36,DA36),0),"")</f>
        <v/>
      </c>
      <c r="R36" s="115" t="str">
        <f aca="false">IFERROR(ROUND(AVERAGE(AN36,BJ36,CF36,DB36),0),"")</f>
        <v/>
      </c>
      <c r="S36" s="115" t="str">
        <f aca="false">IFERROR(ROUND(AVERAGE(AO36,BK36,CG36,DC36),0),"")</f>
        <v/>
      </c>
      <c r="T36" s="115" t="str">
        <f aca="false">IFERROR(ROUND(AVERAGE(AP36,BL36,CH36,DD36),0),"")</f>
        <v/>
      </c>
      <c r="U36" s="115" t="str">
        <f aca="false">IFERROR(ROUND(AVERAGE(AQ36,BM36,CI36,DE36),0),"")</f>
        <v/>
      </c>
      <c r="V36" s="115" t="str">
        <f aca="false">IFERROR(ROUND(AVERAGE(AR36,BN36,CJ36,DF36),0),"")</f>
        <v/>
      </c>
      <c r="W36" s="115" t="str">
        <f aca="false">IFERROR(ROUND(AVERAGE(AS36,BO36,CK36,DG36),0),"")</f>
        <v/>
      </c>
      <c r="X36" s="94" t="str">
        <f aca="false">IFERROR(INDEX('ES-Efficacy Acceptability'!H$12:H$52,MATCH($A36,'ES-Efficacy Acceptability'!$B$12:$B$52,0)),"")</f>
        <v/>
      </c>
      <c r="Y36" s="94" t="str">
        <f aca="false">IFERROR(INDEX('ES-Efficacy Acceptability'!I$12:I$52,MATCH($A36,'ES-Efficacy Acceptability'!$B$12:$B$52,0)),"")</f>
        <v/>
      </c>
      <c r="Z36" s="94" t="str">
        <f aca="false">IFERROR(INDEX('ES-Efficacy Acceptability'!J$12:J$52,MATCH($A36,'ES-Efficacy Acceptability'!$B$12:$B$52,0)),"")</f>
        <v/>
      </c>
      <c r="AA36" s="94" t="str">
        <f aca="false">IFERROR(INDEX('ES-Efficacy Acceptability'!K$12:K$52,MATCH($A36,'ES-Efficacy Acceptability'!$B$12:$B$52,0)),"")</f>
        <v/>
      </c>
      <c r="AB36" s="94" t="str">
        <f aca="false">IFERROR(INDEX('ES-Efficacy Acceptability'!L$12:L$52,MATCH($A36,'ES-Efficacy Acceptability'!$B$12:$B$52,0)),"")</f>
        <v/>
      </c>
      <c r="AC36" s="94" t="str">
        <f aca="false">IFERROR(INDEX('ES-Efficacy Acceptability'!M$12:M$52,MATCH($A36,'ES-Efficacy Acceptability'!$B$12:$B$52,0)),"")</f>
        <v/>
      </c>
      <c r="AD36" s="94" t="str">
        <f aca="false">IFERROR(INDEX('ES-Efficacy Acceptability'!N$12:N$52,MATCH($A36,'ES-Efficacy Acceptability'!$B$12:$B$52,0)),"")</f>
        <v/>
      </c>
      <c r="AE36" s="94" t="str">
        <f aca="false">IFERROR(INDEX('ES-Efficacy Acceptability'!O$12:O$52,MATCH($A36,'ES-Efficacy Acceptability'!$B$12:$B$52,0)),"")</f>
        <v/>
      </c>
      <c r="AF36" s="94" t="str">
        <f aca="false">IFERROR(INDEX('ES-Efficacy Acceptability'!P$12:P$52,MATCH($A36,'ES-Efficacy Acceptability'!$B$12:$B$52,0)),"")</f>
        <v/>
      </c>
      <c r="AG36" s="94" t="str">
        <f aca="false">IFERROR(INDEX('ES-Efficacy Acceptability'!Q$12:Q$52,MATCH($A36,'ES-Efficacy Acceptability'!$B$12:$B$52,0)),"")</f>
        <v/>
      </c>
      <c r="AH36" s="94" t="str">
        <f aca="false">IFERROR(INDEX('ES-Efficacy Acceptability'!R$12:R$52,MATCH($A36,'ES-Efficacy Acceptability'!$B$12:$B$52,0)),"")</f>
        <v/>
      </c>
      <c r="AI36" s="94" t="str">
        <f aca="false">IFERROR(INDEX('ES-Efficacy Acceptability'!S$12:S$52,MATCH($A36,'ES-Efficacy Acceptability'!$B$12:$B$52,0)),"")</f>
        <v/>
      </c>
      <c r="AJ36" s="94" t="str">
        <f aca="false">IFERROR(INDEX('ES-Efficacy Acceptability'!T$12:T$52,MATCH($A36,'ES-Efficacy Acceptability'!$B$12:$B$52,0)),"")</f>
        <v/>
      </c>
      <c r="AK36" s="94" t="str">
        <f aca="false">IFERROR(INDEX('ES-Efficacy Acceptability'!U$12:U$52,MATCH($A36,'ES-Efficacy Acceptability'!$B$12:$B$52,0)),"")</f>
        <v/>
      </c>
      <c r="AL36" s="94" t="str">
        <f aca="false">IFERROR(INDEX('ES-Efficacy Acceptability'!V$12:V$52,MATCH($A36,'ES-Efficacy Acceptability'!$B$12:$B$52,0)),"")</f>
        <v/>
      </c>
      <c r="AM36" s="94" t="str">
        <f aca="false">IFERROR(INDEX('ES-Efficacy Acceptability'!W$12:W$52,MATCH($A36,'ES-Efficacy Acceptability'!$B$12:$B$52,0)),"")</f>
        <v/>
      </c>
      <c r="AN36" s="94" t="str">
        <f aca="false">IFERROR(INDEX('ES-Efficacy Acceptability'!X$12:X$52,MATCH($A36,'ES-Efficacy Acceptability'!$B$12:$B$52,0)),"")</f>
        <v/>
      </c>
      <c r="AO36" s="94" t="str">
        <f aca="false">IFERROR(INDEX('ES-Efficacy Acceptability'!Y$12:Y$52,MATCH($A36,'ES-Efficacy Acceptability'!$B$12:$B$52,0)),"")</f>
        <v/>
      </c>
      <c r="AP36" s="94" t="str">
        <f aca="false">IFERROR(INDEX('ES-Efficacy Acceptability'!Z$12:Z$52,MATCH($A36,'ES-Efficacy Acceptability'!$B$12:$B$52,0)),"")</f>
        <v/>
      </c>
      <c r="AQ36" s="94" t="str">
        <f aca="false">IFERROR(INDEX('ES-Efficacy Acceptability'!AA$12:AA$52,MATCH($A36,'ES-Efficacy Acceptability'!$B$12:$B$52,0)),"")</f>
        <v/>
      </c>
      <c r="AR36" s="94" t="str">
        <f aca="false">IFERROR(INDEX('ES-Efficacy Acceptability'!AB$12:AB$52,MATCH($A36,'ES-Efficacy Acceptability'!$B$12:$B$52,0)),"")</f>
        <v/>
      </c>
      <c r="AS36" s="94" t="str">
        <f aca="false">IFERROR(INDEX('ES-Efficacy Acceptability'!AC$12:AC$52,MATCH($A36,'ES-Efficacy Acceptability'!$B$12:$B$52,0)),"")</f>
        <v/>
      </c>
      <c r="AT36" s="94" t="str">
        <f aca="false">IFERROR(INDEX('IT-Efficacy Acceptability'!H$12:H$52,MATCH($A36,'IT-Efficacy Acceptability'!$B$12:$B$52,0)),"")</f>
        <v/>
      </c>
      <c r="AU36" s="94" t="str">
        <f aca="false">IFERROR(INDEX('IT-Efficacy Acceptability'!I$12:I$52,MATCH($A36,'IT-Efficacy Acceptability'!$B$12:$B$52,0)),"")</f>
        <v/>
      </c>
      <c r="AV36" s="94" t="str">
        <f aca="false">IFERROR(INDEX('IT-Efficacy Acceptability'!J$12:J$52,MATCH($A36,'IT-Efficacy Acceptability'!$B$12:$B$52,0)),"")</f>
        <v/>
      </c>
      <c r="AW36" s="94" t="str">
        <f aca="false">IFERROR(INDEX('IT-Efficacy Acceptability'!K$12:K$52,MATCH($A36,'IT-Efficacy Acceptability'!$B$12:$B$52,0)),"")</f>
        <v/>
      </c>
      <c r="AX36" s="94" t="str">
        <f aca="false">IFERROR(INDEX('IT-Efficacy Acceptability'!L$12:L$52,MATCH($A36,'IT-Efficacy Acceptability'!$B$12:$B$52,0)),"")</f>
        <v/>
      </c>
      <c r="AY36" s="94" t="str">
        <f aca="false">IFERROR(INDEX('IT-Efficacy Acceptability'!M$12:M$52,MATCH($A36,'IT-Efficacy Acceptability'!$B$12:$B$52,0)),"")</f>
        <v/>
      </c>
      <c r="AZ36" s="94" t="str">
        <f aca="false">IFERROR(INDEX('IT-Efficacy Acceptability'!N$12:N$52,MATCH($A36,'IT-Efficacy Acceptability'!$B$12:$B$52,0)),"")</f>
        <v/>
      </c>
      <c r="BA36" s="94" t="str">
        <f aca="false">IFERROR(INDEX('IT-Efficacy Acceptability'!O$12:O$52,MATCH($A36,'IT-Efficacy Acceptability'!$B$12:$B$52,0)),"")</f>
        <v/>
      </c>
      <c r="BB36" s="94" t="str">
        <f aca="false">IFERROR(INDEX('IT-Efficacy Acceptability'!P$12:P$52,MATCH($A36,'IT-Efficacy Acceptability'!$B$12:$B$52,0)),"")</f>
        <v/>
      </c>
      <c r="BC36" s="94" t="str">
        <f aca="false">IFERROR(INDEX('IT-Efficacy Acceptability'!Q$12:Q$52,MATCH($A36,'IT-Efficacy Acceptability'!$B$12:$B$52,0)),"")</f>
        <v/>
      </c>
      <c r="BD36" s="94" t="str">
        <f aca="false">IFERROR(INDEX('IT-Efficacy Acceptability'!R$12:R$52,MATCH($A36,'IT-Efficacy Acceptability'!$B$12:$B$52,0)),"")</f>
        <v/>
      </c>
      <c r="BE36" s="94" t="str">
        <f aca="false">IFERROR(INDEX('IT-Efficacy Acceptability'!S$12:S$52,MATCH($A36,'IT-Efficacy Acceptability'!$B$12:$B$52,0)),"")</f>
        <v/>
      </c>
      <c r="BF36" s="94" t="str">
        <f aca="false">IFERROR(INDEX('IT-Efficacy Acceptability'!T$12:T$52,MATCH($A36,'IT-Efficacy Acceptability'!$B$12:$B$52,0)),"")</f>
        <v/>
      </c>
      <c r="BG36" s="94" t="str">
        <f aca="false">IFERROR(INDEX('IT-Efficacy Acceptability'!U$12:U$52,MATCH($A36,'IT-Efficacy Acceptability'!$B$12:$B$52,0)),"")</f>
        <v/>
      </c>
      <c r="BH36" s="94" t="str">
        <f aca="false">IFERROR(INDEX('IT-Efficacy Acceptability'!V$12:V$52,MATCH($A36,'IT-Efficacy Acceptability'!$B$12:$B$52,0)),"")</f>
        <v/>
      </c>
      <c r="BI36" s="94" t="str">
        <f aca="false">IFERROR(INDEX('IT-Efficacy Acceptability'!W$12:W$52,MATCH($A36,'IT-Efficacy Acceptability'!$B$12:$B$52,0)),"")</f>
        <v/>
      </c>
      <c r="BJ36" s="94" t="str">
        <f aca="false">IFERROR(INDEX('IT-Efficacy Acceptability'!X$12:X$52,MATCH($A36,'IT-Efficacy Acceptability'!$B$12:$B$52,0)),"")</f>
        <v/>
      </c>
      <c r="BK36" s="94" t="str">
        <f aca="false">IFERROR(INDEX('IT-Efficacy Acceptability'!Y$12:Y$52,MATCH($A36,'IT-Efficacy Acceptability'!$B$12:$B$52,0)),"")</f>
        <v/>
      </c>
      <c r="BL36" s="94" t="str">
        <f aca="false">IFERROR(INDEX('IT-Efficacy Acceptability'!Z$12:Z$52,MATCH($A36,'IT-Efficacy Acceptability'!$B$12:$B$52,0)),"")</f>
        <v/>
      </c>
      <c r="BM36" s="94" t="str">
        <f aca="false">IFERROR(INDEX('IT-Efficacy Acceptability'!AA$12:AA$52,MATCH($A36,'IT-Efficacy Acceptability'!$B$12:$B$52,0)),"")</f>
        <v/>
      </c>
      <c r="BN36" s="94" t="str">
        <f aca="false">IFERROR(INDEX('IT-Efficacy Acceptability'!AB$12:AB$52,MATCH($A36,'IT-Efficacy Acceptability'!$B$12:$B$52,0)),"")</f>
        <v/>
      </c>
      <c r="BO36" s="94" t="str">
        <f aca="false">IFERROR(INDEX('IT-Efficacy Acceptability'!AC$12:AC$52,MATCH($A36,'IT-Efficacy Acceptability'!$B$12:$B$52,0)),"")</f>
        <v/>
      </c>
      <c r="BP36" s="94" t="str">
        <f aca="false">IFERROR(INDEX('DE-Efficacy Acceptability'!H$12:H$52,MATCH($A36,'DE-Efficacy Acceptability'!$B$12:$B$52,0)),"")</f>
        <v/>
      </c>
      <c r="BQ36" s="94" t="str">
        <f aca="false">IFERROR(INDEX('DE-Efficacy Acceptability'!I$12:I$52,MATCH($A36,'DE-Efficacy Acceptability'!$B$12:$B$52,0)),"")</f>
        <v/>
      </c>
      <c r="BR36" s="94" t="str">
        <f aca="false">IFERROR(INDEX('DE-Efficacy Acceptability'!J$12:J$52,MATCH($A36,'DE-Efficacy Acceptability'!$B$12:$B$52,0)),"")</f>
        <v/>
      </c>
      <c r="BS36" s="94" t="str">
        <f aca="false">IFERROR(INDEX('DE-Efficacy Acceptability'!K$12:K$52,MATCH($A36,'DE-Efficacy Acceptability'!$B$12:$B$52,0)),"")</f>
        <v/>
      </c>
      <c r="BT36" s="94" t="str">
        <f aca="false">IFERROR(INDEX('DE-Efficacy Acceptability'!L$12:L$52,MATCH($A36,'DE-Efficacy Acceptability'!$B$12:$B$52,0)),"")</f>
        <v/>
      </c>
      <c r="BU36" s="94" t="str">
        <f aca="false">IFERROR(INDEX('DE-Efficacy Acceptability'!M$12:M$52,MATCH($A36,'DE-Efficacy Acceptability'!$B$12:$B$52,0)),"")</f>
        <v/>
      </c>
      <c r="BV36" s="94" t="str">
        <f aca="false">IFERROR(INDEX('DE-Efficacy Acceptability'!N$12:N$52,MATCH($A36,'DE-Efficacy Acceptability'!$B$12:$B$52,0)),"")</f>
        <v/>
      </c>
      <c r="BW36" s="94" t="str">
        <f aca="false">IFERROR(INDEX('DE-Efficacy Acceptability'!O$12:O$52,MATCH($A36,'DE-Efficacy Acceptability'!$B$12:$B$52,0)),"")</f>
        <v/>
      </c>
      <c r="BX36" s="94" t="str">
        <f aca="false">IFERROR(INDEX('DE-Efficacy Acceptability'!P$12:P$52,MATCH($A36,'DE-Efficacy Acceptability'!$B$12:$B$52,0)),"")</f>
        <v/>
      </c>
      <c r="BY36" s="94" t="str">
        <f aca="false">IFERROR(INDEX('DE-Efficacy Acceptability'!Q$12:Q$52,MATCH($A36,'DE-Efficacy Acceptability'!$B$12:$B$52,0)),"")</f>
        <v/>
      </c>
      <c r="BZ36" s="94" t="str">
        <f aca="false">IFERROR(INDEX('DE-Efficacy Acceptability'!R$12:R$52,MATCH($A36,'DE-Efficacy Acceptability'!$B$12:$B$52,0)),"")</f>
        <v/>
      </c>
      <c r="CA36" s="94" t="str">
        <f aca="false">IFERROR(INDEX('DE-Efficacy Acceptability'!S$12:S$52,MATCH($A36,'DE-Efficacy Acceptability'!$B$12:$B$52,0)),"")</f>
        <v/>
      </c>
      <c r="CB36" s="94" t="str">
        <f aca="false">IFERROR(INDEX('DE-Efficacy Acceptability'!T$12:T$52,MATCH($A36,'DE-Efficacy Acceptability'!$B$12:$B$52,0)),"")</f>
        <v/>
      </c>
      <c r="CC36" s="94" t="str">
        <f aca="false">IFERROR(INDEX('DE-Efficacy Acceptability'!U$12:U$52,MATCH($A36,'DE-Efficacy Acceptability'!$B$12:$B$52,0)),"")</f>
        <v/>
      </c>
      <c r="CD36" s="94" t="str">
        <f aca="false">IFERROR(INDEX('DE-Efficacy Acceptability'!V$12:V$52,MATCH($A36,'DE-Efficacy Acceptability'!$B$12:$B$52,0)),"")</f>
        <v/>
      </c>
      <c r="CE36" s="94" t="str">
        <f aca="false">IFERROR(INDEX('DE-Efficacy Acceptability'!W$12:W$52,MATCH($A36,'DE-Efficacy Acceptability'!$B$12:$B$52,0)),"")</f>
        <v/>
      </c>
      <c r="CF36" s="94" t="str">
        <f aca="false">IFERROR(INDEX('DE-Efficacy Acceptability'!X$12:X$52,MATCH($A36,'DE-Efficacy Acceptability'!$B$12:$B$52,0)),"")</f>
        <v/>
      </c>
      <c r="CG36" s="94" t="str">
        <f aca="false">IFERROR(INDEX('DE-Efficacy Acceptability'!Y$12:Y$52,MATCH($A36,'DE-Efficacy Acceptability'!$B$12:$B$52,0)),"")</f>
        <v/>
      </c>
      <c r="CH36" s="94" t="str">
        <f aca="false">IFERROR(INDEX('DE-Efficacy Acceptability'!Z$12:Z$52,MATCH($A36,'DE-Efficacy Acceptability'!$B$12:$B$52,0)),"")</f>
        <v/>
      </c>
      <c r="CI36" s="94" t="str">
        <f aca="false">IFERROR(INDEX('DE-Efficacy Acceptability'!AA$12:AA$52,MATCH($A36,'DE-Efficacy Acceptability'!$B$12:$B$52,0)),"")</f>
        <v/>
      </c>
      <c r="CJ36" s="94" t="str">
        <f aca="false">IFERROR(INDEX('DE-Efficacy Acceptability'!AB$12:AB$52,MATCH($A36,'DE-Efficacy Acceptability'!$B$12:$B$52,0)),"")</f>
        <v/>
      </c>
      <c r="CK36" s="94" t="str">
        <f aca="false">IFERROR(INDEX('DE-Efficacy Acceptability'!AC$12:AC$52,MATCH($A36,'DE-Efficacy Acceptability'!$B$12:$B$52,0)),"")</f>
        <v/>
      </c>
      <c r="CL36" s="94" t="str">
        <f aca="false">IFERROR(INDEX('FR-Efficacy Acceptability'!H$12:H$52,MATCH($A36,'FR-Efficacy Acceptability'!$B$12:$B$52,0)),"")</f>
        <v/>
      </c>
      <c r="CM36" s="94" t="str">
        <f aca="false">IFERROR(INDEX('FR-Efficacy Acceptability'!I$12:I$52,MATCH($A36,'FR-Efficacy Acceptability'!$B$12:$B$52,0)),"")</f>
        <v/>
      </c>
      <c r="CN36" s="94" t="str">
        <f aca="false">IFERROR(INDEX('FR-Efficacy Acceptability'!J$12:J$52,MATCH($A36,'FR-Efficacy Acceptability'!$B$12:$B$52,0)),"")</f>
        <v/>
      </c>
      <c r="CO36" s="94" t="str">
        <f aca="false">IFERROR(INDEX('FR-Efficacy Acceptability'!K$12:K$52,MATCH($A36,'FR-Efficacy Acceptability'!$B$12:$B$52,0)),"")</f>
        <v/>
      </c>
      <c r="CP36" s="94" t="str">
        <f aca="false">IFERROR(INDEX('FR-Efficacy Acceptability'!L$12:L$52,MATCH($A36,'FR-Efficacy Acceptability'!$B$12:$B$52,0)),"")</f>
        <v/>
      </c>
      <c r="CQ36" s="94" t="str">
        <f aca="false">IFERROR(INDEX('FR-Efficacy Acceptability'!M$12:M$52,MATCH($A36,'FR-Efficacy Acceptability'!$B$12:$B$52,0)),"")</f>
        <v/>
      </c>
      <c r="CR36" s="94" t="str">
        <f aca="false">IFERROR(INDEX('FR-Efficacy Acceptability'!N$12:N$52,MATCH($A36,'FR-Efficacy Acceptability'!$B$12:$B$52,0)),"")</f>
        <v/>
      </c>
      <c r="CS36" s="94" t="str">
        <f aca="false">IFERROR(INDEX('FR-Efficacy Acceptability'!O$12:O$52,MATCH($A36,'FR-Efficacy Acceptability'!$B$12:$B$52,0)),"")</f>
        <v/>
      </c>
      <c r="CT36" s="94" t="str">
        <f aca="false">IFERROR(INDEX('FR-Efficacy Acceptability'!P$12:P$52,MATCH($A36,'FR-Efficacy Acceptability'!$B$12:$B$52,0)),"")</f>
        <v/>
      </c>
      <c r="CU36" s="94" t="str">
        <f aca="false">IFERROR(INDEX('FR-Efficacy Acceptability'!Q$12:Q$52,MATCH($A36,'FR-Efficacy Acceptability'!$B$12:$B$52,0)),"")</f>
        <v/>
      </c>
      <c r="CV36" s="94" t="str">
        <f aca="false">IFERROR(INDEX('FR-Efficacy Acceptability'!R$12:R$52,MATCH($A36,'FR-Efficacy Acceptability'!$B$12:$B$52,0)),"")</f>
        <v/>
      </c>
      <c r="CW36" s="94" t="str">
        <f aca="false">IFERROR(INDEX('FR-Efficacy Acceptability'!S$12:S$52,MATCH($A36,'FR-Efficacy Acceptability'!$B$12:$B$52,0)),"")</f>
        <v/>
      </c>
      <c r="CX36" s="94" t="str">
        <f aca="false">IFERROR(INDEX('FR-Efficacy Acceptability'!T$12:T$52,MATCH($A36,'FR-Efficacy Acceptability'!$B$12:$B$52,0)),"")</f>
        <v/>
      </c>
      <c r="CY36" s="94" t="str">
        <f aca="false">IFERROR(INDEX('FR-Efficacy Acceptability'!U$12:U$52,MATCH($A36,'FR-Efficacy Acceptability'!$B$12:$B$52,0)),"")</f>
        <v/>
      </c>
      <c r="CZ36" s="94" t="str">
        <f aca="false">IFERROR(INDEX('FR-Efficacy Acceptability'!V$12:V$52,MATCH($A36,'FR-Efficacy Acceptability'!$B$12:$B$52,0)),"")</f>
        <v/>
      </c>
      <c r="DA36" s="94" t="str">
        <f aca="false">IFERROR(INDEX('FR-Efficacy Acceptability'!W$12:W$52,MATCH($A36,'FR-Efficacy Acceptability'!$B$12:$B$52,0)),"")</f>
        <v/>
      </c>
      <c r="DB36" s="94" t="str">
        <f aca="false">IFERROR(INDEX('FR-Efficacy Acceptability'!X$12:X$52,MATCH($A36,'FR-Efficacy Acceptability'!$B$12:$B$52,0)),"")</f>
        <v/>
      </c>
      <c r="DC36" s="94" t="str">
        <f aca="false">IFERROR(INDEX('FR-Efficacy Acceptability'!Y$12:Y$52,MATCH($A36,'FR-Efficacy Acceptability'!$B$12:$B$52,0)),"")</f>
        <v/>
      </c>
      <c r="DD36" s="94" t="str">
        <f aca="false">IFERROR(INDEX('FR-Efficacy Acceptability'!Z$12:Z$52,MATCH($A36,'FR-Efficacy Acceptability'!$B$12:$B$52,0)),"")</f>
        <v/>
      </c>
      <c r="DE36" s="94" t="str">
        <f aca="false">IFERROR(INDEX('FR-Efficacy Acceptability'!AA$12:AA$52,MATCH($A36,'FR-Efficacy Acceptability'!$B$12:$B$52,0)),"")</f>
        <v/>
      </c>
      <c r="DF36" s="94" t="str">
        <f aca="false">IFERROR(INDEX('FR-Efficacy Acceptability'!AB$12:AB$52,MATCH($A36,'FR-Efficacy Acceptability'!$B$12:$B$52,0)),"")</f>
        <v/>
      </c>
      <c r="DG36" s="94" t="str">
        <f aca="false">IFERROR(INDEX('FR-Efficacy Acceptability'!AC$12:AC$52,MATCH($A36,'FR-Efficacy Acceptability'!$B$12:$B$52,0)),"")</f>
        <v/>
      </c>
      <c r="DH36" s="115" t="str">
        <f aca="false">IF(X36&lt;&gt;"",X36-B36,"")</f>
        <v/>
      </c>
      <c r="DI36" s="115" t="str">
        <f aca="false">IF(Y36&lt;&gt;"",Y36-C36,"")</f>
        <v/>
      </c>
      <c r="DJ36" s="115" t="str">
        <f aca="false">IF(Z36&lt;&gt;"",Z36-D36,"")</f>
        <v/>
      </c>
      <c r="DK36" s="115" t="str">
        <f aca="false">IF(AA36&lt;&gt;"",AA36-E36,"")</f>
        <v/>
      </c>
      <c r="DL36" s="115" t="str">
        <f aca="false">IF(AB36&lt;&gt;"",AB36-F36,"")</f>
        <v/>
      </c>
      <c r="DM36" s="115" t="str">
        <f aca="false">IF(AC36&lt;&gt;"",AC36-G36,"")</f>
        <v/>
      </c>
      <c r="DN36" s="115" t="str">
        <f aca="false">IF(AD36&lt;&gt;"",AD36-H36,"")</f>
        <v/>
      </c>
      <c r="DO36" s="115" t="str">
        <f aca="false">IF(AE36&lt;&gt;"",AE36-I36,"")</f>
        <v/>
      </c>
      <c r="DP36" s="115" t="str">
        <f aca="false">IF(AF36&lt;&gt;"",AF36-J36,"")</f>
        <v/>
      </c>
      <c r="DQ36" s="115" t="str">
        <f aca="false">IF(AG36&lt;&gt;"",AG36-K36,"")</f>
        <v/>
      </c>
      <c r="DR36" s="115" t="str">
        <f aca="false">IF(AH36&lt;&gt;"",AH36-L36,"")</f>
        <v/>
      </c>
      <c r="DS36" s="115" t="str">
        <f aca="false">IF(AI36&lt;&gt;"",AI36-M36,"")</f>
        <v/>
      </c>
      <c r="DT36" s="115" t="str">
        <f aca="false">IF(AJ36&lt;&gt;"",AJ36-N36,"")</f>
        <v/>
      </c>
      <c r="DU36" s="115" t="str">
        <f aca="false">IF(AK36&lt;&gt;"",AK36-O36,"")</f>
        <v/>
      </c>
      <c r="DV36" s="115" t="str">
        <f aca="false">IF(AL36&lt;&gt;"",AL36-P36,"")</f>
        <v/>
      </c>
      <c r="DW36" s="115" t="str">
        <f aca="false">IF(AM36&lt;&gt;"",AM36-Q36,"")</f>
        <v/>
      </c>
      <c r="DX36" s="115" t="str">
        <f aca="false">IF(AN36&lt;&gt;"",AN36-R36,"")</f>
        <v/>
      </c>
      <c r="DY36" s="115" t="str">
        <f aca="false">IF(AO36&lt;&gt;"",AO36-S36,"")</f>
        <v/>
      </c>
      <c r="DZ36" s="115" t="str">
        <f aca="false">IF(AP36&lt;&gt;"",AP36-T36,"")</f>
        <v/>
      </c>
      <c r="EA36" s="115" t="str">
        <f aca="false">IF(AQ36&lt;&gt;"",AQ36-U36,"")</f>
        <v/>
      </c>
      <c r="EB36" s="115" t="str">
        <f aca="false">IF(AR36&lt;&gt;"",AR36-V36,"")</f>
        <v/>
      </c>
      <c r="EC36" s="115" t="str">
        <f aca="false">IF(AS36&lt;&gt;"",AS36-W36,"")</f>
        <v/>
      </c>
      <c r="ED36" s="115" t="str">
        <f aca="false">IF(AT36&lt;&gt;"",AT36-B36,"")</f>
        <v/>
      </c>
      <c r="EE36" s="115" t="str">
        <f aca="false">IF(AU36&lt;&gt;"",AU36-C36,"")</f>
        <v/>
      </c>
      <c r="EF36" s="115" t="str">
        <f aca="false">IF(AV36&lt;&gt;"",AV36-D36,"")</f>
        <v/>
      </c>
      <c r="EG36" s="115" t="str">
        <f aca="false">IF(AW36&lt;&gt;"",AW36-E36,"")</f>
        <v/>
      </c>
      <c r="EH36" s="115" t="str">
        <f aca="false">IF(AX36&lt;&gt;"",AX36-F36,"")</f>
        <v/>
      </c>
      <c r="EI36" s="115" t="str">
        <f aca="false">IF(AY36&lt;&gt;"",AY36-G36,"")</f>
        <v/>
      </c>
      <c r="EJ36" s="115" t="str">
        <f aca="false">IF(AZ36&lt;&gt;"",AZ36-H36,"")</f>
        <v/>
      </c>
      <c r="EK36" s="115" t="str">
        <f aca="false">IF(BA36&lt;&gt;"",BA36-I36,"")</f>
        <v/>
      </c>
      <c r="EL36" s="115" t="str">
        <f aca="false">IF(BB36&lt;&gt;"",BB36-J36,"")</f>
        <v/>
      </c>
      <c r="EM36" s="115" t="str">
        <f aca="false">IF(BC36&lt;&gt;"",BC36-K36,"")</f>
        <v/>
      </c>
      <c r="EN36" s="115" t="str">
        <f aca="false">IF(BD36&lt;&gt;"",BD36-L36,"")</f>
        <v/>
      </c>
      <c r="EO36" s="115" t="str">
        <f aca="false">IF(BE36&lt;&gt;"",BE36-M36,"")</f>
        <v/>
      </c>
      <c r="EP36" s="115" t="str">
        <f aca="false">IF(BF36&lt;&gt;"",BF36-N36,"")</f>
        <v/>
      </c>
      <c r="EQ36" s="115" t="str">
        <f aca="false">IF(BG36&lt;&gt;"",BG36-O36,"")</f>
        <v/>
      </c>
      <c r="ER36" s="115" t="str">
        <f aca="false">IF(BH36&lt;&gt;"",BH36-P36,"")</f>
        <v/>
      </c>
      <c r="ES36" s="115" t="str">
        <f aca="false">IF(BI36&lt;&gt;"",BI36-Q36,"")</f>
        <v/>
      </c>
      <c r="ET36" s="115" t="str">
        <f aca="false">IF(BJ36&lt;&gt;"",BJ36-R36,"")</f>
        <v/>
      </c>
      <c r="EU36" s="115" t="str">
        <f aca="false">IF(BK36&lt;&gt;"",BK36-S36,"")</f>
        <v/>
      </c>
      <c r="EV36" s="115" t="str">
        <f aca="false">IF(BL36&lt;&gt;"",BL36-T36,"")</f>
        <v/>
      </c>
      <c r="EW36" s="115" t="str">
        <f aca="false">IF(BM36&lt;&gt;"",BM36-U36,"")</f>
        <v/>
      </c>
      <c r="EX36" s="115" t="str">
        <f aca="false">IF(BN36&lt;&gt;"",BN36-V36,"")</f>
        <v/>
      </c>
      <c r="EY36" s="115" t="str">
        <f aca="false">IF(BO36&lt;&gt;"",BO36-W36,"")</f>
        <v/>
      </c>
      <c r="EZ36" s="115" t="str">
        <f aca="false">IF(BP36&lt;&gt;"",BP36-B36,"")</f>
        <v/>
      </c>
      <c r="FA36" s="115" t="str">
        <f aca="false">IF(BQ36&lt;&gt;"",BQ36-C36,"")</f>
        <v/>
      </c>
      <c r="FB36" s="115" t="str">
        <f aca="false">IF(BR36&lt;&gt;"",BR36-D36,"")</f>
        <v/>
      </c>
      <c r="FC36" s="115" t="str">
        <f aca="false">IF(BS36&lt;&gt;"",BS36-E36,"")</f>
        <v/>
      </c>
      <c r="FD36" s="115" t="str">
        <f aca="false">IF(BT36&lt;&gt;"",BT36-F36,"")</f>
        <v/>
      </c>
      <c r="FE36" s="115" t="str">
        <f aca="false">IF(BU36&lt;&gt;"",BU36-G36,"")</f>
        <v/>
      </c>
      <c r="FF36" s="115" t="str">
        <f aca="false">IF(BV36&lt;&gt;"",BV36-H36,"")</f>
        <v/>
      </c>
      <c r="FG36" s="115" t="str">
        <f aca="false">IF(BW36&lt;&gt;"",BW36-I36,"")</f>
        <v/>
      </c>
      <c r="FH36" s="115" t="str">
        <f aca="false">IF(BX36&lt;&gt;"",BX36-J36,"")</f>
        <v/>
      </c>
      <c r="FI36" s="115" t="str">
        <f aca="false">IF(BY36&lt;&gt;"",BY36-K36,"")</f>
        <v/>
      </c>
      <c r="FJ36" s="115" t="str">
        <f aca="false">IF(BZ36&lt;&gt;"",BZ36-L36,"")</f>
        <v/>
      </c>
      <c r="FK36" s="115" t="str">
        <f aca="false">IF(CA36&lt;&gt;"",CA36-M36,"")</f>
        <v/>
      </c>
      <c r="FL36" s="115" t="str">
        <f aca="false">IF(CB36&lt;&gt;"",CB36-N36,"")</f>
        <v/>
      </c>
      <c r="FM36" s="115" t="str">
        <f aca="false">IF(CC36&lt;&gt;"",CC36-O36,"")</f>
        <v/>
      </c>
      <c r="FN36" s="115" t="str">
        <f aca="false">IF(CD36&lt;&gt;"",CD36-P36,"")</f>
        <v/>
      </c>
      <c r="FO36" s="115" t="str">
        <f aca="false">IF(CE36&lt;&gt;"",CE36-Q36,"")</f>
        <v/>
      </c>
      <c r="FP36" s="115" t="str">
        <f aca="false">IF(CF36&lt;&gt;"",CF36-R36,"")</f>
        <v/>
      </c>
      <c r="FQ36" s="115" t="str">
        <f aca="false">IF(CG36&lt;&gt;"",CG36-S36,"")</f>
        <v/>
      </c>
      <c r="FR36" s="115" t="str">
        <f aca="false">IF(CH36&lt;&gt;"",CH36-T36,"")</f>
        <v/>
      </c>
      <c r="FS36" s="115" t="str">
        <f aca="false">IF(CI36&lt;&gt;"",CI36-U36,"")</f>
        <v/>
      </c>
      <c r="FT36" s="115" t="str">
        <f aca="false">IF(CJ36&lt;&gt;"",CJ36-V36,"")</f>
        <v/>
      </c>
      <c r="FU36" s="115" t="str">
        <f aca="false">IF(CK36&lt;&gt;"",CK36-W36,"")</f>
        <v/>
      </c>
      <c r="FV36" s="115" t="str">
        <f aca="false">IF(CL36&lt;&gt;"",CL36-B36,"")</f>
        <v/>
      </c>
      <c r="FW36" s="115" t="str">
        <f aca="false">IF(CM36&lt;&gt;"",CM36-C36,"")</f>
        <v/>
      </c>
      <c r="FX36" s="115" t="str">
        <f aca="false">IF(CN36&lt;&gt;"",CN36-D36,"")</f>
        <v/>
      </c>
      <c r="FY36" s="115" t="str">
        <f aca="false">IF(CO36&lt;&gt;"",CO36-E36,"")</f>
        <v/>
      </c>
      <c r="FZ36" s="115" t="str">
        <f aca="false">IF(CP36&lt;&gt;"",CP36-F36,"")</f>
        <v/>
      </c>
      <c r="GA36" s="115" t="str">
        <f aca="false">IF(CQ36&lt;&gt;"",CQ36-G36,"")</f>
        <v/>
      </c>
      <c r="GB36" s="115" t="str">
        <f aca="false">IF(CR36&lt;&gt;"",CR36-H36,"")</f>
        <v/>
      </c>
      <c r="GC36" s="115" t="str">
        <f aca="false">IF(CS36&lt;&gt;"",CS36-I36,"")</f>
        <v/>
      </c>
      <c r="GD36" s="115" t="str">
        <f aca="false">IF(CT36&lt;&gt;"",CT36-J36,"")</f>
        <v/>
      </c>
      <c r="GE36" s="115" t="str">
        <f aca="false">IF(CU36&lt;&gt;"",CU36-K36,"")</f>
        <v/>
      </c>
      <c r="GF36" s="115" t="str">
        <f aca="false">IF(CV36&lt;&gt;"",CV36-L36,"")</f>
        <v/>
      </c>
      <c r="GG36" s="115" t="str">
        <f aca="false">IF(CW36&lt;&gt;"",CW36-M36,"")</f>
        <v/>
      </c>
      <c r="GH36" s="115" t="str">
        <f aca="false">IF(CX36&lt;&gt;"",CX36-N36,"")</f>
        <v/>
      </c>
      <c r="GI36" s="115" t="str">
        <f aca="false">IF(CY36&lt;&gt;"",CY36-O36,"")</f>
        <v/>
      </c>
      <c r="GJ36" s="115" t="str">
        <f aca="false">IF(CZ36&lt;&gt;"",CZ36-P36,"")</f>
        <v/>
      </c>
      <c r="GK36" s="115" t="str">
        <f aca="false">IF(DA36&lt;&gt;"",DA36-Q36,"")</f>
        <v/>
      </c>
      <c r="GL36" s="115" t="str">
        <f aca="false">IF(DB36&lt;&gt;"",DB36-R36,"")</f>
        <v/>
      </c>
      <c r="GM36" s="115" t="str">
        <f aca="false">IF(DC36&lt;&gt;"",DC36-S36,"")</f>
        <v/>
      </c>
      <c r="GN36" s="115" t="str">
        <f aca="false">IF(DD36&lt;&gt;"",DD36-T36,"")</f>
        <v/>
      </c>
      <c r="GO36" s="115" t="str">
        <f aca="false">IF(DE36&lt;&gt;"",DE36-U36,"")</f>
        <v/>
      </c>
      <c r="GP36" s="115" t="str">
        <f aca="false">IF(DF36&lt;&gt;"",DF36-V36,"")</f>
        <v/>
      </c>
      <c r="GQ36" s="115" t="str">
        <f aca="false">IF(DG36&lt;&gt;"",DG36-W36,"")</f>
        <v/>
      </c>
      <c r="GR36" s="116" t="n">
        <f aca="false" t="array" ref="GR36:GR36">MAX(DH36:GQ36)=MIN(DH36:GQ36)</f>
        <v>1</v>
      </c>
    </row>
    <row r="37" customFormat="false" ht="15" hidden="true" customHeight="false" outlineLevel="0" collapsed="false">
      <c r="A37" s="39" t="s">
        <v>60</v>
      </c>
      <c r="B37" s="115" t="str">
        <f aca="false">IFERROR(ROUND(AVERAGE(X37,AT37,BP37,CL37),0),"")</f>
        <v/>
      </c>
      <c r="C37" s="115" t="str">
        <f aca="false">IFERROR(ROUND(AVERAGE(Y37,AU37,BQ37,CM37),0),"")</f>
        <v/>
      </c>
      <c r="D37" s="115" t="str">
        <f aca="false">IFERROR(ROUND(AVERAGE(Z37,AV37,BR37,CN37),0),"")</f>
        <v/>
      </c>
      <c r="E37" s="115" t="str">
        <f aca="false">IFERROR(ROUND(AVERAGE(AA37,AW37,BS37,CO37),0),"")</f>
        <v/>
      </c>
      <c r="F37" s="115" t="str">
        <f aca="false">IFERROR(ROUND(AVERAGE(AB37,AX37,BT37,CP37),0),"")</f>
        <v/>
      </c>
      <c r="G37" s="115" t="str">
        <f aca="false">IFERROR(ROUND(AVERAGE(AC37,AY37,BU37,CQ37),0),"")</f>
        <v/>
      </c>
      <c r="H37" s="115" t="str">
        <f aca="false">IFERROR(ROUND(AVERAGE(AD37,AZ37,BV37,CR37),0),"")</f>
        <v/>
      </c>
      <c r="I37" s="115" t="str">
        <f aca="false">IFERROR(ROUND(AVERAGE(AE37,BA37,BW37,CS37),0),"")</f>
        <v/>
      </c>
      <c r="J37" s="115" t="str">
        <f aca="false">IFERROR(ROUND(AVERAGE(AF37,BB37,BX37,CT37),0),"")</f>
        <v/>
      </c>
      <c r="K37" s="115" t="str">
        <f aca="false">IFERROR(ROUND(AVERAGE(AG37,BC37,BY37,CU37),0),"")</f>
        <v/>
      </c>
      <c r="L37" s="115" t="str">
        <f aca="false">IFERROR(ROUND(AVERAGE(AH37,BD37,BZ37,CV37),0),"")</f>
        <v/>
      </c>
      <c r="M37" s="115" t="str">
        <f aca="false">IFERROR(ROUND(AVERAGE(AI37,BE37,CA37,CW37),0),"")</f>
        <v/>
      </c>
      <c r="N37" s="115" t="str">
        <f aca="false">IFERROR(ROUND(AVERAGE(AJ37,BF37,CB37,CX37),0),"")</f>
        <v/>
      </c>
      <c r="O37" s="115" t="str">
        <f aca="false">IFERROR(ROUND(AVERAGE(AK37,BG37,CC37,CY37),0),"")</f>
        <v/>
      </c>
      <c r="P37" s="115" t="str">
        <f aca="false">IFERROR(ROUND(AVERAGE(AL37,BH37,CD37,CZ37),0),"")</f>
        <v/>
      </c>
      <c r="Q37" s="115" t="str">
        <f aca="false">IFERROR(ROUND(AVERAGE(AM37,BI37,CE37,DA37),0),"")</f>
        <v/>
      </c>
      <c r="R37" s="115" t="str">
        <f aca="false">IFERROR(ROUND(AVERAGE(AN37,BJ37,CF37,DB37),0),"")</f>
        <v/>
      </c>
      <c r="S37" s="115" t="str">
        <f aca="false">IFERROR(ROUND(AVERAGE(AO37,BK37,CG37,DC37),0),"")</f>
        <v/>
      </c>
      <c r="T37" s="115" t="str">
        <f aca="false">IFERROR(ROUND(AVERAGE(AP37,BL37,CH37,DD37),0),"")</f>
        <v/>
      </c>
      <c r="U37" s="115" t="str">
        <f aca="false">IFERROR(ROUND(AVERAGE(AQ37,BM37,CI37,DE37),0),"")</f>
        <v/>
      </c>
      <c r="V37" s="115" t="str">
        <f aca="false">IFERROR(ROUND(AVERAGE(AR37,BN37,CJ37,DF37),0),"")</f>
        <v/>
      </c>
      <c r="W37" s="115" t="str">
        <f aca="false">IFERROR(ROUND(AVERAGE(AS37,BO37,CK37,DG37),0),"")</f>
        <v/>
      </c>
      <c r="X37" s="94" t="str">
        <f aca="false">IFERROR(INDEX('ES-Efficacy Acceptability'!H$12:H$52,MATCH($A37,'ES-Efficacy Acceptability'!$B$12:$B$52,0)),"")</f>
        <v/>
      </c>
      <c r="Y37" s="94" t="str">
        <f aca="false">IFERROR(INDEX('ES-Efficacy Acceptability'!I$12:I$52,MATCH($A37,'ES-Efficacy Acceptability'!$B$12:$B$52,0)),"")</f>
        <v/>
      </c>
      <c r="Z37" s="94" t="str">
        <f aca="false">IFERROR(INDEX('ES-Efficacy Acceptability'!J$12:J$52,MATCH($A37,'ES-Efficacy Acceptability'!$B$12:$B$52,0)),"")</f>
        <v/>
      </c>
      <c r="AA37" s="94" t="str">
        <f aca="false">IFERROR(INDEX('ES-Efficacy Acceptability'!K$12:K$52,MATCH($A37,'ES-Efficacy Acceptability'!$B$12:$B$52,0)),"")</f>
        <v/>
      </c>
      <c r="AB37" s="94" t="str">
        <f aca="false">IFERROR(INDEX('ES-Efficacy Acceptability'!L$12:L$52,MATCH($A37,'ES-Efficacy Acceptability'!$B$12:$B$52,0)),"")</f>
        <v/>
      </c>
      <c r="AC37" s="94" t="str">
        <f aca="false">IFERROR(INDEX('ES-Efficacy Acceptability'!M$12:M$52,MATCH($A37,'ES-Efficacy Acceptability'!$B$12:$B$52,0)),"")</f>
        <v/>
      </c>
      <c r="AD37" s="94" t="str">
        <f aca="false">IFERROR(INDEX('ES-Efficacy Acceptability'!N$12:N$52,MATCH($A37,'ES-Efficacy Acceptability'!$B$12:$B$52,0)),"")</f>
        <v/>
      </c>
      <c r="AE37" s="94" t="str">
        <f aca="false">IFERROR(INDEX('ES-Efficacy Acceptability'!O$12:O$52,MATCH($A37,'ES-Efficacy Acceptability'!$B$12:$B$52,0)),"")</f>
        <v/>
      </c>
      <c r="AF37" s="94" t="str">
        <f aca="false">IFERROR(INDEX('ES-Efficacy Acceptability'!P$12:P$52,MATCH($A37,'ES-Efficacy Acceptability'!$B$12:$B$52,0)),"")</f>
        <v/>
      </c>
      <c r="AG37" s="94" t="str">
        <f aca="false">IFERROR(INDEX('ES-Efficacy Acceptability'!Q$12:Q$52,MATCH($A37,'ES-Efficacy Acceptability'!$B$12:$B$52,0)),"")</f>
        <v/>
      </c>
      <c r="AH37" s="94" t="str">
        <f aca="false">IFERROR(INDEX('ES-Efficacy Acceptability'!R$12:R$52,MATCH($A37,'ES-Efficacy Acceptability'!$B$12:$B$52,0)),"")</f>
        <v/>
      </c>
      <c r="AI37" s="94" t="str">
        <f aca="false">IFERROR(INDEX('ES-Efficacy Acceptability'!S$12:S$52,MATCH($A37,'ES-Efficacy Acceptability'!$B$12:$B$52,0)),"")</f>
        <v/>
      </c>
      <c r="AJ37" s="94" t="str">
        <f aca="false">IFERROR(INDEX('ES-Efficacy Acceptability'!T$12:T$52,MATCH($A37,'ES-Efficacy Acceptability'!$B$12:$B$52,0)),"")</f>
        <v/>
      </c>
      <c r="AK37" s="94" t="str">
        <f aca="false">IFERROR(INDEX('ES-Efficacy Acceptability'!U$12:U$52,MATCH($A37,'ES-Efficacy Acceptability'!$B$12:$B$52,0)),"")</f>
        <v/>
      </c>
      <c r="AL37" s="94" t="str">
        <f aca="false">IFERROR(INDEX('ES-Efficacy Acceptability'!V$12:V$52,MATCH($A37,'ES-Efficacy Acceptability'!$B$12:$B$52,0)),"")</f>
        <v/>
      </c>
      <c r="AM37" s="94" t="str">
        <f aca="false">IFERROR(INDEX('ES-Efficacy Acceptability'!W$12:W$52,MATCH($A37,'ES-Efficacy Acceptability'!$B$12:$B$52,0)),"")</f>
        <v/>
      </c>
      <c r="AN37" s="94" t="str">
        <f aca="false">IFERROR(INDEX('ES-Efficacy Acceptability'!X$12:X$52,MATCH($A37,'ES-Efficacy Acceptability'!$B$12:$B$52,0)),"")</f>
        <v/>
      </c>
      <c r="AO37" s="94" t="str">
        <f aca="false">IFERROR(INDEX('ES-Efficacy Acceptability'!Y$12:Y$52,MATCH($A37,'ES-Efficacy Acceptability'!$B$12:$B$52,0)),"")</f>
        <v/>
      </c>
      <c r="AP37" s="94" t="str">
        <f aca="false">IFERROR(INDEX('ES-Efficacy Acceptability'!Z$12:Z$52,MATCH($A37,'ES-Efficacy Acceptability'!$B$12:$B$52,0)),"")</f>
        <v/>
      </c>
      <c r="AQ37" s="94" t="str">
        <f aca="false">IFERROR(INDEX('ES-Efficacy Acceptability'!AA$12:AA$52,MATCH($A37,'ES-Efficacy Acceptability'!$B$12:$B$52,0)),"")</f>
        <v/>
      </c>
      <c r="AR37" s="94" t="str">
        <f aca="false">IFERROR(INDEX('ES-Efficacy Acceptability'!AB$12:AB$52,MATCH($A37,'ES-Efficacy Acceptability'!$B$12:$B$52,0)),"")</f>
        <v/>
      </c>
      <c r="AS37" s="94" t="str">
        <f aca="false">IFERROR(INDEX('ES-Efficacy Acceptability'!AC$12:AC$52,MATCH($A37,'ES-Efficacy Acceptability'!$B$12:$B$52,0)),"")</f>
        <v/>
      </c>
      <c r="AT37" s="94" t="str">
        <f aca="false">IFERROR(INDEX('IT-Efficacy Acceptability'!H$12:H$52,MATCH($A37,'IT-Efficacy Acceptability'!$B$12:$B$52,0)),"")</f>
        <v/>
      </c>
      <c r="AU37" s="94" t="str">
        <f aca="false">IFERROR(INDEX('IT-Efficacy Acceptability'!I$12:I$52,MATCH($A37,'IT-Efficacy Acceptability'!$B$12:$B$52,0)),"")</f>
        <v/>
      </c>
      <c r="AV37" s="94" t="str">
        <f aca="false">IFERROR(INDEX('IT-Efficacy Acceptability'!J$12:J$52,MATCH($A37,'IT-Efficacy Acceptability'!$B$12:$B$52,0)),"")</f>
        <v/>
      </c>
      <c r="AW37" s="94" t="str">
        <f aca="false">IFERROR(INDEX('IT-Efficacy Acceptability'!K$12:K$52,MATCH($A37,'IT-Efficacy Acceptability'!$B$12:$B$52,0)),"")</f>
        <v/>
      </c>
      <c r="AX37" s="94" t="str">
        <f aca="false">IFERROR(INDEX('IT-Efficacy Acceptability'!L$12:L$52,MATCH($A37,'IT-Efficacy Acceptability'!$B$12:$B$52,0)),"")</f>
        <v/>
      </c>
      <c r="AY37" s="94" t="str">
        <f aca="false">IFERROR(INDEX('IT-Efficacy Acceptability'!M$12:M$52,MATCH($A37,'IT-Efficacy Acceptability'!$B$12:$B$52,0)),"")</f>
        <v/>
      </c>
      <c r="AZ37" s="94" t="str">
        <f aca="false">IFERROR(INDEX('IT-Efficacy Acceptability'!N$12:N$52,MATCH($A37,'IT-Efficacy Acceptability'!$B$12:$B$52,0)),"")</f>
        <v/>
      </c>
      <c r="BA37" s="94" t="str">
        <f aca="false">IFERROR(INDEX('IT-Efficacy Acceptability'!O$12:O$52,MATCH($A37,'IT-Efficacy Acceptability'!$B$12:$B$52,0)),"")</f>
        <v/>
      </c>
      <c r="BB37" s="94" t="str">
        <f aca="false">IFERROR(INDEX('IT-Efficacy Acceptability'!P$12:P$52,MATCH($A37,'IT-Efficacy Acceptability'!$B$12:$B$52,0)),"")</f>
        <v/>
      </c>
      <c r="BC37" s="94" t="str">
        <f aca="false">IFERROR(INDEX('IT-Efficacy Acceptability'!Q$12:Q$52,MATCH($A37,'IT-Efficacy Acceptability'!$B$12:$B$52,0)),"")</f>
        <v/>
      </c>
      <c r="BD37" s="94" t="str">
        <f aca="false">IFERROR(INDEX('IT-Efficacy Acceptability'!R$12:R$52,MATCH($A37,'IT-Efficacy Acceptability'!$B$12:$B$52,0)),"")</f>
        <v/>
      </c>
      <c r="BE37" s="94" t="str">
        <f aca="false">IFERROR(INDEX('IT-Efficacy Acceptability'!S$12:S$52,MATCH($A37,'IT-Efficacy Acceptability'!$B$12:$B$52,0)),"")</f>
        <v/>
      </c>
      <c r="BF37" s="94" t="str">
        <f aca="false">IFERROR(INDEX('IT-Efficacy Acceptability'!T$12:T$52,MATCH($A37,'IT-Efficacy Acceptability'!$B$12:$B$52,0)),"")</f>
        <v/>
      </c>
      <c r="BG37" s="94" t="str">
        <f aca="false">IFERROR(INDEX('IT-Efficacy Acceptability'!U$12:U$52,MATCH($A37,'IT-Efficacy Acceptability'!$B$12:$B$52,0)),"")</f>
        <v/>
      </c>
      <c r="BH37" s="94" t="str">
        <f aca="false">IFERROR(INDEX('IT-Efficacy Acceptability'!V$12:V$52,MATCH($A37,'IT-Efficacy Acceptability'!$B$12:$B$52,0)),"")</f>
        <v/>
      </c>
      <c r="BI37" s="94" t="str">
        <f aca="false">IFERROR(INDEX('IT-Efficacy Acceptability'!W$12:W$52,MATCH($A37,'IT-Efficacy Acceptability'!$B$12:$B$52,0)),"")</f>
        <v/>
      </c>
      <c r="BJ37" s="94" t="str">
        <f aca="false">IFERROR(INDEX('IT-Efficacy Acceptability'!X$12:X$52,MATCH($A37,'IT-Efficacy Acceptability'!$B$12:$B$52,0)),"")</f>
        <v/>
      </c>
      <c r="BK37" s="94" t="str">
        <f aca="false">IFERROR(INDEX('IT-Efficacy Acceptability'!Y$12:Y$52,MATCH($A37,'IT-Efficacy Acceptability'!$B$12:$B$52,0)),"")</f>
        <v/>
      </c>
      <c r="BL37" s="94" t="str">
        <f aca="false">IFERROR(INDEX('IT-Efficacy Acceptability'!Z$12:Z$52,MATCH($A37,'IT-Efficacy Acceptability'!$B$12:$B$52,0)),"")</f>
        <v/>
      </c>
      <c r="BM37" s="94" t="str">
        <f aca="false">IFERROR(INDEX('IT-Efficacy Acceptability'!AA$12:AA$52,MATCH($A37,'IT-Efficacy Acceptability'!$B$12:$B$52,0)),"")</f>
        <v/>
      </c>
      <c r="BN37" s="94" t="str">
        <f aca="false">IFERROR(INDEX('IT-Efficacy Acceptability'!AB$12:AB$52,MATCH($A37,'IT-Efficacy Acceptability'!$B$12:$B$52,0)),"")</f>
        <v/>
      </c>
      <c r="BO37" s="94" t="str">
        <f aca="false">IFERROR(INDEX('IT-Efficacy Acceptability'!AC$12:AC$52,MATCH($A37,'IT-Efficacy Acceptability'!$B$12:$B$52,0)),"")</f>
        <v/>
      </c>
      <c r="BP37" s="94" t="str">
        <f aca="false">IFERROR(INDEX('DE-Efficacy Acceptability'!H$12:H$52,MATCH($A37,'DE-Efficacy Acceptability'!$B$12:$B$52,0)),"")</f>
        <v/>
      </c>
      <c r="BQ37" s="94" t="str">
        <f aca="false">IFERROR(INDEX('DE-Efficacy Acceptability'!I$12:I$52,MATCH($A37,'DE-Efficacy Acceptability'!$B$12:$B$52,0)),"")</f>
        <v/>
      </c>
      <c r="BR37" s="94" t="str">
        <f aca="false">IFERROR(INDEX('DE-Efficacy Acceptability'!J$12:J$52,MATCH($A37,'DE-Efficacy Acceptability'!$B$12:$B$52,0)),"")</f>
        <v/>
      </c>
      <c r="BS37" s="94" t="str">
        <f aca="false">IFERROR(INDEX('DE-Efficacy Acceptability'!K$12:K$52,MATCH($A37,'DE-Efficacy Acceptability'!$B$12:$B$52,0)),"")</f>
        <v/>
      </c>
      <c r="BT37" s="94" t="str">
        <f aca="false">IFERROR(INDEX('DE-Efficacy Acceptability'!L$12:L$52,MATCH($A37,'DE-Efficacy Acceptability'!$B$12:$B$52,0)),"")</f>
        <v/>
      </c>
      <c r="BU37" s="94" t="str">
        <f aca="false">IFERROR(INDEX('DE-Efficacy Acceptability'!M$12:M$52,MATCH($A37,'DE-Efficacy Acceptability'!$B$12:$B$52,0)),"")</f>
        <v/>
      </c>
      <c r="BV37" s="94" t="str">
        <f aca="false">IFERROR(INDEX('DE-Efficacy Acceptability'!N$12:N$52,MATCH($A37,'DE-Efficacy Acceptability'!$B$12:$B$52,0)),"")</f>
        <v/>
      </c>
      <c r="BW37" s="94" t="str">
        <f aca="false">IFERROR(INDEX('DE-Efficacy Acceptability'!O$12:O$52,MATCH($A37,'DE-Efficacy Acceptability'!$B$12:$B$52,0)),"")</f>
        <v/>
      </c>
      <c r="BX37" s="94" t="str">
        <f aca="false">IFERROR(INDEX('DE-Efficacy Acceptability'!P$12:P$52,MATCH($A37,'DE-Efficacy Acceptability'!$B$12:$B$52,0)),"")</f>
        <v/>
      </c>
      <c r="BY37" s="94" t="str">
        <f aca="false">IFERROR(INDEX('DE-Efficacy Acceptability'!Q$12:Q$52,MATCH($A37,'DE-Efficacy Acceptability'!$B$12:$B$52,0)),"")</f>
        <v/>
      </c>
      <c r="BZ37" s="94" t="str">
        <f aca="false">IFERROR(INDEX('DE-Efficacy Acceptability'!R$12:R$52,MATCH($A37,'DE-Efficacy Acceptability'!$B$12:$B$52,0)),"")</f>
        <v/>
      </c>
      <c r="CA37" s="94" t="str">
        <f aca="false">IFERROR(INDEX('DE-Efficacy Acceptability'!S$12:S$52,MATCH($A37,'DE-Efficacy Acceptability'!$B$12:$B$52,0)),"")</f>
        <v/>
      </c>
      <c r="CB37" s="94" t="str">
        <f aca="false">IFERROR(INDEX('DE-Efficacy Acceptability'!T$12:T$52,MATCH($A37,'DE-Efficacy Acceptability'!$B$12:$B$52,0)),"")</f>
        <v/>
      </c>
      <c r="CC37" s="94" t="str">
        <f aca="false">IFERROR(INDEX('DE-Efficacy Acceptability'!U$12:U$52,MATCH($A37,'DE-Efficacy Acceptability'!$B$12:$B$52,0)),"")</f>
        <v/>
      </c>
      <c r="CD37" s="94" t="str">
        <f aca="false">IFERROR(INDEX('DE-Efficacy Acceptability'!V$12:V$52,MATCH($A37,'DE-Efficacy Acceptability'!$B$12:$B$52,0)),"")</f>
        <v/>
      </c>
      <c r="CE37" s="94" t="str">
        <f aca="false">IFERROR(INDEX('DE-Efficacy Acceptability'!W$12:W$52,MATCH($A37,'DE-Efficacy Acceptability'!$B$12:$B$52,0)),"")</f>
        <v/>
      </c>
      <c r="CF37" s="94" t="str">
        <f aca="false">IFERROR(INDEX('DE-Efficacy Acceptability'!X$12:X$52,MATCH($A37,'DE-Efficacy Acceptability'!$B$12:$B$52,0)),"")</f>
        <v/>
      </c>
      <c r="CG37" s="94" t="str">
        <f aca="false">IFERROR(INDEX('DE-Efficacy Acceptability'!Y$12:Y$52,MATCH($A37,'DE-Efficacy Acceptability'!$B$12:$B$52,0)),"")</f>
        <v/>
      </c>
      <c r="CH37" s="94" t="str">
        <f aca="false">IFERROR(INDEX('DE-Efficacy Acceptability'!Z$12:Z$52,MATCH($A37,'DE-Efficacy Acceptability'!$B$12:$B$52,0)),"")</f>
        <v/>
      </c>
      <c r="CI37" s="94" t="str">
        <f aca="false">IFERROR(INDEX('DE-Efficacy Acceptability'!AA$12:AA$52,MATCH($A37,'DE-Efficacy Acceptability'!$B$12:$B$52,0)),"")</f>
        <v/>
      </c>
      <c r="CJ37" s="94" t="str">
        <f aca="false">IFERROR(INDEX('DE-Efficacy Acceptability'!AB$12:AB$52,MATCH($A37,'DE-Efficacy Acceptability'!$B$12:$B$52,0)),"")</f>
        <v/>
      </c>
      <c r="CK37" s="94" t="str">
        <f aca="false">IFERROR(INDEX('DE-Efficacy Acceptability'!AC$12:AC$52,MATCH($A37,'DE-Efficacy Acceptability'!$B$12:$B$52,0)),"")</f>
        <v/>
      </c>
      <c r="CL37" s="94" t="str">
        <f aca="false">IFERROR(INDEX('FR-Efficacy Acceptability'!H$12:H$52,MATCH($A37,'FR-Efficacy Acceptability'!$B$12:$B$52,0)),"")</f>
        <v/>
      </c>
      <c r="CM37" s="94" t="str">
        <f aca="false">IFERROR(INDEX('FR-Efficacy Acceptability'!I$12:I$52,MATCH($A37,'FR-Efficacy Acceptability'!$B$12:$B$52,0)),"")</f>
        <v/>
      </c>
      <c r="CN37" s="94" t="str">
        <f aca="false">IFERROR(INDEX('FR-Efficacy Acceptability'!J$12:J$52,MATCH($A37,'FR-Efficacy Acceptability'!$B$12:$B$52,0)),"")</f>
        <v/>
      </c>
      <c r="CO37" s="94" t="str">
        <f aca="false">IFERROR(INDEX('FR-Efficacy Acceptability'!K$12:K$52,MATCH($A37,'FR-Efficacy Acceptability'!$B$12:$B$52,0)),"")</f>
        <v/>
      </c>
      <c r="CP37" s="94" t="str">
        <f aca="false">IFERROR(INDEX('FR-Efficacy Acceptability'!L$12:L$52,MATCH($A37,'FR-Efficacy Acceptability'!$B$12:$B$52,0)),"")</f>
        <v/>
      </c>
      <c r="CQ37" s="94" t="str">
        <f aca="false">IFERROR(INDEX('FR-Efficacy Acceptability'!M$12:M$52,MATCH($A37,'FR-Efficacy Acceptability'!$B$12:$B$52,0)),"")</f>
        <v/>
      </c>
      <c r="CR37" s="94" t="str">
        <f aca="false">IFERROR(INDEX('FR-Efficacy Acceptability'!N$12:N$52,MATCH($A37,'FR-Efficacy Acceptability'!$B$12:$B$52,0)),"")</f>
        <v/>
      </c>
      <c r="CS37" s="94" t="str">
        <f aca="false">IFERROR(INDEX('FR-Efficacy Acceptability'!O$12:O$52,MATCH($A37,'FR-Efficacy Acceptability'!$B$12:$B$52,0)),"")</f>
        <v/>
      </c>
      <c r="CT37" s="94" t="str">
        <f aca="false">IFERROR(INDEX('FR-Efficacy Acceptability'!P$12:P$52,MATCH($A37,'FR-Efficacy Acceptability'!$B$12:$B$52,0)),"")</f>
        <v/>
      </c>
      <c r="CU37" s="94" t="str">
        <f aca="false">IFERROR(INDEX('FR-Efficacy Acceptability'!Q$12:Q$52,MATCH($A37,'FR-Efficacy Acceptability'!$B$12:$B$52,0)),"")</f>
        <v/>
      </c>
      <c r="CV37" s="94" t="str">
        <f aca="false">IFERROR(INDEX('FR-Efficacy Acceptability'!R$12:R$52,MATCH($A37,'FR-Efficacy Acceptability'!$B$12:$B$52,0)),"")</f>
        <v/>
      </c>
      <c r="CW37" s="94" t="str">
        <f aca="false">IFERROR(INDEX('FR-Efficacy Acceptability'!S$12:S$52,MATCH($A37,'FR-Efficacy Acceptability'!$B$12:$B$52,0)),"")</f>
        <v/>
      </c>
      <c r="CX37" s="94" t="str">
        <f aca="false">IFERROR(INDEX('FR-Efficacy Acceptability'!T$12:T$52,MATCH($A37,'FR-Efficacy Acceptability'!$B$12:$B$52,0)),"")</f>
        <v/>
      </c>
      <c r="CY37" s="94" t="str">
        <f aca="false">IFERROR(INDEX('FR-Efficacy Acceptability'!U$12:U$52,MATCH($A37,'FR-Efficacy Acceptability'!$B$12:$B$52,0)),"")</f>
        <v/>
      </c>
      <c r="CZ37" s="94" t="str">
        <f aca="false">IFERROR(INDEX('FR-Efficacy Acceptability'!V$12:V$52,MATCH($A37,'FR-Efficacy Acceptability'!$B$12:$B$52,0)),"")</f>
        <v/>
      </c>
      <c r="DA37" s="94" t="str">
        <f aca="false">IFERROR(INDEX('FR-Efficacy Acceptability'!W$12:W$52,MATCH($A37,'FR-Efficacy Acceptability'!$B$12:$B$52,0)),"")</f>
        <v/>
      </c>
      <c r="DB37" s="94" t="str">
        <f aca="false">IFERROR(INDEX('FR-Efficacy Acceptability'!X$12:X$52,MATCH($A37,'FR-Efficacy Acceptability'!$B$12:$B$52,0)),"")</f>
        <v/>
      </c>
      <c r="DC37" s="94" t="str">
        <f aca="false">IFERROR(INDEX('FR-Efficacy Acceptability'!Y$12:Y$52,MATCH($A37,'FR-Efficacy Acceptability'!$B$12:$B$52,0)),"")</f>
        <v/>
      </c>
      <c r="DD37" s="94" t="str">
        <f aca="false">IFERROR(INDEX('FR-Efficacy Acceptability'!Z$12:Z$52,MATCH($A37,'FR-Efficacy Acceptability'!$B$12:$B$52,0)),"")</f>
        <v/>
      </c>
      <c r="DE37" s="94" t="str">
        <f aca="false">IFERROR(INDEX('FR-Efficacy Acceptability'!AA$12:AA$52,MATCH($A37,'FR-Efficacy Acceptability'!$B$12:$B$52,0)),"")</f>
        <v/>
      </c>
      <c r="DF37" s="94" t="str">
        <f aca="false">IFERROR(INDEX('FR-Efficacy Acceptability'!AB$12:AB$52,MATCH($A37,'FR-Efficacy Acceptability'!$B$12:$B$52,0)),"")</f>
        <v/>
      </c>
      <c r="DG37" s="94" t="str">
        <f aca="false">IFERROR(INDEX('FR-Efficacy Acceptability'!AC$12:AC$52,MATCH($A37,'FR-Efficacy Acceptability'!$B$12:$B$52,0)),"")</f>
        <v/>
      </c>
      <c r="DH37" s="115" t="str">
        <f aca="false">IF(X37&lt;&gt;"",X37-B37,"")</f>
        <v/>
      </c>
      <c r="DI37" s="115" t="str">
        <f aca="false">IF(Y37&lt;&gt;"",Y37-C37,"")</f>
        <v/>
      </c>
      <c r="DJ37" s="115" t="str">
        <f aca="false">IF(Z37&lt;&gt;"",Z37-D37,"")</f>
        <v/>
      </c>
      <c r="DK37" s="115" t="str">
        <f aca="false">IF(AA37&lt;&gt;"",AA37-E37,"")</f>
        <v/>
      </c>
      <c r="DL37" s="115" t="str">
        <f aca="false">IF(AB37&lt;&gt;"",AB37-F37,"")</f>
        <v/>
      </c>
      <c r="DM37" s="115" t="str">
        <f aca="false">IF(AC37&lt;&gt;"",AC37-G37,"")</f>
        <v/>
      </c>
      <c r="DN37" s="115" t="str">
        <f aca="false">IF(AD37&lt;&gt;"",AD37-H37,"")</f>
        <v/>
      </c>
      <c r="DO37" s="115" t="str">
        <f aca="false">IF(AE37&lt;&gt;"",AE37-I37,"")</f>
        <v/>
      </c>
      <c r="DP37" s="115" t="str">
        <f aca="false">IF(AF37&lt;&gt;"",AF37-J37,"")</f>
        <v/>
      </c>
      <c r="DQ37" s="115" t="str">
        <f aca="false">IF(AG37&lt;&gt;"",AG37-K37,"")</f>
        <v/>
      </c>
      <c r="DR37" s="115" t="str">
        <f aca="false">IF(AH37&lt;&gt;"",AH37-L37,"")</f>
        <v/>
      </c>
      <c r="DS37" s="115" t="str">
        <f aca="false">IF(AI37&lt;&gt;"",AI37-M37,"")</f>
        <v/>
      </c>
      <c r="DT37" s="115" t="str">
        <f aca="false">IF(AJ37&lt;&gt;"",AJ37-N37,"")</f>
        <v/>
      </c>
      <c r="DU37" s="115" t="str">
        <f aca="false">IF(AK37&lt;&gt;"",AK37-O37,"")</f>
        <v/>
      </c>
      <c r="DV37" s="115" t="str">
        <f aca="false">IF(AL37&lt;&gt;"",AL37-P37,"")</f>
        <v/>
      </c>
      <c r="DW37" s="115" t="str">
        <f aca="false">IF(AM37&lt;&gt;"",AM37-Q37,"")</f>
        <v/>
      </c>
      <c r="DX37" s="115" t="str">
        <f aca="false">IF(AN37&lt;&gt;"",AN37-R37,"")</f>
        <v/>
      </c>
      <c r="DY37" s="115" t="str">
        <f aca="false">IF(AO37&lt;&gt;"",AO37-S37,"")</f>
        <v/>
      </c>
      <c r="DZ37" s="115" t="str">
        <f aca="false">IF(AP37&lt;&gt;"",AP37-T37,"")</f>
        <v/>
      </c>
      <c r="EA37" s="115" t="str">
        <f aca="false">IF(AQ37&lt;&gt;"",AQ37-U37,"")</f>
        <v/>
      </c>
      <c r="EB37" s="115" t="str">
        <f aca="false">IF(AR37&lt;&gt;"",AR37-V37,"")</f>
        <v/>
      </c>
      <c r="EC37" s="115" t="str">
        <f aca="false">IF(AS37&lt;&gt;"",AS37-W37,"")</f>
        <v/>
      </c>
      <c r="ED37" s="115" t="str">
        <f aca="false">IF(AT37&lt;&gt;"",AT37-B37,"")</f>
        <v/>
      </c>
      <c r="EE37" s="115" t="str">
        <f aca="false">IF(AU37&lt;&gt;"",AU37-C37,"")</f>
        <v/>
      </c>
      <c r="EF37" s="115" t="str">
        <f aca="false">IF(AV37&lt;&gt;"",AV37-D37,"")</f>
        <v/>
      </c>
      <c r="EG37" s="115" t="str">
        <f aca="false">IF(AW37&lt;&gt;"",AW37-E37,"")</f>
        <v/>
      </c>
      <c r="EH37" s="115" t="str">
        <f aca="false">IF(AX37&lt;&gt;"",AX37-F37,"")</f>
        <v/>
      </c>
      <c r="EI37" s="115" t="str">
        <f aca="false">IF(AY37&lt;&gt;"",AY37-G37,"")</f>
        <v/>
      </c>
      <c r="EJ37" s="115" t="str">
        <f aca="false">IF(AZ37&lt;&gt;"",AZ37-H37,"")</f>
        <v/>
      </c>
      <c r="EK37" s="115" t="str">
        <f aca="false">IF(BA37&lt;&gt;"",BA37-I37,"")</f>
        <v/>
      </c>
      <c r="EL37" s="115" t="str">
        <f aca="false">IF(BB37&lt;&gt;"",BB37-J37,"")</f>
        <v/>
      </c>
      <c r="EM37" s="115" t="str">
        <f aca="false">IF(BC37&lt;&gt;"",BC37-K37,"")</f>
        <v/>
      </c>
      <c r="EN37" s="115" t="str">
        <f aca="false">IF(BD37&lt;&gt;"",BD37-L37,"")</f>
        <v/>
      </c>
      <c r="EO37" s="115" t="str">
        <f aca="false">IF(BE37&lt;&gt;"",BE37-M37,"")</f>
        <v/>
      </c>
      <c r="EP37" s="115" t="str">
        <f aca="false">IF(BF37&lt;&gt;"",BF37-N37,"")</f>
        <v/>
      </c>
      <c r="EQ37" s="115" t="str">
        <f aca="false">IF(BG37&lt;&gt;"",BG37-O37,"")</f>
        <v/>
      </c>
      <c r="ER37" s="115" t="str">
        <f aca="false">IF(BH37&lt;&gt;"",BH37-P37,"")</f>
        <v/>
      </c>
      <c r="ES37" s="115" t="str">
        <f aca="false">IF(BI37&lt;&gt;"",BI37-Q37,"")</f>
        <v/>
      </c>
      <c r="ET37" s="115" t="str">
        <f aca="false">IF(BJ37&lt;&gt;"",BJ37-R37,"")</f>
        <v/>
      </c>
      <c r="EU37" s="115" t="str">
        <f aca="false">IF(BK37&lt;&gt;"",BK37-S37,"")</f>
        <v/>
      </c>
      <c r="EV37" s="115" t="str">
        <f aca="false">IF(BL37&lt;&gt;"",BL37-T37,"")</f>
        <v/>
      </c>
      <c r="EW37" s="115" t="str">
        <f aca="false">IF(BM37&lt;&gt;"",BM37-U37,"")</f>
        <v/>
      </c>
      <c r="EX37" s="115" t="str">
        <f aca="false">IF(BN37&lt;&gt;"",BN37-V37,"")</f>
        <v/>
      </c>
      <c r="EY37" s="115" t="str">
        <f aca="false">IF(BO37&lt;&gt;"",BO37-W37,"")</f>
        <v/>
      </c>
      <c r="EZ37" s="115" t="str">
        <f aca="false">IF(BP37&lt;&gt;"",BP37-B37,"")</f>
        <v/>
      </c>
      <c r="FA37" s="115" t="str">
        <f aca="false">IF(BQ37&lt;&gt;"",BQ37-C37,"")</f>
        <v/>
      </c>
      <c r="FB37" s="115" t="str">
        <f aca="false">IF(BR37&lt;&gt;"",BR37-D37,"")</f>
        <v/>
      </c>
      <c r="FC37" s="115" t="str">
        <f aca="false">IF(BS37&lt;&gt;"",BS37-E37,"")</f>
        <v/>
      </c>
      <c r="FD37" s="115" t="str">
        <f aca="false">IF(BT37&lt;&gt;"",BT37-F37,"")</f>
        <v/>
      </c>
      <c r="FE37" s="115" t="str">
        <f aca="false">IF(BU37&lt;&gt;"",BU37-G37,"")</f>
        <v/>
      </c>
      <c r="FF37" s="115" t="str">
        <f aca="false">IF(BV37&lt;&gt;"",BV37-H37,"")</f>
        <v/>
      </c>
      <c r="FG37" s="115" t="str">
        <f aca="false">IF(BW37&lt;&gt;"",BW37-I37,"")</f>
        <v/>
      </c>
      <c r="FH37" s="115" t="str">
        <f aca="false">IF(BX37&lt;&gt;"",BX37-J37,"")</f>
        <v/>
      </c>
      <c r="FI37" s="115" t="str">
        <f aca="false">IF(BY37&lt;&gt;"",BY37-K37,"")</f>
        <v/>
      </c>
      <c r="FJ37" s="115" t="str">
        <f aca="false">IF(BZ37&lt;&gt;"",BZ37-L37,"")</f>
        <v/>
      </c>
      <c r="FK37" s="115" t="str">
        <f aca="false">IF(CA37&lt;&gt;"",CA37-M37,"")</f>
        <v/>
      </c>
      <c r="FL37" s="115" t="str">
        <f aca="false">IF(CB37&lt;&gt;"",CB37-N37,"")</f>
        <v/>
      </c>
      <c r="FM37" s="115" t="str">
        <f aca="false">IF(CC37&lt;&gt;"",CC37-O37,"")</f>
        <v/>
      </c>
      <c r="FN37" s="115" t="str">
        <f aca="false">IF(CD37&lt;&gt;"",CD37-P37,"")</f>
        <v/>
      </c>
      <c r="FO37" s="115" t="str">
        <f aca="false">IF(CE37&lt;&gt;"",CE37-Q37,"")</f>
        <v/>
      </c>
      <c r="FP37" s="115" t="str">
        <f aca="false">IF(CF37&lt;&gt;"",CF37-R37,"")</f>
        <v/>
      </c>
      <c r="FQ37" s="115" t="str">
        <f aca="false">IF(CG37&lt;&gt;"",CG37-S37,"")</f>
        <v/>
      </c>
      <c r="FR37" s="115" t="str">
        <f aca="false">IF(CH37&lt;&gt;"",CH37-T37,"")</f>
        <v/>
      </c>
      <c r="FS37" s="115" t="str">
        <f aca="false">IF(CI37&lt;&gt;"",CI37-U37,"")</f>
        <v/>
      </c>
      <c r="FT37" s="115" t="str">
        <f aca="false">IF(CJ37&lt;&gt;"",CJ37-V37,"")</f>
        <v/>
      </c>
      <c r="FU37" s="115" t="str">
        <f aca="false">IF(CK37&lt;&gt;"",CK37-W37,"")</f>
        <v/>
      </c>
      <c r="FV37" s="115" t="str">
        <f aca="false">IF(CL37&lt;&gt;"",CL37-B37,"")</f>
        <v/>
      </c>
      <c r="FW37" s="115" t="str">
        <f aca="false">IF(CM37&lt;&gt;"",CM37-C37,"")</f>
        <v/>
      </c>
      <c r="FX37" s="115" t="str">
        <f aca="false">IF(CN37&lt;&gt;"",CN37-D37,"")</f>
        <v/>
      </c>
      <c r="FY37" s="115" t="str">
        <f aca="false">IF(CO37&lt;&gt;"",CO37-E37,"")</f>
        <v/>
      </c>
      <c r="FZ37" s="115" t="str">
        <f aca="false">IF(CP37&lt;&gt;"",CP37-F37,"")</f>
        <v/>
      </c>
      <c r="GA37" s="115" t="str">
        <f aca="false">IF(CQ37&lt;&gt;"",CQ37-G37,"")</f>
        <v/>
      </c>
      <c r="GB37" s="115" t="str">
        <f aca="false">IF(CR37&lt;&gt;"",CR37-H37,"")</f>
        <v/>
      </c>
      <c r="GC37" s="115" t="str">
        <f aca="false">IF(CS37&lt;&gt;"",CS37-I37,"")</f>
        <v/>
      </c>
      <c r="GD37" s="115" t="str">
        <f aca="false">IF(CT37&lt;&gt;"",CT37-J37,"")</f>
        <v/>
      </c>
      <c r="GE37" s="115" t="str">
        <f aca="false">IF(CU37&lt;&gt;"",CU37-K37,"")</f>
        <v/>
      </c>
      <c r="GF37" s="115" t="str">
        <f aca="false">IF(CV37&lt;&gt;"",CV37-L37,"")</f>
        <v/>
      </c>
      <c r="GG37" s="115" t="str">
        <f aca="false">IF(CW37&lt;&gt;"",CW37-M37,"")</f>
        <v/>
      </c>
      <c r="GH37" s="115" t="str">
        <f aca="false">IF(CX37&lt;&gt;"",CX37-N37,"")</f>
        <v/>
      </c>
      <c r="GI37" s="115" t="str">
        <f aca="false">IF(CY37&lt;&gt;"",CY37-O37,"")</f>
        <v/>
      </c>
      <c r="GJ37" s="115" t="str">
        <f aca="false">IF(CZ37&lt;&gt;"",CZ37-P37,"")</f>
        <v/>
      </c>
      <c r="GK37" s="115" t="str">
        <f aca="false">IF(DA37&lt;&gt;"",DA37-Q37,"")</f>
        <v/>
      </c>
      <c r="GL37" s="115" t="str">
        <f aca="false">IF(DB37&lt;&gt;"",DB37-R37,"")</f>
        <v/>
      </c>
      <c r="GM37" s="115" t="str">
        <f aca="false">IF(DC37&lt;&gt;"",DC37-S37,"")</f>
        <v/>
      </c>
      <c r="GN37" s="115" t="str">
        <f aca="false">IF(DD37&lt;&gt;"",DD37-T37,"")</f>
        <v/>
      </c>
      <c r="GO37" s="115" t="str">
        <f aca="false">IF(DE37&lt;&gt;"",DE37-U37,"")</f>
        <v/>
      </c>
      <c r="GP37" s="115" t="str">
        <f aca="false">IF(DF37&lt;&gt;"",DF37-V37,"")</f>
        <v/>
      </c>
      <c r="GQ37" s="115" t="str">
        <f aca="false">IF(DG37&lt;&gt;"",DG37-W37,"")</f>
        <v/>
      </c>
      <c r="GR37" s="116" t="n">
        <f aca="false" t="array" ref="GR37:GR37">MAX(DH37:GQ37)=MIN(DH37:GQ37)</f>
        <v>1</v>
      </c>
    </row>
    <row r="38" customFormat="false" ht="15" hidden="true" customHeight="false" outlineLevel="0" collapsed="false">
      <c r="A38" s="39" t="s">
        <v>62</v>
      </c>
      <c r="B38" s="115" t="str">
        <f aca="false">IFERROR(ROUND(AVERAGE(X38,AT38,BP38,CL38),0),"")</f>
        <v/>
      </c>
      <c r="C38" s="115" t="str">
        <f aca="false">IFERROR(ROUND(AVERAGE(Y38,AU38,BQ38,CM38),0),"")</f>
        <v/>
      </c>
      <c r="D38" s="115" t="str">
        <f aca="false">IFERROR(ROUND(AVERAGE(Z38,AV38,BR38,CN38),0),"")</f>
        <v/>
      </c>
      <c r="E38" s="115" t="str">
        <f aca="false">IFERROR(ROUND(AVERAGE(AA38,AW38,BS38,CO38),0),"")</f>
        <v/>
      </c>
      <c r="F38" s="115" t="str">
        <f aca="false">IFERROR(ROUND(AVERAGE(AB38,AX38,BT38,CP38),0),"")</f>
        <v/>
      </c>
      <c r="G38" s="115" t="str">
        <f aca="false">IFERROR(ROUND(AVERAGE(AC38,AY38,BU38,CQ38),0),"")</f>
        <v/>
      </c>
      <c r="H38" s="115" t="str">
        <f aca="false">IFERROR(ROUND(AVERAGE(AD38,AZ38,BV38,CR38),0),"")</f>
        <v/>
      </c>
      <c r="I38" s="115" t="str">
        <f aca="false">IFERROR(ROUND(AVERAGE(AE38,BA38,BW38,CS38),0),"")</f>
        <v/>
      </c>
      <c r="J38" s="115" t="str">
        <f aca="false">IFERROR(ROUND(AVERAGE(AF38,BB38,BX38,CT38),0),"")</f>
        <v/>
      </c>
      <c r="K38" s="115" t="str">
        <f aca="false">IFERROR(ROUND(AVERAGE(AG38,BC38,BY38,CU38),0),"")</f>
        <v/>
      </c>
      <c r="L38" s="115" t="str">
        <f aca="false">IFERROR(ROUND(AVERAGE(AH38,BD38,BZ38,CV38),0),"")</f>
        <v/>
      </c>
      <c r="M38" s="115" t="str">
        <f aca="false">IFERROR(ROUND(AVERAGE(AI38,BE38,CA38,CW38),0),"")</f>
        <v/>
      </c>
      <c r="N38" s="115" t="str">
        <f aca="false">IFERROR(ROUND(AVERAGE(AJ38,BF38,CB38,CX38),0),"")</f>
        <v/>
      </c>
      <c r="O38" s="115" t="str">
        <f aca="false">IFERROR(ROUND(AVERAGE(AK38,BG38,CC38,CY38),0),"")</f>
        <v/>
      </c>
      <c r="P38" s="115" t="str">
        <f aca="false">IFERROR(ROUND(AVERAGE(AL38,BH38,CD38,CZ38),0),"")</f>
        <v/>
      </c>
      <c r="Q38" s="115" t="str">
        <f aca="false">IFERROR(ROUND(AVERAGE(AM38,BI38,CE38,DA38),0),"")</f>
        <v/>
      </c>
      <c r="R38" s="115" t="str">
        <f aca="false">IFERROR(ROUND(AVERAGE(AN38,BJ38,CF38,DB38),0),"")</f>
        <v/>
      </c>
      <c r="S38" s="115" t="str">
        <f aca="false">IFERROR(ROUND(AVERAGE(AO38,BK38,CG38,DC38),0),"")</f>
        <v/>
      </c>
      <c r="T38" s="115" t="str">
        <f aca="false">IFERROR(ROUND(AVERAGE(AP38,BL38,CH38,DD38),0),"")</f>
        <v/>
      </c>
      <c r="U38" s="115" t="str">
        <f aca="false">IFERROR(ROUND(AVERAGE(AQ38,BM38,CI38,DE38),0),"")</f>
        <v/>
      </c>
      <c r="V38" s="115" t="str">
        <f aca="false">IFERROR(ROUND(AVERAGE(AR38,BN38,CJ38,DF38),0),"")</f>
        <v/>
      </c>
      <c r="W38" s="115" t="str">
        <f aca="false">IFERROR(ROUND(AVERAGE(AS38,BO38,CK38,DG38),0),"")</f>
        <v/>
      </c>
      <c r="X38" s="94" t="str">
        <f aca="false">IFERROR(INDEX('ES-Efficacy Acceptability'!H$12:H$52,MATCH($A38,'ES-Efficacy Acceptability'!$B$12:$B$52,0)),"")</f>
        <v/>
      </c>
      <c r="Y38" s="94" t="str">
        <f aca="false">IFERROR(INDEX('ES-Efficacy Acceptability'!I$12:I$52,MATCH($A38,'ES-Efficacy Acceptability'!$B$12:$B$52,0)),"")</f>
        <v/>
      </c>
      <c r="Z38" s="94" t="str">
        <f aca="false">IFERROR(INDEX('ES-Efficacy Acceptability'!J$12:J$52,MATCH($A38,'ES-Efficacy Acceptability'!$B$12:$B$52,0)),"")</f>
        <v/>
      </c>
      <c r="AA38" s="94" t="str">
        <f aca="false">IFERROR(INDEX('ES-Efficacy Acceptability'!K$12:K$52,MATCH($A38,'ES-Efficacy Acceptability'!$B$12:$B$52,0)),"")</f>
        <v/>
      </c>
      <c r="AB38" s="94" t="str">
        <f aca="false">IFERROR(INDEX('ES-Efficacy Acceptability'!L$12:L$52,MATCH($A38,'ES-Efficacy Acceptability'!$B$12:$B$52,0)),"")</f>
        <v/>
      </c>
      <c r="AC38" s="94" t="str">
        <f aca="false">IFERROR(INDEX('ES-Efficacy Acceptability'!M$12:M$52,MATCH($A38,'ES-Efficacy Acceptability'!$B$12:$B$52,0)),"")</f>
        <v/>
      </c>
      <c r="AD38" s="94" t="str">
        <f aca="false">IFERROR(INDEX('ES-Efficacy Acceptability'!N$12:N$52,MATCH($A38,'ES-Efficacy Acceptability'!$B$12:$B$52,0)),"")</f>
        <v/>
      </c>
      <c r="AE38" s="94" t="str">
        <f aca="false">IFERROR(INDEX('ES-Efficacy Acceptability'!O$12:O$52,MATCH($A38,'ES-Efficacy Acceptability'!$B$12:$B$52,0)),"")</f>
        <v/>
      </c>
      <c r="AF38" s="94" t="str">
        <f aca="false">IFERROR(INDEX('ES-Efficacy Acceptability'!P$12:P$52,MATCH($A38,'ES-Efficacy Acceptability'!$B$12:$B$52,0)),"")</f>
        <v/>
      </c>
      <c r="AG38" s="94" t="str">
        <f aca="false">IFERROR(INDEX('ES-Efficacy Acceptability'!Q$12:Q$52,MATCH($A38,'ES-Efficacy Acceptability'!$B$12:$B$52,0)),"")</f>
        <v/>
      </c>
      <c r="AH38" s="94" t="str">
        <f aca="false">IFERROR(INDEX('ES-Efficacy Acceptability'!R$12:R$52,MATCH($A38,'ES-Efficacy Acceptability'!$B$12:$B$52,0)),"")</f>
        <v/>
      </c>
      <c r="AI38" s="94" t="str">
        <f aca="false">IFERROR(INDEX('ES-Efficacy Acceptability'!S$12:S$52,MATCH($A38,'ES-Efficacy Acceptability'!$B$12:$B$52,0)),"")</f>
        <v/>
      </c>
      <c r="AJ38" s="94" t="str">
        <f aca="false">IFERROR(INDEX('ES-Efficacy Acceptability'!T$12:T$52,MATCH($A38,'ES-Efficacy Acceptability'!$B$12:$B$52,0)),"")</f>
        <v/>
      </c>
      <c r="AK38" s="94" t="str">
        <f aca="false">IFERROR(INDEX('ES-Efficacy Acceptability'!U$12:U$52,MATCH($A38,'ES-Efficacy Acceptability'!$B$12:$B$52,0)),"")</f>
        <v/>
      </c>
      <c r="AL38" s="94" t="str">
        <f aca="false">IFERROR(INDEX('ES-Efficacy Acceptability'!V$12:V$52,MATCH($A38,'ES-Efficacy Acceptability'!$B$12:$B$52,0)),"")</f>
        <v/>
      </c>
      <c r="AM38" s="94" t="str">
        <f aca="false">IFERROR(INDEX('ES-Efficacy Acceptability'!W$12:W$52,MATCH($A38,'ES-Efficacy Acceptability'!$B$12:$B$52,0)),"")</f>
        <v/>
      </c>
      <c r="AN38" s="94" t="str">
        <f aca="false">IFERROR(INDEX('ES-Efficacy Acceptability'!X$12:X$52,MATCH($A38,'ES-Efficacy Acceptability'!$B$12:$B$52,0)),"")</f>
        <v/>
      </c>
      <c r="AO38" s="94" t="str">
        <f aca="false">IFERROR(INDEX('ES-Efficacy Acceptability'!Y$12:Y$52,MATCH($A38,'ES-Efficacy Acceptability'!$B$12:$B$52,0)),"")</f>
        <v/>
      </c>
      <c r="AP38" s="94" t="str">
        <f aca="false">IFERROR(INDEX('ES-Efficacy Acceptability'!Z$12:Z$52,MATCH($A38,'ES-Efficacy Acceptability'!$B$12:$B$52,0)),"")</f>
        <v/>
      </c>
      <c r="AQ38" s="94" t="str">
        <f aca="false">IFERROR(INDEX('ES-Efficacy Acceptability'!AA$12:AA$52,MATCH($A38,'ES-Efficacy Acceptability'!$B$12:$B$52,0)),"")</f>
        <v/>
      </c>
      <c r="AR38" s="94" t="str">
        <f aca="false">IFERROR(INDEX('ES-Efficacy Acceptability'!AB$12:AB$52,MATCH($A38,'ES-Efficacy Acceptability'!$B$12:$B$52,0)),"")</f>
        <v/>
      </c>
      <c r="AS38" s="94" t="str">
        <f aca="false">IFERROR(INDEX('ES-Efficacy Acceptability'!AC$12:AC$52,MATCH($A38,'ES-Efficacy Acceptability'!$B$12:$B$52,0)),"")</f>
        <v/>
      </c>
      <c r="AT38" s="94" t="str">
        <f aca="false">IFERROR(INDEX('IT-Efficacy Acceptability'!H$12:H$52,MATCH($A38,'IT-Efficacy Acceptability'!$B$12:$B$52,0)),"")</f>
        <v/>
      </c>
      <c r="AU38" s="94" t="str">
        <f aca="false">IFERROR(INDEX('IT-Efficacy Acceptability'!I$12:I$52,MATCH($A38,'IT-Efficacy Acceptability'!$B$12:$B$52,0)),"")</f>
        <v/>
      </c>
      <c r="AV38" s="94" t="str">
        <f aca="false">IFERROR(INDEX('IT-Efficacy Acceptability'!J$12:J$52,MATCH($A38,'IT-Efficacy Acceptability'!$B$12:$B$52,0)),"")</f>
        <v/>
      </c>
      <c r="AW38" s="94" t="str">
        <f aca="false">IFERROR(INDEX('IT-Efficacy Acceptability'!K$12:K$52,MATCH($A38,'IT-Efficacy Acceptability'!$B$12:$B$52,0)),"")</f>
        <v/>
      </c>
      <c r="AX38" s="94" t="str">
        <f aca="false">IFERROR(INDEX('IT-Efficacy Acceptability'!L$12:L$52,MATCH($A38,'IT-Efficacy Acceptability'!$B$12:$B$52,0)),"")</f>
        <v/>
      </c>
      <c r="AY38" s="94" t="str">
        <f aca="false">IFERROR(INDEX('IT-Efficacy Acceptability'!M$12:M$52,MATCH($A38,'IT-Efficacy Acceptability'!$B$12:$B$52,0)),"")</f>
        <v/>
      </c>
      <c r="AZ38" s="94" t="str">
        <f aca="false">IFERROR(INDEX('IT-Efficacy Acceptability'!N$12:N$52,MATCH($A38,'IT-Efficacy Acceptability'!$B$12:$B$52,0)),"")</f>
        <v/>
      </c>
      <c r="BA38" s="94" t="str">
        <f aca="false">IFERROR(INDEX('IT-Efficacy Acceptability'!O$12:O$52,MATCH($A38,'IT-Efficacy Acceptability'!$B$12:$B$52,0)),"")</f>
        <v/>
      </c>
      <c r="BB38" s="94" t="str">
        <f aca="false">IFERROR(INDEX('IT-Efficacy Acceptability'!P$12:P$52,MATCH($A38,'IT-Efficacy Acceptability'!$B$12:$B$52,0)),"")</f>
        <v/>
      </c>
      <c r="BC38" s="94" t="str">
        <f aca="false">IFERROR(INDEX('IT-Efficacy Acceptability'!Q$12:Q$52,MATCH($A38,'IT-Efficacy Acceptability'!$B$12:$B$52,0)),"")</f>
        <v/>
      </c>
      <c r="BD38" s="94" t="str">
        <f aca="false">IFERROR(INDEX('IT-Efficacy Acceptability'!R$12:R$52,MATCH($A38,'IT-Efficacy Acceptability'!$B$12:$B$52,0)),"")</f>
        <v/>
      </c>
      <c r="BE38" s="94" t="str">
        <f aca="false">IFERROR(INDEX('IT-Efficacy Acceptability'!S$12:S$52,MATCH($A38,'IT-Efficacy Acceptability'!$B$12:$B$52,0)),"")</f>
        <v/>
      </c>
      <c r="BF38" s="94" t="str">
        <f aca="false">IFERROR(INDEX('IT-Efficacy Acceptability'!T$12:T$52,MATCH($A38,'IT-Efficacy Acceptability'!$B$12:$B$52,0)),"")</f>
        <v/>
      </c>
      <c r="BG38" s="94" t="str">
        <f aca="false">IFERROR(INDEX('IT-Efficacy Acceptability'!U$12:U$52,MATCH($A38,'IT-Efficacy Acceptability'!$B$12:$B$52,0)),"")</f>
        <v/>
      </c>
      <c r="BH38" s="94" t="str">
        <f aca="false">IFERROR(INDEX('IT-Efficacy Acceptability'!V$12:V$52,MATCH($A38,'IT-Efficacy Acceptability'!$B$12:$B$52,0)),"")</f>
        <v/>
      </c>
      <c r="BI38" s="94" t="str">
        <f aca="false">IFERROR(INDEX('IT-Efficacy Acceptability'!W$12:W$52,MATCH($A38,'IT-Efficacy Acceptability'!$B$12:$B$52,0)),"")</f>
        <v/>
      </c>
      <c r="BJ38" s="94" t="str">
        <f aca="false">IFERROR(INDEX('IT-Efficacy Acceptability'!X$12:X$52,MATCH($A38,'IT-Efficacy Acceptability'!$B$12:$B$52,0)),"")</f>
        <v/>
      </c>
      <c r="BK38" s="94" t="str">
        <f aca="false">IFERROR(INDEX('IT-Efficacy Acceptability'!Y$12:Y$52,MATCH($A38,'IT-Efficacy Acceptability'!$B$12:$B$52,0)),"")</f>
        <v/>
      </c>
      <c r="BL38" s="94" t="str">
        <f aca="false">IFERROR(INDEX('IT-Efficacy Acceptability'!Z$12:Z$52,MATCH($A38,'IT-Efficacy Acceptability'!$B$12:$B$52,0)),"")</f>
        <v/>
      </c>
      <c r="BM38" s="94" t="str">
        <f aca="false">IFERROR(INDEX('IT-Efficacy Acceptability'!AA$12:AA$52,MATCH($A38,'IT-Efficacy Acceptability'!$B$12:$B$52,0)),"")</f>
        <v/>
      </c>
      <c r="BN38" s="94" t="str">
        <f aca="false">IFERROR(INDEX('IT-Efficacy Acceptability'!AB$12:AB$52,MATCH($A38,'IT-Efficacy Acceptability'!$B$12:$B$52,0)),"")</f>
        <v/>
      </c>
      <c r="BO38" s="94" t="str">
        <f aca="false">IFERROR(INDEX('IT-Efficacy Acceptability'!AC$12:AC$52,MATCH($A38,'IT-Efficacy Acceptability'!$B$12:$B$52,0)),"")</f>
        <v/>
      </c>
      <c r="BP38" s="94" t="str">
        <f aca="false">IFERROR(INDEX('DE-Efficacy Acceptability'!H$12:H$52,MATCH($A38,'DE-Efficacy Acceptability'!$B$12:$B$52,0)),"")</f>
        <v/>
      </c>
      <c r="BQ38" s="94" t="str">
        <f aca="false">IFERROR(INDEX('DE-Efficacy Acceptability'!I$12:I$52,MATCH($A38,'DE-Efficacy Acceptability'!$B$12:$B$52,0)),"")</f>
        <v/>
      </c>
      <c r="BR38" s="94" t="str">
        <f aca="false">IFERROR(INDEX('DE-Efficacy Acceptability'!J$12:J$52,MATCH($A38,'DE-Efficacy Acceptability'!$B$12:$B$52,0)),"")</f>
        <v/>
      </c>
      <c r="BS38" s="94" t="str">
        <f aca="false">IFERROR(INDEX('DE-Efficacy Acceptability'!K$12:K$52,MATCH($A38,'DE-Efficacy Acceptability'!$B$12:$B$52,0)),"")</f>
        <v/>
      </c>
      <c r="BT38" s="94" t="str">
        <f aca="false">IFERROR(INDEX('DE-Efficacy Acceptability'!L$12:L$52,MATCH($A38,'DE-Efficacy Acceptability'!$B$12:$B$52,0)),"")</f>
        <v/>
      </c>
      <c r="BU38" s="94" t="str">
        <f aca="false">IFERROR(INDEX('DE-Efficacy Acceptability'!M$12:M$52,MATCH($A38,'DE-Efficacy Acceptability'!$B$12:$B$52,0)),"")</f>
        <v/>
      </c>
      <c r="BV38" s="94" t="str">
        <f aca="false">IFERROR(INDEX('DE-Efficacy Acceptability'!N$12:N$52,MATCH($A38,'DE-Efficacy Acceptability'!$B$12:$B$52,0)),"")</f>
        <v/>
      </c>
      <c r="BW38" s="94" t="str">
        <f aca="false">IFERROR(INDEX('DE-Efficacy Acceptability'!O$12:O$52,MATCH($A38,'DE-Efficacy Acceptability'!$B$12:$B$52,0)),"")</f>
        <v/>
      </c>
      <c r="BX38" s="94" t="str">
        <f aca="false">IFERROR(INDEX('DE-Efficacy Acceptability'!P$12:P$52,MATCH($A38,'DE-Efficacy Acceptability'!$B$12:$B$52,0)),"")</f>
        <v/>
      </c>
      <c r="BY38" s="94" t="str">
        <f aca="false">IFERROR(INDEX('DE-Efficacy Acceptability'!Q$12:Q$52,MATCH($A38,'DE-Efficacy Acceptability'!$B$12:$B$52,0)),"")</f>
        <v/>
      </c>
      <c r="BZ38" s="94" t="str">
        <f aca="false">IFERROR(INDEX('DE-Efficacy Acceptability'!R$12:R$52,MATCH($A38,'DE-Efficacy Acceptability'!$B$12:$B$52,0)),"")</f>
        <v/>
      </c>
      <c r="CA38" s="94" t="str">
        <f aca="false">IFERROR(INDEX('DE-Efficacy Acceptability'!S$12:S$52,MATCH($A38,'DE-Efficacy Acceptability'!$B$12:$B$52,0)),"")</f>
        <v/>
      </c>
      <c r="CB38" s="94" t="str">
        <f aca="false">IFERROR(INDEX('DE-Efficacy Acceptability'!T$12:T$52,MATCH($A38,'DE-Efficacy Acceptability'!$B$12:$B$52,0)),"")</f>
        <v/>
      </c>
      <c r="CC38" s="94" t="str">
        <f aca="false">IFERROR(INDEX('DE-Efficacy Acceptability'!U$12:U$52,MATCH($A38,'DE-Efficacy Acceptability'!$B$12:$B$52,0)),"")</f>
        <v/>
      </c>
      <c r="CD38" s="94" t="str">
        <f aca="false">IFERROR(INDEX('DE-Efficacy Acceptability'!V$12:V$52,MATCH($A38,'DE-Efficacy Acceptability'!$B$12:$B$52,0)),"")</f>
        <v/>
      </c>
      <c r="CE38" s="94" t="str">
        <f aca="false">IFERROR(INDEX('DE-Efficacy Acceptability'!W$12:W$52,MATCH($A38,'DE-Efficacy Acceptability'!$B$12:$B$52,0)),"")</f>
        <v/>
      </c>
      <c r="CF38" s="94" t="str">
        <f aca="false">IFERROR(INDEX('DE-Efficacy Acceptability'!X$12:X$52,MATCH($A38,'DE-Efficacy Acceptability'!$B$12:$B$52,0)),"")</f>
        <v/>
      </c>
      <c r="CG38" s="94" t="str">
        <f aca="false">IFERROR(INDEX('DE-Efficacy Acceptability'!Y$12:Y$52,MATCH($A38,'DE-Efficacy Acceptability'!$B$12:$B$52,0)),"")</f>
        <v/>
      </c>
      <c r="CH38" s="94" t="str">
        <f aca="false">IFERROR(INDEX('DE-Efficacy Acceptability'!Z$12:Z$52,MATCH($A38,'DE-Efficacy Acceptability'!$B$12:$B$52,0)),"")</f>
        <v/>
      </c>
      <c r="CI38" s="94" t="str">
        <f aca="false">IFERROR(INDEX('DE-Efficacy Acceptability'!AA$12:AA$52,MATCH($A38,'DE-Efficacy Acceptability'!$B$12:$B$52,0)),"")</f>
        <v/>
      </c>
      <c r="CJ38" s="94" t="str">
        <f aca="false">IFERROR(INDEX('DE-Efficacy Acceptability'!AB$12:AB$52,MATCH($A38,'DE-Efficacy Acceptability'!$B$12:$B$52,0)),"")</f>
        <v/>
      </c>
      <c r="CK38" s="94" t="str">
        <f aca="false">IFERROR(INDEX('DE-Efficacy Acceptability'!AC$12:AC$52,MATCH($A38,'DE-Efficacy Acceptability'!$B$12:$B$52,0)),"")</f>
        <v/>
      </c>
      <c r="CL38" s="94" t="str">
        <f aca="false">IFERROR(INDEX('FR-Efficacy Acceptability'!H$12:H$52,MATCH($A38,'FR-Efficacy Acceptability'!$B$12:$B$52,0)),"")</f>
        <v/>
      </c>
      <c r="CM38" s="94" t="str">
        <f aca="false">IFERROR(INDEX('FR-Efficacy Acceptability'!I$12:I$52,MATCH($A38,'FR-Efficacy Acceptability'!$B$12:$B$52,0)),"")</f>
        <v/>
      </c>
      <c r="CN38" s="94" t="str">
        <f aca="false">IFERROR(INDEX('FR-Efficacy Acceptability'!J$12:J$52,MATCH($A38,'FR-Efficacy Acceptability'!$B$12:$B$52,0)),"")</f>
        <v/>
      </c>
      <c r="CO38" s="94" t="str">
        <f aca="false">IFERROR(INDEX('FR-Efficacy Acceptability'!K$12:K$52,MATCH($A38,'FR-Efficacy Acceptability'!$B$12:$B$52,0)),"")</f>
        <v/>
      </c>
      <c r="CP38" s="94" t="str">
        <f aca="false">IFERROR(INDEX('FR-Efficacy Acceptability'!L$12:L$52,MATCH($A38,'FR-Efficacy Acceptability'!$B$12:$B$52,0)),"")</f>
        <v/>
      </c>
      <c r="CQ38" s="94" t="str">
        <f aca="false">IFERROR(INDEX('FR-Efficacy Acceptability'!M$12:M$52,MATCH($A38,'FR-Efficacy Acceptability'!$B$12:$B$52,0)),"")</f>
        <v/>
      </c>
      <c r="CR38" s="94" t="str">
        <f aca="false">IFERROR(INDEX('FR-Efficacy Acceptability'!N$12:N$52,MATCH($A38,'FR-Efficacy Acceptability'!$B$12:$B$52,0)),"")</f>
        <v/>
      </c>
      <c r="CS38" s="94" t="str">
        <f aca="false">IFERROR(INDEX('FR-Efficacy Acceptability'!O$12:O$52,MATCH($A38,'FR-Efficacy Acceptability'!$B$12:$B$52,0)),"")</f>
        <v/>
      </c>
      <c r="CT38" s="94" t="str">
        <f aca="false">IFERROR(INDEX('FR-Efficacy Acceptability'!P$12:P$52,MATCH($A38,'FR-Efficacy Acceptability'!$B$12:$B$52,0)),"")</f>
        <v/>
      </c>
      <c r="CU38" s="94" t="str">
        <f aca="false">IFERROR(INDEX('FR-Efficacy Acceptability'!Q$12:Q$52,MATCH($A38,'FR-Efficacy Acceptability'!$B$12:$B$52,0)),"")</f>
        <v/>
      </c>
      <c r="CV38" s="94" t="str">
        <f aca="false">IFERROR(INDEX('FR-Efficacy Acceptability'!R$12:R$52,MATCH($A38,'FR-Efficacy Acceptability'!$B$12:$B$52,0)),"")</f>
        <v/>
      </c>
      <c r="CW38" s="94" t="str">
        <f aca="false">IFERROR(INDEX('FR-Efficacy Acceptability'!S$12:S$52,MATCH($A38,'FR-Efficacy Acceptability'!$B$12:$B$52,0)),"")</f>
        <v/>
      </c>
      <c r="CX38" s="94" t="str">
        <f aca="false">IFERROR(INDEX('FR-Efficacy Acceptability'!T$12:T$52,MATCH($A38,'FR-Efficacy Acceptability'!$B$12:$B$52,0)),"")</f>
        <v/>
      </c>
      <c r="CY38" s="94" t="str">
        <f aca="false">IFERROR(INDEX('FR-Efficacy Acceptability'!U$12:U$52,MATCH($A38,'FR-Efficacy Acceptability'!$B$12:$B$52,0)),"")</f>
        <v/>
      </c>
      <c r="CZ38" s="94" t="str">
        <f aca="false">IFERROR(INDEX('FR-Efficacy Acceptability'!V$12:V$52,MATCH($A38,'FR-Efficacy Acceptability'!$B$12:$B$52,0)),"")</f>
        <v/>
      </c>
      <c r="DA38" s="94" t="str">
        <f aca="false">IFERROR(INDEX('FR-Efficacy Acceptability'!W$12:W$52,MATCH($A38,'FR-Efficacy Acceptability'!$B$12:$B$52,0)),"")</f>
        <v/>
      </c>
      <c r="DB38" s="94" t="str">
        <f aca="false">IFERROR(INDEX('FR-Efficacy Acceptability'!X$12:X$52,MATCH($A38,'FR-Efficacy Acceptability'!$B$12:$B$52,0)),"")</f>
        <v/>
      </c>
      <c r="DC38" s="94" t="str">
        <f aca="false">IFERROR(INDEX('FR-Efficacy Acceptability'!Y$12:Y$52,MATCH($A38,'FR-Efficacy Acceptability'!$B$12:$B$52,0)),"")</f>
        <v/>
      </c>
      <c r="DD38" s="94" t="str">
        <f aca="false">IFERROR(INDEX('FR-Efficacy Acceptability'!Z$12:Z$52,MATCH($A38,'FR-Efficacy Acceptability'!$B$12:$B$52,0)),"")</f>
        <v/>
      </c>
      <c r="DE38" s="94" t="str">
        <f aca="false">IFERROR(INDEX('FR-Efficacy Acceptability'!AA$12:AA$52,MATCH($A38,'FR-Efficacy Acceptability'!$B$12:$B$52,0)),"")</f>
        <v/>
      </c>
      <c r="DF38" s="94" t="str">
        <f aca="false">IFERROR(INDEX('FR-Efficacy Acceptability'!AB$12:AB$52,MATCH($A38,'FR-Efficacy Acceptability'!$B$12:$B$52,0)),"")</f>
        <v/>
      </c>
      <c r="DG38" s="94" t="str">
        <f aca="false">IFERROR(INDEX('FR-Efficacy Acceptability'!AC$12:AC$52,MATCH($A38,'FR-Efficacy Acceptability'!$B$12:$B$52,0)),"")</f>
        <v/>
      </c>
      <c r="DH38" s="115" t="str">
        <f aca="false">IF(X38&lt;&gt;"",X38-B38,"")</f>
        <v/>
      </c>
      <c r="DI38" s="115" t="str">
        <f aca="false">IF(Y38&lt;&gt;"",Y38-C38,"")</f>
        <v/>
      </c>
      <c r="DJ38" s="115" t="str">
        <f aca="false">IF(Z38&lt;&gt;"",Z38-D38,"")</f>
        <v/>
      </c>
      <c r="DK38" s="115" t="str">
        <f aca="false">IF(AA38&lt;&gt;"",AA38-E38,"")</f>
        <v/>
      </c>
      <c r="DL38" s="115" t="str">
        <f aca="false">IF(AB38&lt;&gt;"",AB38-F38,"")</f>
        <v/>
      </c>
      <c r="DM38" s="115" t="str">
        <f aca="false">IF(AC38&lt;&gt;"",AC38-G38,"")</f>
        <v/>
      </c>
      <c r="DN38" s="115" t="str">
        <f aca="false">IF(AD38&lt;&gt;"",AD38-H38,"")</f>
        <v/>
      </c>
      <c r="DO38" s="115" t="str">
        <f aca="false">IF(AE38&lt;&gt;"",AE38-I38,"")</f>
        <v/>
      </c>
      <c r="DP38" s="115" t="str">
        <f aca="false">IF(AF38&lt;&gt;"",AF38-J38,"")</f>
        <v/>
      </c>
      <c r="DQ38" s="115" t="str">
        <f aca="false">IF(AG38&lt;&gt;"",AG38-K38,"")</f>
        <v/>
      </c>
      <c r="DR38" s="115" t="str">
        <f aca="false">IF(AH38&lt;&gt;"",AH38-L38,"")</f>
        <v/>
      </c>
      <c r="DS38" s="115" t="str">
        <f aca="false">IF(AI38&lt;&gt;"",AI38-M38,"")</f>
        <v/>
      </c>
      <c r="DT38" s="115" t="str">
        <f aca="false">IF(AJ38&lt;&gt;"",AJ38-N38,"")</f>
        <v/>
      </c>
      <c r="DU38" s="115" t="str">
        <f aca="false">IF(AK38&lt;&gt;"",AK38-O38,"")</f>
        <v/>
      </c>
      <c r="DV38" s="115" t="str">
        <f aca="false">IF(AL38&lt;&gt;"",AL38-P38,"")</f>
        <v/>
      </c>
      <c r="DW38" s="115" t="str">
        <f aca="false">IF(AM38&lt;&gt;"",AM38-Q38,"")</f>
        <v/>
      </c>
      <c r="DX38" s="115" t="str">
        <f aca="false">IF(AN38&lt;&gt;"",AN38-R38,"")</f>
        <v/>
      </c>
      <c r="DY38" s="115" t="str">
        <f aca="false">IF(AO38&lt;&gt;"",AO38-S38,"")</f>
        <v/>
      </c>
      <c r="DZ38" s="115" t="str">
        <f aca="false">IF(AP38&lt;&gt;"",AP38-T38,"")</f>
        <v/>
      </c>
      <c r="EA38" s="115" t="str">
        <f aca="false">IF(AQ38&lt;&gt;"",AQ38-U38,"")</f>
        <v/>
      </c>
      <c r="EB38" s="115" t="str">
        <f aca="false">IF(AR38&lt;&gt;"",AR38-V38,"")</f>
        <v/>
      </c>
      <c r="EC38" s="115" t="str">
        <f aca="false">IF(AS38&lt;&gt;"",AS38-W38,"")</f>
        <v/>
      </c>
      <c r="ED38" s="115" t="str">
        <f aca="false">IF(AT38&lt;&gt;"",AT38-B38,"")</f>
        <v/>
      </c>
      <c r="EE38" s="115" t="str">
        <f aca="false">IF(AU38&lt;&gt;"",AU38-C38,"")</f>
        <v/>
      </c>
      <c r="EF38" s="115" t="str">
        <f aca="false">IF(AV38&lt;&gt;"",AV38-D38,"")</f>
        <v/>
      </c>
      <c r="EG38" s="115" t="str">
        <f aca="false">IF(AW38&lt;&gt;"",AW38-E38,"")</f>
        <v/>
      </c>
      <c r="EH38" s="115" t="str">
        <f aca="false">IF(AX38&lt;&gt;"",AX38-F38,"")</f>
        <v/>
      </c>
      <c r="EI38" s="115" t="str">
        <f aca="false">IF(AY38&lt;&gt;"",AY38-G38,"")</f>
        <v/>
      </c>
      <c r="EJ38" s="115" t="str">
        <f aca="false">IF(AZ38&lt;&gt;"",AZ38-H38,"")</f>
        <v/>
      </c>
      <c r="EK38" s="115" t="str">
        <f aca="false">IF(BA38&lt;&gt;"",BA38-I38,"")</f>
        <v/>
      </c>
      <c r="EL38" s="115" t="str">
        <f aca="false">IF(BB38&lt;&gt;"",BB38-J38,"")</f>
        <v/>
      </c>
      <c r="EM38" s="115" t="str">
        <f aca="false">IF(BC38&lt;&gt;"",BC38-K38,"")</f>
        <v/>
      </c>
      <c r="EN38" s="115" t="str">
        <f aca="false">IF(BD38&lt;&gt;"",BD38-L38,"")</f>
        <v/>
      </c>
      <c r="EO38" s="115" t="str">
        <f aca="false">IF(BE38&lt;&gt;"",BE38-M38,"")</f>
        <v/>
      </c>
      <c r="EP38" s="115" t="str">
        <f aca="false">IF(BF38&lt;&gt;"",BF38-N38,"")</f>
        <v/>
      </c>
      <c r="EQ38" s="115" t="str">
        <f aca="false">IF(BG38&lt;&gt;"",BG38-O38,"")</f>
        <v/>
      </c>
      <c r="ER38" s="115" t="str">
        <f aca="false">IF(BH38&lt;&gt;"",BH38-P38,"")</f>
        <v/>
      </c>
      <c r="ES38" s="115" t="str">
        <f aca="false">IF(BI38&lt;&gt;"",BI38-Q38,"")</f>
        <v/>
      </c>
      <c r="ET38" s="115" t="str">
        <f aca="false">IF(BJ38&lt;&gt;"",BJ38-R38,"")</f>
        <v/>
      </c>
      <c r="EU38" s="115" t="str">
        <f aca="false">IF(BK38&lt;&gt;"",BK38-S38,"")</f>
        <v/>
      </c>
      <c r="EV38" s="115" t="str">
        <f aca="false">IF(BL38&lt;&gt;"",BL38-T38,"")</f>
        <v/>
      </c>
      <c r="EW38" s="115" t="str">
        <f aca="false">IF(BM38&lt;&gt;"",BM38-U38,"")</f>
        <v/>
      </c>
      <c r="EX38" s="115" t="str">
        <f aca="false">IF(BN38&lt;&gt;"",BN38-V38,"")</f>
        <v/>
      </c>
      <c r="EY38" s="115" t="str">
        <f aca="false">IF(BO38&lt;&gt;"",BO38-W38,"")</f>
        <v/>
      </c>
      <c r="EZ38" s="115" t="str">
        <f aca="false">IF(BP38&lt;&gt;"",BP38-B38,"")</f>
        <v/>
      </c>
      <c r="FA38" s="115" t="str">
        <f aca="false">IF(BQ38&lt;&gt;"",BQ38-C38,"")</f>
        <v/>
      </c>
      <c r="FB38" s="115" t="str">
        <f aca="false">IF(BR38&lt;&gt;"",BR38-D38,"")</f>
        <v/>
      </c>
      <c r="FC38" s="115" t="str">
        <f aca="false">IF(BS38&lt;&gt;"",BS38-E38,"")</f>
        <v/>
      </c>
      <c r="FD38" s="115" t="str">
        <f aca="false">IF(BT38&lt;&gt;"",BT38-F38,"")</f>
        <v/>
      </c>
      <c r="FE38" s="115" t="str">
        <f aca="false">IF(BU38&lt;&gt;"",BU38-G38,"")</f>
        <v/>
      </c>
      <c r="FF38" s="115" t="str">
        <f aca="false">IF(BV38&lt;&gt;"",BV38-H38,"")</f>
        <v/>
      </c>
      <c r="FG38" s="115" t="str">
        <f aca="false">IF(BW38&lt;&gt;"",BW38-I38,"")</f>
        <v/>
      </c>
      <c r="FH38" s="115" t="str">
        <f aca="false">IF(BX38&lt;&gt;"",BX38-J38,"")</f>
        <v/>
      </c>
      <c r="FI38" s="115" t="str">
        <f aca="false">IF(BY38&lt;&gt;"",BY38-K38,"")</f>
        <v/>
      </c>
      <c r="FJ38" s="115" t="str">
        <f aca="false">IF(BZ38&lt;&gt;"",BZ38-L38,"")</f>
        <v/>
      </c>
      <c r="FK38" s="115" t="str">
        <f aca="false">IF(CA38&lt;&gt;"",CA38-M38,"")</f>
        <v/>
      </c>
      <c r="FL38" s="115" t="str">
        <f aca="false">IF(CB38&lt;&gt;"",CB38-N38,"")</f>
        <v/>
      </c>
      <c r="FM38" s="115" t="str">
        <f aca="false">IF(CC38&lt;&gt;"",CC38-O38,"")</f>
        <v/>
      </c>
      <c r="FN38" s="115" t="str">
        <f aca="false">IF(CD38&lt;&gt;"",CD38-P38,"")</f>
        <v/>
      </c>
      <c r="FO38" s="115" t="str">
        <f aca="false">IF(CE38&lt;&gt;"",CE38-Q38,"")</f>
        <v/>
      </c>
      <c r="FP38" s="115" t="str">
        <f aca="false">IF(CF38&lt;&gt;"",CF38-R38,"")</f>
        <v/>
      </c>
      <c r="FQ38" s="115" t="str">
        <f aca="false">IF(CG38&lt;&gt;"",CG38-S38,"")</f>
        <v/>
      </c>
      <c r="FR38" s="115" t="str">
        <f aca="false">IF(CH38&lt;&gt;"",CH38-T38,"")</f>
        <v/>
      </c>
      <c r="FS38" s="115" t="str">
        <f aca="false">IF(CI38&lt;&gt;"",CI38-U38,"")</f>
        <v/>
      </c>
      <c r="FT38" s="115" t="str">
        <f aca="false">IF(CJ38&lt;&gt;"",CJ38-V38,"")</f>
        <v/>
      </c>
      <c r="FU38" s="115" t="str">
        <f aca="false">IF(CK38&lt;&gt;"",CK38-W38,"")</f>
        <v/>
      </c>
      <c r="FV38" s="115" t="str">
        <f aca="false">IF(CL38&lt;&gt;"",CL38-B38,"")</f>
        <v/>
      </c>
      <c r="FW38" s="115" t="str">
        <f aca="false">IF(CM38&lt;&gt;"",CM38-C38,"")</f>
        <v/>
      </c>
      <c r="FX38" s="115" t="str">
        <f aca="false">IF(CN38&lt;&gt;"",CN38-D38,"")</f>
        <v/>
      </c>
      <c r="FY38" s="115" t="str">
        <f aca="false">IF(CO38&lt;&gt;"",CO38-E38,"")</f>
        <v/>
      </c>
      <c r="FZ38" s="115" t="str">
        <f aca="false">IF(CP38&lt;&gt;"",CP38-F38,"")</f>
        <v/>
      </c>
      <c r="GA38" s="115" t="str">
        <f aca="false">IF(CQ38&lt;&gt;"",CQ38-G38,"")</f>
        <v/>
      </c>
      <c r="GB38" s="115" t="str">
        <f aca="false">IF(CR38&lt;&gt;"",CR38-H38,"")</f>
        <v/>
      </c>
      <c r="GC38" s="115" t="str">
        <f aca="false">IF(CS38&lt;&gt;"",CS38-I38,"")</f>
        <v/>
      </c>
      <c r="GD38" s="115" t="str">
        <f aca="false">IF(CT38&lt;&gt;"",CT38-J38,"")</f>
        <v/>
      </c>
      <c r="GE38" s="115" t="str">
        <f aca="false">IF(CU38&lt;&gt;"",CU38-K38,"")</f>
        <v/>
      </c>
      <c r="GF38" s="115" t="str">
        <f aca="false">IF(CV38&lt;&gt;"",CV38-L38,"")</f>
        <v/>
      </c>
      <c r="GG38" s="115" t="str">
        <f aca="false">IF(CW38&lt;&gt;"",CW38-M38,"")</f>
        <v/>
      </c>
      <c r="GH38" s="115" t="str">
        <f aca="false">IF(CX38&lt;&gt;"",CX38-N38,"")</f>
        <v/>
      </c>
      <c r="GI38" s="115" t="str">
        <f aca="false">IF(CY38&lt;&gt;"",CY38-O38,"")</f>
        <v/>
      </c>
      <c r="GJ38" s="115" t="str">
        <f aca="false">IF(CZ38&lt;&gt;"",CZ38-P38,"")</f>
        <v/>
      </c>
      <c r="GK38" s="115" t="str">
        <f aca="false">IF(DA38&lt;&gt;"",DA38-Q38,"")</f>
        <v/>
      </c>
      <c r="GL38" s="115" t="str">
        <f aca="false">IF(DB38&lt;&gt;"",DB38-R38,"")</f>
        <v/>
      </c>
      <c r="GM38" s="115" t="str">
        <f aca="false">IF(DC38&lt;&gt;"",DC38-S38,"")</f>
        <v/>
      </c>
      <c r="GN38" s="115" t="str">
        <f aca="false">IF(DD38&lt;&gt;"",DD38-T38,"")</f>
        <v/>
      </c>
      <c r="GO38" s="115" t="str">
        <f aca="false">IF(DE38&lt;&gt;"",DE38-U38,"")</f>
        <v/>
      </c>
      <c r="GP38" s="115" t="str">
        <f aca="false">IF(DF38&lt;&gt;"",DF38-V38,"")</f>
        <v/>
      </c>
      <c r="GQ38" s="115" t="str">
        <f aca="false">IF(DG38&lt;&gt;"",DG38-W38,"")</f>
        <v/>
      </c>
      <c r="GR38" s="116" t="n">
        <f aca="false" t="array" ref="GR38:GR38">MAX(DH38:GQ38)=MIN(DH38:GQ38)</f>
        <v>1</v>
      </c>
    </row>
    <row r="39" customFormat="false" ht="15" hidden="true" customHeight="false" outlineLevel="0" collapsed="false">
      <c r="A39" s="112" t="s">
        <v>90</v>
      </c>
      <c r="B39" s="115" t="n">
        <f aca="false">IFERROR(ROUND(AVERAGE(X39,AT39,BP39,CL39),0),"")</f>
        <v>1</v>
      </c>
      <c r="C39" s="115" t="n">
        <f aca="false">IFERROR(ROUND(AVERAGE(Y39,AU39,BQ39,CM39),0),"")</f>
        <v>1</v>
      </c>
      <c r="D39" s="115" t="n">
        <f aca="false">IFERROR(ROUND(AVERAGE(Z39,AV39,BR39,CN39),0),"")</f>
        <v>1</v>
      </c>
      <c r="E39" s="115" t="n">
        <f aca="false">IFERROR(ROUND(AVERAGE(AA39,AW39,BS39,CO39),0),"")</f>
        <v>1</v>
      </c>
      <c r="F39" s="115" t="n">
        <f aca="false">IFERROR(ROUND(AVERAGE(AB39,AX39,BT39,CP39),0),"")</f>
        <v>1</v>
      </c>
      <c r="G39" s="115" t="n">
        <f aca="false">IFERROR(ROUND(AVERAGE(AC39,AY39,BU39,CQ39),0),"")</f>
        <v>3</v>
      </c>
      <c r="H39" s="115" t="n">
        <f aca="false">IFERROR(ROUND(AVERAGE(AD39,AZ39,BV39,CR39),0),"")</f>
        <v>1</v>
      </c>
      <c r="I39" s="115" t="n">
        <f aca="false">IFERROR(ROUND(AVERAGE(AE39,BA39,BW39,CS39),0),"")</f>
        <v>5</v>
      </c>
      <c r="J39" s="115" t="n">
        <f aca="false">IFERROR(ROUND(AVERAGE(AF39,BB39,BX39,CT39),0),"")</f>
        <v>5</v>
      </c>
      <c r="K39" s="115" t="n">
        <f aca="false">IFERROR(ROUND(AVERAGE(AG39,BC39,BY39,CU39),0),"")</f>
        <v>3</v>
      </c>
      <c r="L39" s="115" t="n">
        <f aca="false">IFERROR(ROUND(AVERAGE(AH39,BD39,BZ39,CV39),0),"")</f>
        <v>5</v>
      </c>
      <c r="M39" s="115" t="n">
        <f aca="false">IFERROR(ROUND(AVERAGE(AI39,BE39,CA39,CW39),0),"")</f>
        <v>4</v>
      </c>
      <c r="N39" s="115" t="n">
        <f aca="false">IFERROR(ROUND(AVERAGE(AJ39,BF39,CB39,CX39),0),"")</f>
        <v>5</v>
      </c>
      <c r="O39" s="115" t="n">
        <f aca="false">IFERROR(ROUND(AVERAGE(AK39,BG39,CC39,CY39),0),"")</f>
        <v>5</v>
      </c>
      <c r="P39" s="115" t="n">
        <f aca="false">IFERROR(ROUND(AVERAGE(AL39,BH39,CD39,CZ39),0),"")</f>
        <v>4</v>
      </c>
      <c r="Q39" s="115" t="n">
        <f aca="false">IFERROR(ROUND(AVERAGE(AM39,BI39,CE39,DA39),0),"")</f>
        <v>1</v>
      </c>
      <c r="R39" s="115" t="n">
        <f aca="false">IFERROR(ROUND(AVERAGE(AN39,BJ39,CF39,DB39),0),"")</f>
        <v>3</v>
      </c>
      <c r="S39" s="115" t="n">
        <f aca="false">IFERROR(ROUND(AVERAGE(AO39,BK39,CG39,DC39),0),"")</f>
        <v>3</v>
      </c>
      <c r="T39" s="115" t="n">
        <f aca="false">IFERROR(ROUND(AVERAGE(AP39,BL39,CH39,DD39),0),"")</f>
        <v>3</v>
      </c>
      <c r="U39" s="115" t="n">
        <f aca="false">IFERROR(ROUND(AVERAGE(AQ39,BM39,CI39,DE39),0),"")</f>
        <v>3</v>
      </c>
      <c r="V39" s="115" t="n">
        <f aca="false">IFERROR(ROUND(AVERAGE(AR39,BN39,CJ39,DF39),0),"")</f>
        <v>3</v>
      </c>
      <c r="W39" s="115" t="n">
        <f aca="false">IFERROR(ROUND(AVERAGE(AS39,BO39,CK39,DG39),0),"")</f>
        <v>3</v>
      </c>
      <c r="X39" s="94" t="str">
        <f aca="false">IFERROR(INDEX('ES-Efficacy Acceptability'!H$12:H$52,MATCH($A39,'ES-Efficacy Acceptability'!$B$12:$B$52,0)),"")</f>
        <v/>
      </c>
      <c r="Y39" s="94" t="str">
        <f aca="false">IFERROR(INDEX('ES-Efficacy Acceptability'!I$12:I$52,MATCH($A39,'ES-Efficacy Acceptability'!$B$12:$B$52,0)),"")</f>
        <v/>
      </c>
      <c r="Z39" s="94" t="str">
        <f aca="false">IFERROR(INDEX('ES-Efficacy Acceptability'!J$12:J$52,MATCH($A39,'ES-Efficacy Acceptability'!$B$12:$B$52,0)),"")</f>
        <v/>
      </c>
      <c r="AA39" s="94" t="str">
        <f aca="false">IFERROR(INDEX('ES-Efficacy Acceptability'!K$12:K$52,MATCH($A39,'ES-Efficacy Acceptability'!$B$12:$B$52,0)),"")</f>
        <v/>
      </c>
      <c r="AB39" s="94" t="str">
        <f aca="false">IFERROR(INDEX('ES-Efficacy Acceptability'!L$12:L$52,MATCH($A39,'ES-Efficacy Acceptability'!$B$12:$B$52,0)),"")</f>
        <v/>
      </c>
      <c r="AC39" s="94" t="str">
        <f aca="false">IFERROR(INDEX('ES-Efficacy Acceptability'!M$12:M$52,MATCH($A39,'ES-Efficacy Acceptability'!$B$12:$B$52,0)),"")</f>
        <v/>
      </c>
      <c r="AD39" s="94" t="str">
        <f aca="false">IFERROR(INDEX('ES-Efficacy Acceptability'!N$12:N$52,MATCH($A39,'ES-Efficacy Acceptability'!$B$12:$B$52,0)),"")</f>
        <v/>
      </c>
      <c r="AE39" s="94" t="str">
        <f aca="false">IFERROR(INDEX('ES-Efficacy Acceptability'!O$12:O$52,MATCH($A39,'ES-Efficacy Acceptability'!$B$12:$B$52,0)),"")</f>
        <v/>
      </c>
      <c r="AF39" s="94" t="str">
        <f aca="false">IFERROR(INDEX('ES-Efficacy Acceptability'!P$12:P$52,MATCH($A39,'ES-Efficacy Acceptability'!$B$12:$B$52,0)),"")</f>
        <v/>
      </c>
      <c r="AG39" s="94" t="str">
        <f aca="false">IFERROR(INDEX('ES-Efficacy Acceptability'!Q$12:Q$52,MATCH($A39,'ES-Efficacy Acceptability'!$B$12:$B$52,0)),"")</f>
        <v/>
      </c>
      <c r="AH39" s="94" t="str">
        <f aca="false">IFERROR(INDEX('ES-Efficacy Acceptability'!R$12:R$52,MATCH($A39,'ES-Efficacy Acceptability'!$B$12:$B$52,0)),"")</f>
        <v/>
      </c>
      <c r="AI39" s="94" t="str">
        <f aca="false">IFERROR(INDEX('ES-Efficacy Acceptability'!S$12:S$52,MATCH($A39,'ES-Efficacy Acceptability'!$B$12:$B$52,0)),"")</f>
        <v/>
      </c>
      <c r="AJ39" s="94" t="str">
        <f aca="false">IFERROR(INDEX('ES-Efficacy Acceptability'!T$12:T$52,MATCH($A39,'ES-Efficacy Acceptability'!$B$12:$B$52,0)),"")</f>
        <v/>
      </c>
      <c r="AK39" s="94" t="str">
        <f aca="false">IFERROR(INDEX('ES-Efficacy Acceptability'!U$12:U$52,MATCH($A39,'ES-Efficacy Acceptability'!$B$12:$B$52,0)),"")</f>
        <v/>
      </c>
      <c r="AL39" s="94" t="str">
        <f aca="false">IFERROR(INDEX('ES-Efficacy Acceptability'!V$12:V$52,MATCH($A39,'ES-Efficacy Acceptability'!$B$12:$B$52,0)),"")</f>
        <v/>
      </c>
      <c r="AM39" s="94" t="str">
        <f aca="false">IFERROR(INDEX('ES-Efficacy Acceptability'!W$12:W$52,MATCH($A39,'ES-Efficacy Acceptability'!$B$12:$B$52,0)),"")</f>
        <v/>
      </c>
      <c r="AN39" s="94" t="str">
        <f aca="false">IFERROR(INDEX('ES-Efficacy Acceptability'!X$12:X$52,MATCH($A39,'ES-Efficacy Acceptability'!$B$12:$B$52,0)),"")</f>
        <v/>
      </c>
      <c r="AO39" s="94" t="str">
        <f aca="false">IFERROR(INDEX('ES-Efficacy Acceptability'!Y$12:Y$52,MATCH($A39,'ES-Efficacy Acceptability'!$B$12:$B$52,0)),"")</f>
        <v/>
      </c>
      <c r="AP39" s="94" t="str">
        <f aca="false">IFERROR(INDEX('ES-Efficacy Acceptability'!Z$12:Z$52,MATCH($A39,'ES-Efficacy Acceptability'!$B$12:$B$52,0)),"")</f>
        <v/>
      </c>
      <c r="AQ39" s="94" t="str">
        <f aca="false">IFERROR(INDEX('ES-Efficacy Acceptability'!AA$12:AA$52,MATCH($A39,'ES-Efficacy Acceptability'!$B$12:$B$52,0)),"")</f>
        <v/>
      </c>
      <c r="AR39" s="94" t="str">
        <f aca="false">IFERROR(INDEX('ES-Efficacy Acceptability'!AB$12:AB$52,MATCH($A39,'ES-Efficacy Acceptability'!$B$12:$B$52,0)),"")</f>
        <v/>
      </c>
      <c r="AS39" s="94" t="str">
        <f aca="false">IFERROR(INDEX('ES-Efficacy Acceptability'!AC$12:AC$52,MATCH($A39,'ES-Efficacy Acceptability'!$B$12:$B$52,0)),"")</f>
        <v/>
      </c>
      <c r="AT39" s="94" t="str">
        <f aca="false">IFERROR(INDEX('IT-Efficacy Acceptability'!H$12:H$52,MATCH($A39,'IT-Efficacy Acceptability'!$B$12:$B$52,0)),"")</f>
        <v/>
      </c>
      <c r="AU39" s="94" t="str">
        <f aca="false">IFERROR(INDEX('IT-Efficacy Acceptability'!I$12:I$52,MATCH($A39,'IT-Efficacy Acceptability'!$B$12:$B$52,0)),"")</f>
        <v/>
      </c>
      <c r="AV39" s="94" t="str">
        <f aca="false">IFERROR(INDEX('IT-Efficacy Acceptability'!J$12:J$52,MATCH($A39,'IT-Efficacy Acceptability'!$B$12:$B$52,0)),"")</f>
        <v/>
      </c>
      <c r="AW39" s="94" t="str">
        <f aca="false">IFERROR(INDEX('IT-Efficacy Acceptability'!K$12:K$52,MATCH($A39,'IT-Efficacy Acceptability'!$B$12:$B$52,0)),"")</f>
        <v/>
      </c>
      <c r="AX39" s="94" t="str">
        <f aca="false">IFERROR(INDEX('IT-Efficacy Acceptability'!L$12:L$52,MATCH($A39,'IT-Efficacy Acceptability'!$B$12:$B$52,0)),"")</f>
        <v/>
      </c>
      <c r="AY39" s="94" t="str">
        <f aca="false">IFERROR(INDEX('IT-Efficacy Acceptability'!M$12:M$52,MATCH($A39,'IT-Efficacy Acceptability'!$B$12:$B$52,0)),"")</f>
        <v/>
      </c>
      <c r="AZ39" s="94" t="str">
        <f aca="false">IFERROR(INDEX('IT-Efficacy Acceptability'!N$12:N$52,MATCH($A39,'IT-Efficacy Acceptability'!$B$12:$B$52,0)),"")</f>
        <v/>
      </c>
      <c r="BA39" s="94" t="str">
        <f aca="false">IFERROR(INDEX('IT-Efficacy Acceptability'!O$12:O$52,MATCH($A39,'IT-Efficacy Acceptability'!$B$12:$B$52,0)),"")</f>
        <v/>
      </c>
      <c r="BB39" s="94" t="str">
        <f aca="false">IFERROR(INDEX('IT-Efficacy Acceptability'!P$12:P$52,MATCH($A39,'IT-Efficacy Acceptability'!$B$12:$B$52,0)),"")</f>
        <v/>
      </c>
      <c r="BC39" s="94" t="str">
        <f aca="false">IFERROR(INDEX('IT-Efficacy Acceptability'!Q$12:Q$52,MATCH($A39,'IT-Efficacy Acceptability'!$B$12:$B$52,0)),"")</f>
        <v/>
      </c>
      <c r="BD39" s="94" t="str">
        <f aca="false">IFERROR(INDEX('IT-Efficacy Acceptability'!R$12:R$52,MATCH($A39,'IT-Efficacy Acceptability'!$B$12:$B$52,0)),"")</f>
        <v/>
      </c>
      <c r="BE39" s="94" t="str">
        <f aca="false">IFERROR(INDEX('IT-Efficacy Acceptability'!S$12:S$52,MATCH($A39,'IT-Efficacy Acceptability'!$B$12:$B$52,0)),"")</f>
        <v/>
      </c>
      <c r="BF39" s="94" t="str">
        <f aca="false">IFERROR(INDEX('IT-Efficacy Acceptability'!T$12:T$52,MATCH($A39,'IT-Efficacy Acceptability'!$B$12:$B$52,0)),"")</f>
        <v/>
      </c>
      <c r="BG39" s="94" t="str">
        <f aca="false">IFERROR(INDEX('IT-Efficacy Acceptability'!U$12:U$52,MATCH($A39,'IT-Efficacy Acceptability'!$B$12:$B$52,0)),"")</f>
        <v/>
      </c>
      <c r="BH39" s="94" t="str">
        <f aca="false">IFERROR(INDEX('IT-Efficacy Acceptability'!V$12:V$52,MATCH($A39,'IT-Efficacy Acceptability'!$B$12:$B$52,0)),"")</f>
        <v/>
      </c>
      <c r="BI39" s="94" t="str">
        <f aca="false">IFERROR(INDEX('IT-Efficacy Acceptability'!W$12:W$52,MATCH($A39,'IT-Efficacy Acceptability'!$B$12:$B$52,0)),"")</f>
        <v/>
      </c>
      <c r="BJ39" s="94" t="str">
        <f aca="false">IFERROR(INDEX('IT-Efficacy Acceptability'!X$12:X$52,MATCH($A39,'IT-Efficacy Acceptability'!$B$12:$B$52,0)),"")</f>
        <v/>
      </c>
      <c r="BK39" s="94" t="str">
        <f aca="false">IFERROR(INDEX('IT-Efficacy Acceptability'!Y$12:Y$52,MATCH($A39,'IT-Efficacy Acceptability'!$B$12:$B$52,0)),"")</f>
        <v/>
      </c>
      <c r="BL39" s="94" t="str">
        <f aca="false">IFERROR(INDEX('IT-Efficacy Acceptability'!Z$12:Z$52,MATCH($A39,'IT-Efficacy Acceptability'!$B$12:$B$52,0)),"")</f>
        <v/>
      </c>
      <c r="BM39" s="94" t="str">
        <f aca="false">IFERROR(INDEX('IT-Efficacy Acceptability'!AA$12:AA$52,MATCH($A39,'IT-Efficacy Acceptability'!$B$12:$B$52,0)),"")</f>
        <v/>
      </c>
      <c r="BN39" s="94" t="str">
        <f aca="false">IFERROR(INDEX('IT-Efficacy Acceptability'!AB$12:AB$52,MATCH($A39,'IT-Efficacy Acceptability'!$B$12:$B$52,0)),"")</f>
        <v/>
      </c>
      <c r="BO39" s="94" t="str">
        <f aca="false">IFERROR(INDEX('IT-Efficacy Acceptability'!AC$12:AC$52,MATCH($A39,'IT-Efficacy Acceptability'!$B$12:$B$52,0)),"")</f>
        <v/>
      </c>
      <c r="BP39" s="94" t="str">
        <f aca="false">IFERROR(INDEX('DE-Efficacy Acceptability'!H$12:H$52,MATCH($A39,'DE-Efficacy Acceptability'!$B$12:$B$52,0)),"")</f>
        <v/>
      </c>
      <c r="BQ39" s="94" t="str">
        <f aca="false">IFERROR(INDEX('DE-Efficacy Acceptability'!I$12:I$52,MATCH($A39,'DE-Efficacy Acceptability'!$B$12:$B$52,0)),"")</f>
        <v/>
      </c>
      <c r="BR39" s="94" t="str">
        <f aca="false">IFERROR(INDEX('DE-Efficacy Acceptability'!J$12:J$52,MATCH($A39,'DE-Efficacy Acceptability'!$B$12:$B$52,0)),"")</f>
        <v/>
      </c>
      <c r="BS39" s="94" t="str">
        <f aca="false">IFERROR(INDEX('DE-Efficacy Acceptability'!K$12:K$52,MATCH($A39,'DE-Efficacy Acceptability'!$B$12:$B$52,0)),"")</f>
        <v/>
      </c>
      <c r="BT39" s="94" t="str">
        <f aca="false">IFERROR(INDEX('DE-Efficacy Acceptability'!L$12:L$52,MATCH($A39,'DE-Efficacy Acceptability'!$B$12:$B$52,0)),"")</f>
        <v/>
      </c>
      <c r="BU39" s="94" t="str">
        <f aca="false">IFERROR(INDEX('DE-Efficacy Acceptability'!M$12:M$52,MATCH($A39,'DE-Efficacy Acceptability'!$B$12:$B$52,0)),"")</f>
        <v/>
      </c>
      <c r="BV39" s="94" t="str">
        <f aca="false">IFERROR(INDEX('DE-Efficacy Acceptability'!N$12:N$52,MATCH($A39,'DE-Efficacy Acceptability'!$B$12:$B$52,0)),"")</f>
        <v/>
      </c>
      <c r="BW39" s="94" t="str">
        <f aca="false">IFERROR(INDEX('DE-Efficacy Acceptability'!O$12:O$52,MATCH($A39,'DE-Efficacy Acceptability'!$B$12:$B$52,0)),"")</f>
        <v/>
      </c>
      <c r="BX39" s="94" t="str">
        <f aca="false">IFERROR(INDEX('DE-Efficacy Acceptability'!P$12:P$52,MATCH($A39,'DE-Efficacy Acceptability'!$B$12:$B$52,0)),"")</f>
        <v/>
      </c>
      <c r="BY39" s="94" t="str">
        <f aca="false">IFERROR(INDEX('DE-Efficacy Acceptability'!Q$12:Q$52,MATCH($A39,'DE-Efficacy Acceptability'!$B$12:$B$52,0)),"")</f>
        <v/>
      </c>
      <c r="BZ39" s="94" t="str">
        <f aca="false">IFERROR(INDEX('DE-Efficacy Acceptability'!R$12:R$52,MATCH($A39,'DE-Efficacy Acceptability'!$B$12:$B$52,0)),"")</f>
        <v/>
      </c>
      <c r="CA39" s="94" t="str">
        <f aca="false">IFERROR(INDEX('DE-Efficacy Acceptability'!S$12:S$52,MATCH($A39,'DE-Efficacy Acceptability'!$B$12:$B$52,0)),"")</f>
        <v/>
      </c>
      <c r="CB39" s="94" t="str">
        <f aca="false">IFERROR(INDEX('DE-Efficacy Acceptability'!T$12:T$52,MATCH($A39,'DE-Efficacy Acceptability'!$B$12:$B$52,0)),"")</f>
        <v/>
      </c>
      <c r="CC39" s="94" t="str">
        <f aca="false">IFERROR(INDEX('DE-Efficacy Acceptability'!U$12:U$52,MATCH($A39,'DE-Efficacy Acceptability'!$B$12:$B$52,0)),"")</f>
        <v/>
      </c>
      <c r="CD39" s="94" t="str">
        <f aca="false">IFERROR(INDEX('DE-Efficacy Acceptability'!V$12:V$52,MATCH($A39,'DE-Efficacy Acceptability'!$B$12:$B$52,0)),"")</f>
        <v/>
      </c>
      <c r="CE39" s="94" t="str">
        <f aca="false">IFERROR(INDEX('DE-Efficacy Acceptability'!W$12:W$52,MATCH($A39,'DE-Efficacy Acceptability'!$B$12:$B$52,0)),"")</f>
        <v/>
      </c>
      <c r="CF39" s="94" t="str">
        <f aca="false">IFERROR(INDEX('DE-Efficacy Acceptability'!X$12:X$52,MATCH($A39,'DE-Efficacy Acceptability'!$B$12:$B$52,0)),"")</f>
        <v/>
      </c>
      <c r="CG39" s="94" t="str">
        <f aca="false">IFERROR(INDEX('DE-Efficacy Acceptability'!Y$12:Y$52,MATCH($A39,'DE-Efficacy Acceptability'!$B$12:$B$52,0)),"")</f>
        <v/>
      </c>
      <c r="CH39" s="94" t="str">
        <f aca="false">IFERROR(INDEX('DE-Efficacy Acceptability'!Z$12:Z$52,MATCH($A39,'DE-Efficacy Acceptability'!$B$12:$B$52,0)),"")</f>
        <v/>
      </c>
      <c r="CI39" s="94" t="str">
        <f aca="false">IFERROR(INDEX('DE-Efficacy Acceptability'!AA$12:AA$52,MATCH($A39,'DE-Efficacy Acceptability'!$B$12:$B$52,0)),"")</f>
        <v/>
      </c>
      <c r="CJ39" s="94" t="str">
        <f aca="false">IFERROR(INDEX('DE-Efficacy Acceptability'!AB$12:AB$52,MATCH($A39,'DE-Efficacy Acceptability'!$B$12:$B$52,0)),"")</f>
        <v/>
      </c>
      <c r="CK39" s="94" t="str">
        <f aca="false">IFERROR(INDEX('DE-Efficacy Acceptability'!AC$12:AC$52,MATCH($A39,'DE-Efficacy Acceptability'!$B$12:$B$52,0)),"")</f>
        <v/>
      </c>
      <c r="CL39" s="94" t="n">
        <f aca="false">IFERROR(INDEX('FR-Efficacy Acceptability'!H$12:H$52,MATCH($A39,'FR-Efficacy Acceptability'!$B$12:$B$52,0)),"")</f>
        <v>1</v>
      </c>
      <c r="CM39" s="94" t="n">
        <f aca="false">IFERROR(INDEX('FR-Efficacy Acceptability'!I$12:I$52,MATCH($A39,'FR-Efficacy Acceptability'!$B$12:$B$52,0)),"")</f>
        <v>1</v>
      </c>
      <c r="CN39" s="94" t="n">
        <f aca="false">IFERROR(INDEX('FR-Efficacy Acceptability'!J$12:J$52,MATCH($A39,'FR-Efficacy Acceptability'!$B$12:$B$52,0)),"")</f>
        <v>1</v>
      </c>
      <c r="CO39" s="94" t="n">
        <f aca="false">IFERROR(INDEX('FR-Efficacy Acceptability'!K$12:K$52,MATCH($A39,'FR-Efficacy Acceptability'!$B$12:$B$52,0)),"")</f>
        <v>1</v>
      </c>
      <c r="CP39" s="94" t="n">
        <f aca="false">IFERROR(INDEX('FR-Efficacy Acceptability'!L$12:L$52,MATCH($A39,'FR-Efficacy Acceptability'!$B$12:$B$52,0)),"")</f>
        <v>1</v>
      </c>
      <c r="CQ39" s="94" t="n">
        <f aca="false">IFERROR(INDEX('FR-Efficacy Acceptability'!M$12:M$52,MATCH($A39,'FR-Efficacy Acceptability'!$B$12:$B$52,0)),"")</f>
        <v>3</v>
      </c>
      <c r="CR39" s="94" t="n">
        <f aca="false">IFERROR(INDEX('FR-Efficacy Acceptability'!N$12:N$52,MATCH($A39,'FR-Efficacy Acceptability'!$B$12:$B$52,0)),"")</f>
        <v>1</v>
      </c>
      <c r="CS39" s="94" t="n">
        <f aca="false">IFERROR(INDEX('FR-Efficacy Acceptability'!O$12:O$52,MATCH($A39,'FR-Efficacy Acceptability'!$B$12:$B$52,0)),"")</f>
        <v>5</v>
      </c>
      <c r="CT39" s="94" t="n">
        <f aca="false">IFERROR(INDEX('FR-Efficacy Acceptability'!P$12:P$52,MATCH($A39,'FR-Efficacy Acceptability'!$B$12:$B$52,0)),"")</f>
        <v>5</v>
      </c>
      <c r="CU39" s="94" t="n">
        <f aca="false">IFERROR(INDEX('FR-Efficacy Acceptability'!Q$12:Q$52,MATCH($A39,'FR-Efficacy Acceptability'!$B$12:$B$52,0)),"")</f>
        <v>3</v>
      </c>
      <c r="CV39" s="94" t="n">
        <f aca="false">IFERROR(INDEX('FR-Efficacy Acceptability'!R$12:R$52,MATCH($A39,'FR-Efficacy Acceptability'!$B$12:$B$52,0)),"")</f>
        <v>5</v>
      </c>
      <c r="CW39" s="94" t="n">
        <f aca="false">IFERROR(INDEX('FR-Efficacy Acceptability'!S$12:S$52,MATCH($A39,'FR-Efficacy Acceptability'!$B$12:$B$52,0)),"")</f>
        <v>4</v>
      </c>
      <c r="CX39" s="94" t="n">
        <f aca="false">IFERROR(INDEX('FR-Efficacy Acceptability'!T$12:T$52,MATCH($A39,'FR-Efficacy Acceptability'!$B$12:$B$52,0)),"")</f>
        <v>5</v>
      </c>
      <c r="CY39" s="94" t="n">
        <f aca="false">IFERROR(INDEX('FR-Efficacy Acceptability'!U$12:U$52,MATCH($A39,'FR-Efficacy Acceptability'!$B$12:$B$52,0)),"")</f>
        <v>5</v>
      </c>
      <c r="CZ39" s="94" t="n">
        <f aca="false">IFERROR(INDEX('FR-Efficacy Acceptability'!V$12:V$52,MATCH($A39,'FR-Efficacy Acceptability'!$B$12:$B$52,0)),"")</f>
        <v>4</v>
      </c>
      <c r="DA39" s="94" t="n">
        <f aca="false">IFERROR(INDEX('FR-Efficacy Acceptability'!W$12:W$52,MATCH($A39,'FR-Efficacy Acceptability'!$B$12:$B$52,0)),"")</f>
        <v>1</v>
      </c>
      <c r="DB39" s="94" t="n">
        <f aca="false">IFERROR(INDEX('FR-Efficacy Acceptability'!X$12:X$52,MATCH($A39,'FR-Efficacy Acceptability'!$B$12:$B$52,0)),"")</f>
        <v>3</v>
      </c>
      <c r="DC39" s="94" t="n">
        <f aca="false">IFERROR(INDEX('FR-Efficacy Acceptability'!Y$12:Y$52,MATCH($A39,'FR-Efficacy Acceptability'!$B$12:$B$52,0)),"")</f>
        <v>3</v>
      </c>
      <c r="DD39" s="94" t="n">
        <f aca="false">IFERROR(INDEX('FR-Efficacy Acceptability'!Z$12:Z$52,MATCH($A39,'FR-Efficacy Acceptability'!$B$12:$B$52,0)),"")</f>
        <v>3</v>
      </c>
      <c r="DE39" s="94" t="n">
        <f aca="false">IFERROR(INDEX('FR-Efficacy Acceptability'!AA$12:AA$52,MATCH($A39,'FR-Efficacy Acceptability'!$B$12:$B$52,0)),"")</f>
        <v>3</v>
      </c>
      <c r="DF39" s="94" t="n">
        <f aca="false">IFERROR(INDEX('FR-Efficacy Acceptability'!AB$12:AB$52,MATCH($A39,'FR-Efficacy Acceptability'!$B$12:$B$52,0)),"")</f>
        <v>3</v>
      </c>
      <c r="DG39" s="94" t="n">
        <f aca="false">IFERROR(INDEX('FR-Efficacy Acceptability'!AC$12:AC$52,MATCH($A39,'FR-Efficacy Acceptability'!$B$12:$B$52,0)),"")</f>
        <v>3</v>
      </c>
      <c r="DH39" s="115" t="str">
        <f aca="false">IF(X39&lt;&gt;"",X39-B39,"")</f>
        <v/>
      </c>
      <c r="DI39" s="115" t="str">
        <f aca="false">IF(Y39&lt;&gt;"",Y39-C39,"")</f>
        <v/>
      </c>
      <c r="DJ39" s="115" t="str">
        <f aca="false">IF(Z39&lt;&gt;"",Z39-D39,"")</f>
        <v/>
      </c>
      <c r="DK39" s="115" t="str">
        <f aca="false">IF(AA39&lt;&gt;"",AA39-E39,"")</f>
        <v/>
      </c>
      <c r="DL39" s="115" t="str">
        <f aca="false">IF(AB39&lt;&gt;"",AB39-F39,"")</f>
        <v/>
      </c>
      <c r="DM39" s="115" t="str">
        <f aca="false">IF(AC39&lt;&gt;"",AC39-G39,"")</f>
        <v/>
      </c>
      <c r="DN39" s="115" t="str">
        <f aca="false">IF(AD39&lt;&gt;"",AD39-H39,"")</f>
        <v/>
      </c>
      <c r="DO39" s="115" t="str">
        <f aca="false">IF(AE39&lt;&gt;"",AE39-I39,"")</f>
        <v/>
      </c>
      <c r="DP39" s="115" t="str">
        <f aca="false">IF(AF39&lt;&gt;"",AF39-J39,"")</f>
        <v/>
      </c>
      <c r="DQ39" s="115" t="str">
        <f aca="false">IF(AG39&lt;&gt;"",AG39-K39,"")</f>
        <v/>
      </c>
      <c r="DR39" s="115" t="str">
        <f aca="false">IF(AH39&lt;&gt;"",AH39-L39,"")</f>
        <v/>
      </c>
      <c r="DS39" s="115" t="str">
        <f aca="false">IF(AI39&lt;&gt;"",AI39-M39,"")</f>
        <v/>
      </c>
      <c r="DT39" s="115" t="str">
        <f aca="false">IF(AJ39&lt;&gt;"",AJ39-N39,"")</f>
        <v/>
      </c>
      <c r="DU39" s="115" t="str">
        <f aca="false">IF(AK39&lt;&gt;"",AK39-O39,"")</f>
        <v/>
      </c>
      <c r="DV39" s="115" t="str">
        <f aca="false">IF(AL39&lt;&gt;"",AL39-P39,"")</f>
        <v/>
      </c>
      <c r="DW39" s="115" t="str">
        <f aca="false">IF(AM39&lt;&gt;"",AM39-Q39,"")</f>
        <v/>
      </c>
      <c r="DX39" s="115" t="str">
        <f aca="false">IF(AN39&lt;&gt;"",AN39-R39,"")</f>
        <v/>
      </c>
      <c r="DY39" s="115" t="str">
        <f aca="false">IF(AO39&lt;&gt;"",AO39-S39,"")</f>
        <v/>
      </c>
      <c r="DZ39" s="115" t="str">
        <f aca="false">IF(AP39&lt;&gt;"",AP39-T39,"")</f>
        <v/>
      </c>
      <c r="EA39" s="115" t="str">
        <f aca="false">IF(AQ39&lt;&gt;"",AQ39-U39,"")</f>
        <v/>
      </c>
      <c r="EB39" s="115" t="str">
        <f aca="false">IF(AR39&lt;&gt;"",AR39-V39,"")</f>
        <v/>
      </c>
      <c r="EC39" s="115" t="str">
        <f aca="false">IF(AS39&lt;&gt;"",AS39-W39,"")</f>
        <v/>
      </c>
      <c r="ED39" s="115" t="str">
        <f aca="false">IF(AT39&lt;&gt;"",AT39-B39,"")</f>
        <v/>
      </c>
      <c r="EE39" s="115" t="str">
        <f aca="false">IF(AU39&lt;&gt;"",AU39-C39,"")</f>
        <v/>
      </c>
      <c r="EF39" s="115" t="str">
        <f aca="false">IF(AV39&lt;&gt;"",AV39-D39,"")</f>
        <v/>
      </c>
      <c r="EG39" s="115" t="str">
        <f aca="false">IF(AW39&lt;&gt;"",AW39-E39,"")</f>
        <v/>
      </c>
      <c r="EH39" s="115" t="str">
        <f aca="false">IF(AX39&lt;&gt;"",AX39-F39,"")</f>
        <v/>
      </c>
      <c r="EI39" s="115" t="str">
        <f aca="false">IF(AY39&lt;&gt;"",AY39-G39,"")</f>
        <v/>
      </c>
      <c r="EJ39" s="115" t="str">
        <f aca="false">IF(AZ39&lt;&gt;"",AZ39-H39,"")</f>
        <v/>
      </c>
      <c r="EK39" s="115" t="str">
        <f aca="false">IF(BA39&lt;&gt;"",BA39-I39,"")</f>
        <v/>
      </c>
      <c r="EL39" s="115" t="str">
        <f aca="false">IF(BB39&lt;&gt;"",BB39-J39,"")</f>
        <v/>
      </c>
      <c r="EM39" s="115" t="str">
        <f aca="false">IF(BC39&lt;&gt;"",BC39-K39,"")</f>
        <v/>
      </c>
      <c r="EN39" s="115" t="str">
        <f aca="false">IF(BD39&lt;&gt;"",BD39-L39,"")</f>
        <v/>
      </c>
      <c r="EO39" s="115" t="str">
        <f aca="false">IF(BE39&lt;&gt;"",BE39-M39,"")</f>
        <v/>
      </c>
      <c r="EP39" s="115" t="str">
        <f aca="false">IF(BF39&lt;&gt;"",BF39-N39,"")</f>
        <v/>
      </c>
      <c r="EQ39" s="115" t="str">
        <f aca="false">IF(BG39&lt;&gt;"",BG39-O39,"")</f>
        <v/>
      </c>
      <c r="ER39" s="115" t="str">
        <f aca="false">IF(BH39&lt;&gt;"",BH39-P39,"")</f>
        <v/>
      </c>
      <c r="ES39" s="115" t="str">
        <f aca="false">IF(BI39&lt;&gt;"",BI39-Q39,"")</f>
        <v/>
      </c>
      <c r="ET39" s="115" t="str">
        <f aca="false">IF(BJ39&lt;&gt;"",BJ39-R39,"")</f>
        <v/>
      </c>
      <c r="EU39" s="115" t="str">
        <f aca="false">IF(BK39&lt;&gt;"",BK39-S39,"")</f>
        <v/>
      </c>
      <c r="EV39" s="115" t="str">
        <f aca="false">IF(BL39&lt;&gt;"",BL39-T39,"")</f>
        <v/>
      </c>
      <c r="EW39" s="115" t="str">
        <f aca="false">IF(BM39&lt;&gt;"",BM39-U39,"")</f>
        <v/>
      </c>
      <c r="EX39" s="115" t="str">
        <f aca="false">IF(BN39&lt;&gt;"",BN39-V39,"")</f>
        <v/>
      </c>
      <c r="EY39" s="115" t="str">
        <f aca="false">IF(BO39&lt;&gt;"",BO39-W39,"")</f>
        <v/>
      </c>
      <c r="EZ39" s="115" t="str">
        <f aca="false">IF(BP39&lt;&gt;"",BP39-B39,"")</f>
        <v/>
      </c>
      <c r="FA39" s="115" t="str">
        <f aca="false">IF(BQ39&lt;&gt;"",BQ39-C39,"")</f>
        <v/>
      </c>
      <c r="FB39" s="115" t="str">
        <f aca="false">IF(BR39&lt;&gt;"",BR39-D39,"")</f>
        <v/>
      </c>
      <c r="FC39" s="115" t="str">
        <f aca="false">IF(BS39&lt;&gt;"",BS39-E39,"")</f>
        <v/>
      </c>
      <c r="FD39" s="115" t="str">
        <f aca="false">IF(BT39&lt;&gt;"",BT39-F39,"")</f>
        <v/>
      </c>
      <c r="FE39" s="115" t="str">
        <f aca="false">IF(BU39&lt;&gt;"",BU39-G39,"")</f>
        <v/>
      </c>
      <c r="FF39" s="115" t="str">
        <f aca="false">IF(BV39&lt;&gt;"",BV39-H39,"")</f>
        <v/>
      </c>
      <c r="FG39" s="115" t="str">
        <f aca="false">IF(BW39&lt;&gt;"",BW39-I39,"")</f>
        <v/>
      </c>
      <c r="FH39" s="115" t="str">
        <f aca="false">IF(BX39&lt;&gt;"",BX39-J39,"")</f>
        <v/>
      </c>
      <c r="FI39" s="115" t="str">
        <f aca="false">IF(BY39&lt;&gt;"",BY39-K39,"")</f>
        <v/>
      </c>
      <c r="FJ39" s="115" t="str">
        <f aca="false">IF(BZ39&lt;&gt;"",BZ39-L39,"")</f>
        <v/>
      </c>
      <c r="FK39" s="115" t="str">
        <f aca="false">IF(CA39&lt;&gt;"",CA39-M39,"")</f>
        <v/>
      </c>
      <c r="FL39" s="115" t="str">
        <f aca="false">IF(CB39&lt;&gt;"",CB39-N39,"")</f>
        <v/>
      </c>
      <c r="FM39" s="115" t="str">
        <f aca="false">IF(CC39&lt;&gt;"",CC39-O39,"")</f>
        <v/>
      </c>
      <c r="FN39" s="115" t="str">
        <f aca="false">IF(CD39&lt;&gt;"",CD39-P39,"")</f>
        <v/>
      </c>
      <c r="FO39" s="115" t="str">
        <f aca="false">IF(CE39&lt;&gt;"",CE39-Q39,"")</f>
        <v/>
      </c>
      <c r="FP39" s="115" t="str">
        <f aca="false">IF(CF39&lt;&gt;"",CF39-R39,"")</f>
        <v/>
      </c>
      <c r="FQ39" s="115" t="str">
        <f aca="false">IF(CG39&lt;&gt;"",CG39-S39,"")</f>
        <v/>
      </c>
      <c r="FR39" s="115" t="str">
        <f aca="false">IF(CH39&lt;&gt;"",CH39-T39,"")</f>
        <v/>
      </c>
      <c r="FS39" s="115" t="str">
        <f aca="false">IF(CI39&lt;&gt;"",CI39-U39,"")</f>
        <v/>
      </c>
      <c r="FT39" s="115" t="str">
        <f aca="false">IF(CJ39&lt;&gt;"",CJ39-V39,"")</f>
        <v/>
      </c>
      <c r="FU39" s="115" t="str">
        <f aca="false">IF(CK39&lt;&gt;"",CK39-W39,"")</f>
        <v/>
      </c>
      <c r="FV39" s="115" t="n">
        <f aca="false">IF(CL39&lt;&gt;"",CL39-B39,"")</f>
        <v>0</v>
      </c>
      <c r="FW39" s="115" t="n">
        <f aca="false">IF(CM39&lt;&gt;"",CM39-C39,"")</f>
        <v>0</v>
      </c>
      <c r="FX39" s="115" t="n">
        <f aca="false">IF(CN39&lt;&gt;"",CN39-D39,"")</f>
        <v>0</v>
      </c>
      <c r="FY39" s="115" t="n">
        <f aca="false">IF(CO39&lt;&gt;"",CO39-E39,"")</f>
        <v>0</v>
      </c>
      <c r="FZ39" s="115" t="n">
        <f aca="false">IF(CP39&lt;&gt;"",CP39-F39,"")</f>
        <v>0</v>
      </c>
      <c r="GA39" s="115" t="n">
        <f aca="false">IF(CQ39&lt;&gt;"",CQ39-G39,"")</f>
        <v>0</v>
      </c>
      <c r="GB39" s="115" t="n">
        <f aca="false">IF(CR39&lt;&gt;"",CR39-H39,"")</f>
        <v>0</v>
      </c>
      <c r="GC39" s="115" t="n">
        <f aca="false">IF(CS39&lt;&gt;"",CS39-I39,"")</f>
        <v>0</v>
      </c>
      <c r="GD39" s="115" t="n">
        <f aca="false">IF(CT39&lt;&gt;"",CT39-J39,"")</f>
        <v>0</v>
      </c>
      <c r="GE39" s="115" t="n">
        <f aca="false">IF(CU39&lt;&gt;"",CU39-K39,"")</f>
        <v>0</v>
      </c>
      <c r="GF39" s="115" t="n">
        <f aca="false">IF(CV39&lt;&gt;"",CV39-L39,"")</f>
        <v>0</v>
      </c>
      <c r="GG39" s="115" t="n">
        <f aca="false">IF(CW39&lt;&gt;"",CW39-M39,"")</f>
        <v>0</v>
      </c>
      <c r="GH39" s="115" t="n">
        <f aca="false">IF(CX39&lt;&gt;"",CX39-N39,"")</f>
        <v>0</v>
      </c>
      <c r="GI39" s="115" t="n">
        <f aca="false">IF(CY39&lt;&gt;"",CY39-O39,"")</f>
        <v>0</v>
      </c>
      <c r="GJ39" s="115" t="n">
        <f aca="false">IF(CZ39&lt;&gt;"",CZ39-P39,"")</f>
        <v>0</v>
      </c>
      <c r="GK39" s="115" t="n">
        <f aca="false">IF(DA39&lt;&gt;"",DA39-Q39,"")</f>
        <v>0</v>
      </c>
      <c r="GL39" s="115" t="n">
        <f aca="false">IF(DB39&lt;&gt;"",DB39-R39,"")</f>
        <v>0</v>
      </c>
      <c r="GM39" s="115" t="n">
        <f aca="false">IF(DC39&lt;&gt;"",DC39-S39,"")</f>
        <v>0</v>
      </c>
      <c r="GN39" s="115" t="n">
        <f aca="false">IF(DD39&lt;&gt;"",DD39-T39,"")</f>
        <v>0</v>
      </c>
      <c r="GO39" s="115" t="n">
        <f aca="false">IF(DE39&lt;&gt;"",DE39-U39,"")</f>
        <v>0</v>
      </c>
      <c r="GP39" s="115" t="n">
        <f aca="false">IF(DF39&lt;&gt;"",DF39-V39,"")</f>
        <v>0</v>
      </c>
      <c r="GQ39" s="115" t="n">
        <f aca="false">IF(DG39&lt;&gt;"",DG39-W39,"")</f>
        <v>0</v>
      </c>
      <c r="GR39" s="116" t="n">
        <f aca="false" t="array" ref="GR39:GR39">MAX(DH39:GQ39)=MIN(DH39:GQ39)</f>
        <v>1</v>
      </c>
    </row>
    <row r="40" customFormat="false" ht="15" hidden="true" customHeight="false" outlineLevel="0" collapsed="false">
      <c r="A40" s="39" t="s">
        <v>24</v>
      </c>
      <c r="B40" s="115" t="n">
        <f aca="false">IFERROR(ROUND(AVERAGE(X40,AT40,BP40,CL40),0),"")</f>
        <v>4</v>
      </c>
      <c r="C40" s="115" t="n">
        <f aca="false">IFERROR(ROUND(AVERAGE(Y40,AU40,BQ40,CM40),0),"")</f>
        <v>4</v>
      </c>
      <c r="D40" s="115" t="n">
        <f aca="false">IFERROR(ROUND(AVERAGE(Z40,AV40,BR40,CN40),0),"")</f>
        <v>4</v>
      </c>
      <c r="E40" s="115" t="n">
        <f aca="false">IFERROR(ROUND(AVERAGE(AA40,AW40,BS40,CO40),0),"")</f>
        <v>4</v>
      </c>
      <c r="F40" s="115" t="n">
        <f aca="false">IFERROR(ROUND(AVERAGE(AB40,AX40,BT40,CP40),0),"")</f>
        <v>4</v>
      </c>
      <c r="G40" s="115" t="n">
        <f aca="false">IFERROR(ROUND(AVERAGE(AC40,AY40,BU40,CQ40),0),"")</f>
        <v>2</v>
      </c>
      <c r="H40" s="115" t="n">
        <f aca="false">IFERROR(ROUND(AVERAGE(AD40,AZ40,BV40,CR40),0),"")</f>
        <v>3</v>
      </c>
      <c r="I40" s="115" t="n">
        <f aca="false">IFERROR(ROUND(AVERAGE(AE40,BA40,BW40,CS40),0),"")</f>
        <v>3</v>
      </c>
      <c r="J40" s="115" t="n">
        <f aca="false">IFERROR(ROUND(AVERAGE(AF40,BB40,BX40,CT40),0),"")</f>
        <v>4</v>
      </c>
      <c r="K40" s="115" t="n">
        <f aca="false">IFERROR(ROUND(AVERAGE(AG40,BC40,BY40,CU40),0),"")</f>
        <v>5</v>
      </c>
      <c r="L40" s="115" t="n">
        <f aca="false">IFERROR(ROUND(AVERAGE(AH40,BD40,BZ40,CV40),0),"")</f>
        <v>4</v>
      </c>
      <c r="M40" s="115" t="n">
        <f aca="false">IFERROR(ROUND(AVERAGE(AI40,BE40,CA40,CW40),0),"")</f>
        <v>4</v>
      </c>
      <c r="N40" s="115" t="n">
        <f aca="false">IFERROR(ROUND(AVERAGE(AJ40,BF40,CB40,CX40),0),"")</f>
        <v>5</v>
      </c>
      <c r="O40" s="115" t="n">
        <f aca="false">IFERROR(ROUND(AVERAGE(AK40,BG40,CC40,CY40),0),"")</f>
        <v>3</v>
      </c>
      <c r="P40" s="115" t="n">
        <f aca="false">IFERROR(ROUND(AVERAGE(AL40,BH40,CD40,CZ40),0),"")</f>
        <v>3</v>
      </c>
      <c r="Q40" s="115" t="n">
        <f aca="false">IFERROR(ROUND(AVERAGE(AM40,BI40,CE40,DA40),0),"")</f>
        <v>3</v>
      </c>
      <c r="R40" s="115" t="n">
        <f aca="false">IFERROR(ROUND(AVERAGE(AN40,BJ40,CF40,DB40),0),"")</f>
        <v>3</v>
      </c>
      <c r="S40" s="115" t="n">
        <f aca="false">IFERROR(ROUND(AVERAGE(AO40,BK40,CG40,DC40),0),"")</f>
        <v>3</v>
      </c>
      <c r="T40" s="115" t="n">
        <f aca="false">IFERROR(ROUND(AVERAGE(AP40,BL40,CH40,DD40),0),"")</f>
        <v>3</v>
      </c>
      <c r="U40" s="115" t="n">
        <f aca="false">IFERROR(ROUND(AVERAGE(AQ40,BM40,CI40,DE40),0),"")</f>
        <v>3</v>
      </c>
      <c r="V40" s="115" t="n">
        <f aca="false">IFERROR(ROUND(AVERAGE(AR40,BN40,CJ40,DF40),0),"")</f>
        <v>3</v>
      </c>
      <c r="W40" s="115" t="n">
        <f aca="false">IFERROR(ROUND(AVERAGE(AS40,BO40,CK40,DG40),0),"")</f>
        <v>3</v>
      </c>
      <c r="X40" s="94" t="n">
        <f aca="false">IFERROR(INDEX('ES-Efficacy Acceptability'!H$12:H$52,MATCH($A40,'ES-Efficacy Acceptability'!$B$12:$B$52,0)),"")</f>
        <v>4</v>
      </c>
      <c r="Y40" s="94" t="n">
        <f aca="false">IFERROR(INDEX('ES-Efficacy Acceptability'!I$12:I$52,MATCH($A40,'ES-Efficacy Acceptability'!$B$12:$B$52,0)),"")</f>
        <v>4</v>
      </c>
      <c r="Z40" s="94" t="n">
        <f aca="false">IFERROR(INDEX('ES-Efficacy Acceptability'!J$12:J$52,MATCH($A40,'ES-Efficacy Acceptability'!$B$12:$B$52,0)),"")</f>
        <v>4</v>
      </c>
      <c r="AA40" s="94" t="n">
        <f aca="false">IFERROR(INDEX('ES-Efficacy Acceptability'!K$12:K$52,MATCH($A40,'ES-Efficacy Acceptability'!$B$12:$B$52,0)),"")</f>
        <v>4</v>
      </c>
      <c r="AB40" s="94" t="n">
        <f aca="false">IFERROR(INDEX('ES-Efficacy Acceptability'!L$12:L$52,MATCH($A40,'ES-Efficacy Acceptability'!$B$12:$B$52,0)),"")</f>
        <v>4</v>
      </c>
      <c r="AC40" s="94" t="n">
        <f aca="false">IFERROR(INDEX('ES-Efficacy Acceptability'!M$12:M$52,MATCH($A40,'ES-Efficacy Acceptability'!$B$12:$B$52,0)),"")</f>
        <v>2</v>
      </c>
      <c r="AD40" s="94" t="n">
        <f aca="false">IFERROR(INDEX('ES-Efficacy Acceptability'!N$12:N$52,MATCH($A40,'ES-Efficacy Acceptability'!$B$12:$B$52,0)),"")</f>
        <v>3</v>
      </c>
      <c r="AE40" s="94" t="n">
        <f aca="false">IFERROR(INDEX('ES-Efficacy Acceptability'!O$12:O$52,MATCH($A40,'ES-Efficacy Acceptability'!$B$12:$B$52,0)),"")</f>
        <v>3</v>
      </c>
      <c r="AF40" s="94" t="n">
        <f aca="false">IFERROR(INDEX('ES-Efficacy Acceptability'!P$12:P$52,MATCH($A40,'ES-Efficacy Acceptability'!$B$12:$B$52,0)),"")</f>
        <v>4</v>
      </c>
      <c r="AG40" s="94" t="n">
        <f aca="false">IFERROR(INDEX('ES-Efficacy Acceptability'!Q$12:Q$52,MATCH($A40,'ES-Efficacy Acceptability'!$B$12:$B$52,0)),"")</f>
        <v>5</v>
      </c>
      <c r="AH40" s="94" t="n">
        <f aca="false">IFERROR(INDEX('ES-Efficacy Acceptability'!R$12:R$52,MATCH($A40,'ES-Efficacy Acceptability'!$B$12:$B$52,0)),"")</f>
        <v>4</v>
      </c>
      <c r="AI40" s="94" t="n">
        <f aca="false">IFERROR(INDEX('ES-Efficacy Acceptability'!S$12:S$52,MATCH($A40,'ES-Efficacy Acceptability'!$B$12:$B$52,0)),"")</f>
        <v>4</v>
      </c>
      <c r="AJ40" s="94" t="n">
        <f aca="false">IFERROR(INDEX('ES-Efficacy Acceptability'!T$12:T$52,MATCH($A40,'ES-Efficacy Acceptability'!$B$12:$B$52,0)),"")</f>
        <v>5</v>
      </c>
      <c r="AK40" s="94" t="n">
        <f aca="false">IFERROR(INDEX('ES-Efficacy Acceptability'!U$12:U$52,MATCH($A40,'ES-Efficacy Acceptability'!$B$12:$B$52,0)),"")</f>
        <v>3</v>
      </c>
      <c r="AL40" s="94" t="n">
        <f aca="false">IFERROR(INDEX('ES-Efficacy Acceptability'!V$12:V$52,MATCH($A40,'ES-Efficacy Acceptability'!$B$12:$B$52,0)),"")</f>
        <v>3</v>
      </c>
      <c r="AM40" s="94" t="n">
        <f aca="false">IFERROR(INDEX('ES-Efficacy Acceptability'!W$12:W$52,MATCH($A40,'ES-Efficacy Acceptability'!$B$12:$B$52,0)),"")</f>
        <v>3</v>
      </c>
      <c r="AN40" s="94" t="n">
        <f aca="false">IFERROR(INDEX('ES-Efficacy Acceptability'!X$12:X$52,MATCH($A40,'ES-Efficacy Acceptability'!$B$12:$B$52,0)),"")</f>
        <v>3</v>
      </c>
      <c r="AO40" s="94" t="n">
        <f aca="false">IFERROR(INDEX('ES-Efficacy Acceptability'!Y$12:Y$52,MATCH($A40,'ES-Efficacy Acceptability'!$B$12:$B$52,0)),"")</f>
        <v>3</v>
      </c>
      <c r="AP40" s="94" t="n">
        <f aca="false">IFERROR(INDEX('ES-Efficacy Acceptability'!Z$12:Z$52,MATCH($A40,'ES-Efficacy Acceptability'!$B$12:$B$52,0)),"")</f>
        <v>3</v>
      </c>
      <c r="AQ40" s="94" t="n">
        <f aca="false">IFERROR(INDEX('ES-Efficacy Acceptability'!AA$12:AA$52,MATCH($A40,'ES-Efficacy Acceptability'!$B$12:$B$52,0)),"")</f>
        <v>3</v>
      </c>
      <c r="AR40" s="94" t="n">
        <f aca="false">IFERROR(INDEX('ES-Efficacy Acceptability'!AB$12:AB$52,MATCH($A40,'ES-Efficacy Acceptability'!$B$12:$B$52,0)),"")</f>
        <v>3</v>
      </c>
      <c r="AS40" s="94" t="n">
        <f aca="false">IFERROR(INDEX('ES-Efficacy Acceptability'!AC$12:AC$52,MATCH($A40,'ES-Efficacy Acceptability'!$B$12:$B$52,0)),"")</f>
        <v>3</v>
      </c>
      <c r="AT40" s="94" t="n">
        <f aca="false">IFERROR(INDEX('IT-Efficacy Acceptability'!H$12:H$52,MATCH($A40,'IT-Efficacy Acceptability'!$B$12:$B$52,0)),"")</f>
        <v>4</v>
      </c>
      <c r="AU40" s="94" t="n">
        <f aca="false">IFERROR(INDEX('IT-Efficacy Acceptability'!I$12:I$52,MATCH($A40,'IT-Efficacy Acceptability'!$B$12:$B$52,0)),"")</f>
        <v>4</v>
      </c>
      <c r="AV40" s="94" t="n">
        <f aca="false">IFERROR(INDEX('IT-Efficacy Acceptability'!J$12:J$52,MATCH($A40,'IT-Efficacy Acceptability'!$B$12:$B$52,0)),"")</f>
        <v>4</v>
      </c>
      <c r="AW40" s="94" t="n">
        <f aca="false">IFERROR(INDEX('IT-Efficacy Acceptability'!K$12:K$52,MATCH($A40,'IT-Efficacy Acceptability'!$B$12:$B$52,0)),"")</f>
        <v>4</v>
      </c>
      <c r="AX40" s="94" t="n">
        <f aca="false">IFERROR(INDEX('IT-Efficacy Acceptability'!L$12:L$52,MATCH($A40,'IT-Efficacy Acceptability'!$B$12:$B$52,0)),"")</f>
        <v>4</v>
      </c>
      <c r="AY40" s="94" t="n">
        <f aca="false">IFERROR(INDEX('IT-Efficacy Acceptability'!M$12:M$52,MATCH($A40,'IT-Efficacy Acceptability'!$B$12:$B$52,0)),"")</f>
        <v>2</v>
      </c>
      <c r="AZ40" s="94" t="n">
        <f aca="false">IFERROR(INDEX('IT-Efficacy Acceptability'!N$12:N$52,MATCH($A40,'IT-Efficacy Acceptability'!$B$12:$B$52,0)),"")</f>
        <v>3</v>
      </c>
      <c r="BA40" s="94" t="n">
        <f aca="false">IFERROR(INDEX('IT-Efficacy Acceptability'!O$12:O$52,MATCH($A40,'IT-Efficacy Acceptability'!$B$12:$B$52,0)),"")</f>
        <v>3</v>
      </c>
      <c r="BB40" s="94" t="n">
        <f aca="false">IFERROR(INDEX('IT-Efficacy Acceptability'!P$12:P$52,MATCH($A40,'IT-Efficacy Acceptability'!$B$12:$B$52,0)),"")</f>
        <v>4</v>
      </c>
      <c r="BC40" s="94" t="n">
        <f aca="false">IFERROR(INDEX('IT-Efficacy Acceptability'!Q$12:Q$52,MATCH($A40,'IT-Efficacy Acceptability'!$B$12:$B$52,0)),"")</f>
        <v>5</v>
      </c>
      <c r="BD40" s="94" t="n">
        <f aca="false">IFERROR(INDEX('IT-Efficacy Acceptability'!R$12:R$52,MATCH($A40,'IT-Efficacy Acceptability'!$B$12:$B$52,0)),"")</f>
        <v>4</v>
      </c>
      <c r="BE40" s="94" t="n">
        <f aca="false">IFERROR(INDEX('IT-Efficacy Acceptability'!S$12:S$52,MATCH($A40,'IT-Efficacy Acceptability'!$B$12:$B$52,0)),"")</f>
        <v>4</v>
      </c>
      <c r="BF40" s="94" t="n">
        <f aca="false">IFERROR(INDEX('IT-Efficacy Acceptability'!T$12:T$52,MATCH($A40,'IT-Efficacy Acceptability'!$B$12:$B$52,0)),"")</f>
        <v>5</v>
      </c>
      <c r="BG40" s="94" t="n">
        <f aca="false">IFERROR(INDEX('IT-Efficacy Acceptability'!U$12:U$52,MATCH($A40,'IT-Efficacy Acceptability'!$B$12:$B$52,0)),"")</f>
        <v>3</v>
      </c>
      <c r="BH40" s="94" t="n">
        <f aca="false">IFERROR(INDEX('IT-Efficacy Acceptability'!V$12:V$52,MATCH($A40,'IT-Efficacy Acceptability'!$B$12:$B$52,0)),"")</f>
        <v>3</v>
      </c>
      <c r="BI40" s="94" t="n">
        <f aca="false">IFERROR(INDEX('IT-Efficacy Acceptability'!W$12:W$52,MATCH($A40,'IT-Efficacy Acceptability'!$B$12:$B$52,0)),"")</f>
        <v>3</v>
      </c>
      <c r="BJ40" s="94" t="n">
        <f aca="false">IFERROR(INDEX('IT-Efficacy Acceptability'!X$12:X$52,MATCH($A40,'IT-Efficacy Acceptability'!$B$12:$B$52,0)),"")</f>
        <v>3</v>
      </c>
      <c r="BK40" s="94" t="n">
        <f aca="false">IFERROR(INDEX('IT-Efficacy Acceptability'!Y$12:Y$52,MATCH($A40,'IT-Efficacy Acceptability'!$B$12:$B$52,0)),"")</f>
        <v>3</v>
      </c>
      <c r="BL40" s="94" t="n">
        <f aca="false">IFERROR(INDEX('IT-Efficacy Acceptability'!Z$12:Z$52,MATCH($A40,'IT-Efficacy Acceptability'!$B$12:$B$52,0)),"")</f>
        <v>3</v>
      </c>
      <c r="BM40" s="94" t="n">
        <f aca="false">IFERROR(INDEX('IT-Efficacy Acceptability'!AA$12:AA$52,MATCH($A40,'IT-Efficacy Acceptability'!$B$12:$B$52,0)),"")</f>
        <v>3</v>
      </c>
      <c r="BN40" s="94" t="n">
        <f aca="false">IFERROR(INDEX('IT-Efficacy Acceptability'!AB$12:AB$52,MATCH($A40,'IT-Efficacy Acceptability'!$B$12:$B$52,0)),"")</f>
        <v>3</v>
      </c>
      <c r="BO40" s="94" t="n">
        <f aca="false">IFERROR(INDEX('IT-Efficacy Acceptability'!AC$12:AC$52,MATCH($A40,'IT-Efficacy Acceptability'!$B$12:$B$52,0)),"")</f>
        <v>3</v>
      </c>
      <c r="BP40" s="94" t="n">
        <f aca="false">IFERROR(INDEX('DE-Efficacy Acceptability'!H$12:H$52,MATCH($A40,'DE-Efficacy Acceptability'!$B$12:$B$52,0)),"")</f>
        <v>4</v>
      </c>
      <c r="BQ40" s="94" t="n">
        <f aca="false">IFERROR(INDEX('DE-Efficacy Acceptability'!I$12:I$52,MATCH($A40,'DE-Efficacy Acceptability'!$B$12:$B$52,0)),"")</f>
        <v>4</v>
      </c>
      <c r="BR40" s="94" t="n">
        <f aca="false">IFERROR(INDEX('DE-Efficacy Acceptability'!J$12:J$52,MATCH($A40,'DE-Efficacy Acceptability'!$B$12:$B$52,0)),"")</f>
        <v>4</v>
      </c>
      <c r="BS40" s="94" t="n">
        <f aca="false">IFERROR(INDEX('DE-Efficacy Acceptability'!K$12:K$52,MATCH($A40,'DE-Efficacy Acceptability'!$B$12:$B$52,0)),"")</f>
        <v>4</v>
      </c>
      <c r="BT40" s="94" t="n">
        <f aca="false">IFERROR(INDEX('DE-Efficacy Acceptability'!L$12:L$52,MATCH($A40,'DE-Efficacy Acceptability'!$B$12:$B$52,0)),"")</f>
        <v>4</v>
      </c>
      <c r="BU40" s="94" t="n">
        <f aca="false">IFERROR(INDEX('DE-Efficacy Acceptability'!M$12:M$52,MATCH($A40,'DE-Efficacy Acceptability'!$B$12:$B$52,0)),"")</f>
        <v>2</v>
      </c>
      <c r="BV40" s="94" t="n">
        <f aca="false">IFERROR(INDEX('DE-Efficacy Acceptability'!N$12:N$52,MATCH($A40,'DE-Efficacy Acceptability'!$B$12:$B$52,0)),"")</f>
        <v>3</v>
      </c>
      <c r="BW40" s="94" t="n">
        <f aca="false">IFERROR(INDEX('DE-Efficacy Acceptability'!O$12:O$52,MATCH($A40,'DE-Efficacy Acceptability'!$B$12:$B$52,0)),"")</f>
        <v>3</v>
      </c>
      <c r="BX40" s="94" t="n">
        <f aca="false">IFERROR(INDEX('DE-Efficacy Acceptability'!P$12:P$52,MATCH($A40,'DE-Efficacy Acceptability'!$B$12:$B$52,0)),"")</f>
        <v>4</v>
      </c>
      <c r="BY40" s="94" t="n">
        <f aca="false">IFERROR(INDEX('DE-Efficacy Acceptability'!Q$12:Q$52,MATCH($A40,'DE-Efficacy Acceptability'!$B$12:$B$52,0)),"")</f>
        <v>5</v>
      </c>
      <c r="BZ40" s="94" t="n">
        <f aca="false">IFERROR(INDEX('DE-Efficacy Acceptability'!R$12:R$52,MATCH($A40,'DE-Efficacy Acceptability'!$B$12:$B$52,0)),"")</f>
        <v>4</v>
      </c>
      <c r="CA40" s="94" t="n">
        <f aca="false">IFERROR(INDEX('DE-Efficacy Acceptability'!S$12:S$52,MATCH($A40,'DE-Efficacy Acceptability'!$B$12:$B$52,0)),"")</f>
        <v>4</v>
      </c>
      <c r="CB40" s="94" t="n">
        <f aca="false">IFERROR(INDEX('DE-Efficacy Acceptability'!T$12:T$52,MATCH($A40,'DE-Efficacy Acceptability'!$B$12:$B$52,0)),"")</f>
        <v>5</v>
      </c>
      <c r="CC40" s="94" t="n">
        <f aca="false">IFERROR(INDEX('DE-Efficacy Acceptability'!U$12:U$52,MATCH($A40,'DE-Efficacy Acceptability'!$B$12:$B$52,0)),"")</f>
        <v>3</v>
      </c>
      <c r="CD40" s="94" t="n">
        <f aca="false">IFERROR(INDEX('DE-Efficacy Acceptability'!V$12:V$52,MATCH($A40,'DE-Efficacy Acceptability'!$B$12:$B$52,0)),"")</f>
        <v>3</v>
      </c>
      <c r="CE40" s="94" t="n">
        <f aca="false">IFERROR(INDEX('DE-Efficacy Acceptability'!W$12:W$52,MATCH($A40,'DE-Efficacy Acceptability'!$B$12:$B$52,0)),"")</f>
        <v>3</v>
      </c>
      <c r="CF40" s="94" t="n">
        <f aca="false">IFERROR(INDEX('DE-Efficacy Acceptability'!X$12:X$52,MATCH($A40,'DE-Efficacy Acceptability'!$B$12:$B$52,0)),"")</f>
        <v>3</v>
      </c>
      <c r="CG40" s="94" t="n">
        <f aca="false">IFERROR(INDEX('DE-Efficacy Acceptability'!Y$12:Y$52,MATCH($A40,'DE-Efficacy Acceptability'!$B$12:$B$52,0)),"")</f>
        <v>3</v>
      </c>
      <c r="CH40" s="94" t="n">
        <f aca="false">IFERROR(INDEX('DE-Efficacy Acceptability'!Z$12:Z$52,MATCH($A40,'DE-Efficacy Acceptability'!$B$12:$B$52,0)),"")</f>
        <v>3</v>
      </c>
      <c r="CI40" s="94" t="n">
        <f aca="false">IFERROR(INDEX('DE-Efficacy Acceptability'!AA$12:AA$52,MATCH($A40,'DE-Efficacy Acceptability'!$B$12:$B$52,0)),"")</f>
        <v>3</v>
      </c>
      <c r="CJ40" s="94" t="n">
        <f aca="false">IFERROR(INDEX('DE-Efficacy Acceptability'!AB$12:AB$52,MATCH($A40,'DE-Efficacy Acceptability'!$B$12:$B$52,0)),"")</f>
        <v>3</v>
      </c>
      <c r="CK40" s="94" t="n">
        <f aca="false">IFERROR(INDEX('DE-Efficacy Acceptability'!AC$12:AC$52,MATCH($A40,'DE-Efficacy Acceptability'!$B$12:$B$52,0)),"")</f>
        <v>3</v>
      </c>
      <c r="CL40" s="94" t="n">
        <f aca="false">IFERROR(INDEX('FR-Efficacy Acceptability'!H$12:H$52,MATCH($A40,'FR-Efficacy Acceptability'!$B$12:$B$52,0)),"")</f>
        <v>4</v>
      </c>
      <c r="CM40" s="94" t="n">
        <f aca="false">IFERROR(INDEX('FR-Efficacy Acceptability'!I$12:I$52,MATCH($A40,'FR-Efficacy Acceptability'!$B$12:$B$52,0)),"")</f>
        <v>4</v>
      </c>
      <c r="CN40" s="94" t="n">
        <f aca="false">IFERROR(INDEX('FR-Efficacy Acceptability'!J$12:J$52,MATCH($A40,'FR-Efficacy Acceptability'!$B$12:$B$52,0)),"")</f>
        <v>4</v>
      </c>
      <c r="CO40" s="94" t="n">
        <f aca="false">IFERROR(INDEX('FR-Efficacy Acceptability'!K$12:K$52,MATCH($A40,'FR-Efficacy Acceptability'!$B$12:$B$52,0)),"")</f>
        <v>4</v>
      </c>
      <c r="CP40" s="94" t="n">
        <f aca="false">IFERROR(INDEX('FR-Efficacy Acceptability'!L$12:L$52,MATCH($A40,'FR-Efficacy Acceptability'!$B$12:$B$52,0)),"")</f>
        <v>4</v>
      </c>
      <c r="CQ40" s="94" t="n">
        <f aca="false">IFERROR(INDEX('FR-Efficacy Acceptability'!M$12:M$52,MATCH($A40,'FR-Efficacy Acceptability'!$B$12:$B$52,0)),"")</f>
        <v>2</v>
      </c>
      <c r="CR40" s="94" t="n">
        <f aca="false">IFERROR(INDEX('FR-Efficacy Acceptability'!N$12:N$52,MATCH($A40,'FR-Efficacy Acceptability'!$B$12:$B$52,0)),"")</f>
        <v>3</v>
      </c>
      <c r="CS40" s="94" t="n">
        <f aca="false">IFERROR(INDEX('FR-Efficacy Acceptability'!O$12:O$52,MATCH($A40,'FR-Efficacy Acceptability'!$B$12:$B$52,0)),"")</f>
        <v>3</v>
      </c>
      <c r="CT40" s="94" t="n">
        <f aca="false">IFERROR(INDEX('FR-Efficacy Acceptability'!P$12:P$52,MATCH($A40,'FR-Efficacy Acceptability'!$B$12:$B$52,0)),"")</f>
        <v>4</v>
      </c>
      <c r="CU40" s="94" t="n">
        <f aca="false">IFERROR(INDEX('FR-Efficacy Acceptability'!Q$12:Q$52,MATCH($A40,'FR-Efficacy Acceptability'!$B$12:$B$52,0)),"")</f>
        <v>5</v>
      </c>
      <c r="CV40" s="94" t="n">
        <f aca="false">IFERROR(INDEX('FR-Efficacy Acceptability'!R$12:R$52,MATCH($A40,'FR-Efficacy Acceptability'!$B$12:$B$52,0)),"")</f>
        <v>3</v>
      </c>
      <c r="CW40" s="94" t="n">
        <f aca="false">IFERROR(INDEX('FR-Efficacy Acceptability'!S$12:S$52,MATCH($A40,'FR-Efficacy Acceptability'!$B$12:$B$52,0)),"")</f>
        <v>4</v>
      </c>
      <c r="CX40" s="94" t="n">
        <f aca="false">IFERROR(INDEX('FR-Efficacy Acceptability'!T$12:T$52,MATCH($A40,'FR-Efficacy Acceptability'!$B$12:$B$52,0)),"")</f>
        <v>5</v>
      </c>
      <c r="CY40" s="94" t="n">
        <f aca="false">IFERROR(INDEX('FR-Efficacy Acceptability'!U$12:U$52,MATCH($A40,'FR-Efficacy Acceptability'!$B$12:$B$52,0)),"")</f>
        <v>3</v>
      </c>
      <c r="CZ40" s="94" t="n">
        <f aca="false">IFERROR(INDEX('FR-Efficacy Acceptability'!V$12:V$52,MATCH($A40,'FR-Efficacy Acceptability'!$B$12:$B$52,0)),"")</f>
        <v>3</v>
      </c>
      <c r="DA40" s="94" t="n">
        <f aca="false">IFERROR(INDEX('FR-Efficacy Acceptability'!W$12:W$52,MATCH($A40,'FR-Efficacy Acceptability'!$B$12:$B$52,0)),"")</f>
        <v>3</v>
      </c>
      <c r="DB40" s="94" t="n">
        <f aca="false">IFERROR(INDEX('FR-Efficacy Acceptability'!X$12:X$52,MATCH($A40,'FR-Efficacy Acceptability'!$B$12:$B$52,0)),"")</f>
        <v>3</v>
      </c>
      <c r="DC40" s="94" t="n">
        <f aca="false">IFERROR(INDEX('FR-Efficacy Acceptability'!Y$12:Y$52,MATCH($A40,'FR-Efficacy Acceptability'!$B$12:$B$52,0)),"")</f>
        <v>3</v>
      </c>
      <c r="DD40" s="94" t="n">
        <f aca="false">IFERROR(INDEX('FR-Efficacy Acceptability'!Z$12:Z$52,MATCH($A40,'FR-Efficacy Acceptability'!$B$12:$B$52,0)),"")</f>
        <v>3</v>
      </c>
      <c r="DE40" s="94" t="n">
        <f aca="false">IFERROR(INDEX('FR-Efficacy Acceptability'!AA$12:AA$52,MATCH($A40,'FR-Efficacy Acceptability'!$B$12:$B$52,0)),"")</f>
        <v>3</v>
      </c>
      <c r="DF40" s="94" t="n">
        <f aca="false">IFERROR(INDEX('FR-Efficacy Acceptability'!AB$12:AB$52,MATCH($A40,'FR-Efficacy Acceptability'!$B$12:$B$52,0)),"")</f>
        <v>3</v>
      </c>
      <c r="DG40" s="94" t="n">
        <f aca="false">IFERROR(INDEX('FR-Efficacy Acceptability'!AC$12:AC$52,MATCH($A40,'FR-Efficacy Acceptability'!$B$12:$B$52,0)),"")</f>
        <v>3</v>
      </c>
      <c r="DH40" s="115" t="n">
        <f aca="false">IF(X40&lt;&gt;"",X40-B40,"")</f>
        <v>0</v>
      </c>
      <c r="DI40" s="115" t="n">
        <f aca="false">IF(Y40&lt;&gt;"",Y40-C40,"")</f>
        <v>0</v>
      </c>
      <c r="DJ40" s="115" t="n">
        <f aca="false">IF(Z40&lt;&gt;"",Z40-D40,"")</f>
        <v>0</v>
      </c>
      <c r="DK40" s="115" t="n">
        <f aca="false">IF(AA40&lt;&gt;"",AA40-E40,"")</f>
        <v>0</v>
      </c>
      <c r="DL40" s="115" t="n">
        <f aca="false">IF(AB40&lt;&gt;"",AB40-F40,"")</f>
        <v>0</v>
      </c>
      <c r="DM40" s="115" t="n">
        <f aca="false">IF(AC40&lt;&gt;"",AC40-G40,"")</f>
        <v>0</v>
      </c>
      <c r="DN40" s="115" t="n">
        <f aca="false">IF(AD40&lt;&gt;"",AD40-H40,"")</f>
        <v>0</v>
      </c>
      <c r="DO40" s="115" t="n">
        <f aca="false">IF(AE40&lt;&gt;"",AE40-I40,"")</f>
        <v>0</v>
      </c>
      <c r="DP40" s="115" t="n">
        <f aca="false">IF(AF40&lt;&gt;"",AF40-J40,"")</f>
        <v>0</v>
      </c>
      <c r="DQ40" s="115" t="n">
        <f aca="false">IF(AG40&lt;&gt;"",AG40-K40,"")</f>
        <v>0</v>
      </c>
      <c r="DR40" s="115" t="n">
        <f aca="false">IF(AH40&lt;&gt;"",AH40-L40,"")</f>
        <v>0</v>
      </c>
      <c r="DS40" s="115" t="n">
        <f aca="false">IF(AI40&lt;&gt;"",AI40-M40,"")</f>
        <v>0</v>
      </c>
      <c r="DT40" s="115" t="n">
        <f aca="false">IF(AJ40&lt;&gt;"",AJ40-N40,"")</f>
        <v>0</v>
      </c>
      <c r="DU40" s="115" t="n">
        <f aca="false">IF(AK40&lt;&gt;"",AK40-O40,"")</f>
        <v>0</v>
      </c>
      <c r="DV40" s="115" t="n">
        <f aca="false">IF(AL40&lt;&gt;"",AL40-P40,"")</f>
        <v>0</v>
      </c>
      <c r="DW40" s="115" t="n">
        <f aca="false">IF(AM40&lt;&gt;"",AM40-Q40,"")</f>
        <v>0</v>
      </c>
      <c r="DX40" s="115" t="n">
        <f aca="false">IF(AN40&lt;&gt;"",AN40-R40,"")</f>
        <v>0</v>
      </c>
      <c r="DY40" s="115" t="n">
        <f aca="false">IF(AO40&lt;&gt;"",AO40-S40,"")</f>
        <v>0</v>
      </c>
      <c r="DZ40" s="115" t="n">
        <f aca="false">IF(AP40&lt;&gt;"",AP40-T40,"")</f>
        <v>0</v>
      </c>
      <c r="EA40" s="115" t="n">
        <f aca="false">IF(AQ40&lt;&gt;"",AQ40-U40,"")</f>
        <v>0</v>
      </c>
      <c r="EB40" s="115" t="n">
        <f aca="false">IF(AR40&lt;&gt;"",AR40-V40,"")</f>
        <v>0</v>
      </c>
      <c r="EC40" s="115" t="n">
        <f aca="false">IF(AS40&lt;&gt;"",AS40-W40,"")</f>
        <v>0</v>
      </c>
      <c r="ED40" s="115" t="n">
        <f aca="false">IF(AT40&lt;&gt;"",AT40-B40,"")</f>
        <v>0</v>
      </c>
      <c r="EE40" s="115" t="n">
        <f aca="false">IF(AU40&lt;&gt;"",AU40-C40,"")</f>
        <v>0</v>
      </c>
      <c r="EF40" s="115" t="n">
        <f aca="false">IF(AV40&lt;&gt;"",AV40-D40,"")</f>
        <v>0</v>
      </c>
      <c r="EG40" s="115" t="n">
        <f aca="false">IF(AW40&lt;&gt;"",AW40-E40,"")</f>
        <v>0</v>
      </c>
      <c r="EH40" s="115" t="n">
        <f aca="false">IF(AX40&lt;&gt;"",AX40-F40,"")</f>
        <v>0</v>
      </c>
      <c r="EI40" s="115" t="n">
        <f aca="false">IF(AY40&lt;&gt;"",AY40-G40,"")</f>
        <v>0</v>
      </c>
      <c r="EJ40" s="115" t="n">
        <f aca="false">IF(AZ40&lt;&gt;"",AZ40-H40,"")</f>
        <v>0</v>
      </c>
      <c r="EK40" s="115" t="n">
        <f aca="false">IF(BA40&lt;&gt;"",BA40-I40,"")</f>
        <v>0</v>
      </c>
      <c r="EL40" s="115" t="n">
        <f aca="false">IF(BB40&lt;&gt;"",BB40-J40,"")</f>
        <v>0</v>
      </c>
      <c r="EM40" s="115" t="n">
        <f aca="false">IF(BC40&lt;&gt;"",BC40-K40,"")</f>
        <v>0</v>
      </c>
      <c r="EN40" s="115" t="n">
        <f aca="false">IF(BD40&lt;&gt;"",BD40-L40,"")</f>
        <v>0</v>
      </c>
      <c r="EO40" s="115" t="n">
        <f aca="false">IF(BE40&lt;&gt;"",BE40-M40,"")</f>
        <v>0</v>
      </c>
      <c r="EP40" s="115" t="n">
        <f aca="false">IF(BF40&lt;&gt;"",BF40-N40,"")</f>
        <v>0</v>
      </c>
      <c r="EQ40" s="115" t="n">
        <f aca="false">IF(BG40&lt;&gt;"",BG40-O40,"")</f>
        <v>0</v>
      </c>
      <c r="ER40" s="115" t="n">
        <f aca="false">IF(BH40&lt;&gt;"",BH40-P40,"")</f>
        <v>0</v>
      </c>
      <c r="ES40" s="115" t="n">
        <f aca="false">IF(BI40&lt;&gt;"",BI40-Q40,"")</f>
        <v>0</v>
      </c>
      <c r="ET40" s="115" t="n">
        <f aca="false">IF(BJ40&lt;&gt;"",BJ40-R40,"")</f>
        <v>0</v>
      </c>
      <c r="EU40" s="115" t="n">
        <f aca="false">IF(BK40&lt;&gt;"",BK40-S40,"")</f>
        <v>0</v>
      </c>
      <c r="EV40" s="115" t="n">
        <f aca="false">IF(BL40&lt;&gt;"",BL40-T40,"")</f>
        <v>0</v>
      </c>
      <c r="EW40" s="115" t="n">
        <f aca="false">IF(BM40&lt;&gt;"",BM40-U40,"")</f>
        <v>0</v>
      </c>
      <c r="EX40" s="115" t="n">
        <f aca="false">IF(BN40&lt;&gt;"",BN40-V40,"")</f>
        <v>0</v>
      </c>
      <c r="EY40" s="115" t="n">
        <f aca="false">IF(BO40&lt;&gt;"",BO40-W40,"")</f>
        <v>0</v>
      </c>
      <c r="EZ40" s="115" t="n">
        <f aca="false">IF(BP40&lt;&gt;"",BP40-B40,"")</f>
        <v>0</v>
      </c>
      <c r="FA40" s="115" t="n">
        <f aca="false">IF(BQ40&lt;&gt;"",BQ40-C40,"")</f>
        <v>0</v>
      </c>
      <c r="FB40" s="115" t="n">
        <f aca="false">IF(BR40&lt;&gt;"",BR40-D40,"")</f>
        <v>0</v>
      </c>
      <c r="FC40" s="115" t="n">
        <f aca="false">IF(BS40&lt;&gt;"",BS40-E40,"")</f>
        <v>0</v>
      </c>
      <c r="FD40" s="115" t="n">
        <f aca="false">IF(BT40&lt;&gt;"",BT40-F40,"")</f>
        <v>0</v>
      </c>
      <c r="FE40" s="115" t="n">
        <f aca="false">IF(BU40&lt;&gt;"",BU40-G40,"")</f>
        <v>0</v>
      </c>
      <c r="FF40" s="115" t="n">
        <f aca="false">IF(BV40&lt;&gt;"",BV40-H40,"")</f>
        <v>0</v>
      </c>
      <c r="FG40" s="115" t="n">
        <f aca="false">IF(BW40&lt;&gt;"",BW40-I40,"")</f>
        <v>0</v>
      </c>
      <c r="FH40" s="115" t="n">
        <f aca="false">IF(BX40&lt;&gt;"",BX40-J40,"")</f>
        <v>0</v>
      </c>
      <c r="FI40" s="115" t="n">
        <f aca="false">IF(BY40&lt;&gt;"",BY40-K40,"")</f>
        <v>0</v>
      </c>
      <c r="FJ40" s="115" t="n">
        <f aca="false">IF(BZ40&lt;&gt;"",BZ40-L40,"")</f>
        <v>0</v>
      </c>
      <c r="FK40" s="115" t="n">
        <f aca="false">IF(CA40&lt;&gt;"",CA40-M40,"")</f>
        <v>0</v>
      </c>
      <c r="FL40" s="115" t="n">
        <f aca="false">IF(CB40&lt;&gt;"",CB40-N40,"")</f>
        <v>0</v>
      </c>
      <c r="FM40" s="115" t="n">
        <f aca="false">IF(CC40&lt;&gt;"",CC40-O40,"")</f>
        <v>0</v>
      </c>
      <c r="FN40" s="115" t="n">
        <f aca="false">IF(CD40&lt;&gt;"",CD40-P40,"")</f>
        <v>0</v>
      </c>
      <c r="FO40" s="115" t="n">
        <f aca="false">IF(CE40&lt;&gt;"",CE40-Q40,"")</f>
        <v>0</v>
      </c>
      <c r="FP40" s="115" t="n">
        <f aca="false">IF(CF40&lt;&gt;"",CF40-R40,"")</f>
        <v>0</v>
      </c>
      <c r="FQ40" s="115" t="n">
        <f aca="false">IF(CG40&lt;&gt;"",CG40-S40,"")</f>
        <v>0</v>
      </c>
      <c r="FR40" s="115" t="n">
        <f aca="false">IF(CH40&lt;&gt;"",CH40-T40,"")</f>
        <v>0</v>
      </c>
      <c r="FS40" s="115" t="n">
        <f aca="false">IF(CI40&lt;&gt;"",CI40-U40,"")</f>
        <v>0</v>
      </c>
      <c r="FT40" s="115" t="n">
        <f aca="false">IF(CJ40&lt;&gt;"",CJ40-V40,"")</f>
        <v>0</v>
      </c>
      <c r="FU40" s="115" t="n">
        <f aca="false">IF(CK40&lt;&gt;"",CK40-W40,"")</f>
        <v>0</v>
      </c>
      <c r="FV40" s="115" t="n">
        <f aca="false">IF(CL40&lt;&gt;"",CL40-B40,"")</f>
        <v>0</v>
      </c>
      <c r="FW40" s="115" t="n">
        <f aca="false">IF(CM40&lt;&gt;"",CM40-C40,"")</f>
        <v>0</v>
      </c>
      <c r="FX40" s="115" t="n">
        <f aca="false">IF(CN40&lt;&gt;"",CN40-D40,"")</f>
        <v>0</v>
      </c>
      <c r="FY40" s="115" t="n">
        <f aca="false">IF(CO40&lt;&gt;"",CO40-E40,"")</f>
        <v>0</v>
      </c>
      <c r="FZ40" s="115" t="n">
        <f aca="false">IF(CP40&lt;&gt;"",CP40-F40,"")</f>
        <v>0</v>
      </c>
      <c r="GA40" s="115" t="n">
        <f aca="false">IF(CQ40&lt;&gt;"",CQ40-G40,"")</f>
        <v>0</v>
      </c>
      <c r="GB40" s="115" t="n">
        <f aca="false">IF(CR40&lt;&gt;"",CR40-H40,"")</f>
        <v>0</v>
      </c>
      <c r="GC40" s="115" t="n">
        <f aca="false">IF(CS40&lt;&gt;"",CS40-I40,"")</f>
        <v>0</v>
      </c>
      <c r="GD40" s="115" t="n">
        <f aca="false">IF(CT40&lt;&gt;"",CT40-J40,"")</f>
        <v>0</v>
      </c>
      <c r="GE40" s="115" t="n">
        <f aca="false">IF(CU40&lt;&gt;"",CU40-K40,"")</f>
        <v>0</v>
      </c>
      <c r="GF40" s="115" t="n">
        <f aca="false">IF(CV40&lt;&gt;"",CV40-L40,"")</f>
        <v>-1</v>
      </c>
      <c r="GG40" s="115" t="n">
        <f aca="false">IF(CW40&lt;&gt;"",CW40-M40,"")</f>
        <v>0</v>
      </c>
      <c r="GH40" s="115" t="n">
        <f aca="false">IF(CX40&lt;&gt;"",CX40-N40,"")</f>
        <v>0</v>
      </c>
      <c r="GI40" s="115" t="n">
        <f aca="false">IF(CY40&lt;&gt;"",CY40-O40,"")</f>
        <v>0</v>
      </c>
      <c r="GJ40" s="115" t="n">
        <f aca="false">IF(CZ40&lt;&gt;"",CZ40-P40,"")</f>
        <v>0</v>
      </c>
      <c r="GK40" s="115" t="n">
        <f aca="false">IF(DA40&lt;&gt;"",DA40-Q40,"")</f>
        <v>0</v>
      </c>
      <c r="GL40" s="115" t="n">
        <f aca="false">IF(DB40&lt;&gt;"",DB40-R40,"")</f>
        <v>0</v>
      </c>
      <c r="GM40" s="115" t="n">
        <f aca="false">IF(DC40&lt;&gt;"",DC40-S40,"")</f>
        <v>0</v>
      </c>
      <c r="GN40" s="115" t="n">
        <f aca="false">IF(DD40&lt;&gt;"",DD40-T40,"")</f>
        <v>0</v>
      </c>
      <c r="GO40" s="115" t="n">
        <f aca="false">IF(DE40&lt;&gt;"",DE40-U40,"")</f>
        <v>0</v>
      </c>
      <c r="GP40" s="115" t="n">
        <f aca="false">IF(DF40&lt;&gt;"",DF40-V40,"")</f>
        <v>0</v>
      </c>
      <c r="GQ40" s="115" t="n">
        <f aca="false">IF(DG40&lt;&gt;"",DG40-W40,"")</f>
        <v>0</v>
      </c>
      <c r="GR40" s="116" t="n">
        <f aca="false" t="array" ref="GR40:GR40">MAX(DH40:GQ40)=MIN(DH40:GQ40)</f>
        <v>0</v>
      </c>
    </row>
    <row r="41" customFormat="false" ht="15" hidden="true" customHeight="false" outlineLevel="0" collapsed="false">
      <c r="A41" s="112" t="s">
        <v>91</v>
      </c>
      <c r="B41" s="115" t="n">
        <f aca="false">IFERROR(ROUND(AVERAGE(X41,AT41,BP41,CL41),0),"")</f>
        <v>1</v>
      </c>
      <c r="C41" s="115" t="n">
        <f aca="false">IFERROR(ROUND(AVERAGE(Y41,AU41,BQ41,CM41),0),"")</f>
        <v>1</v>
      </c>
      <c r="D41" s="115" t="n">
        <f aca="false">IFERROR(ROUND(AVERAGE(Z41,AV41,BR41,CN41),0),"")</f>
        <v>1</v>
      </c>
      <c r="E41" s="115" t="n">
        <f aca="false">IFERROR(ROUND(AVERAGE(AA41,AW41,BS41,CO41),0),"")</f>
        <v>1</v>
      </c>
      <c r="F41" s="115" t="n">
        <f aca="false">IFERROR(ROUND(AVERAGE(AB41,AX41,BT41,CP41),0),"")</f>
        <v>1</v>
      </c>
      <c r="G41" s="115" t="n">
        <f aca="false">IFERROR(ROUND(AVERAGE(AC41,AY41,BU41,CQ41),0),"")</f>
        <v>3</v>
      </c>
      <c r="H41" s="115" t="n">
        <f aca="false">IFERROR(ROUND(AVERAGE(AD41,AZ41,BV41,CR41),0),"")</f>
        <v>1</v>
      </c>
      <c r="I41" s="115" t="n">
        <f aca="false">IFERROR(ROUND(AVERAGE(AE41,BA41,BW41,CS41),0),"")</f>
        <v>5</v>
      </c>
      <c r="J41" s="115" t="n">
        <f aca="false">IFERROR(ROUND(AVERAGE(AF41,BB41,BX41,CT41),0),"")</f>
        <v>5</v>
      </c>
      <c r="K41" s="115" t="n">
        <f aca="false">IFERROR(ROUND(AVERAGE(AG41,BC41,BY41,CU41),0),"")</f>
        <v>3</v>
      </c>
      <c r="L41" s="115" t="n">
        <f aca="false">IFERROR(ROUND(AVERAGE(AH41,BD41,BZ41,CV41),0),"")</f>
        <v>5</v>
      </c>
      <c r="M41" s="115" t="n">
        <f aca="false">IFERROR(ROUND(AVERAGE(AI41,BE41,CA41,CW41),0),"")</f>
        <v>4</v>
      </c>
      <c r="N41" s="115" t="n">
        <f aca="false">IFERROR(ROUND(AVERAGE(AJ41,BF41,CB41,CX41),0),"")</f>
        <v>5</v>
      </c>
      <c r="O41" s="115" t="n">
        <f aca="false">IFERROR(ROUND(AVERAGE(AK41,BG41,CC41,CY41),0),"")</f>
        <v>5</v>
      </c>
      <c r="P41" s="115" t="n">
        <f aca="false">IFERROR(ROUND(AVERAGE(AL41,BH41,CD41,CZ41),0),"")</f>
        <v>4</v>
      </c>
      <c r="Q41" s="115" t="n">
        <f aca="false">IFERROR(ROUND(AVERAGE(AM41,BI41,CE41,DA41),0),"")</f>
        <v>1</v>
      </c>
      <c r="R41" s="115" t="n">
        <f aca="false">IFERROR(ROUND(AVERAGE(AN41,BJ41,CF41,DB41),0),"")</f>
        <v>3</v>
      </c>
      <c r="S41" s="115" t="n">
        <f aca="false">IFERROR(ROUND(AVERAGE(AO41,BK41,CG41,DC41),0),"")</f>
        <v>3</v>
      </c>
      <c r="T41" s="115" t="n">
        <f aca="false">IFERROR(ROUND(AVERAGE(AP41,BL41,CH41,DD41),0),"")</f>
        <v>3</v>
      </c>
      <c r="U41" s="115" t="n">
        <f aca="false">IFERROR(ROUND(AVERAGE(AQ41,BM41,CI41,DE41),0),"")</f>
        <v>3</v>
      </c>
      <c r="V41" s="115" t="n">
        <f aca="false">IFERROR(ROUND(AVERAGE(AR41,BN41,CJ41,DF41),0),"")</f>
        <v>3</v>
      </c>
      <c r="W41" s="115" t="n">
        <f aca="false">IFERROR(ROUND(AVERAGE(AS41,BO41,CK41,DG41),0),"")</f>
        <v>3</v>
      </c>
      <c r="X41" s="94" t="str">
        <f aca="false">IFERROR(INDEX('ES-Efficacy Acceptability'!H$12:H$52,MATCH($A41,'ES-Efficacy Acceptability'!$B$12:$B$52,0)),"")</f>
        <v/>
      </c>
      <c r="Y41" s="94" t="str">
        <f aca="false">IFERROR(INDEX('ES-Efficacy Acceptability'!I$12:I$52,MATCH($A41,'ES-Efficacy Acceptability'!$B$12:$B$52,0)),"")</f>
        <v/>
      </c>
      <c r="Z41" s="94" t="str">
        <f aca="false">IFERROR(INDEX('ES-Efficacy Acceptability'!J$12:J$52,MATCH($A41,'ES-Efficacy Acceptability'!$B$12:$B$52,0)),"")</f>
        <v/>
      </c>
      <c r="AA41" s="94" t="str">
        <f aca="false">IFERROR(INDEX('ES-Efficacy Acceptability'!K$12:K$52,MATCH($A41,'ES-Efficacy Acceptability'!$B$12:$B$52,0)),"")</f>
        <v/>
      </c>
      <c r="AB41" s="94" t="str">
        <f aca="false">IFERROR(INDEX('ES-Efficacy Acceptability'!L$12:L$52,MATCH($A41,'ES-Efficacy Acceptability'!$B$12:$B$52,0)),"")</f>
        <v/>
      </c>
      <c r="AC41" s="94" t="str">
        <f aca="false">IFERROR(INDEX('ES-Efficacy Acceptability'!M$12:M$52,MATCH($A41,'ES-Efficacy Acceptability'!$B$12:$B$52,0)),"")</f>
        <v/>
      </c>
      <c r="AD41" s="94" t="str">
        <f aca="false">IFERROR(INDEX('ES-Efficacy Acceptability'!N$12:N$52,MATCH($A41,'ES-Efficacy Acceptability'!$B$12:$B$52,0)),"")</f>
        <v/>
      </c>
      <c r="AE41" s="94" t="str">
        <f aca="false">IFERROR(INDEX('ES-Efficacy Acceptability'!O$12:O$52,MATCH($A41,'ES-Efficacy Acceptability'!$B$12:$B$52,0)),"")</f>
        <v/>
      </c>
      <c r="AF41" s="94" t="str">
        <f aca="false">IFERROR(INDEX('ES-Efficacy Acceptability'!P$12:P$52,MATCH($A41,'ES-Efficacy Acceptability'!$B$12:$B$52,0)),"")</f>
        <v/>
      </c>
      <c r="AG41" s="94" t="str">
        <f aca="false">IFERROR(INDEX('ES-Efficacy Acceptability'!Q$12:Q$52,MATCH($A41,'ES-Efficacy Acceptability'!$B$12:$B$52,0)),"")</f>
        <v/>
      </c>
      <c r="AH41" s="94" t="str">
        <f aca="false">IFERROR(INDEX('ES-Efficacy Acceptability'!R$12:R$52,MATCH($A41,'ES-Efficacy Acceptability'!$B$12:$B$52,0)),"")</f>
        <v/>
      </c>
      <c r="AI41" s="94" t="str">
        <f aca="false">IFERROR(INDEX('ES-Efficacy Acceptability'!S$12:S$52,MATCH($A41,'ES-Efficacy Acceptability'!$B$12:$B$52,0)),"")</f>
        <v/>
      </c>
      <c r="AJ41" s="94" t="str">
        <f aca="false">IFERROR(INDEX('ES-Efficacy Acceptability'!T$12:T$52,MATCH($A41,'ES-Efficacy Acceptability'!$B$12:$B$52,0)),"")</f>
        <v/>
      </c>
      <c r="AK41" s="94" t="str">
        <f aca="false">IFERROR(INDEX('ES-Efficacy Acceptability'!U$12:U$52,MATCH($A41,'ES-Efficacy Acceptability'!$B$12:$B$52,0)),"")</f>
        <v/>
      </c>
      <c r="AL41" s="94" t="str">
        <f aca="false">IFERROR(INDEX('ES-Efficacy Acceptability'!V$12:V$52,MATCH($A41,'ES-Efficacy Acceptability'!$B$12:$B$52,0)),"")</f>
        <v/>
      </c>
      <c r="AM41" s="94" t="str">
        <f aca="false">IFERROR(INDEX('ES-Efficacy Acceptability'!W$12:W$52,MATCH($A41,'ES-Efficacy Acceptability'!$B$12:$B$52,0)),"")</f>
        <v/>
      </c>
      <c r="AN41" s="94" t="str">
        <f aca="false">IFERROR(INDEX('ES-Efficacy Acceptability'!X$12:X$52,MATCH($A41,'ES-Efficacy Acceptability'!$B$12:$B$52,0)),"")</f>
        <v/>
      </c>
      <c r="AO41" s="94" t="str">
        <f aca="false">IFERROR(INDEX('ES-Efficacy Acceptability'!Y$12:Y$52,MATCH($A41,'ES-Efficacy Acceptability'!$B$12:$B$52,0)),"")</f>
        <v/>
      </c>
      <c r="AP41" s="94" t="str">
        <f aca="false">IFERROR(INDEX('ES-Efficacy Acceptability'!Z$12:Z$52,MATCH($A41,'ES-Efficacy Acceptability'!$B$12:$B$52,0)),"")</f>
        <v/>
      </c>
      <c r="AQ41" s="94" t="str">
        <f aca="false">IFERROR(INDEX('ES-Efficacy Acceptability'!AA$12:AA$52,MATCH($A41,'ES-Efficacy Acceptability'!$B$12:$B$52,0)),"")</f>
        <v/>
      </c>
      <c r="AR41" s="94" t="str">
        <f aca="false">IFERROR(INDEX('ES-Efficacy Acceptability'!AB$12:AB$52,MATCH($A41,'ES-Efficacy Acceptability'!$B$12:$B$52,0)),"")</f>
        <v/>
      </c>
      <c r="AS41" s="94" t="str">
        <f aca="false">IFERROR(INDEX('ES-Efficacy Acceptability'!AC$12:AC$52,MATCH($A41,'ES-Efficacy Acceptability'!$B$12:$B$52,0)),"")</f>
        <v/>
      </c>
      <c r="AT41" s="94" t="str">
        <f aca="false">IFERROR(INDEX('IT-Efficacy Acceptability'!H$12:H$52,MATCH($A41,'IT-Efficacy Acceptability'!$B$12:$B$52,0)),"")</f>
        <v/>
      </c>
      <c r="AU41" s="94" t="str">
        <f aca="false">IFERROR(INDEX('IT-Efficacy Acceptability'!I$12:I$52,MATCH($A41,'IT-Efficacy Acceptability'!$B$12:$B$52,0)),"")</f>
        <v/>
      </c>
      <c r="AV41" s="94" t="str">
        <f aca="false">IFERROR(INDEX('IT-Efficacy Acceptability'!J$12:J$52,MATCH($A41,'IT-Efficacy Acceptability'!$B$12:$B$52,0)),"")</f>
        <v/>
      </c>
      <c r="AW41" s="94" t="str">
        <f aca="false">IFERROR(INDEX('IT-Efficacy Acceptability'!K$12:K$52,MATCH($A41,'IT-Efficacy Acceptability'!$B$12:$B$52,0)),"")</f>
        <v/>
      </c>
      <c r="AX41" s="94" t="str">
        <f aca="false">IFERROR(INDEX('IT-Efficacy Acceptability'!L$12:L$52,MATCH($A41,'IT-Efficacy Acceptability'!$B$12:$B$52,0)),"")</f>
        <v/>
      </c>
      <c r="AY41" s="94" t="str">
        <f aca="false">IFERROR(INDEX('IT-Efficacy Acceptability'!M$12:M$52,MATCH($A41,'IT-Efficacy Acceptability'!$B$12:$B$52,0)),"")</f>
        <v/>
      </c>
      <c r="AZ41" s="94" t="str">
        <f aca="false">IFERROR(INDEX('IT-Efficacy Acceptability'!N$12:N$52,MATCH($A41,'IT-Efficacy Acceptability'!$B$12:$B$52,0)),"")</f>
        <v/>
      </c>
      <c r="BA41" s="94" t="str">
        <f aca="false">IFERROR(INDEX('IT-Efficacy Acceptability'!O$12:O$52,MATCH($A41,'IT-Efficacy Acceptability'!$B$12:$B$52,0)),"")</f>
        <v/>
      </c>
      <c r="BB41" s="94" t="str">
        <f aca="false">IFERROR(INDEX('IT-Efficacy Acceptability'!P$12:P$52,MATCH($A41,'IT-Efficacy Acceptability'!$B$12:$B$52,0)),"")</f>
        <v/>
      </c>
      <c r="BC41" s="94" t="str">
        <f aca="false">IFERROR(INDEX('IT-Efficacy Acceptability'!Q$12:Q$52,MATCH($A41,'IT-Efficacy Acceptability'!$B$12:$B$52,0)),"")</f>
        <v/>
      </c>
      <c r="BD41" s="94" t="str">
        <f aca="false">IFERROR(INDEX('IT-Efficacy Acceptability'!R$12:R$52,MATCH($A41,'IT-Efficacy Acceptability'!$B$12:$B$52,0)),"")</f>
        <v/>
      </c>
      <c r="BE41" s="94" t="str">
        <f aca="false">IFERROR(INDEX('IT-Efficacy Acceptability'!S$12:S$52,MATCH($A41,'IT-Efficacy Acceptability'!$B$12:$B$52,0)),"")</f>
        <v/>
      </c>
      <c r="BF41" s="94" t="str">
        <f aca="false">IFERROR(INDEX('IT-Efficacy Acceptability'!T$12:T$52,MATCH($A41,'IT-Efficacy Acceptability'!$B$12:$B$52,0)),"")</f>
        <v/>
      </c>
      <c r="BG41" s="94" t="str">
        <f aca="false">IFERROR(INDEX('IT-Efficacy Acceptability'!U$12:U$52,MATCH($A41,'IT-Efficacy Acceptability'!$B$12:$B$52,0)),"")</f>
        <v/>
      </c>
      <c r="BH41" s="94" t="str">
        <f aca="false">IFERROR(INDEX('IT-Efficacy Acceptability'!V$12:V$52,MATCH($A41,'IT-Efficacy Acceptability'!$B$12:$B$52,0)),"")</f>
        <v/>
      </c>
      <c r="BI41" s="94" t="str">
        <f aca="false">IFERROR(INDEX('IT-Efficacy Acceptability'!W$12:W$52,MATCH($A41,'IT-Efficacy Acceptability'!$B$12:$B$52,0)),"")</f>
        <v/>
      </c>
      <c r="BJ41" s="94" t="str">
        <f aca="false">IFERROR(INDEX('IT-Efficacy Acceptability'!X$12:X$52,MATCH($A41,'IT-Efficacy Acceptability'!$B$12:$B$52,0)),"")</f>
        <v/>
      </c>
      <c r="BK41" s="94" t="str">
        <f aca="false">IFERROR(INDEX('IT-Efficacy Acceptability'!Y$12:Y$52,MATCH($A41,'IT-Efficacy Acceptability'!$B$12:$B$52,0)),"")</f>
        <v/>
      </c>
      <c r="BL41" s="94" t="str">
        <f aca="false">IFERROR(INDEX('IT-Efficacy Acceptability'!Z$12:Z$52,MATCH($A41,'IT-Efficacy Acceptability'!$B$12:$B$52,0)),"")</f>
        <v/>
      </c>
      <c r="BM41" s="94" t="str">
        <f aca="false">IFERROR(INDEX('IT-Efficacy Acceptability'!AA$12:AA$52,MATCH($A41,'IT-Efficacy Acceptability'!$B$12:$B$52,0)),"")</f>
        <v/>
      </c>
      <c r="BN41" s="94" t="str">
        <f aca="false">IFERROR(INDEX('IT-Efficacy Acceptability'!AB$12:AB$52,MATCH($A41,'IT-Efficacy Acceptability'!$B$12:$B$52,0)),"")</f>
        <v/>
      </c>
      <c r="BO41" s="94" t="str">
        <f aca="false">IFERROR(INDEX('IT-Efficacy Acceptability'!AC$12:AC$52,MATCH($A41,'IT-Efficacy Acceptability'!$B$12:$B$52,0)),"")</f>
        <v/>
      </c>
      <c r="BP41" s="94" t="str">
        <f aca="false">IFERROR(INDEX('DE-Efficacy Acceptability'!H$12:H$52,MATCH($A41,'DE-Efficacy Acceptability'!$B$12:$B$52,0)),"")</f>
        <v/>
      </c>
      <c r="BQ41" s="94" t="str">
        <f aca="false">IFERROR(INDEX('DE-Efficacy Acceptability'!I$12:I$52,MATCH($A41,'DE-Efficacy Acceptability'!$B$12:$B$52,0)),"")</f>
        <v/>
      </c>
      <c r="BR41" s="94" t="str">
        <f aca="false">IFERROR(INDEX('DE-Efficacy Acceptability'!J$12:J$52,MATCH($A41,'DE-Efficacy Acceptability'!$B$12:$B$52,0)),"")</f>
        <v/>
      </c>
      <c r="BS41" s="94" t="str">
        <f aca="false">IFERROR(INDEX('DE-Efficacy Acceptability'!K$12:K$52,MATCH($A41,'DE-Efficacy Acceptability'!$B$12:$B$52,0)),"")</f>
        <v/>
      </c>
      <c r="BT41" s="94" t="str">
        <f aca="false">IFERROR(INDEX('DE-Efficacy Acceptability'!L$12:L$52,MATCH($A41,'DE-Efficacy Acceptability'!$B$12:$B$52,0)),"")</f>
        <v/>
      </c>
      <c r="BU41" s="94" t="str">
        <f aca="false">IFERROR(INDEX('DE-Efficacy Acceptability'!M$12:M$52,MATCH($A41,'DE-Efficacy Acceptability'!$B$12:$B$52,0)),"")</f>
        <v/>
      </c>
      <c r="BV41" s="94" t="str">
        <f aca="false">IFERROR(INDEX('DE-Efficacy Acceptability'!N$12:N$52,MATCH($A41,'DE-Efficacy Acceptability'!$B$12:$B$52,0)),"")</f>
        <v/>
      </c>
      <c r="BW41" s="94" t="str">
        <f aca="false">IFERROR(INDEX('DE-Efficacy Acceptability'!O$12:O$52,MATCH($A41,'DE-Efficacy Acceptability'!$B$12:$B$52,0)),"")</f>
        <v/>
      </c>
      <c r="BX41" s="94" t="str">
        <f aca="false">IFERROR(INDEX('DE-Efficacy Acceptability'!P$12:P$52,MATCH($A41,'DE-Efficacy Acceptability'!$B$12:$B$52,0)),"")</f>
        <v/>
      </c>
      <c r="BY41" s="94" t="str">
        <f aca="false">IFERROR(INDEX('DE-Efficacy Acceptability'!Q$12:Q$52,MATCH($A41,'DE-Efficacy Acceptability'!$B$12:$B$52,0)),"")</f>
        <v/>
      </c>
      <c r="BZ41" s="94" t="str">
        <f aca="false">IFERROR(INDEX('DE-Efficacy Acceptability'!R$12:R$52,MATCH($A41,'DE-Efficacy Acceptability'!$B$12:$B$52,0)),"")</f>
        <v/>
      </c>
      <c r="CA41" s="94" t="str">
        <f aca="false">IFERROR(INDEX('DE-Efficacy Acceptability'!S$12:S$52,MATCH($A41,'DE-Efficacy Acceptability'!$B$12:$B$52,0)),"")</f>
        <v/>
      </c>
      <c r="CB41" s="94" t="str">
        <f aca="false">IFERROR(INDEX('DE-Efficacy Acceptability'!T$12:T$52,MATCH($A41,'DE-Efficacy Acceptability'!$B$12:$B$52,0)),"")</f>
        <v/>
      </c>
      <c r="CC41" s="94" t="str">
        <f aca="false">IFERROR(INDEX('DE-Efficacy Acceptability'!U$12:U$52,MATCH($A41,'DE-Efficacy Acceptability'!$B$12:$B$52,0)),"")</f>
        <v/>
      </c>
      <c r="CD41" s="94" t="str">
        <f aca="false">IFERROR(INDEX('DE-Efficacy Acceptability'!V$12:V$52,MATCH($A41,'DE-Efficacy Acceptability'!$B$12:$B$52,0)),"")</f>
        <v/>
      </c>
      <c r="CE41" s="94" t="str">
        <f aca="false">IFERROR(INDEX('DE-Efficacy Acceptability'!W$12:W$52,MATCH($A41,'DE-Efficacy Acceptability'!$B$12:$B$52,0)),"")</f>
        <v/>
      </c>
      <c r="CF41" s="94" t="str">
        <f aca="false">IFERROR(INDEX('DE-Efficacy Acceptability'!X$12:X$52,MATCH($A41,'DE-Efficacy Acceptability'!$B$12:$B$52,0)),"")</f>
        <v/>
      </c>
      <c r="CG41" s="94" t="str">
        <f aca="false">IFERROR(INDEX('DE-Efficacy Acceptability'!Y$12:Y$52,MATCH($A41,'DE-Efficacy Acceptability'!$B$12:$B$52,0)),"")</f>
        <v/>
      </c>
      <c r="CH41" s="94" t="str">
        <f aca="false">IFERROR(INDEX('DE-Efficacy Acceptability'!Z$12:Z$52,MATCH($A41,'DE-Efficacy Acceptability'!$B$12:$B$52,0)),"")</f>
        <v/>
      </c>
      <c r="CI41" s="94" t="str">
        <f aca="false">IFERROR(INDEX('DE-Efficacy Acceptability'!AA$12:AA$52,MATCH($A41,'DE-Efficacy Acceptability'!$B$12:$B$52,0)),"")</f>
        <v/>
      </c>
      <c r="CJ41" s="94" t="str">
        <f aca="false">IFERROR(INDEX('DE-Efficacy Acceptability'!AB$12:AB$52,MATCH($A41,'DE-Efficacy Acceptability'!$B$12:$B$52,0)),"")</f>
        <v/>
      </c>
      <c r="CK41" s="94" t="str">
        <f aca="false">IFERROR(INDEX('DE-Efficacy Acceptability'!AC$12:AC$52,MATCH($A41,'DE-Efficacy Acceptability'!$B$12:$B$52,0)),"")</f>
        <v/>
      </c>
      <c r="CL41" s="94" t="n">
        <f aca="false">IFERROR(INDEX('FR-Efficacy Acceptability'!H$12:H$52,MATCH($A41,'FR-Efficacy Acceptability'!$B$12:$B$52,0)),"")</f>
        <v>1</v>
      </c>
      <c r="CM41" s="94" t="n">
        <f aca="false">IFERROR(INDEX('FR-Efficacy Acceptability'!I$12:I$52,MATCH($A41,'FR-Efficacy Acceptability'!$B$12:$B$52,0)),"")</f>
        <v>1</v>
      </c>
      <c r="CN41" s="94" t="n">
        <f aca="false">IFERROR(INDEX('FR-Efficacy Acceptability'!J$12:J$52,MATCH($A41,'FR-Efficacy Acceptability'!$B$12:$B$52,0)),"")</f>
        <v>1</v>
      </c>
      <c r="CO41" s="94" t="n">
        <f aca="false">IFERROR(INDEX('FR-Efficacy Acceptability'!K$12:K$52,MATCH($A41,'FR-Efficacy Acceptability'!$B$12:$B$52,0)),"")</f>
        <v>1</v>
      </c>
      <c r="CP41" s="94" t="n">
        <f aca="false">IFERROR(INDEX('FR-Efficacy Acceptability'!L$12:L$52,MATCH($A41,'FR-Efficacy Acceptability'!$B$12:$B$52,0)),"")</f>
        <v>1</v>
      </c>
      <c r="CQ41" s="94" t="n">
        <f aca="false">IFERROR(INDEX('FR-Efficacy Acceptability'!M$12:M$52,MATCH($A41,'FR-Efficacy Acceptability'!$B$12:$B$52,0)),"")</f>
        <v>3</v>
      </c>
      <c r="CR41" s="94" t="n">
        <f aca="false">IFERROR(INDEX('FR-Efficacy Acceptability'!N$12:N$52,MATCH($A41,'FR-Efficacy Acceptability'!$B$12:$B$52,0)),"")</f>
        <v>1</v>
      </c>
      <c r="CS41" s="94" t="n">
        <f aca="false">IFERROR(INDEX('FR-Efficacy Acceptability'!O$12:O$52,MATCH($A41,'FR-Efficacy Acceptability'!$B$12:$B$52,0)),"")</f>
        <v>5</v>
      </c>
      <c r="CT41" s="94" t="n">
        <f aca="false">IFERROR(INDEX('FR-Efficacy Acceptability'!P$12:P$52,MATCH($A41,'FR-Efficacy Acceptability'!$B$12:$B$52,0)),"")</f>
        <v>5</v>
      </c>
      <c r="CU41" s="94" t="n">
        <f aca="false">IFERROR(INDEX('FR-Efficacy Acceptability'!Q$12:Q$52,MATCH($A41,'FR-Efficacy Acceptability'!$B$12:$B$52,0)),"")</f>
        <v>3</v>
      </c>
      <c r="CV41" s="94" t="n">
        <f aca="false">IFERROR(INDEX('FR-Efficacy Acceptability'!R$12:R$52,MATCH($A41,'FR-Efficacy Acceptability'!$B$12:$B$52,0)),"")</f>
        <v>5</v>
      </c>
      <c r="CW41" s="94" t="n">
        <f aca="false">IFERROR(INDEX('FR-Efficacy Acceptability'!S$12:S$52,MATCH($A41,'FR-Efficacy Acceptability'!$B$12:$B$52,0)),"")</f>
        <v>4</v>
      </c>
      <c r="CX41" s="94" t="n">
        <f aca="false">IFERROR(INDEX('FR-Efficacy Acceptability'!T$12:T$52,MATCH($A41,'FR-Efficacy Acceptability'!$B$12:$B$52,0)),"")</f>
        <v>5</v>
      </c>
      <c r="CY41" s="94" t="n">
        <f aca="false">IFERROR(INDEX('FR-Efficacy Acceptability'!U$12:U$52,MATCH($A41,'FR-Efficacy Acceptability'!$B$12:$B$52,0)),"")</f>
        <v>5</v>
      </c>
      <c r="CZ41" s="94" t="n">
        <f aca="false">IFERROR(INDEX('FR-Efficacy Acceptability'!V$12:V$52,MATCH($A41,'FR-Efficacy Acceptability'!$B$12:$B$52,0)),"")</f>
        <v>4</v>
      </c>
      <c r="DA41" s="94" t="n">
        <f aca="false">IFERROR(INDEX('FR-Efficacy Acceptability'!W$12:W$52,MATCH($A41,'FR-Efficacy Acceptability'!$B$12:$B$52,0)),"")</f>
        <v>1</v>
      </c>
      <c r="DB41" s="94" t="n">
        <f aca="false">IFERROR(INDEX('FR-Efficacy Acceptability'!X$12:X$52,MATCH($A41,'FR-Efficacy Acceptability'!$B$12:$B$52,0)),"")</f>
        <v>3</v>
      </c>
      <c r="DC41" s="94" t="n">
        <f aca="false">IFERROR(INDEX('FR-Efficacy Acceptability'!Y$12:Y$52,MATCH($A41,'FR-Efficacy Acceptability'!$B$12:$B$52,0)),"")</f>
        <v>3</v>
      </c>
      <c r="DD41" s="94" t="n">
        <f aca="false">IFERROR(INDEX('FR-Efficacy Acceptability'!Z$12:Z$52,MATCH($A41,'FR-Efficacy Acceptability'!$B$12:$B$52,0)),"")</f>
        <v>3</v>
      </c>
      <c r="DE41" s="94" t="n">
        <f aca="false">IFERROR(INDEX('FR-Efficacy Acceptability'!AA$12:AA$52,MATCH($A41,'FR-Efficacy Acceptability'!$B$12:$B$52,0)),"")</f>
        <v>3</v>
      </c>
      <c r="DF41" s="94" t="n">
        <f aca="false">IFERROR(INDEX('FR-Efficacy Acceptability'!AB$12:AB$52,MATCH($A41,'FR-Efficacy Acceptability'!$B$12:$B$52,0)),"")</f>
        <v>3</v>
      </c>
      <c r="DG41" s="94" t="n">
        <f aca="false">IFERROR(INDEX('FR-Efficacy Acceptability'!AC$12:AC$52,MATCH($A41,'FR-Efficacy Acceptability'!$B$12:$B$52,0)),"")</f>
        <v>3</v>
      </c>
      <c r="DH41" s="115" t="str">
        <f aca="false">IF(X41&lt;&gt;"",X41-B41,"")</f>
        <v/>
      </c>
      <c r="DI41" s="115" t="str">
        <f aca="false">IF(Y41&lt;&gt;"",Y41-C41,"")</f>
        <v/>
      </c>
      <c r="DJ41" s="115" t="str">
        <f aca="false">IF(Z41&lt;&gt;"",Z41-D41,"")</f>
        <v/>
      </c>
      <c r="DK41" s="115" t="str">
        <f aca="false">IF(AA41&lt;&gt;"",AA41-E41,"")</f>
        <v/>
      </c>
      <c r="DL41" s="115" t="str">
        <f aca="false">IF(AB41&lt;&gt;"",AB41-F41,"")</f>
        <v/>
      </c>
      <c r="DM41" s="115" t="str">
        <f aca="false">IF(AC41&lt;&gt;"",AC41-G41,"")</f>
        <v/>
      </c>
      <c r="DN41" s="115" t="str">
        <f aca="false">IF(AD41&lt;&gt;"",AD41-H41,"")</f>
        <v/>
      </c>
      <c r="DO41" s="115" t="str">
        <f aca="false">IF(AE41&lt;&gt;"",AE41-I41,"")</f>
        <v/>
      </c>
      <c r="DP41" s="115" t="str">
        <f aca="false">IF(AF41&lt;&gt;"",AF41-J41,"")</f>
        <v/>
      </c>
      <c r="DQ41" s="115" t="str">
        <f aca="false">IF(AG41&lt;&gt;"",AG41-K41,"")</f>
        <v/>
      </c>
      <c r="DR41" s="115" t="str">
        <f aca="false">IF(AH41&lt;&gt;"",AH41-L41,"")</f>
        <v/>
      </c>
      <c r="DS41" s="115" t="str">
        <f aca="false">IF(AI41&lt;&gt;"",AI41-M41,"")</f>
        <v/>
      </c>
      <c r="DT41" s="115" t="str">
        <f aca="false">IF(AJ41&lt;&gt;"",AJ41-N41,"")</f>
        <v/>
      </c>
      <c r="DU41" s="115" t="str">
        <f aca="false">IF(AK41&lt;&gt;"",AK41-O41,"")</f>
        <v/>
      </c>
      <c r="DV41" s="115" t="str">
        <f aca="false">IF(AL41&lt;&gt;"",AL41-P41,"")</f>
        <v/>
      </c>
      <c r="DW41" s="115" t="str">
        <f aca="false">IF(AM41&lt;&gt;"",AM41-Q41,"")</f>
        <v/>
      </c>
      <c r="DX41" s="115" t="str">
        <f aca="false">IF(AN41&lt;&gt;"",AN41-R41,"")</f>
        <v/>
      </c>
      <c r="DY41" s="115" t="str">
        <f aca="false">IF(AO41&lt;&gt;"",AO41-S41,"")</f>
        <v/>
      </c>
      <c r="DZ41" s="115" t="str">
        <f aca="false">IF(AP41&lt;&gt;"",AP41-T41,"")</f>
        <v/>
      </c>
      <c r="EA41" s="115" t="str">
        <f aca="false">IF(AQ41&lt;&gt;"",AQ41-U41,"")</f>
        <v/>
      </c>
      <c r="EB41" s="115" t="str">
        <f aca="false">IF(AR41&lt;&gt;"",AR41-V41,"")</f>
        <v/>
      </c>
      <c r="EC41" s="115" t="str">
        <f aca="false">IF(AS41&lt;&gt;"",AS41-W41,"")</f>
        <v/>
      </c>
      <c r="ED41" s="115" t="str">
        <f aca="false">IF(AT41&lt;&gt;"",AT41-B41,"")</f>
        <v/>
      </c>
      <c r="EE41" s="115" t="str">
        <f aca="false">IF(AU41&lt;&gt;"",AU41-C41,"")</f>
        <v/>
      </c>
      <c r="EF41" s="115" t="str">
        <f aca="false">IF(AV41&lt;&gt;"",AV41-D41,"")</f>
        <v/>
      </c>
      <c r="EG41" s="115" t="str">
        <f aca="false">IF(AW41&lt;&gt;"",AW41-E41,"")</f>
        <v/>
      </c>
      <c r="EH41" s="115" t="str">
        <f aca="false">IF(AX41&lt;&gt;"",AX41-F41,"")</f>
        <v/>
      </c>
      <c r="EI41" s="115" t="str">
        <f aca="false">IF(AY41&lt;&gt;"",AY41-G41,"")</f>
        <v/>
      </c>
      <c r="EJ41" s="115" t="str">
        <f aca="false">IF(AZ41&lt;&gt;"",AZ41-H41,"")</f>
        <v/>
      </c>
      <c r="EK41" s="115" t="str">
        <f aca="false">IF(BA41&lt;&gt;"",BA41-I41,"")</f>
        <v/>
      </c>
      <c r="EL41" s="115" t="str">
        <f aca="false">IF(BB41&lt;&gt;"",BB41-J41,"")</f>
        <v/>
      </c>
      <c r="EM41" s="115" t="str">
        <f aca="false">IF(BC41&lt;&gt;"",BC41-K41,"")</f>
        <v/>
      </c>
      <c r="EN41" s="115" t="str">
        <f aca="false">IF(BD41&lt;&gt;"",BD41-L41,"")</f>
        <v/>
      </c>
      <c r="EO41" s="115" t="str">
        <f aca="false">IF(BE41&lt;&gt;"",BE41-M41,"")</f>
        <v/>
      </c>
      <c r="EP41" s="115" t="str">
        <f aca="false">IF(BF41&lt;&gt;"",BF41-N41,"")</f>
        <v/>
      </c>
      <c r="EQ41" s="115" t="str">
        <f aca="false">IF(BG41&lt;&gt;"",BG41-O41,"")</f>
        <v/>
      </c>
      <c r="ER41" s="115" t="str">
        <f aca="false">IF(BH41&lt;&gt;"",BH41-P41,"")</f>
        <v/>
      </c>
      <c r="ES41" s="115" t="str">
        <f aca="false">IF(BI41&lt;&gt;"",BI41-Q41,"")</f>
        <v/>
      </c>
      <c r="ET41" s="115" t="str">
        <f aca="false">IF(BJ41&lt;&gt;"",BJ41-R41,"")</f>
        <v/>
      </c>
      <c r="EU41" s="115" t="str">
        <f aca="false">IF(BK41&lt;&gt;"",BK41-S41,"")</f>
        <v/>
      </c>
      <c r="EV41" s="115" t="str">
        <f aca="false">IF(BL41&lt;&gt;"",BL41-T41,"")</f>
        <v/>
      </c>
      <c r="EW41" s="115" t="str">
        <f aca="false">IF(BM41&lt;&gt;"",BM41-U41,"")</f>
        <v/>
      </c>
      <c r="EX41" s="115" t="str">
        <f aca="false">IF(BN41&lt;&gt;"",BN41-V41,"")</f>
        <v/>
      </c>
      <c r="EY41" s="115" t="str">
        <f aca="false">IF(BO41&lt;&gt;"",BO41-W41,"")</f>
        <v/>
      </c>
      <c r="EZ41" s="115" t="str">
        <f aca="false">IF(BP41&lt;&gt;"",BP41-B41,"")</f>
        <v/>
      </c>
      <c r="FA41" s="115" t="str">
        <f aca="false">IF(BQ41&lt;&gt;"",BQ41-C41,"")</f>
        <v/>
      </c>
      <c r="FB41" s="115" t="str">
        <f aca="false">IF(BR41&lt;&gt;"",BR41-D41,"")</f>
        <v/>
      </c>
      <c r="FC41" s="115" t="str">
        <f aca="false">IF(BS41&lt;&gt;"",BS41-E41,"")</f>
        <v/>
      </c>
      <c r="FD41" s="115" t="str">
        <f aca="false">IF(BT41&lt;&gt;"",BT41-F41,"")</f>
        <v/>
      </c>
      <c r="FE41" s="115" t="str">
        <f aca="false">IF(BU41&lt;&gt;"",BU41-G41,"")</f>
        <v/>
      </c>
      <c r="FF41" s="115" t="str">
        <f aca="false">IF(BV41&lt;&gt;"",BV41-H41,"")</f>
        <v/>
      </c>
      <c r="FG41" s="115" t="str">
        <f aca="false">IF(BW41&lt;&gt;"",BW41-I41,"")</f>
        <v/>
      </c>
      <c r="FH41" s="115" t="str">
        <f aca="false">IF(BX41&lt;&gt;"",BX41-J41,"")</f>
        <v/>
      </c>
      <c r="FI41" s="115" t="str">
        <f aca="false">IF(BY41&lt;&gt;"",BY41-K41,"")</f>
        <v/>
      </c>
      <c r="FJ41" s="115" t="str">
        <f aca="false">IF(BZ41&lt;&gt;"",BZ41-L41,"")</f>
        <v/>
      </c>
      <c r="FK41" s="115" t="str">
        <f aca="false">IF(CA41&lt;&gt;"",CA41-M41,"")</f>
        <v/>
      </c>
      <c r="FL41" s="115" t="str">
        <f aca="false">IF(CB41&lt;&gt;"",CB41-N41,"")</f>
        <v/>
      </c>
      <c r="FM41" s="115" t="str">
        <f aca="false">IF(CC41&lt;&gt;"",CC41-O41,"")</f>
        <v/>
      </c>
      <c r="FN41" s="115" t="str">
        <f aca="false">IF(CD41&lt;&gt;"",CD41-P41,"")</f>
        <v/>
      </c>
      <c r="FO41" s="115" t="str">
        <f aca="false">IF(CE41&lt;&gt;"",CE41-Q41,"")</f>
        <v/>
      </c>
      <c r="FP41" s="115" t="str">
        <f aca="false">IF(CF41&lt;&gt;"",CF41-R41,"")</f>
        <v/>
      </c>
      <c r="FQ41" s="115" t="str">
        <f aca="false">IF(CG41&lt;&gt;"",CG41-S41,"")</f>
        <v/>
      </c>
      <c r="FR41" s="115" t="str">
        <f aca="false">IF(CH41&lt;&gt;"",CH41-T41,"")</f>
        <v/>
      </c>
      <c r="FS41" s="115" t="str">
        <f aca="false">IF(CI41&lt;&gt;"",CI41-U41,"")</f>
        <v/>
      </c>
      <c r="FT41" s="115" t="str">
        <f aca="false">IF(CJ41&lt;&gt;"",CJ41-V41,"")</f>
        <v/>
      </c>
      <c r="FU41" s="115" t="str">
        <f aca="false">IF(CK41&lt;&gt;"",CK41-W41,"")</f>
        <v/>
      </c>
      <c r="FV41" s="115" t="n">
        <f aca="false">IF(CL41&lt;&gt;"",CL41-B41,"")</f>
        <v>0</v>
      </c>
      <c r="FW41" s="115" t="n">
        <f aca="false">IF(CM41&lt;&gt;"",CM41-C41,"")</f>
        <v>0</v>
      </c>
      <c r="FX41" s="115" t="n">
        <f aca="false">IF(CN41&lt;&gt;"",CN41-D41,"")</f>
        <v>0</v>
      </c>
      <c r="FY41" s="115" t="n">
        <f aca="false">IF(CO41&lt;&gt;"",CO41-E41,"")</f>
        <v>0</v>
      </c>
      <c r="FZ41" s="115" t="n">
        <f aca="false">IF(CP41&lt;&gt;"",CP41-F41,"")</f>
        <v>0</v>
      </c>
      <c r="GA41" s="115" t="n">
        <f aca="false">IF(CQ41&lt;&gt;"",CQ41-G41,"")</f>
        <v>0</v>
      </c>
      <c r="GB41" s="115" t="n">
        <f aca="false">IF(CR41&lt;&gt;"",CR41-H41,"")</f>
        <v>0</v>
      </c>
      <c r="GC41" s="115" t="n">
        <f aca="false">IF(CS41&lt;&gt;"",CS41-I41,"")</f>
        <v>0</v>
      </c>
      <c r="GD41" s="115" t="n">
        <f aca="false">IF(CT41&lt;&gt;"",CT41-J41,"")</f>
        <v>0</v>
      </c>
      <c r="GE41" s="115" t="n">
        <f aca="false">IF(CU41&lt;&gt;"",CU41-K41,"")</f>
        <v>0</v>
      </c>
      <c r="GF41" s="115" t="n">
        <f aca="false">IF(CV41&lt;&gt;"",CV41-L41,"")</f>
        <v>0</v>
      </c>
      <c r="GG41" s="115" t="n">
        <f aca="false">IF(CW41&lt;&gt;"",CW41-M41,"")</f>
        <v>0</v>
      </c>
      <c r="GH41" s="115" t="n">
        <f aca="false">IF(CX41&lt;&gt;"",CX41-N41,"")</f>
        <v>0</v>
      </c>
      <c r="GI41" s="115" t="n">
        <f aca="false">IF(CY41&lt;&gt;"",CY41-O41,"")</f>
        <v>0</v>
      </c>
      <c r="GJ41" s="115" t="n">
        <f aca="false">IF(CZ41&lt;&gt;"",CZ41-P41,"")</f>
        <v>0</v>
      </c>
      <c r="GK41" s="115" t="n">
        <f aca="false">IF(DA41&lt;&gt;"",DA41-Q41,"")</f>
        <v>0</v>
      </c>
      <c r="GL41" s="115" t="n">
        <f aca="false">IF(DB41&lt;&gt;"",DB41-R41,"")</f>
        <v>0</v>
      </c>
      <c r="GM41" s="115" t="n">
        <f aca="false">IF(DC41&lt;&gt;"",DC41-S41,"")</f>
        <v>0</v>
      </c>
      <c r="GN41" s="115" t="n">
        <f aca="false">IF(DD41&lt;&gt;"",DD41-T41,"")</f>
        <v>0</v>
      </c>
      <c r="GO41" s="115" t="n">
        <f aca="false">IF(DE41&lt;&gt;"",DE41-U41,"")</f>
        <v>0</v>
      </c>
      <c r="GP41" s="115" t="n">
        <f aca="false">IF(DF41&lt;&gt;"",DF41-V41,"")</f>
        <v>0</v>
      </c>
      <c r="GQ41" s="115" t="n">
        <f aca="false">IF(DG41&lt;&gt;"",DG41-W41,"")</f>
        <v>0</v>
      </c>
      <c r="GR41" s="116" t="n">
        <f aca="false" t="array" ref="GR41:GR41">MAX(DH41:GQ41)=MIN(DH41:GQ41)</f>
        <v>1</v>
      </c>
    </row>
    <row r="42" customFormat="false" ht="15" hidden="true" customHeight="false" outlineLevel="0" collapsed="false">
      <c r="A42" s="112" t="s">
        <v>86</v>
      </c>
      <c r="B42" s="115" t="n">
        <f aca="false">IFERROR(ROUND(AVERAGE(X42,AT42,BP42,CL42),0),"")</f>
        <v>1</v>
      </c>
      <c r="C42" s="115" t="n">
        <f aca="false">IFERROR(ROUND(AVERAGE(Y42,AU42,BQ42,CM42),0),"")</f>
        <v>1</v>
      </c>
      <c r="D42" s="115" t="n">
        <f aca="false">IFERROR(ROUND(AVERAGE(Z42,AV42,BR42,CN42),0),"")</f>
        <v>1</v>
      </c>
      <c r="E42" s="115" t="n">
        <f aca="false">IFERROR(ROUND(AVERAGE(AA42,AW42,BS42,CO42),0),"")</f>
        <v>1</v>
      </c>
      <c r="F42" s="115" t="n">
        <f aca="false">IFERROR(ROUND(AVERAGE(AB42,AX42,BT42,CP42),0),"")</f>
        <v>2</v>
      </c>
      <c r="G42" s="115" t="n">
        <f aca="false">IFERROR(ROUND(AVERAGE(AC42,AY42,BU42,CQ42),0),"")</f>
        <v>2</v>
      </c>
      <c r="H42" s="115" t="n">
        <f aca="false">IFERROR(ROUND(AVERAGE(AD42,AZ42,BV42,CR42),0),"")</f>
        <v>2</v>
      </c>
      <c r="I42" s="115" t="n">
        <f aca="false">IFERROR(ROUND(AVERAGE(AE42,BA42,BW42,CS42),0),"")</f>
        <v>1</v>
      </c>
      <c r="J42" s="115" t="n">
        <f aca="false">IFERROR(ROUND(AVERAGE(AF42,BB42,BX42,CT42),0),"")</f>
        <v>3</v>
      </c>
      <c r="K42" s="115" t="n">
        <f aca="false">IFERROR(ROUND(AVERAGE(AG42,BC42,BY42,CU42),0),"")</f>
        <v>3</v>
      </c>
      <c r="L42" s="115" t="n">
        <f aca="false">IFERROR(ROUND(AVERAGE(AH42,BD42,BZ42,CV42),0),"")</f>
        <v>3</v>
      </c>
      <c r="M42" s="115" t="n">
        <f aca="false">IFERROR(ROUND(AVERAGE(AI42,BE42,CA42,CW42),0),"")</f>
        <v>3</v>
      </c>
      <c r="N42" s="115" t="n">
        <f aca="false">IFERROR(ROUND(AVERAGE(AJ42,BF42,CB42,CX42),0),"")</f>
        <v>4</v>
      </c>
      <c r="O42" s="115" t="n">
        <f aca="false">IFERROR(ROUND(AVERAGE(AK42,BG42,CC42,CY42),0),"")</f>
        <v>4</v>
      </c>
      <c r="P42" s="115" t="n">
        <f aca="false">IFERROR(ROUND(AVERAGE(AL42,BH42,CD42,CZ42),0),"")</f>
        <v>3</v>
      </c>
      <c r="Q42" s="115" t="n">
        <f aca="false">IFERROR(ROUND(AVERAGE(AM42,BI42,CE42,DA42),0),"")</f>
        <v>2</v>
      </c>
      <c r="R42" s="115" t="n">
        <f aca="false">IFERROR(ROUND(AVERAGE(AN42,BJ42,CF42,DB42),0),"")</f>
        <v>3</v>
      </c>
      <c r="S42" s="115" t="n">
        <f aca="false">IFERROR(ROUND(AVERAGE(AO42,BK42,CG42,DC42),0),"")</f>
        <v>3</v>
      </c>
      <c r="T42" s="115" t="n">
        <f aca="false">IFERROR(ROUND(AVERAGE(AP42,BL42,CH42,DD42),0),"")</f>
        <v>3</v>
      </c>
      <c r="U42" s="115" t="n">
        <f aca="false">IFERROR(ROUND(AVERAGE(AQ42,BM42,CI42,DE42),0),"")</f>
        <v>3</v>
      </c>
      <c r="V42" s="115" t="n">
        <f aca="false">IFERROR(ROUND(AVERAGE(AR42,BN42,CJ42,DF42),0),"")</f>
        <v>3</v>
      </c>
      <c r="W42" s="115" t="n">
        <f aca="false">IFERROR(ROUND(AVERAGE(AS42,BO42,CK42,DG42),0),"")</f>
        <v>3</v>
      </c>
      <c r="X42" s="94" t="str">
        <f aca="false">IFERROR(INDEX('ES-Efficacy Acceptability'!H$12:H$52,MATCH($A42,'ES-Efficacy Acceptability'!$B$12:$B$52,0)),"")</f>
        <v/>
      </c>
      <c r="Y42" s="94" t="str">
        <f aca="false">IFERROR(INDEX('ES-Efficacy Acceptability'!I$12:I$52,MATCH($A42,'ES-Efficacy Acceptability'!$B$12:$B$52,0)),"")</f>
        <v/>
      </c>
      <c r="Z42" s="94" t="str">
        <f aca="false">IFERROR(INDEX('ES-Efficacy Acceptability'!J$12:J$52,MATCH($A42,'ES-Efficacy Acceptability'!$B$12:$B$52,0)),"")</f>
        <v/>
      </c>
      <c r="AA42" s="94" t="str">
        <f aca="false">IFERROR(INDEX('ES-Efficacy Acceptability'!K$12:K$52,MATCH($A42,'ES-Efficacy Acceptability'!$B$12:$B$52,0)),"")</f>
        <v/>
      </c>
      <c r="AB42" s="94" t="str">
        <f aca="false">IFERROR(INDEX('ES-Efficacy Acceptability'!L$12:L$52,MATCH($A42,'ES-Efficacy Acceptability'!$B$12:$B$52,0)),"")</f>
        <v/>
      </c>
      <c r="AC42" s="94" t="str">
        <f aca="false">IFERROR(INDEX('ES-Efficacy Acceptability'!M$12:M$52,MATCH($A42,'ES-Efficacy Acceptability'!$B$12:$B$52,0)),"")</f>
        <v/>
      </c>
      <c r="AD42" s="94" t="str">
        <f aca="false">IFERROR(INDEX('ES-Efficacy Acceptability'!N$12:N$52,MATCH($A42,'ES-Efficacy Acceptability'!$B$12:$B$52,0)),"")</f>
        <v/>
      </c>
      <c r="AE42" s="94" t="str">
        <f aca="false">IFERROR(INDEX('ES-Efficacy Acceptability'!O$12:O$52,MATCH($A42,'ES-Efficacy Acceptability'!$B$12:$B$52,0)),"")</f>
        <v/>
      </c>
      <c r="AF42" s="94" t="str">
        <f aca="false">IFERROR(INDEX('ES-Efficacy Acceptability'!P$12:P$52,MATCH($A42,'ES-Efficacy Acceptability'!$B$12:$B$52,0)),"")</f>
        <v/>
      </c>
      <c r="AG42" s="94" t="str">
        <f aca="false">IFERROR(INDEX('ES-Efficacy Acceptability'!Q$12:Q$52,MATCH($A42,'ES-Efficacy Acceptability'!$B$12:$B$52,0)),"")</f>
        <v/>
      </c>
      <c r="AH42" s="94" t="str">
        <f aca="false">IFERROR(INDEX('ES-Efficacy Acceptability'!R$12:R$52,MATCH($A42,'ES-Efficacy Acceptability'!$B$12:$B$52,0)),"")</f>
        <v/>
      </c>
      <c r="AI42" s="94" t="str">
        <f aca="false">IFERROR(INDEX('ES-Efficacy Acceptability'!S$12:S$52,MATCH($A42,'ES-Efficacy Acceptability'!$B$12:$B$52,0)),"")</f>
        <v/>
      </c>
      <c r="AJ42" s="94" t="str">
        <f aca="false">IFERROR(INDEX('ES-Efficacy Acceptability'!T$12:T$52,MATCH($A42,'ES-Efficacy Acceptability'!$B$12:$B$52,0)),"")</f>
        <v/>
      </c>
      <c r="AK42" s="94" t="str">
        <f aca="false">IFERROR(INDEX('ES-Efficacy Acceptability'!U$12:U$52,MATCH($A42,'ES-Efficacy Acceptability'!$B$12:$B$52,0)),"")</f>
        <v/>
      </c>
      <c r="AL42" s="94" t="str">
        <f aca="false">IFERROR(INDEX('ES-Efficacy Acceptability'!V$12:V$52,MATCH($A42,'ES-Efficacy Acceptability'!$B$12:$B$52,0)),"")</f>
        <v/>
      </c>
      <c r="AM42" s="94" t="str">
        <f aca="false">IFERROR(INDEX('ES-Efficacy Acceptability'!W$12:W$52,MATCH($A42,'ES-Efficacy Acceptability'!$B$12:$B$52,0)),"")</f>
        <v/>
      </c>
      <c r="AN42" s="94" t="str">
        <f aca="false">IFERROR(INDEX('ES-Efficacy Acceptability'!X$12:X$52,MATCH($A42,'ES-Efficacy Acceptability'!$B$12:$B$52,0)),"")</f>
        <v/>
      </c>
      <c r="AO42" s="94" t="str">
        <f aca="false">IFERROR(INDEX('ES-Efficacy Acceptability'!Y$12:Y$52,MATCH($A42,'ES-Efficacy Acceptability'!$B$12:$B$52,0)),"")</f>
        <v/>
      </c>
      <c r="AP42" s="94" t="str">
        <f aca="false">IFERROR(INDEX('ES-Efficacy Acceptability'!Z$12:Z$52,MATCH($A42,'ES-Efficacy Acceptability'!$B$12:$B$52,0)),"")</f>
        <v/>
      </c>
      <c r="AQ42" s="94" t="str">
        <f aca="false">IFERROR(INDEX('ES-Efficacy Acceptability'!AA$12:AA$52,MATCH($A42,'ES-Efficacy Acceptability'!$B$12:$B$52,0)),"")</f>
        <v/>
      </c>
      <c r="AR42" s="94" t="str">
        <f aca="false">IFERROR(INDEX('ES-Efficacy Acceptability'!AB$12:AB$52,MATCH($A42,'ES-Efficacy Acceptability'!$B$12:$B$52,0)),"")</f>
        <v/>
      </c>
      <c r="AS42" s="94" t="str">
        <f aca="false">IFERROR(INDEX('ES-Efficacy Acceptability'!AC$12:AC$52,MATCH($A42,'ES-Efficacy Acceptability'!$B$12:$B$52,0)),"")</f>
        <v/>
      </c>
      <c r="AT42" s="94" t="str">
        <f aca="false">IFERROR(INDEX('IT-Efficacy Acceptability'!H$12:H$52,MATCH($A42,'IT-Efficacy Acceptability'!$B$12:$B$52,0)),"")</f>
        <v/>
      </c>
      <c r="AU42" s="94" t="str">
        <f aca="false">IFERROR(INDEX('IT-Efficacy Acceptability'!I$12:I$52,MATCH($A42,'IT-Efficacy Acceptability'!$B$12:$B$52,0)),"")</f>
        <v/>
      </c>
      <c r="AV42" s="94" t="str">
        <f aca="false">IFERROR(INDEX('IT-Efficacy Acceptability'!J$12:J$52,MATCH($A42,'IT-Efficacy Acceptability'!$B$12:$B$52,0)),"")</f>
        <v/>
      </c>
      <c r="AW42" s="94" t="str">
        <f aca="false">IFERROR(INDEX('IT-Efficacy Acceptability'!K$12:K$52,MATCH($A42,'IT-Efficacy Acceptability'!$B$12:$B$52,0)),"")</f>
        <v/>
      </c>
      <c r="AX42" s="94" t="str">
        <f aca="false">IFERROR(INDEX('IT-Efficacy Acceptability'!L$12:L$52,MATCH($A42,'IT-Efficacy Acceptability'!$B$12:$B$52,0)),"")</f>
        <v/>
      </c>
      <c r="AY42" s="94" t="str">
        <f aca="false">IFERROR(INDEX('IT-Efficacy Acceptability'!M$12:M$52,MATCH($A42,'IT-Efficacy Acceptability'!$B$12:$B$52,0)),"")</f>
        <v/>
      </c>
      <c r="AZ42" s="94" t="str">
        <f aca="false">IFERROR(INDEX('IT-Efficacy Acceptability'!N$12:N$52,MATCH($A42,'IT-Efficacy Acceptability'!$B$12:$B$52,0)),"")</f>
        <v/>
      </c>
      <c r="BA42" s="94" t="str">
        <f aca="false">IFERROR(INDEX('IT-Efficacy Acceptability'!O$12:O$52,MATCH($A42,'IT-Efficacy Acceptability'!$B$12:$B$52,0)),"")</f>
        <v/>
      </c>
      <c r="BB42" s="94" t="str">
        <f aca="false">IFERROR(INDEX('IT-Efficacy Acceptability'!P$12:P$52,MATCH($A42,'IT-Efficacy Acceptability'!$B$12:$B$52,0)),"")</f>
        <v/>
      </c>
      <c r="BC42" s="94" t="str">
        <f aca="false">IFERROR(INDEX('IT-Efficacy Acceptability'!Q$12:Q$52,MATCH($A42,'IT-Efficacy Acceptability'!$B$12:$B$52,0)),"")</f>
        <v/>
      </c>
      <c r="BD42" s="94" t="str">
        <f aca="false">IFERROR(INDEX('IT-Efficacy Acceptability'!R$12:R$52,MATCH($A42,'IT-Efficacy Acceptability'!$B$12:$B$52,0)),"")</f>
        <v/>
      </c>
      <c r="BE42" s="94" t="str">
        <f aca="false">IFERROR(INDEX('IT-Efficacy Acceptability'!S$12:S$52,MATCH($A42,'IT-Efficacy Acceptability'!$B$12:$B$52,0)),"")</f>
        <v/>
      </c>
      <c r="BF42" s="94" t="str">
        <f aca="false">IFERROR(INDEX('IT-Efficacy Acceptability'!T$12:T$52,MATCH($A42,'IT-Efficacy Acceptability'!$B$12:$B$52,0)),"")</f>
        <v/>
      </c>
      <c r="BG42" s="94" t="str">
        <f aca="false">IFERROR(INDEX('IT-Efficacy Acceptability'!U$12:U$52,MATCH($A42,'IT-Efficacy Acceptability'!$B$12:$B$52,0)),"")</f>
        <v/>
      </c>
      <c r="BH42" s="94" t="str">
        <f aca="false">IFERROR(INDEX('IT-Efficacy Acceptability'!V$12:V$52,MATCH($A42,'IT-Efficacy Acceptability'!$B$12:$B$52,0)),"")</f>
        <v/>
      </c>
      <c r="BI42" s="94" t="str">
        <f aca="false">IFERROR(INDEX('IT-Efficacy Acceptability'!W$12:W$52,MATCH($A42,'IT-Efficacy Acceptability'!$B$12:$B$52,0)),"")</f>
        <v/>
      </c>
      <c r="BJ42" s="94" t="str">
        <f aca="false">IFERROR(INDEX('IT-Efficacy Acceptability'!X$12:X$52,MATCH($A42,'IT-Efficacy Acceptability'!$B$12:$B$52,0)),"")</f>
        <v/>
      </c>
      <c r="BK42" s="94" t="str">
        <f aca="false">IFERROR(INDEX('IT-Efficacy Acceptability'!Y$12:Y$52,MATCH($A42,'IT-Efficacy Acceptability'!$B$12:$B$52,0)),"")</f>
        <v/>
      </c>
      <c r="BL42" s="94" t="str">
        <f aca="false">IFERROR(INDEX('IT-Efficacy Acceptability'!Z$12:Z$52,MATCH($A42,'IT-Efficacy Acceptability'!$B$12:$B$52,0)),"")</f>
        <v/>
      </c>
      <c r="BM42" s="94" t="str">
        <f aca="false">IFERROR(INDEX('IT-Efficacy Acceptability'!AA$12:AA$52,MATCH($A42,'IT-Efficacy Acceptability'!$B$12:$B$52,0)),"")</f>
        <v/>
      </c>
      <c r="BN42" s="94" t="str">
        <f aca="false">IFERROR(INDEX('IT-Efficacy Acceptability'!AB$12:AB$52,MATCH($A42,'IT-Efficacy Acceptability'!$B$12:$B$52,0)),"")</f>
        <v/>
      </c>
      <c r="BO42" s="94" t="str">
        <f aca="false">IFERROR(INDEX('IT-Efficacy Acceptability'!AC$12:AC$52,MATCH($A42,'IT-Efficacy Acceptability'!$B$12:$B$52,0)),"")</f>
        <v/>
      </c>
      <c r="BP42" s="94" t="n">
        <f aca="false">IFERROR(INDEX('DE-Efficacy Acceptability'!H$12:H$52,MATCH($A42,'DE-Efficacy Acceptability'!$B$12:$B$52,0)),"")</f>
        <v>1</v>
      </c>
      <c r="BQ42" s="94" t="n">
        <f aca="false">IFERROR(INDEX('DE-Efficacy Acceptability'!I$12:I$52,MATCH($A42,'DE-Efficacy Acceptability'!$B$12:$B$52,0)),"")</f>
        <v>1</v>
      </c>
      <c r="BR42" s="94" t="n">
        <f aca="false">IFERROR(INDEX('DE-Efficacy Acceptability'!J$12:J$52,MATCH($A42,'DE-Efficacy Acceptability'!$B$12:$B$52,0)),"")</f>
        <v>1</v>
      </c>
      <c r="BS42" s="94" t="n">
        <f aca="false">IFERROR(INDEX('DE-Efficacy Acceptability'!K$12:K$52,MATCH($A42,'DE-Efficacy Acceptability'!$B$12:$B$52,0)),"")</f>
        <v>1</v>
      </c>
      <c r="BT42" s="94" t="n">
        <f aca="false">IFERROR(INDEX('DE-Efficacy Acceptability'!L$12:L$52,MATCH($A42,'DE-Efficacy Acceptability'!$B$12:$B$52,0)),"")</f>
        <v>2</v>
      </c>
      <c r="BU42" s="94" t="n">
        <f aca="false">IFERROR(INDEX('DE-Efficacy Acceptability'!M$12:M$52,MATCH($A42,'DE-Efficacy Acceptability'!$B$12:$B$52,0)),"")</f>
        <v>2</v>
      </c>
      <c r="BV42" s="94" t="n">
        <f aca="false">IFERROR(INDEX('DE-Efficacy Acceptability'!N$12:N$52,MATCH($A42,'DE-Efficacy Acceptability'!$B$12:$B$52,0)),"")</f>
        <v>2</v>
      </c>
      <c r="BW42" s="94" t="n">
        <f aca="false">IFERROR(INDEX('DE-Efficacy Acceptability'!O$12:O$52,MATCH($A42,'DE-Efficacy Acceptability'!$B$12:$B$52,0)),"")</f>
        <v>1</v>
      </c>
      <c r="BX42" s="94" t="n">
        <f aca="false">IFERROR(INDEX('DE-Efficacy Acceptability'!P$12:P$52,MATCH($A42,'DE-Efficacy Acceptability'!$B$12:$B$52,0)),"")</f>
        <v>3</v>
      </c>
      <c r="BY42" s="94" t="n">
        <f aca="false">IFERROR(INDEX('DE-Efficacy Acceptability'!Q$12:Q$52,MATCH($A42,'DE-Efficacy Acceptability'!$B$12:$B$52,0)),"")</f>
        <v>3</v>
      </c>
      <c r="BZ42" s="94" t="n">
        <f aca="false">IFERROR(INDEX('DE-Efficacy Acceptability'!R$12:R$52,MATCH($A42,'DE-Efficacy Acceptability'!$B$12:$B$52,0)),"")</f>
        <v>3</v>
      </c>
      <c r="CA42" s="94" t="n">
        <f aca="false">IFERROR(INDEX('DE-Efficacy Acceptability'!S$12:S$52,MATCH($A42,'DE-Efficacy Acceptability'!$B$12:$B$52,0)),"")</f>
        <v>3</v>
      </c>
      <c r="CB42" s="94" t="n">
        <f aca="false">IFERROR(INDEX('DE-Efficacy Acceptability'!T$12:T$52,MATCH($A42,'DE-Efficacy Acceptability'!$B$12:$B$52,0)),"")</f>
        <v>4</v>
      </c>
      <c r="CC42" s="94" t="n">
        <f aca="false">IFERROR(INDEX('DE-Efficacy Acceptability'!U$12:U$52,MATCH($A42,'DE-Efficacy Acceptability'!$B$12:$B$52,0)),"")</f>
        <v>4</v>
      </c>
      <c r="CD42" s="94" t="n">
        <f aca="false">IFERROR(INDEX('DE-Efficacy Acceptability'!V$12:V$52,MATCH($A42,'DE-Efficacy Acceptability'!$B$12:$B$52,0)),"")</f>
        <v>3</v>
      </c>
      <c r="CE42" s="94" t="n">
        <f aca="false">IFERROR(INDEX('DE-Efficacy Acceptability'!W$12:W$52,MATCH($A42,'DE-Efficacy Acceptability'!$B$12:$B$52,0)),"")</f>
        <v>2</v>
      </c>
      <c r="CF42" s="94" t="n">
        <f aca="false">IFERROR(INDEX('DE-Efficacy Acceptability'!X$12:X$52,MATCH($A42,'DE-Efficacy Acceptability'!$B$12:$B$52,0)),"")</f>
        <v>3</v>
      </c>
      <c r="CG42" s="94" t="n">
        <f aca="false">IFERROR(INDEX('DE-Efficacy Acceptability'!Y$12:Y$52,MATCH($A42,'DE-Efficacy Acceptability'!$B$12:$B$52,0)),"")</f>
        <v>3</v>
      </c>
      <c r="CH42" s="94" t="n">
        <f aca="false">IFERROR(INDEX('DE-Efficacy Acceptability'!Z$12:Z$52,MATCH($A42,'DE-Efficacy Acceptability'!$B$12:$B$52,0)),"")</f>
        <v>3</v>
      </c>
      <c r="CI42" s="94" t="n">
        <f aca="false">IFERROR(INDEX('DE-Efficacy Acceptability'!AA$12:AA$52,MATCH($A42,'DE-Efficacy Acceptability'!$B$12:$B$52,0)),"")</f>
        <v>3</v>
      </c>
      <c r="CJ42" s="94" t="n">
        <f aca="false">IFERROR(INDEX('DE-Efficacy Acceptability'!AB$12:AB$52,MATCH($A42,'DE-Efficacy Acceptability'!$B$12:$B$52,0)),"")</f>
        <v>3</v>
      </c>
      <c r="CK42" s="94" t="n">
        <f aca="false">IFERROR(INDEX('DE-Efficacy Acceptability'!AC$12:AC$52,MATCH($A42,'DE-Efficacy Acceptability'!$B$12:$B$52,0)),"")</f>
        <v>3</v>
      </c>
      <c r="CL42" s="94" t="str">
        <f aca="false">IFERROR(INDEX('FR-Efficacy Acceptability'!H$12:H$52,MATCH($A42,'FR-Efficacy Acceptability'!$B$12:$B$52,0)),"")</f>
        <v/>
      </c>
      <c r="CM42" s="94" t="str">
        <f aca="false">IFERROR(INDEX('FR-Efficacy Acceptability'!I$12:I$52,MATCH($A42,'FR-Efficacy Acceptability'!$B$12:$B$52,0)),"")</f>
        <v/>
      </c>
      <c r="CN42" s="94" t="str">
        <f aca="false">IFERROR(INDEX('FR-Efficacy Acceptability'!J$12:J$52,MATCH($A42,'FR-Efficacy Acceptability'!$B$12:$B$52,0)),"")</f>
        <v/>
      </c>
      <c r="CO42" s="94" t="str">
        <f aca="false">IFERROR(INDEX('FR-Efficacy Acceptability'!K$12:K$52,MATCH($A42,'FR-Efficacy Acceptability'!$B$12:$B$52,0)),"")</f>
        <v/>
      </c>
      <c r="CP42" s="94" t="str">
        <f aca="false">IFERROR(INDEX('FR-Efficacy Acceptability'!L$12:L$52,MATCH($A42,'FR-Efficacy Acceptability'!$B$12:$B$52,0)),"")</f>
        <v/>
      </c>
      <c r="CQ42" s="94" t="str">
        <f aca="false">IFERROR(INDEX('FR-Efficacy Acceptability'!M$12:M$52,MATCH($A42,'FR-Efficacy Acceptability'!$B$12:$B$52,0)),"")</f>
        <v/>
      </c>
      <c r="CR42" s="94" t="str">
        <f aca="false">IFERROR(INDEX('FR-Efficacy Acceptability'!N$12:N$52,MATCH($A42,'FR-Efficacy Acceptability'!$B$12:$B$52,0)),"")</f>
        <v/>
      </c>
      <c r="CS42" s="94" t="str">
        <f aca="false">IFERROR(INDEX('FR-Efficacy Acceptability'!O$12:O$52,MATCH($A42,'FR-Efficacy Acceptability'!$B$12:$B$52,0)),"")</f>
        <v/>
      </c>
      <c r="CT42" s="94" t="str">
        <f aca="false">IFERROR(INDEX('FR-Efficacy Acceptability'!P$12:P$52,MATCH($A42,'FR-Efficacy Acceptability'!$B$12:$B$52,0)),"")</f>
        <v/>
      </c>
      <c r="CU42" s="94" t="str">
        <f aca="false">IFERROR(INDEX('FR-Efficacy Acceptability'!Q$12:Q$52,MATCH($A42,'FR-Efficacy Acceptability'!$B$12:$B$52,0)),"")</f>
        <v/>
      </c>
      <c r="CV42" s="94" t="str">
        <f aca="false">IFERROR(INDEX('FR-Efficacy Acceptability'!R$12:R$52,MATCH($A42,'FR-Efficacy Acceptability'!$B$12:$B$52,0)),"")</f>
        <v/>
      </c>
      <c r="CW42" s="94" t="str">
        <f aca="false">IFERROR(INDEX('FR-Efficacy Acceptability'!S$12:S$52,MATCH($A42,'FR-Efficacy Acceptability'!$B$12:$B$52,0)),"")</f>
        <v/>
      </c>
      <c r="CX42" s="94" t="str">
        <f aca="false">IFERROR(INDEX('FR-Efficacy Acceptability'!T$12:T$52,MATCH($A42,'FR-Efficacy Acceptability'!$B$12:$B$52,0)),"")</f>
        <v/>
      </c>
      <c r="CY42" s="94" t="str">
        <f aca="false">IFERROR(INDEX('FR-Efficacy Acceptability'!U$12:U$52,MATCH($A42,'FR-Efficacy Acceptability'!$B$12:$B$52,0)),"")</f>
        <v/>
      </c>
      <c r="CZ42" s="94" t="str">
        <f aca="false">IFERROR(INDEX('FR-Efficacy Acceptability'!V$12:V$52,MATCH($A42,'FR-Efficacy Acceptability'!$B$12:$B$52,0)),"")</f>
        <v/>
      </c>
      <c r="DA42" s="94" t="str">
        <f aca="false">IFERROR(INDEX('FR-Efficacy Acceptability'!W$12:W$52,MATCH($A42,'FR-Efficacy Acceptability'!$B$12:$B$52,0)),"")</f>
        <v/>
      </c>
      <c r="DB42" s="94" t="str">
        <f aca="false">IFERROR(INDEX('FR-Efficacy Acceptability'!X$12:X$52,MATCH($A42,'FR-Efficacy Acceptability'!$B$12:$B$52,0)),"")</f>
        <v/>
      </c>
      <c r="DC42" s="94" t="str">
        <f aca="false">IFERROR(INDEX('FR-Efficacy Acceptability'!Y$12:Y$52,MATCH($A42,'FR-Efficacy Acceptability'!$B$12:$B$52,0)),"")</f>
        <v/>
      </c>
      <c r="DD42" s="94" t="str">
        <f aca="false">IFERROR(INDEX('FR-Efficacy Acceptability'!Z$12:Z$52,MATCH($A42,'FR-Efficacy Acceptability'!$B$12:$B$52,0)),"")</f>
        <v/>
      </c>
      <c r="DE42" s="94" t="str">
        <f aca="false">IFERROR(INDEX('FR-Efficacy Acceptability'!AA$12:AA$52,MATCH($A42,'FR-Efficacy Acceptability'!$B$12:$B$52,0)),"")</f>
        <v/>
      </c>
      <c r="DF42" s="94" t="str">
        <f aca="false">IFERROR(INDEX('FR-Efficacy Acceptability'!AB$12:AB$52,MATCH($A42,'FR-Efficacy Acceptability'!$B$12:$B$52,0)),"")</f>
        <v/>
      </c>
      <c r="DG42" s="94" t="str">
        <f aca="false">IFERROR(INDEX('FR-Efficacy Acceptability'!AC$12:AC$52,MATCH($A42,'FR-Efficacy Acceptability'!$B$12:$B$52,0)),"")</f>
        <v/>
      </c>
      <c r="DH42" s="115" t="str">
        <f aca="false">IF(X42&lt;&gt;"",X42-B42,"")</f>
        <v/>
      </c>
      <c r="DI42" s="115" t="str">
        <f aca="false">IF(Y42&lt;&gt;"",Y42-C42,"")</f>
        <v/>
      </c>
      <c r="DJ42" s="115" t="str">
        <f aca="false">IF(Z42&lt;&gt;"",Z42-D42,"")</f>
        <v/>
      </c>
      <c r="DK42" s="115" t="str">
        <f aca="false">IF(AA42&lt;&gt;"",AA42-E42,"")</f>
        <v/>
      </c>
      <c r="DL42" s="115" t="str">
        <f aca="false">IF(AB42&lt;&gt;"",AB42-F42,"")</f>
        <v/>
      </c>
      <c r="DM42" s="115" t="str">
        <f aca="false">IF(AC42&lt;&gt;"",AC42-G42,"")</f>
        <v/>
      </c>
      <c r="DN42" s="115" t="str">
        <f aca="false">IF(AD42&lt;&gt;"",AD42-H42,"")</f>
        <v/>
      </c>
      <c r="DO42" s="115" t="str">
        <f aca="false">IF(AE42&lt;&gt;"",AE42-I42,"")</f>
        <v/>
      </c>
      <c r="DP42" s="115" t="str">
        <f aca="false">IF(AF42&lt;&gt;"",AF42-J42,"")</f>
        <v/>
      </c>
      <c r="DQ42" s="115" t="str">
        <f aca="false">IF(AG42&lt;&gt;"",AG42-K42,"")</f>
        <v/>
      </c>
      <c r="DR42" s="115" t="str">
        <f aca="false">IF(AH42&lt;&gt;"",AH42-L42,"")</f>
        <v/>
      </c>
      <c r="DS42" s="115" t="str">
        <f aca="false">IF(AI42&lt;&gt;"",AI42-M42,"")</f>
        <v/>
      </c>
      <c r="DT42" s="115" t="str">
        <f aca="false">IF(AJ42&lt;&gt;"",AJ42-N42,"")</f>
        <v/>
      </c>
      <c r="DU42" s="115" t="str">
        <f aca="false">IF(AK42&lt;&gt;"",AK42-O42,"")</f>
        <v/>
      </c>
      <c r="DV42" s="115" t="str">
        <f aca="false">IF(AL42&lt;&gt;"",AL42-P42,"")</f>
        <v/>
      </c>
      <c r="DW42" s="115" t="str">
        <f aca="false">IF(AM42&lt;&gt;"",AM42-Q42,"")</f>
        <v/>
      </c>
      <c r="DX42" s="115" t="str">
        <f aca="false">IF(AN42&lt;&gt;"",AN42-R42,"")</f>
        <v/>
      </c>
      <c r="DY42" s="115" t="str">
        <f aca="false">IF(AO42&lt;&gt;"",AO42-S42,"")</f>
        <v/>
      </c>
      <c r="DZ42" s="115" t="str">
        <f aca="false">IF(AP42&lt;&gt;"",AP42-T42,"")</f>
        <v/>
      </c>
      <c r="EA42" s="115" t="str">
        <f aca="false">IF(AQ42&lt;&gt;"",AQ42-U42,"")</f>
        <v/>
      </c>
      <c r="EB42" s="115" t="str">
        <f aca="false">IF(AR42&lt;&gt;"",AR42-V42,"")</f>
        <v/>
      </c>
      <c r="EC42" s="115" t="str">
        <f aca="false">IF(AS42&lt;&gt;"",AS42-W42,"")</f>
        <v/>
      </c>
      <c r="ED42" s="115" t="str">
        <f aca="false">IF(AT42&lt;&gt;"",AT42-B42,"")</f>
        <v/>
      </c>
      <c r="EE42" s="115" t="str">
        <f aca="false">IF(AU42&lt;&gt;"",AU42-C42,"")</f>
        <v/>
      </c>
      <c r="EF42" s="115" t="str">
        <f aca="false">IF(AV42&lt;&gt;"",AV42-D42,"")</f>
        <v/>
      </c>
      <c r="EG42" s="115" t="str">
        <f aca="false">IF(AW42&lt;&gt;"",AW42-E42,"")</f>
        <v/>
      </c>
      <c r="EH42" s="115" t="str">
        <f aca="false">IF(AX42&lt;&gt;"",AX42-F42,"")</f>
        <v/>
      </c>
      <c r="EI42" s="115" t="str">
        <f aca="false">IF(AY42&lt;&gt;"",AY42-G42,"")</f>
        <v/>
      </c>
      <c r="EJ42" s="115" t="str">
        <f aca="false">IF(AZ42&lt;&gt;"",AZ42-H42,"")</f>
        <v/>
      </c>
      <c r="EK42" s="115" t="str">
        <f aca="false">IF(BA42&lt;&gt;"",BA42-I42,"")</f>
        <v/>
      </c>
      <c r="EL42" s="115" t="str">
        <f aca="false">IF(BB42&lt;&gt;"",BB42-J42,"")</f>
        <v/>
      </c>
      <c r="EM42" s="115" t="str">
        <f aca="false">IF(BC42&lt;&gt;"",BC42-K42,"")</f>
        <v/>
      </c>
      <c r="EN42" s="115" t="str">
        <f aca="false">IF(BD42&lt;&gt;"",BD42-L42,"")</f>
        <v/>
      </c>
      <c r="EO42" s="115" t="str">
        <f aca="false">IF(BE42&lt;&gt;"",BE42-M42,"")</f>
        <v/>
      </c>
      <c r="EP42" s="115" t="str">
        <f aca="false">IF(BF42&lt;&gt;"",BF42-N42,"")</f>
        <v/>
      </c>
      <c r="EQ42" s="115" t="str">
        <f aca="false">IF(BG42&lt;&gt;"",BG42-O42,"")</f>
        <v/>
      </c>
      <c r="ER42" s="115" t="str">
        <f aca="false">IF(BH42&lt;&gt;"",BH42-P42,"")</f>
        <v/>
      </c>
      <c r="ES42" s="115" t="str">
        <f aca="false">IF(BI42&lt;&gt;"",BI42-Q42,"")</f>
        <v/>
      </c>
      <c r="ET42" s="115" t="str">
        <f aca="false">IF(BJ42&lt;&gt;"",BJ42-R42,"")</f>
        <v/>
      </c>
      <c r="EU42" s="115" t="str">
        <f aca="false">IF(BK42&lt;&gt;"",BK42-S42,"")</f>
        <v/>
      </c>
      <c r="EV42" s="115" t="str">
        <f aca="false">IF(BL42&lt;&gt;"",BL42-T42,"")</f>
        <v/>
      </c>
      <c r="EW42" s="115" t="str">
        <f aca="false">IF(BM42&lt;&gt;"",BM42-U42,"")</f>
        <v/>
      </c>
      <c r="EX42" s="115" t="str">
        <f aca="false">IF(BN42&lt;&gt;"",BN42-V42,"")</f>
        <v/>
      </c>
      <c r="EY42" s="115" t="str">
        <f aca="false">IF(BO42&lt;&gt;"",BO42-W42,"")</f>
        <v/>
      </c>
      <c r="EZ42" s="115" t="n">
        <f aca="false">IF(BP42&lt;&gt;"",BP42-B42,"")</f>
        <v>0</v>
      </c>
      <c r="FA42" s="115" t="n">
        <f aca="false">IF(BQ42&lt;&gt;"",BQ42-C42,"")</f>
        <v>0</v>
      </c>
      <c r="FB42" s="115" t="n">
        <f aca="false">IF(BR42&lt;&gt;"",BR42-D42,"")</f>
        <v>0</v>
      </c>
      <c r="FC42" s="115" t="n">
        <f aca="false">IF(BS42&lt;&gt;"",BS42-E42,"")</f>
        <v>0</v>
      </c>
      <c r="FD42" s="115" t="n">
        <f aca="false">IF(BT42&lt;&gt;"",BT42-F42,"")</f>
        <v>0</v>
      </c>
      <c r="FE42" s="115" t="n">
        <f aca="false">IF(BU42&lt;&gt;"",BU42-G42,"")</f>
        <v>0</v>
      </c>
      <c r="FF42" s="115" t="n">
        <f aca="false">IF(BV42&lt;&gt;"",BV42-H42,"")</f>
        <v>0</v>
      </c>
      <c r="FG42" s="115" t="n">
        <f aca="false">IF(BW42&lt;&gt;"",BW42-I42,"")</f>
        <v>0</v>
      </c>
      <c r="FH42" s="115" t="n">
        <f aca="false">IF(BX42&lt;&gt;"",BX42-J42,"")</f>
        <v>0</v>
      </c>
      <c r="FI42" s="115" t="n">
        <f aca="false">IF(BY42&lt;&gt;"",BY42-K42,"")</f>
        <v>0</v>
      </c>
      <c r="FJ42" s="115" t="n">
        <f aca="false">IF(BZ42&lt;&gt;"",BZ42-L42,"")</f>
        <v>0</v>
      </c>
      <c r="FK42" s="115" t="n">
        <f aca="false">IF(CA42&lt;&gt;"",CA42-M42,"")</f>
        <v>0</v>
      </c>
      <c r="FL42" s="115" t="n">
        <f aca="false">IF(CB42&lt;&gt;"",CB42-N42,"")</f>
        <v>0</v>
      </c>
      <c r="FM42" s="115" t="n">
        <f aca="false">IF(CC42&lt;&gt;"",CC42-O42,"")</f>
        <v>0</v>
      </c>
      <c r="FN42" s="115" t="n">
        <f aca="false">IF(CD42&lt;&gt;"",CD42-P42,"")</f>
        <v>0</v>
      </c>
      <c r="FO42" s="115" t="n">
        <f aca="false">IF(CE42&lt;&gt;"",CE42-Q42,"")</f>
        <v>0</v>
      </c>
      <c r="FP42" s="115" t="n">
        <f aca="false">IF(CF42&lt;&gt;"",CF42-R42,"")</f>
        <v>0</v>
      </c>
      <c r="FQ42" s="115" t="n">
        <f aca="false">IF(CG42&lt;&gt;"",CG42-S42,"")</f>
        <v>0</v>
      </c>
      <c r="FR42" s="115" t="n">
        <f aca="false">IF(CH42&lt;&gt;"",CH42-T42,"")</f>
        <v>0</v>
      </c>
      <c r="FS42" s="115" t="n">
        <f aca="false">IF(CI42&lt;&gt;"",CI42-U42,"")</f>
        <v>0</v>
      </c>
      <c r="FT42" s="115" t="n">
        <f aca="false">IF(CJ42&lt;&gt;"",CJ42-V42,"")</f>
        <v>0</v>
      </c>
      <c r="FU42" s="115" t="n">
        <f aca="false">IF(CK42&lt;&gt;"",CK42-W42,"")</f>
        <v>0</v>
      </c>
      <c r="FV42" s="115" t="str">
        <f aca="false">IF(CL42&lt;&gt;"",CL42-B42,"")</f>
        <v/>
      </c>
      <c r="FW42" s="115" t="str">
        <f aca="false">IF(CM42&lt;&gt;"",CM42-C42,"")</f>
        <v/>
      </c>
      <c r="FX42" s="115" t="str">
        <f aca="false">IF(CN42&lt;&gt;"",CN42-D42,"")</f>
        <v/>
      </c>
      <c r="FY42" s="115" t="str">
        <f aca="false">IF(CO42&lt;&gt;"",CO42-E42,"")</f>
        <v/>
      </c>
      <c r="FZ42" s="115" t="str">
        <f aca="false">IF(CP42&lt;&gt;"",CP42-F42,"")</f>
        <v/>
      </c>
      <c r="GA42" s="115" t="str">
        <f aca="false">IF(CQ42&lt;&gt;"",CQ42-G42,"")</f>
        <v/>
      </c>
      <c r="GB42" s="115" t="str">
        <f aca="false">IF(CR42&lt;&gt;"",CR42-H42,"")</f>
        <v/>
      </c>
      <c r="GC42" s="115" t="str">
        <f aca="false">IF(CS42&lt;&gt;"",CS42-I42,"")</f>
        <v/>
      </c>
      <c r="GD42" s="115" t="str">
        <f aca="false">IF(CT42&lt;&gt;"",CT42-J42,"")</f>
        <v/>
      </c>
      <c r="GE42" s="115" t="str">
        <f aca="false">IF(CU42&lt;&gt;"",CU42-K42,"")</f>
        <v/>
      </c>
      <c r="GF42" s="115" t="str">
        <f aca="false">IF(CV42&lt;&gt;"",CV42-L42,"")</f>
        <v/>
      </c>
      <c r="GG42" s="115" t="str">
        <f aca="false">IF(CW42&lt;&gt;"",CW42-M42,"")</f>
        <v/>
      </c>
      <c r="GH42" s="115" t="str">
        <f aca="false">IF(CX42&lt;&gt;"",CX42-N42,"")</f>
        <v/>
      </c>
      <c r="GI42" s="115" t="str">
        <f aca="false">IF(CY42&lt;&gt;"",CY42-O42,"")</f>
        <v/>
      </c>
      <c r="GJ42" s="115" t="str">
        <f aca="false">IF(CZ42&lt;&gt;"",CZ42-P42,"")</f>
        <v/>
      </c>
      <c r="GK42" s="115" t="str">
        <f aca="false">IF(DA42&lt;&gt;"",DA42-Q42,"")</f>
        <v/>
      </c>
      <c r="GL42" s="115" t="str">
        <f aca="false">IF(DB42&lt;&gt;"",DB42-R42,"")</f>
        <v/>
      </c>
      <c r="GM42" s="115" t="str">
        <f aca="false">IF(DC42&lt;&gt;"",DC42-S42,"")</f>
        <v/>
      </c>
      <c r="GN42" s="115" t="str">
        <f aca="false">IF(DD42&lt;&gt;"",DD42-T42,"")</f>
        <v/>
      </c>
      <c r="GO42" s="115" t="str">
        <f aca="false">IF(DE42&lt;&gt;"",DE42-U42,"")</f>
        <v/>
      </c>
      <c r="GP42" s="115" t="str">
        <f aca="false">IF(DF42&lt;&gt;"",DF42-V42,"")</f>
        <v/>
      </c>
      <c r="GQ42" s="115" t="str">
        <f aca="false">IF(DG42&lt;&gt;"",DG42-W42,"")</f>
        <v/>
      </c>
      <c r="GR42" s="116" t="n">
        <f aca="false" t="array" ref="GR42:GR42">MAX(DH42:GQ42)=MIN(DH42:GQ42)</f>
        <v>1</v>
      </c>
    </row>
    <row r="43" customFormat="false" ht="15" hidden="false" customHeight="false" outlineLevel="0" collapsed="false">
      <c r="A43" s="112" t="s">
        <v>58</v>
      </c>
      <c r="B43" s="115" t="n">
        <f aca="false">IFERROR(ROUND(AVERAGE(X43,AT43,BP43,CL43),0),"")</f>
        <v>3</v>
      </c>
      <c r="C43" s="115" t="n">
        <f aca="false">IFERROR(ROUND(AVERAGE(Y43,AU43,BQ43,CM43),0),"")</f>
        <v>3</v>
      </c>
      <c r="D43" s="115" t="n">
        <f aca="false">IFERROR(ROUND(AVERAGE(Z43,AV43,BR43,CN43),0),"")</f>
        <v>3</v>
      </c>
      <c r="E43" s="115" t="n">
        <f aca="false">IFERROR(ROUND(AVERAGE(AA43,AW43,BS43,CO43),0),"")</f>
        <v>3</v>
      </c>
      <c r="F43" s="115" t="n">
        <f aca="false">IFERROR(ROUND(AVERAGE(AB43,AX43,BT43,CP43),0),"")</f>
        <v>3</v>
      </c>
      <c r="G43" s="115" t="n">
        <f aca="false">IFERROR(ROUND(AVERAGE(AC43,AY43,BU43,CQ43),0),"")</f>
        <v>3</v>
      </c>
      <c r="H43" s="115" t="n">
        <f aca="false">IFERROR(ROUND(AVERAGE(AD43,AZ43,BV43,CR43),0),"")</f>
        <v>3</v>
      </c>
      <c r="I43" s="115" t="n">
        <f aca="false">IFERROR(ROUND(AVERAGE(AE43,BA43,BW43,CS43),0),"")</f>
        <v>3</v>
      </c>
      <c r="J43" s="115" t="n">
        <f aca="false">IFERROR(ROUND(AVERAGE(AF43,BB43,BX43,CT43),0),"")</f>
        <v>3</v>
      </c>
      <c r="K43" s="115" t="n">
        <f aca="false">IFERROR(ROUND(AVERAGE(AG43,BC43,BY43,CU43),0),"")</f>
        <v>3</v>
      </c>
      <c r="L43" s="115" t="n">
        <f aca="false">IFERROR(ROUND(AVERAGE(AH43,BD43,BZ43,CV43),0),"")</f>
        <v>3</v>
      </c>
      <c r="M43" s="115" t="n">
        <f aca="false">IFERROR(ROUND(AVERAGE(AI43,BE43,CA43,CW43),0),"")</f>
        <v>3</v>
      </c>
      <c r="N43" s="115" t="n">
        <f aca="false">IFERROR(ROUND(AVERAGE(AJ43,BF43,CB43,CX43),0),"")</f>
        <v>3</v>
      </c>
      <c r="O43" s="115" t="n">
        <f aca="false">IFERROR(ROUND(AVERAGE(AK43,BG43,CC43,CY43),0),"")</f>
        <v>3</v>
      </c>
      <c r="P43" s="115" t="n">
        <f aca="false">IFERROR(ROUND(AVERAGE(AL43,BH43,CD43,CZ43),0),"")</f>
        <v>3</v>
      </c>
      <c r="Q43" s="115" t="n">
        <f aca="false">IFERROR(ROUND(AVERAGE(AM43,BI43,CE43,DA43),0),"")</f>
        <v>3</v>
      </c>
      <c r="R43" s="115" t="n">
        <f aca="false">IFERROR(ROUND(AVERAGE(AN43,BJ43,CF43,DB43),0),"")</f>
        <v>3</v>
      </c>
      <c r="S43" s="115" t="n">
        <f aca="false">IFERROR(ROUND(AVERAGE(AO43,BK43,CG43,DC43),0),"")</f>
        <v>3</v>
      </c>
      <c r="T43" s="115" t="n">
        <f aca="false">IFERROR(ROUND(AVERAGE(AP43,BL43,CH43,DD43),0),"")</f>
        <v>3</v>
      </c>
      <c r="U43" s="115" t="n">
        <f aca="false">IFERROR(ROUND(AVERAGE(AQ43,BM43,CI43,DE43),0),"")</f>
        <v>3</v>
      </c>
      <c r="V43" s="115" t="n">
        <f aca="false">IFERROR(ROUND(AVERAGE(AR43,BN43,CJ43,DF43),0),"")</f>
        <v>3</v>
      </c>
      <c r="W43" s="115" t="n">
        <f aca="false">IFERROR(ROUND(AVERAGE(AS43,BO43,CK43,DG43),0),"")</f>
        <v>3</v>
      </c>
      <c r="X43" s="94" t="n">
        <f aca="false">IFERROR(INDEX('ES-Efficacy Acceptability'!H$12:H$52,MATCH($A43,'ES-Efficacy Acceptability'!$B$12:$B$52,0)),"")</f>
        <v>3</v>
      </c>
      <c r="Y43" s="94" t="n">
        <f aca="false">IFERROR(INDEX('ES-Efficacy Acceptability'!I$12:I$52,MATCH($A43,'ES-Efficacy Acceptability'!$B$12:$B$52,0)),"")</f>
        <v>3</v>
      </c>
      <c r="Z43" s="94" t="n">
        <f aca="false">IFERROR(INDEX('ES-Efficacy Acceptability'!J$12:J$52,MATCH($A43,'ES-Efficacy Acceptability'!$B$12:$B$52,0)),"")</f>
        <v>3</v>
      </c>
      <c r="AA43" s="94" t="n">
        <f aca="false">IFERROR(INDEX('ES-Efficacy Acceptability'!K$12:K$52,MATCH($A43,'ES-Efficacy Acceptability'!$B$12:$B$52,0)),"")</f>
        <v>3</v>
      </c>
      <c r="AB43" s="94" t="n">
        <f aca="false">IFERROR(INDEX('ES-Efficacy Acceptability'!L$12:L$52,MATCH($A43,'ES-Efficacy Acceptability'!$B$12:$B$52,0)),"")</f>
        <v>3</v>
      </c>
      <c r="AC43" s="94" t="n">
        <f aca="false">IFERROR(INDEX('ES-Efficacy Acceptability'!M$12:M$52,MATCH($A43,'ES-Efficacy Acceptability'!$B$12:$B$52,0)),"")</f>
        <v>3</v>
      </c>
      <c r="AD43" s="94" t="n">
        <f aca="false">IFERROR(INDEX('ES-Efficacy Acceptability'!N$12:N$52,MATCH($A43,'ES-Efficacy Acceptability'!$B$12:$B$52,0)),"")</f>
        <v>3</v>
      </c>
      <c r="AE43" s="94" t="n">
        <f aca="false">IFERROR(INDEX('ES-Efficacy Acceptability'!O$12:O$52,MATCH($A43,'ES-Efficacy Acceptability'!$B$12:$B$52,0)),"")</f>
        <v>3</v>
      </c>
      <c r="AF43" s="94" t="n">
        <f aca="false">IFERROR(INDEX('ES-Efficacy Acceptability'!P$12:P$52,MATCH($A43,'ES-Efficacy Acceptability'!$B$12:$B$52,0)),"")</f>
        <v>3</v>
      </c>
      <c r="AG43" s="94" t="n">
        <f aca="false">IFERROR(INDEX('ES-Efficacy Acceptability'!Q$12:Q$52,MATCH($A43,'ES-Efficacy Acceptability'!$B$12:$B$52,0)),"")</f>
        <v>3</v>
      </c>
      <c r="AH43" s="94" t="n">
        <f aca="false">IFERROR(INDEX('ES-Efficacy Acceptability'!R$12:R$52,MATCH($A43,'ES-Efficacy Acceptability'!$B$12:$B$52,0)),"")</f>
        <v>3</v>
      </c>
      <c r="AI43" s="94" t="n">
        <f aca="false">IFERROR(INDEX('ES-Efficacy Acceptability'!S$12:S$52,MATCH($A43,'ES-Efficacy Acceptability'!$B$12:$B$52,0)),"")</f>
        <v>3</v>
      </c>
      <c r="AJ43" s="94" t="n">
        <f aca="false">IFERROR(INDEX('ES-Efficacy Acceptability'!T$12:T$52,MATCH($A43,'ES-Efficacy Acceptability'!$B$12:$B$52,0)),"")</f>
        <v>3</v>
      </c>
      <c r="AK43" s="94" t="n">
        <f aca="false">IFERROR(INDEX('ES-Efficacy Acceptability'!U$12:U$52,MATCH($A43,'ES-Efficacy Acceptability'!$B$12:$B$52,0)),"")</f>
        <v>3</v>
      </c>
      <c r="AL43" s="94" t="n">
        <f aca="false">IFERROR(INDEX('ES-Efficacy Acceptability'!V$12:V$52,MATCH($A43,'ES-Efficacy Acceptability'!$B$12:$B$52,0)),"")</f>
        <v>3</v>
      </c>
      <c r="AM43" s="94" t="n">
        <f aca="false">IFERROR(INDEX('ES-Efficacy Acceptability'!W$12:W$52,MATCH($A43,'ES-Efficacy Acceptability'!$B$12:$B$52,0)),"")</f>
        <v>3</v>
      </c>
      <c r="AN43" s="94" t="n">
        <f aca="false">IFERROR(INDEX('ES-Efficacy Acceptability'!X$12:X$52,MATCH($A43,'ES-Efficacy Acceptability'!$B$12:$B$52,0)),"")</f>
        <v>3</v>
      </c>
      <c r="AO43" s="94" t="n">
        <f aca="false">IFERROR(INDEX('ES-Efficacy Acceptability'!Y$12:Y$52,MATCH($A43,'ES-Efficacy Acceptability'!$B$12:$B$52,0)),"")</f>
        <v>3</v>
      </c>
      <c r="AP43" s="94" t="n">
        <f aca="false">IFERROR(INDEX('ES-Efficacy Acceptability'!Z$12:Z$52,MATCH($A43,'ES-Efficacy Acceptability'!$B$12:$B$52,0)),"")</f>
        <v>3</v>
      </c>
      <c r="AQ43" s="94" t="n">
        <f aca="false">IFERROR(INDEX('ES-Efficacy Acceptability'!AA$12:AA$52,MATCH($A43,'ES-Efficacy Acceptability'!$B$12:$B$52,0)),"")</f>
        <v>3</v>
      </c>
      <c r="AR43" s="94" t="n">
        <f aca="false">IFERROR(INDEX('ES-Efficacy Acceptability'!AB$12:AB$52,MATCH($A43,'ES-Efficacy Acceptability'!$B$12:$B$52,0)),"")</f>
        <v>3</v>
      </c>
      <c r="AS43" s="94" t="n">
        <f aca="false">IFERROR(INDEX('ES-Efficacy Acceptability'!AC$12:AC$52,MATCH($A43,'ES-Efficacy Acceptability'!$B$12:$B$52,0)),"")</f>
        <v>3</v>
      </c>
      <c r="AT43" s="94" t="n">
        <f aca="false">IFERROR(INDEX('IT-Efficacy Acceptability'!H$12:H$52,MATCH($A43,'IT-Efficacy Acceptability'!$B$12:$B$52,0)),"")</f>
        <v>3</v>
      </c>
      <c r="AU43" s="94" t="n">
        <f aca="false">IFERROR(INDEX('IT-Efficacy Acceptability'!I$12:I$52,MATCH($A43,'IT-Efficacy Acceptability'!$B$12:$B$52,0)),"")</f>
        <v>3</v>
      </c>
      <c r="AV43" s="94" t="n">
        <f aca="false">IFERROR(INDEX('IT-Efficacy Acceptability'!J$12:J$52,MATCH($A43,'IT-Efficacy Acceptability'!$B$12:$B$52,0)),"")</f>
        <v>3</v>
      </c>
      <c r="AW43" s="94" t="n">
        <f aca="false">IFERROR(INDEX('IT-Efficacy Acceptability'!K$12:K$52,MATCH($A43,'IT-Efficacy Acceptability'!$B$12:$B$52,0)),"")</f>
        <v>3</v>
      </c>
      <c r="AX43" s="94" t="n">
        <f aca="false">IFERROR(INDEX('IT-Efficacy Acceptability'!L$12:L$52,MATCH($A43,'IT-Efficacy Acceptability'!$B$12:$B$52,0)),"")</f>
        <v>3</v>
      </c>
      <c r="AY43" s="94" t="n">
        <f aca="false">IFERROR(INDEX('IT-Efficacy Acceptability'!M$12:M$52,MATCH($A43,'IT-Efficacy Acceptability'!$B$12:$B$52,0)),"")</f>
        <v>3</v>
      </c>
      <c r="AZ43" s="94" t="n">
        <f aca="false">IFERROR(INDEX('IT-Efficacy Acceptability'!N$12:N$52,MATCH($A43,'IT-Efficacy Acceptability'!$B$12:$B$52,0)),"")</f>
        <v>3</v>
      </c>
      <c r="BA43" s="94" t="n">
        <f aca="false">IFERROR(INDEX('IT-Efficacy Acceptability'!O$12:O$52,MATCH($A43,'IT-Efficacy Acceptability'!$B$12:$B$52,0)),"")</f>
        <v>3</v>
      </c>
      <c r="BB43" s="94" t="n">
        <f aca="false">IFERROR(INDEX('IT-Efficacy Acceptability'!P$12:P$52,MATCH($A43,'IT-Efficacy Acceptability'!$B$12:$B$52,0)),"")</f>
        <v>3</v>
      </c>
      <c r="BC43" s="94" t="n">
        <f aca="false">IFERROR(INDEX('IT-Efficacy Acceptability'!Q$12:Q$52,MATCH($A43,'IT-Efficacy Acceptability'!$B$12:$B$52,0)),"")</f>
        <v>3</v>
      </c>
      <c r="BD43" s="94" t="n">
        <f aca="false">IFERROR(INDEX('IT-Efficacy Acceptability'!R$12:R$52,MATCH($A43,'IT-Efficacy Acceptability'!$B$12:$B$52,0)),"")</f>
        <v>3</v>
      </c>
      <c r="BE43" s="94" t="n">
        <f aca="false">IFERROR(INDEX('IT-Efficacy Acceptability'!S$12:S$52,MATCH($A43,'IT-Efficacy Acceptability'!$B$12:$B$52,0)),"")</f>
        <v>3</v>
      </c>
      <c r="BF43" s="94" t="n">
        <f aca="false">IFERROR(INDEX('IT-Efficacy Acceptability'!T$12:T$52,MATCH($A43,'IT-Efficacy Acceptability'!$B$12:$B$52,0)),"")</f>
        <v>4</v>
      </c>
      <c r="BG43" s="94" t="n">
        <f aca="false">IFERROR(INDEX('IT-Efficacy Acceptability'!U$12:U$52,MATCH($A43,'IT-Efficacy Acceptability'!$B$12:$B$52,0)),"")</f>
        <v>3</v>
      </c>
      <c r="BH43" s="94" t="n">
        <f aca="false">IFERROR(INDEX('IT-Efficacy Acceptability'!V$12:V$52,MATCH($A43,'IT-Efficacy Acceptability'!$B$12:$B$52,0)),"")</f>
        <v>3</v>
      </c>
      <c r="BI43" s="94" t="n">
        <f aca="false">IFERROR(INDEX('IT-Efficacy Acceptability'!W$12:W$52,MATCH($A43,'IT-Efficacy Acceptability'!$B$12:$B$52,0)),"")</f>
        <v>3</v>
      </c>
      <c r="BJ43" s="94" t="n">
        <f aca="false">IFERROR(INDEX('IT-Efficacy Acceptability'!X$12:X$52,MATCH($A43,'IT-Efficacy Acceptability'!$B$12:$B$52,0)),"")</f>
        <v>3</v>
      </c>
      <c r="BK43" s="94" t="n">
        <f aca="false">IFERROR(INDEX('IT-Efficacy Acceptability'!Y$12:Y$52,MATCH($A43,'IT-Efficacy Acceptability'!$B$12:$B$52,0)),"")</f>
        <v>3</v>
      </c>
      <c r="BL43" s="94" t="n">
        <f aca="false">IFERROR(INDEX('IT-Efficacy Acceptability'!Z$12:Z$52,MATCH($A43,'IT-Efficacy Acceptability'!$B$12:$B$52,0)),"")</f>
        <v>3</v>
      </c>
      <c r="BM43" s="94" t="n">
        <f aca="false">IFERROR(INDEX('IT-Efficacy Acceptability'!AA$12:AA$52,MATCH($A43,'IT-Efficacy Acceptability'!$B$12:$B$52,0)),"")</f>
        <v>3</v>
      </c>
      <c r="BN43" s="94" t="n">
        <f aca="false">IFERROR(INDEX('IT-Efficacy Acceptability'!AB$12:AB$52,MATCH($A43,'IT-Efficacy Acceptability'!$B$12:$B$52,0)),"")</f>
        <v>3</v>
      </c>
      <c r="BO43" s="94" t="n">
        <f aca="false">IFERROR(INDEX('IT-Efficacy Acceptability'!AC$12:AC$52,MATCH($A43,'IT-Efficacy Acceptability'!$B$12:$B$52,0)),"")</f>
        <v>3</v>
      </c>
      <c r="BP43" s="94" t="n">
        <f aca="false">IFERROR(INDEX('DE-Efficacy Acceptability'!H$12:H$52,MATCH($A43,'DE-Efficacy Acceptability'!$B$12:$B$52,0)),"")</f>
        <v>3</v>
      </c>
      <c r="BQ43" s="94" t="n">
        <f aca="false">IFERROR(INDEX('DE-Efficacy Acceptability'!I$12:I$52,MATCH($A43,'DE-Efficacy Acceptability'!$B$12:$B$52,0)),"")</f>
        <v>3</v>
      </c>
      <c r="BR43" s="94" t="n">
        <f aca="false">IFERROR(INDEX('DE-Efficacy Acceptability'!J$12:J$52,MATCH($A43,'DE-Efficacy Acceptability'!$B$12:$B$52,0)),"")</f>
        <v>3</v>
      </c>
      <c r="BS43" s="94" t="n">
        <f aca="false">IFERROR(INDEX('DE-Efficacy Acceptability'!K$12:K$52,MATCH($A43,'DE-Efficacy Acceptability'!$B$12:$B$52,0)),"")</f>
        <v>3</v>
      </c>
      <c r="BT43" s="94" t="n">
        <f aca="false">IFERROR(INDEX('DE-Efficacy Acceptability'!L$12:L$52,MATCH($A43,'DE-Efficacy Acceptability'!$B$12:$B$52,0)),"")</f>
        <v>3</v>
      </c>
      <c r="BU43" s="94" t="n">
        <f aca="false">IFERROR(INDEX('DE-Efficacy Acceptability'!M$12:M$52,MATCH($A43,'DE-Efficacy Acceptability'!$B$12:$B$52,0)),"")</f>
        <v>3</v>
      </c>
      <c r="BV43" s="94" t="n">
        <f aca="false">IFERROR(INDEX('DE-Efficacy Acceptability'!N$12:N$52,MATCH($A43,'DE-Efficacy Acceptability'!$B$12:$B$52,0)),"")</f>
        <v>3</v>
      </c>
      <c r="BW43" s="94" t="n">
        <f aca="false">IFERROR(INDEX('DE-Efficacy Acceptability'!O$12:O$52,MATCH($A43,'DE-Efficacy Acceptability'!$B$12:$B$52,0)),"")</f>
        <v>3</v>
      </c>
      <c r="BX43" s="94" t="n">
        <f aca="false">IFERROR(INDEX('DE-Efficacy Acceptability'!P$12:P$52,MATCH($A43,'DE-Efficacy Acceptability'!$B$12:$B$52,0)),"")</f>
        <v>3</v>
      </c>
      <c r="BY43" s="94" t="n">
        <f aca="false">IFERROR(INDEX('DE-Efficacy Acceptability'!Q$12:Q$52,MATCH($A43,'DE-Efficacy Acceptability'!$B$12:$B$52,0)),"")</f>
        <v>3</v>
      </c>
      <c r="BZ43" s="94" t="n">
        <f aca="false">IFERROR(INDEX('DE-Efficacy Acceptability'!R$12:R$52,MATCH($A43,'DE-Efficacy Acceptability'!$B$12:$B$52,0)),"")</f>
        <v>3</v>
      </c>
      <c r="CA43" s="94" t="n">
        <f aca="false">IFERROR(INDEX('DE-Efficacy Acceptability'!S$12:S$52,MATCH($A43,'DE-Efficacy Acceptability'!$B$12:$B$52,0)),"")</f>
        <v>3</v>
      </c>
      <c r="CB43" s="94" t="n">
        <f aca="false">IFERROR(INDEX('DE-Efficacy Acceptability'!T$12:T$52,MATCH($A43,'DE-Efficacy Acceptability'!$B$12:$B$52,0)),"")</f>
        <v>3</v>
      </c>
      <c r="CC43" s="94" t="n">
        <f aca="false">IFERROR(INDEX('DE-Efficacy Acceptability'!U$12:U$52,MATCH($A43,'DE-Efficacy Acceptability'!$B$12:$B$52,0)),"")</f>
        <v>3</v>
      </c>
      <c r="CD43" s="94" t="n">
        <f aca="false">IFERROR(INDEX('DE-Efficacy Acceptability'!V$12:V$52,MATCH($A43,'DE-Efficacy Acceptability'!$B$12:$B$52,0)),"")</f>
        <v>3</v>
      </c>
      <c r="CE43" s="94" t="n">
        <f aca="false">IFERROR(INDEX('DE-Efficacy Acceptability'!W$12:W$52,MATCH($A43,'DE-Efficacy Acceptability'!$B$12:$B$52,0)),"")</f>
        <v>3</v>
      </c>
      <c r="CF43" s="94" t="n">
        <f aca="false">IFERROR(INDEX('DE-Efficacy Acceptability'!X$12:X$52,MATCH($A43,'DE-Efficacy Acceptability'!$B$12:$B$52,0)),"")</f>
        <v>3</v>
      </c>
      <c r="CG43" s="94" t="n">
        <f aca="false">IFERROR(INDEX('DE-Efficacy Acceptability'!Y$12:Y$52,MATCH($A43,'DE-Efficacy Acceptability'!$B$12:$B$52,0)),"")</f>
        <v>3</v>
      </c>
      <c r="CH43" s="94" t="n">
        <f aca="false">IFERROR(INDEX('DE-Efficacy Acceptability'!Z$12:Z$52,MATCH($A43,'DE-Efficacy Acceptability'!$B$12:$B$52,0)),"")</f>
        <v>3</v>
      </c>
      <c r="CI43" s="94" t="n">
        <f aca="false">IFERROR(INDEX('DE-Efficacy Acceptability'!AA$12:AA$52,MATCH($A43,'DE-Efficacy Acceptability'!$B$12:$B$52,0)),"")</f>
        <v>3</v>
      </c>
      <c r="CJ43" s="94" t="n">
        <f aca="false">IFERROR(INDEX('DE-Efficacy Acceptability'!AB$12:AB$52,MATCH($A43,'DE-Efficacy Acceptability'!$B$12:$B$52,0)),"")</f>
        <v>3</v>
      </c>
      <c r="CK43" s="94" t="n">
        <f aca="false">IFERROR(INDEX('DE-Efficacy Acceptability'!AC$12:AC$52,MATCH($A43,'DE-Efficacy Acceptability'!$B$12:$B$52,0)),"")</f>
        <v>3</v>
      </c>
      <c r="CL43" s="94" t="n">
        <f aca="false">IFERROR(INDEX('FR-Efficacy Acceptability'!H$12:H$52,MATCH($A43,'FR-Efficacy Acceptability'!$B$12:$B$52,0)),"")</f>
        <v>3</v>
      </c>
      <c r="CM43" s="94" t="n">
        <f aca="false">IFERROR(INDEX('FR-Efficacy Acceptability'!I$12:I$52,MATCH($A43,'FR-Efficacy Acceptability'!$B$12:$B$52,0)),"")</f>
        <v>3</v>
      </c>
      <c r="CN43" s="94" t="n">
        <f aca="false">IFERROR(INDEX('FR-Efficacy Acceptability'!J$12:J$52,MATCH($A43,'FR-Efficacy Acceptability'!$B$12:$B$52,0)),"")</f>
        <v>3</v>
      </c>
      <c r="CO43" s="94" t="n">
        <f aca="false">IFERROR(INDEX('FR-Efficacy Acceptability'!K$12:K$52,MATCH($A43,'FR-Efficacy Acceptability'!$B$12:$B$52,0)),"")</f>
        <v>3</v>
      </c>
      <c r="CP43" s="94" t="n">
        <f aca="false">IFERROR(INDEX('FR-Efficacy Acceptability'!L$12:L$52,MATCH($A43,'FR-Efficacy Acceptability'!$B$12:$B$52,0)),"")</f>
        <v>3</v>
      </c>
      <c r="CQ43" s="94" t="n">
        <f aca="false">IFERROR(INDEX('FR-Efficacy Acceptability'!M$12:M$52,MATCH($A43,'FR-Efficacy Acceptability'!$B$12:$B$52,0)),"")</f>
        <v>3</v>
      </c>
      <c r="CR43" s="94" t="n">
        <f aca="false">IFERROR(INDEX('FR-Efficacy Acceptability'!N$12:N$52,MATCH($A43,'FR-Efficacy Acceptability'!$B$12:$B$52,0)),"")</f>
        <v>3</v>
      </c>
      <c r="CS43" s="94" t="n">
        <f aca="false">IFERROR(INDEX('FR-Efficacy Acceptability'!O$12:O$52,MATCH($A43,'FR-Efficacy Acceptability'!$B$12:$B$52,0)),"")</f>
        <v>3</v>
      </c>
      <c r="CT43" s="94" t="n">
        <f aca="false">IFERROR(INDEX('FR-Efficacy Acceptability'!P$12:P$52,MATCH($A43,'FR-Efficacy Acceptability'!$B$12:$B$52,0)),"")</f>
        <v>3</v>
      </c>
      <c r="CU43" s="94" t="n">
        <f aca="false">IFERROR(INDEX('FR-Efficacy Acceptability'!Q$12:Q$52,MATCH($A43,'FR-Efficacy Acceptability'!$B$12:$B$52,0)),"")</f>
        <v>3</v>
      </c>
      <c r="CV43" s="94" t="n">
        <f aca="false">IFERROR(INDEX('FR-Efficacy Acceptability'!R$12:R$52,MATCH($A43,'FR-Efficacy Acceptability'!$B$12:$B$52,0)),"")</f>
        <v>3</v>
      </c>
      <c r="CW43" s="94" t="n">
        <f aca="false">IFERROR(INDEX('FR-Efficacy Acceptability'!S$12:S$52,MATCH($A43,'FR-Efficacy Acceptability'!$B$12:$B$52,0)),"")</f>
        <v>3</v>
      </c>
      <c r="CX43" s="94" t="n">
        <f aca="false">IFERROR(INDEX('FR-Efficacy Acceptability'!T$12:T$52,MATCH($A43,'FR-Efficacy Acceptability'!$B$12:$B$52,0)),"")</f>
        <v>3</v>
      </c>
      <c r="CY43" s="94" t="n">
        <f aca="false">IFERROR(INDEX('FR-Efficacy Acceptability'!U$12:U$52,MATCH($A43,'FR-Efficacy Acceptability'!$B$12:$B$52,0)),"")</f>
        <v>3</v>
      </c>
      <c r="CZ43" s="94" t="n">
        <f aca="false">IFERROR(INDEX('FR-Efficacy Acceptability'!V$12:V$52,MATCH($A43,'FR-Efficacy Acceptability'!$B$12:$B$52,0)),"")</f>
        <v>3</v>
      </c>
      <c r="DA43" s="94" t="n">
        <f aca="false">IFERROR(INDEX('FR-Efficacy Acceptability'!W$12:W$52,MATCH($A43,'FR-Efficacy Acceptability'!$B$12:$B$52,0)),"")</f>
        <v>3</v>
      </c>
      <c r="DB43" s="94" t="n">
        <f aca="false">IFERROR(INDEX('FR-Efficacy Acceptability'!X$12:X$52,MATCH($A43,'FR-Efficacy Acceptability'!$B$12:$B$52,0)),"")</f>
        <v>3</v>
      </c>
      <c r="DC43" s="94" t="n">
        <f aca="false">IFERROR(INDEX('FR-Efficacy Acceptability'!Y$12:Y$52,MATCH($A43,'FR-Efficacy Acceptability'!$B$12:$B$52,0)),"")</f>
        <v>3</v>
      </c>
      <c r="DD43" s="94" t="n">
        <f aca="false">IFERROR(INDEX('FR-Efficacy Acceptability'!Z$12:Z$52,MATCH($A43,'FR-Efficacy Acceptability'!$B$12:$B$52,0)),"")</f>
        <v>3</v>
      </c>
      <c r="DE43" s="94" t="n">
        <f aca="false">IFERROR(INDEX('FR-Efficacy Acceptability'!AA$12:AA$52,MATCH($A43,'FR-Efficacy Acceptability'!$B$12:$B$52,0)),"")</f>
        <v>3</v>
      </c>
      <c r="DF43" s="94" t="n">
        <f aca="false">IFERROR(INDEX('FR-Efficacy Acceptability'!AB$12:AB$52,MATCH($A43,'FR-Efficacy Acceptability'!$B$12:$B$52,0)),"")</f>
        <v>3</v>
      </c>
      <c r="DG43" s="94" t="n">
        <f aca="false">IFERROR(INDEX('FR-Efficacy Acceptability'!AC$12:AC$52,MATCH($A43,'FR-Efficacy Acceptability'!$B$12:$B$52,0)),"")</f>
        <v>3</v>
      </c>
      <c r="DH43" s="115" t="n">
        <f aca="false">IF(X43&lt;&gt;"",X43-B43,"")</f>
        <v>0</v>
      </c>
      <c r="DI43" s="115" t="n">
        <f aca="false">IF(Y43&lt;&gt;"",Y43-C43,"")</f>
        <v>0</v>
      </c>
      <c r="DJ43" s="115" t="n">
        <f aca="false">IF(Z43&lt;&gt;"",Z43-D43,"")</f>
        <v>0</v>
      </c>
      <c r="DK43" s="115" t="n">
        <f aca="false">IF(AA43&lt;&gt;"",AA43-E43,"")</f>
        <v>0</v>
      </c>
      <c r="DL43" s="115" t="n">
        <f aca="false">IF(AB43&lt;&gt;"",AB43-F43,"")</f>
        <v>0</v>
      </c>
      <c r="DM43" s="115" t="n">
        <f aca="false">IF(AC43&lt;&gt;"",AC43-G43,"")</f>
        <v>0</v>
      </c>
      <c r="DN43" s="115" t="n">
        <f aca="false">IF(AD43&lt;&gt;"",AD43-H43,"")</f>
        <v>0</v>
      </c>
      <c r="DO43" s="115" t="n">
        <f aca="false">IF(AE43&lt;&gt;"",AE43-I43,"")</f>
        <v>0</v>
      </c>
      <c r="DP43" s="115" t="n">
        <f aca="false">IF(AF43&lt;&gt;"",AF43-J43,"")</f>
        <v>0</v>
      </c>
      <c r="DQ43" s="115" t="n">
        <f aca="false">IF(AG43&lt;&gt;"",AG43-K43,"")</f>
        <v>0</v>
      </c>
      <c r="DR43" s="115" t="n">
        <f aca="false">IF(AH43&lt;&gt;"",AH43-L43,"")</f>
        <v>0</v>
      </c>
      <c r="DS43" s="115" t="n">
        <f aca="false">IF(AI43&lt;&gt;"",AI43-M43,"")</f>
        <v>0</v>
      </c>
      <c r="DT43" s="115" t="n">
        <f aca="false">IF(AJ43&lt;&gt;"",AJ43-N43,"")</f>
        <v>0</v>
      </c>
      <c r="DU43" s="115" t="n">
        <f aca="false">IF(AK43&lt;&gt;"",AK43-O43,"")</f>
        <v>0</v>
      </c>
      <c r="DV43" s="115" t="n">
        <f aca="false">IF(AL43&lt;&gt;"",AL43-P43,"")</f>
        <v>0</v>
      </c>
      <c r="DW43" s="115" t="n">
        <f aca="false">IF(AM43&lt;&gt;"",AM43-Q43,"")</f>
        <v>0</v>
      </c>
      <c r="DX43" s="115" t="n">
        <f aca="false">IF(AN43&lt;&gt;"",AN43-R43,"")</f>
        <v>0</v>
      </c>
      <c r="DY43" s="115" t="n">
        <f aca="false">IF(AO43&lt;&gt;"",AO43-S43,"")</f>
        <v>0</v>
      </c>
      <c r="DZ43" s="115" t="n">
        <f aca="false">IF(AP43&lt;&gt;"",AP43-T43,"")</f>
        <v>0</v>
      </c>
      <c r="EA43" s="115" t="n">
        <f aca="false">IF(AQ43&lt;&gt;"",AQ43-U43,"")</f>
        <v>0</v>
      </c>
      <c r="EB43" s="115" t="n">
        <f aca="false">IF(AR43&lt;&gt;"",AR43-V43,"")</f>
        <v>0</v>
      </c>
      <c r="EC43" s="115" t="n">
        <f aca="false">IF(AS43&lt;&gt;"",AS43-W43,"")</f>
        <v>0</v>
      </c>
      <c r="ED43" s="115" t="n">
        <f aca="false">IF(AT43&lt;&gt;"",AT43-B43,"")</f>
        <v>0</v>
      </c>
      <c r="EE43" s="115" t="n">
        <f aca="false">IF(AU43&lt;&gt;"",AU43-C43,"")</f>
        <v>0</v>
      </c>
      <c r="EF43" s="115" t="n">
        <f aca="false">IF(AV43&lt;&gt;"",AV43-D43,"")</f>
        <v>0</v>
      </c>
      <c r="EG43" s="115" t="n">
        <f aca="false">IF(AW43&lt;&gt;"",AW43-E43,"")</f>
        <v>0</v>
      </c>
      <c r="EH43" s="115" t="n">
        <f aca="false">IF(AX43&lt;&gt;"",AX43-F43,"")</f>
        <v>0</v>
      </c>
      <c r="EI43" s="115" t="n">
        <f aca="false">IF(AY43&lt;&gt;"",AY43-G43,"")</f>
        <v>0</v>
      </c>
      <c r="EJ43" s="115" t="n">
        <f aca="false">IF(AZ43&lt;&gt;"",AZ43-H43,"")</f>
        <v>0</v>
      </c>
      <c r="EK43" s="115" t="n">
        <f aca="false">IF(BA43&lt;&gt;"",BA43-I43,"")</f>
        <v>0</v>
      </c>
      <c r="EL43" s="115" t="n">
        <f aca="false">IF(BB43&lt;&gt;"",BB43-J43,"")</f>
        <v>0</v>
      </c>
      <c r="EM43" s="115" t="n">
        <f aca="false">IF(BC43&lt;&gt;"",BC43-K43,"")</f>
        <v>0</v>
      </c>
      <c r="EN43" s="115" t="n">
        <f aca="false">IF(BD43&lt;&gt;"",BD43-L43,"")</f>
        <v>0</v>
      </c>
      <c r="EO43" s="115" t="n">
        <f aca="false">IF(BE43&lt;&gt;"",BE43-M43,"")</f>
        <v>0</v>
      </c>
      <c r="EP43" s="115" t="n">
        <f aca="false">IF(BF43&lt;&gt;"",BF43-N43,"")</f>
        <v>1</v>
      </c>
      <c r="EQ43" s="115" t="n">
        <f aca="false">IF(BG43&lt;&gt;"",BG43-O43,"")</f>
        <v>0</v>
      </c>
      <c r="ER43" s="115" t="n">
        <f aca="false">IF(BH43&lt;&gt;"",BH43-P43,"")</f>
        <v>0</v>
      </c>
      <c r="ES43" s="115" t="n">
        <f aca="false">IF(BI43&lt;&gt;"",BI43-Q43,"")</f>
        <v>0</v>
      </c>
      <c r="ET43" s="115" t="n">
        <f aca="false">IF(BJ43&lt;&gt;"",BJ43-R43,"")</f>
        <v>0</v>
      </c>
      <c r="EU43" s="115" t="n">
        <f aca="false">IF(BK43&lt;&gt;"",BK43-S43,"")</f>
        <v>0</v>
      </c>
      <c r="EV43" s="115" t="n">
        <f aca="false">IF(BL43&lt;&gt;"",BL43-T43,"")</f>
        <v>0</v>
      </c>
      <c r="EW43" s="115" t="n">
        <f aca="false">IF(BM43&lt;&gt;"",BM43-U43,"")</f>
        <v>0</v>
      </c>
      <c r="EX43" s="115" t="n">
        <f aca="false">IF(BN43&lt;&gt;"",BN43-V43,"")</f>
        <v>0</v>
      </c>
      <c r="EY43" s="115" t="n">
        <f aca="false">IF(BO43&lt;&gt;"",BO43-W43,"")</f>
        <v>0</v>
      </c>
      <c r="EZ43" s="115" t="n">
        <f aca="false">IF(BP43&lt;&gt;"",BP43-B43,"")</f>
        <v>0</v>
      </c>
      <c r="FA43" s="115" t="n">
        <f aca="false">IF(BQ43&lt;&gt;"",BQ43-C43,"")</f>
        <v>0</v>
      </c>
      <c r="FB43" s="115" t="n">
        <f aca="false">IF(BR43&lt;&gt;"",BR43-D43,"")</f>
        <v>0</v>
      </c>
      <c r="FC43" s="115" t="n">
        <f aca="false">IF(BS43&lt;&gt;"",BS43-E43,"")</f>
        <v>0</v>
      </c>
      <c r="FD43" s="115" t="n">
        <f aca="false">IF(BT43&lt;&gt;"",BT43-F43,"")</f>
        <v>0</v>
      </c>
      <c r="FE43" s="115" t="n">
        <f aca="false">IF(BU43&lt;&gt;"",BU43-G43,"")</f>
        <v>0</v>
      </c>
      <c r="FF43" s="115" t="n">
        <f aca="false">IF(BV43&lt;&gt;"",BV43-H43,"")</f>
        <v>0</v>
      </c>
      <c r="FG43" s="115" t="n">
        <f aca="false">IF(BW43&lt;&gt;"",BW43-I43,"")</f>
        <v>0</v>
      </c>
      <c r="FH43" s="115" t="n">
        <f aca="false">IF(BX43&lt;&gt;"",BX43-J43,"")</f>
        <v>0</v>
      </c>
      <c r="FI43" s="115" t="n">
        <f aca="false">IF(BY43&lt;&gt;"",BY43-K43,"")</f>
        <v>0</v>
      </c>
      <c r="FJ43" s="115" t="n">
        <f aca="false">IF(BZ43&lt;&gt;"",BZ43-L43,"")</f>
        <v>0</v>
      </c>
      <c r="FK43" s="115" t="n">
        <f aca="false">IF(CA43&lt;&gt;"",CA43-M43,"")</f>
        <v>0</v>
      </c>
      <c r="FL43" s="115" t="n">
        <f aca="false">IF(CB43&lt;&gt;"",CB43-N43,"")</f>
        <v>0</v>
      </c>
      <c r="FM43" s="115" t="n">
        <f aca="false">IF(CC43&lt;&gt;"",CC43-O43,"")</f>
        <v>0</v>
      </c>
      <c r="FN43" s="115" t="n">
        <f aca="false">IF(CD43&lt;&gt;"",CD43-P43,"")</f>
        <v>0</v>
      </c>
      <c r="FO43" s="115" t="n">
        <f aca="false">IF(CE43&lt;&gt;"",CE43-Q43,"")</f>
        <v>0</v>
      </c>
      <c r="FP43" s="115" t="n">
        <f aca="false">IF(CF43&lt;&gt;"",CF43-R43,"")</f>
        <v>0</v>
      </c>
      <c r="FQ43" s="115" t="n">
        <f aca="false">IF(CG43&lt;&gt;"",CG43-S43,"")</f>
        <v>0</v>
      </c>
      <c r="FR43" s="115" t="n">
        <f aca="false">IF(CH43&lt;&gt;"",CH43-T43,"")</f>
        <v>0</v>
      </c>
      <c r="FS43" s="115" t="n">
        <f aca="false">IF(CI43&lt;&gt;"",CI43-U43,"")</f>
        <v>0</v>
      </c>
      <c r="FT43" s="115" t="n">
        <f aca="false">IF(CJ43&lt;&gt;"",CJ43-V43,"")</f>
        <v>0</v>
      </c>
      <c r="FU43" s="115" t="n">
        <f aca="false">IF(CK43&lt;&gt;"",CK43-W43,"")</f>
        <v>0</v>
      </c>
      <c r="FV43" s="115" t="n">
        <f aca="false">IF(CL43&lt;&gt;"",CL43-B43,"")</f>
        <v>0</v>
      </c>
      <c r="FW43" s="115" t="n">
        <f aca="false">IF(CM43&lt;&gt;"",CM43-C43,"")</f>
        <v>0</v>
      </c>
      <c r="FX43" s="115" t="n">
        <f aca="false">IF(CN43&lt;&gt;"",CN43-D43,"")</f>
        <v>0</v>
      </c>
      <c r="FY43" s="115" t="n">
        <f aca="false">IF(CO43&lt;&gt;"",CO43-E43,"")</f>
        <v>0</v>
      </c>
      <c r="FZ43" s="115" t="n">
        <f aca="false">IF(CP43&lt;&gt;"",CP43-F43,"")</f>
        <v>0</v>
      </c>
      <c r="GA43" s="115" t="n">
        <f aca="false">IF(CQ43&lt;&gt;"",CQ43-G43,"")</f>
        <v>0</v>
      </c>
      <c r="GB43" s="115" t="n">
        <f aca="false">IF(CR43&lt;&gt;"",CR43-H43,"")</f>
        <v>0</v>
      </c>
      <c r="GC43" s="115" t="n">
        <f aca="false">IF(CS43&lt;&gt;"",CS43-I43,"")</f>
        <v>0</v>
      </c>
      <c r="GD43" s="115" t="n">
        <f aca="false">IF(CT43&lt;&gt;"",CT43-J43,"")</f>
        <v>0</v>
      </c>
      <c r="GE43" s="115" t="n">
        <f aca="false">IF(CU43&lt;&gt;"",CU43-K43,"")</f>
        <v>0</v>
      </c>
      <c r="GF43" s="115" t="n">
        <f aca="false">IF(CV43&lt;&gt;"",CV43-L43,"")</f>
        <v>0</v>
      </c>
      <c r="GG43" s="115" t="n">
        <f aca="false">IF(CW43&lt;&gt;"",CW43-M43,"")</f>
        <v>0</v>
      </c>
      <c r="GH43" s="115" t="n">
        <f aca="false">IF(CX43&lt;&gt;"",CX43-N43,"")</f>
        <v>0</v>
      </c>
      <c r="GI43" s="115" t="n">
        <f aca="false">IF(CY43&lt;&gt;"",CY43-O43,"")</f>
        <v>0</v>
      </c>
      <c r="GJ43" s="115" t="n">
        <f aca="false">IF(CZ43&lt;&gt;"",CZ43-P43,"")</f>
        <v>0</v>
      </c>
      <c r="GK43" s="115" t="n">
        <f aca="false">IF(DA43&lt;&gt;"",DA43-Q43,"")</f>
        <v>0</v>
      </c>
      <c r="GL43" s="115" t="n">
        <f aca="false">IF(DB43&lt;&gt;"",DB43-R43,"")</f>
        <v>0</v>
      </c>
      <c r="GM43" s="115" t="n">
        <f aca="false">IF(DC43&lt;&gt;"",DC43-S43,"")</f>
        <v>0</v>
      </c>
      <c r="GN43" s="115" t="n">
        <f aca="false">IF(DD43&lt;&gt;"",DD43-T43,"")</f>
        <v>0</v>
      </c>
      <c r="GO43" s="115" t="n">
        <f aca="false">IF(DE43&lt;&gt;"",DE43-U43,"")</f>
        <v>0</v>
      </c>
      <c r="GP43" s="115" t="n">
        <f aca="false">IF(DF43&lt;&gt;"",DF43-V43,"")</f>
        <v>0</v>
      </c>
      <c r="GQ43" s="115" t="n">
        <f aca="false">IF(DG43&lt;&gt;"",DG43-W43,"")</f>
        <v>0</v>
      </c>
      <c r="GR43" s="116" t="n">
        <f aca="false" t="array" ref="GR43:GR43">MAX(DH43:GQ43)=MIN(DH43:GQ43)</f>
        <v>0</v>
      </c>
    </row>
    <row r="44" customFormat="false" ht="15" hidden="true" customHeight="false" outlineLevel="0" collapsed="false">
      <c r="A44" s="114" t="s">
        <v>38</v>
      </c>
      <c r="B44" s="115" t="n">
        <f aca="false">IFERROR(ROUND(AVERAGE(X44,AT44,BP44,CL44),0),"")</f>
        <v>3</v>
      </c>
      <c r="C44" s="115" t="n">
        <f aca="false">IFERROR(ROUND(AVERAGE(Y44,AU44,BQ44,CM44),0),"")</f>
        <v>3</v>
      </c>
      <c r="D44" s="115" t="n">
        <f aca="false">IFERROR(ROUND(AVERAGE(Z44,AV44,BR44,CN44),0),"")</f>
        <v>4</v>
      </c>
      <c r="E44" s="115" t="n">
        <f aca="false">IFERROR(ROUND(AVERAGE(AA44,AW44,BS44,CO44),0),"")</f>
        <v>3</v>
      </c>
      <c r="F44" s="115" t="n">
        <f aca="false">IFERROR(ROUND(AVERAGE(AB44,AX44,BT44,CP44),0),"")</f>
        <v>4</v>
      </c>
      <c r="G44" s="115" t="n">
        <f aca="false">IFERROR(ROUND(AVERAGE(AC44,AY44,BU44,CQ44),0),"")</f>
        <v>3</v>
      </c>
      <c r="H44" s="115" t="n">
        <f aca="false">IFERROR(ROUND(AVERAGE(AD44,AZ44,BV44,CR44),0),"")</f>
        <v>3</v>
      </c>
      <c r="I44" s="115" t="n">
        <f aca="false">IFERROR(ROUND(AVERAGE(AE44,BA44,BW44,CS44),0),"")</f>
        <v>5</v>
      </c>
      <c r="J44" s="115" t="n">
        <f aca="false">IFERROR(ROUND(AVERAGE(AF44,BB44,BX44,CT44),0),"")</f>
        <v>4</v>
      </c>
      <c r="K44" s="115" t="n">
        <f aca="false">IFERROR(ROUND(AVERAGE(AG44,BC44,BY44,CU44),0),"")</f>
        <v>5</v>
      </c>
      <c r="L44" s="115" t="n">
        <f aca="false">IFERROR(ROUND(AVERAGE(AH44,BD44,BZ44,CV44),0),"")</f>
        <v>3</v>
      </c>
      <c r="M44" s="115" t="n">
        <f aca="false">IFERROR(ROUND(AVERAGE(AI44,BE44,CA44,CW44),0),"")</f>
        <v>3</v>
      </c>
      <c r="N44" s="115" t="n">
        <f aca="false">IFERROR(ROUND(AVERAGE(AJ44,BF44,CB44,CX44),0),"")</f>
        <v>5</v>
      </c>
      <c r="O44" s="115" t="n">
        <f aca="false">IFERROR(ROUND(AVERAGE(AK44,BG44,CC44,CY44),0),"")</f>
        <v>2</v>
      </c>
      <c r="P44" s="115" t="n">
        <f aca="false">IFERROR(ROUND(AVERAGE(AL44,BH44,CD44,CZ44),0),"")</f>
        <v>3</v>
      </c>
      <c r="Q44" s="115" t="n">
        <f aca="false">IFERROR(ROUND(AVERAGE(AM44,BI44,CE44,DA44),0),"")</f>
        <v>3</v>
      </c>
      <c r="R44" s="115" t="n">
        <f aca="false">IFERROR(ROUND(AVERAGE(AN44,BJ44,CF44,DB44),0),"")</f>
        <v>3</v>
      </c>
      <c r="S44" s="115" t="n">
        <f aca="false">IFERROR(ROUND(AVERAGE(AO44,BK44,CG44,DC44),0),"")</f>
        <v>3</v>
      </c>
      <c r="T44" s="115" t="n">
        <f aca="false">IFERROR(ROUND(AVERAGE(AP44,BL44,CH44,DD44),0),"")</f>
        <v>3</v>
      </c>
      <c r="U44" s="115" t="n">
        <f aca="false">IFERROR(ROUND(AVERAGE(AQ44,BM44,CI44,DE44),0),"")</f>
        <v>3</v>
      </c>
      <c r="V44" s="115" t="n">
        <f aca="false">IFERROR(ROUND(AVERAGE(AR44,BN44,CJ44,DF44),0),"")</f>
        <v>3</v>
      </c>
      <c r="W44" s="115" t="n">
        <f aca="false">IFERROR(ROUND(AVERAGE(AS44,BO44,CK44,DG44),0),"")</f>
        <v>3</v>
      </c>
      <c r="X44" s="94" t="n">
        <f aca="false">IFERROR(INDEX('ES-Efficacy Acceptability'!H$12:H$52,MATCH($A44,'ES-Efficacy Acceptability'!$B$12:$B$52,0)),"")</f>
        <v>3</v>
      </c>
      <c r="Y44" s="94" t="n">
        <f aca="false">IFERROR(INDEX('ES-Efficacy Acceptability'!I$12:I$52,MATCH($A44,'ES-Efficacy Acceptability'!$B$12:$B$52,0)),"")</f>
        <v>3</v>
      </c>
      <c r="Z44" s="94" t="n">
        <f aca="false">IFERROR(INDEX('ES-Efficacy Acceptability'!J$12:J$52,MATCH($A44,'ES-Efficacy Acceptability'!$B$12:$B$52,0)),"")</f>
        <v>4</v>
      </c>
      <c r="AA44" s="94" t="n">
        <f aca="false">IFERROR(INDEX('ES-Efficacy Acceptability'!K$12:K$52,MATCH($A44,'ES-Efficacy Acceptability'!$B$12:$B$52,0)),"")</f>
        <v>3</v>
      </c>
      <c r="AB44" s="94" t="n">
        <f aca="false">IFERROR(INDEX('ES-Efficacy Acceptability'!L$12:L$52,MATCH($A44,'ES-Efficacy Acceptability'!$B$12:$B$52,0)),"")</f>
        <v>4</v>
      </c>
      <c r="AC44" s="94" t="n">
        <f aca="false">IFERROR(INDEX('ES-Efficacy Acceptability'!M$12:M$52,MATCH($A44,'ES-Efficacy Acceptability'!$B$12:$B$52,0)),"")</f>
        <v>3</v>
      </c>
      <c r="AD44" s="94" t="n">
        <f aca="false">IFERROR(INDEX('ES-Efficacy Acceptability'!N$12:N$52,MATCH($A44,'ES-Efficacy Acceptability'!$B$12:$B$52,0)),"")</f>
        <v>3</v>
      </c>
      <c r="AE44" s="94" t="n">
        <f aca="false">IFERROR(INDEX('ES-Efficacy Acceptability'!O$12:O$52,MATCH($A44,'ES-Efficacy Acceptability'!$B$12:$B$52,0)),"")</f>
        <v>5</v>
      </c>
      <c r="AF44" s="94" t="n">
        <f aca="false">IFERROR(INDEX('ES-Efficacy Acceptability'!P$12:P$52,MATCH($A44,'ES-Efficacy Acceptability'!$B$12:$B$52,0)),"")</f>
        <v>4</v>
      </c>
      <c r="AG44" s="94" t="n">
        <f aca="false">IFERROR(INDEX('ES-Efficacy Acceptability'!Q$12:Q$52,MATCH($A44,'ES-Efficacy Acceptability'!$B$12:$B$52,0)),"")</f>
        <v>5</v>
      </c>
      <c r="AH44" s="94" t="n">
        <f aca="false">IFERROR(INDEX('ES-Efficacy Acceptability'!R$12:R$52,MATCH($A44,'ES-Efficacy Acceptability'!$B$12:$B$52,0)),"")</f>
        <v>3</v>
      </c>
      <c r="AI44" s="94" t="n">
        <f aca="false">IFERROR(INDEX('ES-Efficacy Acceptability'!S$12:S$52,MATCH($A44,'ES-Efficacy Acceptability'!$B$12:$B$52,0)),"")</f>
        <v>3</v>
      </c>
      <c r="AJ44" s="94" t="n">
        <f aca="false">IFERROR(INDEX('ES-Efficacy Acceptability'!T$12:T$52,MATCH($A44,'ES-Efficacy Acceptability'!$B$12:$B$52,0)),"")</f>
        <v>5</v>
      </c>
      <c r="AK44" s="94" t="n">
        <f aca="false">IFERROR(INDEX('ES-Efficacy Acceptability'!U$12:U$52,MATCH($A44,'ES-Efficacy Acceptability'!$B$12:$B$52,0)),"")</f>
        <v>2</v>
      </c>
      <c r="AL44" s="94" t="n">
        <f aca="false">IFERROR(INDEX('ES-Efficacy Acceptability'!V$12:V$52,MATCH($A44,'ES-Efficacy Acceptability'!$B$12:$B$52,0)),"")</f>
        <v>3</v>
      </c>
      <c r="AM44" s="94" t="n">
        <f aca="false">IFERROR(INDEX('ES-Efficacy Acceptability'!W$12:W$52,MATCH($A44,'ES-Efficacy Acceptability'!$B$12:$B$52,0)),"")</f>
        <v>3</v>
      </c>
      <c r="AN44" s="94" t="n">
        <f aca="false">IFERROR(INDEX('ES-Efficacy Acceptability'!X$12:X$52,MATCH($A44,'ES-Efficacy Acceptability'!$B$12:$B$52,0)),"")</f>
        <v>3</v>
      </c>
      <c r="AO44" s="94" t="n">
        <f aca="false">IFERROR(INDEX('ES-Efficacy Acceptability'!Y$12:Y$52,MATCH($A44,'ES-Efficacy Acceptability'!$B$12:$B$52,0)),"")</f>
        <v>3</v>
      </c>
      <c r="AP44" s="94" t="n">
        <f aca="false">IFERROR(INDEX('ES-Efficacy Acceptability'!Z$12:Z$52,MATCH($A44,'ES-Efficacy Acceptability'!$B$12:$B$52,0)),"")</f>
        <v>3</v>
      </c>
      <c r="AQ44" s="94" t="n">
        <f aca="false">IFERROR(INDEX('ES-Efficacy Acceptability'!AA$12:AA$52,MATCH($A44,'ES-Efficacy Acceptability'!$B$12:$B$52,0)),"")</f>
        <v>3</v>
      </c>
      <c r="AR44" s="94" t="n">
        <f aca="false">IFERROR(INDEX('ES-Efficacy Acceptability'!AB$12:AB$52,MATCH($A44,'ES-Efficacy Acceptability'!$B$12:$B$52,0)),"")</f>
        <v>3</v>
      </c>
      <c r="AS44" s="94" t="n">
        <f aca="false">IFERROR(INDEX('ES-Efficacy Acceptability'!AC$12:AC$52,MATCH($A44,'ES-Efficacy Acceptability'!$B$12:$B$52,0)),"")</f>
        <v>3</v>
      </c>
      <c r="AT44" s="94" t="n">
        <f aca="false">IFERROR(INDEX('IT-Efficacy Acceptability'!H$12:H$52,MATCH($A44,'IT-Efficacy Acceptability'!$B$12:$B$52,0)),"")</f>
        <v>3</v>
      </c>
      <c r="AU44" s="94" t="n">
        <f aca="false">IFERROR(INDEX('IT-Efficacy Acceptability'!I$12:I$52,MATCH($A44,'IT-Efficacy Acceptability'!$B$12:$B$52,0)),"")</f>
        <v>3</v>
      </c>
      <c r="AV44" s="94" t="n">
        <f aca="false">IFERROR(INDEX('IT-Efficacy Acceptability'!J$12:J$52,MATCH($A44,'IT-Efficacy Acceptability'!$B$12:$B$52,0)),"")</f>
        <v>4</v>
      </c>
      <c r="AW44" s="94" t="n">
        <f aca="false">IFERROR(INDEX('IT-Efficacy Acceptability'!K$12:K$52,MATCH($A44,'IT-Efficacy Acceptability'!$B$12:$B$52,0)),"")</f>
        <v>3</v>
      </c>
      <c r="AX44" s="94" t="n">
        <f aca="false">IFERROR(INDEX('IT-Efficacy Acceptability'!L$12:L$52,MATCH($A44,'IT-Efficacy Acceptability'!$B$12:$B$52,0)),"")</f>
        <v>4</v>
      </c>
      <c r="AY44" s="94" t="n">
        <f aca="false">IFERROR(INDEX('IT-Efficacy Acceptability'!M$12:M$52,MATCH($A44,'IT-Efficacy Acceptability'!$B$12:$B$52,0)),"")</f>
        <v>3</v>
      </c>
      <c r="AZ44" s="94" t="n">
        <f aca="false">IFERROR(INDEX('IT-Efficacy Acceptability'!N$12:N$52,MATCH($A44,'IT-Efficacy Acceptability'!$B$12:$B$52,0)),"")</f>
        <v>3</v>
      </c>
      <c r="BA44" s="94" t="n">
        <f aca="false">IFERROR(INDEX('IT-Efficacy Acceptability'!O$12:O$52,MATCH($A44,'IT-Efficacy Acceptability'!$B$12:$B$52,0)),"")</f>
        <v>5</v>
      </c>
      <c r="BB44" s="94" t="n">
        <f aca="false">IFERROR(INDEX('IT-Efficacy Acceptability'!P$12:P$52,MATCH($A44,'IT-Efficacy Acceptability'!$B$12:$B$52,0)),"")</f>
        <v>4</v>
      </c>
      <c r="BC44" s="94" t="n">
        <f aca="false">IFERROR(INDEX('IT-Efficacy Acceptability'!Q$12:Q$52,MATCH($A44,'IT-Efficacy Acceptability'!$B$12:$B$52,0)),"")</f>
        <v>5</v>
      </c>
      <c r="BD44" s="94" t="n">
        <f aca="false">IFERROR(INDEX('IT-Efficacy Acceptability'!R$12:R$52,MATCH($A44,'IT-Efficacy Acceptability'!$B$12:$B$52,0)),"")</f>
        <v>3</v>
      </c>
      <c r="BE44" s="94" t="n">
        <f aca="false">IFERROR(INDEX('IT-Efficacy Acceptability'!S$12:S$52,MATCH($A44,'IT-Efficacy Acceptability'!$B$12:$B$52,0)),"")</f>
        <v>3</v>
      </c>
      <c r="BF44" s="94" t="n">
        <f aca="false">IFERROR(INDEX('IT-Efficacy Acceptability'!T$12:T$52,MATCH($A44,'IT-Efficacy Acceptability'!$B$12:$B$52,0)),"")</f>
        <v>5</v>
      </c>
      <c r="BG44" s="94" t="n">
        <f aca="false">IFERROR(INDEX('IT-Efficacy Acceptability'!U$12:U$52,MATCH($A44,'IT-Efficacy Acceptability'!$B$12:$B$52,0)),"")</f>
        <v>2</v>
      </c>
      <c r="BH44" s="94" t="n">
        <f aca="false">IFERROR(INDEX('IT-Efficacy Acceptability'!V$12:V$52,MATCH($A44,'IT-Efficacy Acceptability'!$B$12:$B$52,0)),"")</f>
        <v>3</v>
      </c>
      <c r="BI44" s="94" t="n">
        <f aca="false">IFERROR(INDEX('IT-Efficacy Acceptability'!W$12:W$52,MATCH($A44,'IT-Efficacy Acceptability'!$B$12:$B$52,0)),"")</f>
        <v>3</v>
      </c>
      <c r="BJ44" s="94" t="n">
        <f aca="false">IFERROR(INDEX('IT-Efficacy Acceptability'!X$12:X$52,MATCH($A44,'IT-Efficacy Acceptability'!$B$12:$B$52,0)),"")</f>
        <v>3</v>
      </c>
      <c r="BK44" s="94" t="n">
        <f aca="false">IFERROR(INDEX('IT-Efficacy Acceptability'!Y$12:Y$52,MATCH($A44,'IT-Efficacy Acceptability'!$B$12:$B$52,0)),"")</f>
        <v>3</v>
      </c>
      <c r="BL44" s="94" t="n">
        <f aca="false">IFERROR(INDEX('IT-Efficacy Acceptability'!Z$12:Z$52,MATCH($A44,'IT-Efficacy Acceptability'!$B$12:$B$52,0)),"")</f>
        <v>3</v>
      </c>
      <c r="BM44" s="94" t="n">
        <f aca="false">IFERROR(INDEX('IT-Efficacy Acceptability'!AA$12:AA$52,MATCH($A44,'IT-Efficacy Acceptability'!$B$12:$B$52,0)),"")</f>
        <v>3</v>
      </c>
      <c r="BN44" s="94" t="n">
        <f aca="false">IFERROR(INDEX('IT-Efficacy Acceptability'!AB$12:AB$52,MATCH($A44,'IT-Efficacy Acceptability'!$B$12:$B$52,0)),"")</f>
        <v>3</v>
      </c>
      <c r="BO44" s="94" t="n">
        <f aca="false">IFERROR(INDEX('IT-Efficacy Acceptability'!AC$12:AC$52,MATCH($A44,'IT-Efficacy Acceptability'!$B$12:$B$52,0)),"")</f>
        <v>3</v>
      </c>
      <c r="BP44" s="94" t="n">
        <f aca="false">IFERROR(INDEX('DE-Efficacy Acceptability'!H$12:H$52,MATCH($A44,'DE-Efficacy Acceptability'!$B$12:$B$52,0)),"")</f>
        <v>3</v>
      </c>
      <c r="BQ44" s="94" t="n">
        <f aca="false">IFERROR(INDEX('DE-Efficacy Acceptability'!I$12:I$52,MATCH($A44,'DE-Efficacy Acceptability'!$B$12:$B$52,0)),"")</f>
        <v>3</v>
      </c>
      <c r="BR44" s="94" t="n">
        <f aca="false">IFERROR(INDEX('DE-Efficacy Acceptability'!J$12:J$52,MATCH($A44,'DE-Efficacy Acceptability'!$B$12:$B$52,0)),"")</f>
        <v>4</v>
      </c>
      <c r="BS44" s="94" t="n">
        <f aca="false">IFERROR(INDEX('DE-Efficacy Acceptability'!K$12:K$52,MATCH($A44,'DE-Efficacy Acceptability'!$B$12:$B$52,0)),"")</f>
        <v>3</v>
      </c>
      <c r="BT44" s="94" t="n">
        <f aca="false">IFERROR(INDEX('DE-Efficacy Acceptability'!L$12:L$52,MATCH($A44,'DE-Efficacy Acceptability'!$B$12:$B$52,0)),"")</f>
        <v>4</v>
      </c>
      <c r="BU44" s="94" t="n">
        <f aca="false">IFERROR(INDEX('DE-Efficacy Acceptability'!M$12:M$52,MATCH($A44,'DE-Efficacy Acceptability'!$B$12:$B$52,0)),"")</f>
        <v>3</v>
      </c>
      <c r="BV44" s="94" t="n">
        <f aca="false">IFERROR(INDEX('DE-Efficacy Acceptability'!N$12:N$52,MATCH($A44,'DE-Efficacy Acceptability'!$B$12:$B$52,0)),"")</f>
        <v>3</v>
      </c>
      <c r="BW44" s="94" t="n">
        <f aca="false">IFERROR(INDEX('DE-Efficacy Acceptability'!O$12:O$52,MATCH($A44,'DE-Efficacy Acceptability'!$B$12:$B$52,0)),"")</f>
        <v>5</v>
      </c>
      <c r="BX44" s="94" t="n">
        <f aca="false">IFERROR(INDEX('DE-Efficacy Acceptability'!P$12:P$52,MATCH($A44,'DE-Efficacy Acceptability'!$B$12:$B$52,0)),"")</f>
        <v>4</v>
      </c>
      <c r="BY44" s="94" t="n">
        <f aca="false">IFERROR(INDEX('DE-Efficacy Acceptability'!Q$12:Q$52,MATCH($A44,'DE-Efficacy Acceptability'!$B$12:$B$52,0)),"")</f>
        <v>5</v>
      </c>
      <c r="BZ44" s="94" t="n">
        <f aca="false">IFERROR(INDEX('DE-Efficacy Acceptability'!R$12:R$52,MATCH($A44,'DE-Efficacy Acceptability'!$B$12:$B$52,0)),"")</f>
        <v>3</v>
      </c>
      <c r="CA44" s="94" t="n">
        <f aca="false">IFERROR(INDEX('DE-Efficacy Acceptability'!S$12:S$52,MATCH($A44,'DE-Efficacy Acceptability'!$B$12:$B$52,0)),"")</f>
        <v>3</v>
      </c>
      <c r="CB44" s="94" t="n">
        <f aca="false">IFERROR(INDEX('DE-Efficacy Acceptability'!T$12:T$52,MATCH($A44,'DE-Efficacy Acceptability'!$B$12:$B$52,0)),"")</f>
        <v>5</v>
      </c>
      <c r="CC44" s="94" t="n">
        <f aca="false">IFERROR(INDEX('DE-Efficacy Acceptability'!U$12:U$52,MATCH($A44,'DE-Efficacy Acceptability'!$B$12:$B$52,0)),"")</f>
        <v>2</v>
      </c>
      <c r="CD44" s="94" t="n">
        <f aca="false">IFERROR(INDEX('DE-Efficacy Acceptability'!V$12:V$52,MATCH($A44,'DE-Efficacy Acceptability'!$B$12:$B$52,0)),"")</f>
        <v>3</v>
      </c>
      <c r="CE44" s="94" t="n">
        <f aca="false">IFERROR(INDEX('DE-Efficacy Acceptability'!W$12:W$52,MATCH($A44,'DE-Efficacy Acceptability'!$B$12:$B$52,0)),"")</f>
        <v>3</v>
      </c>
      <c r="CF44" s="94" t="n">
        <f aca="false">IFERROR(INDEX('DE-Efficacy Acceptability'!X$12:X$52,MATCH($A44,'DE-Efficacy Acceptability'!$B$12:$B$52,0)),"")</f>
        <v>3</v>
      </c>
      <c r="CG44" s="94" t="n">
        <f aca="false">IFERROR(INDEX('DE-Efficacy Acceptability'!Y$12:Y$52,MATCH($A44,'DE-Efficacy Acceptability'!$B$12:$B$52,0)),"")</f>
        <v>3</v>
      </c>
      <c r="CH44" s="94" t="n">
        <f aca="false">IFERROR(INDEX('DE-Efficacy Acceptability'!Z$12:Z$52,MATCH($A44,'DE-Efficacy Acceptability'!$B$12:$B$52,0)),"")</f>
        <v>3</v>
      </c>
      <c r="CI44" s="94" t="n">
        <f aca="false">IFERROR(INDEX('DE-Efficacy Acceptability'!AA$12:AA$52,MATCH($A44,'DE-Efficacy Acceptability'!$B$12:$B$52,0)),"")</f>
        <v>3</v>
      </c>
      <c r="CJ44" s="94" t="n">
        <f aca="false">IFERROR(INDEX('DE-Efficacy Acceptability'!AB$12:AB$52,MATCH($A44,'DE-Efficacy Acceptability'!$B$12:$B$52,0)),"")</f>
        <v>3</v>
      </c>
      <c r="CK44" s="94" t="n">
        <f aca="false">IFERROR(INDEX('DE-Efficacy Acceptability'!AC$12:AC$52,MATCH($A44,'DE-Efficacy Acceptability'!$B$12:$B$52,0)),"")</f>
        <v>3</v>
      </c>
      <c r="CL44" s="94" t="n">
        <f aca="false">IFERROR(INDEX('FR-Efficacy Acceptability'!H$12:H$52,MATCH($A44,'FR-Efficacy Acceptability'!$B$12:$B$52,0)),"")</f>
        <v>3</v>
      </c>
      <c r="CM44" s="94" t="n">
        <f aca="false">IFERROR(INDEX('FR-Efficacy Acceptability'!I$12:I$52,MATCH($A44,'FR-Efficacy Acceptability'!$B$12:$B$52,0)),"")</f>
        <v>3</v>
      </c>
      <c r="CN44" s="94" t="n">
        <f aca="false">IFERROR(INDEX('FR-Efficacy Acceptability'!J$12:J$52,MATCH($A44,'FR-Efficacy Acceptability'!$B$12:$B$52,0)),"")</f>
        <v>4</v>
      </c>
      <c r="CO44" s="94" t="n">
        <f aca="false">IFERROR(INDEX('FR-Efficacy Acceptability'!K$12:K$52,MATCH($A44,'FR-Efficacy Acceptability'!$B$12:$B$52,0)),"")</f>
        <v>3</v>
      </c>
      <c r="CP44" s="94" t="n">
        <f aca="false">IFERROR(INDEX('FR-Efficacy Acceptability'!L$12:L$52,MATCH($A44,'FR-Efficacy Acceptability'!$B$12:$B$52,0)),"")</f>
        <v>4</v>
      </c>
      <c r="CQ44" s="94" t="n">
        <f aca="false">IFERROR(INDEX('FR-Efficacy Acceptability'!M$12:M$52,MATCH($A44,'FR-Efficacy Acceptability'!$B$12:$B$52,0)),"")</f>
        <v>3</v>
      </c>
      <c r="CR44" s="94" t="n">
        <f aca="false">IFERROR(INDEX('FR-Efficacy Acceptability'!N$12:N$52,MATCH($A44,'FR-Efficacy Acceptability'!$B$12:$B$52,0)),"")</f>
        <v>3</v>
      </c>
      <c r="CS44" s="94" t="n">
        <f aca="false">IFERROR(INDEX('FR-Efficacy Acceptability'!O$12:O$52,MATCH($A44,'FR-Efficacy Acceptability'!$B$12:$B$52,0)),"")</f>
        <v>5</v>
      </c>
      <c r="CT44" s="94" t="n">
        <f aca="false">IFERROR(INDEX('FR-Efficacy Acceptability'!P$12:P$52,MATCH($A44,'FR-Efficacy Acceptability'!$B$12:$B$52,0)),"")</f>
        <v>4</v>
      </c>
      <c r="CU44" s="94" t="n">
        <f aca="false">IFERROR(INDEX('FR-Efficacy Acceptability'!Q$12:Q$52,MATCH($A44,'FR-Efficacy Acceptability'!$B$12:$B$52,0)),"")</f>
        <v>5</v>
      </c>
      <c r="CV44" s="94" t="n">
        <f aca="false">IFERROR(INDEX('FR-Efficacy Acceptability'!R$12:R$52,MATCH($A44,'FR-Efficacy Acceptability'!$B$12:$B$52,0)),"")</f>
        <v>3</v>
      </c>
      <c r="CW44" s="94" t="n">
        <f aca="false">IFERROR(INDEX('FR-Efficacy Acceptability'!S$12:S$52,MATCH($A44,'FR-Efficacy Acceptability'!$B$12:$B$52,0)),"")</f>
        <v>3</v>
      </c>
      <c r="CX44" s="94" t="n">
        <f aca="false">IFERROR(INDEX('FR-Efficacy Acceptability'!T$12:T$52,MATCH($A44,'FR-Efficacy Acceptability'!$B$12:$B$52,0)),"")</f>
        <v>5</v>
      </c>
      <c r="CY44" s="94" t="n">
        <f aca="false">IFERROR(INDEX('FR-Efficacy Acceptability'!U$12:U$52,MATCH($A44,'FR-Efficacy Acceptability'!$B$12:$B$52,0)),"")</f>
        <v>2</v>
      </c>
      <c r="CZ44" s="94" t="n">
        <f aca="false">IFERROR(INDEX('FR-Efficacy Acceptability'!V$12:V$52,MATCH($A44,'FR-Efficacy Acceptability'!$B$12:$B$52,0)),"")</f>
        <v>3</v>
      </c>
      <c r="DA44" s="94" t="n">
        <f aca="false">IFERROR(INDEX('FR-Efficacy Acceptability'!W$12:W$52,MATCH($A44,'FR-Efficacy Acceptability'!$B$12:$B$52,0)),"")</f>
        <v>3</v>
      </c>
      <c r="DB44" s="94" t="n">
        <f aca="false">IFERROR(INDEX('FR-Efficacy Acceptability'!X$12:X$52,MATCH($A44,'FR-Efficacy Acceptability'!$B$12:$B$52,0)),"")</f>
        <v>3</v>
      </c>
      <c r="DC44" s="94" t="n">
        <f aca="false">IFERROR(INDEX('FR-Efficacy Acceptability'!Y$12:Y$52,MATCH($A44,'FR-Efficacy Acceptability'!$B$12:$B$52,0)),"")</f>
        <v>3</v>
      </c>
      <c r="DD44" s="94" t="n">
        <f aca="false">IFERROR(INDEX('FR-Efficacy Acceptability'!Z$12:Z$52,MATCH($A44,'FR-Efficacy Acceptability'!$B$12:$B$52,0)),"")</f>
        <v>3</v>
      </c>
      <c r="DE44" s="94" t="n">
        <f aca="false">IFERROR(INDEX('FR-Efficacy Acceptability'!AA$12:AA$52,MATCH($A44,'FR-Efficacy Acceptability'!$B$12:$B$52,0)),"")</f>
        <v>3</v>
      </c>
      <c r="DF44" s="94" t="n">
        <f aca="false">IFERROR(INDEX('FR-Efficacy Acceptability'!AB$12:AB$52,MATCH($A44,'FR-Efficacy Acceptability'!$B$12:$B$52,0)),"")</f>
        <v>3</v>
      </c>
      <c r="DG44" s="94" t="n">
        <f aca="false">IFERROR(INDEX('FR-Efficacy Acceptability'!AC$12:AC$52,MATCH($A44,'FR-Efficacy Acceptability'!$B$12:$B$52,0)),"")</f>
        <v>3</v>
      </c>
      <c r="DH44" s="115" t="n">
        <f aca="false">IF(X44&lt;&gt;"",X44-B44,"")</f>
        <v>0</v>
      </c>
      <c r="DI44" s="115" t="n">
        <f aca="false">IF(Y44&lt;&gt;"",Y44-C44,"")</f>
        <v>0</v>
      </c>
      <c r="DJ44" s="115" t="n">
        <f aca="false">IF(Z44&lt;&gt;"",Z44-D44,"")</f>
        <v>0</v>
      </c>
      <c r="DK44" s="115" t="n">
        <f aca="false">IF(AA44&lt;&gt;"",AA44-E44,"")</f>
        <v>0</v>
      </c>
      <c r="DL44" s="115" t="n">
        <f aca="false">IF(AB44&lt;&gt;"",AB44-F44,"")</f>
        <v>0</v>
      </c>
      <c r="DM44" s="115" t="n">
        <f aca="false">IF(AC44&lt;&gt;"",AC44-G44,"")</f>
        <v>0</v>
      </c>
      <c r="DN44" s="115" t="n">
        <f aca="false">IF(AD44&lt;&gt;"",AD44-H44,"")</f>
        <v>0</v>
      </c>
      <c r="DO44" s="115" t="n">
        <f aca="false">IF(AE44&lt;&gt;"",AE44-I44,"")</f>
        <v>0</v>
      </c>
      <c r="DP44" s="115" t="n">
        <f aca="false">IF(AF44&lt;&gt;"",AF44-J44,"")</f>
        <v>0</v>
      </c>
      <c r="DQ44" s="115" t="n">
        <f aca="false">IF(AG44&lt;&gt;"",AG44-K44,"")</f>
        <v>0</v>
      </c>
      <c r="DR44" s="115" t="n">
        <f aca="false">IF(AH44&lt;&gt;"",AH44-L44,"")</f>
        <v>0</v>
      </c>
      <c r="DS44" s="115" t="n">
        <f aca="false">IF(AI44&lt;&gt;"",AI44-M44,"")</f>
        <v>0</v>
      </c>
      <c r="DT44" s="115" t="n">
        <f aca="false">IF(AJ44&lt;&gt;"",AJ44-N44,"")</f>
        <v>0</v>
      </c>
      <c r="DU44" s="115" t="n">
        <f aca="false">IF(AK44&lt;&gt;"",AK44-O44,"")</f>
        <v>0</v>
      </c>
      <c r="DV44" s="115" t="n">
        <f aca="false">IF(AL44&lt;&gt;"",AL44-P44,"")</f>
        <v>0</v>
      </c>
      <c r="DW44" s="115" t="n">
        <f aca="false">IF(AM44&lt;&gt;"",AM44-Q44,"")</f>
        <v>0</v>
      </c>
      <c r="DX44" s="115" t="n">
        <f aca="false">IF(AN44&lt;&gt;"",AN44-R44,"")</f>
        <v>0</v>
      </c>
      <c r="DY44" s="115" t="n">
        <f aca="false">IF(AO44&lt;&gt;"",AO44-S44,"")</f>
        <v>0</v>
      </c>
      <c r="DZ44" s="115" t="n">
        <f aca="false">IF(AP44&lt;&gt;"",AP44-T44,"")</f>
        <v>0</v>
      </c>
      <c r="EA44" s="115" t="n">
        <f aca="false">IF(AQ44&lt;&gt;"",AQ44-U44,"")</f>
        <v>0</v>
      </c>
      <c r="EB44" s="115" t="n">
        <f aca="false">IF(AR44&lt;&gt;"",AR44-V44,"")</f>
        <v>0</v>
      </c>
      <c r="EC44" s="115" t="n">
        <f aca="false">IF(AS44&lt;&gt;"",AS44-W44,"")</f>
        <v>0</v>
      </c>
      <c r="ED44" s="115" t="n">
        <f aca="false">IF(AT44&lt;&gt;"",AT44-B44,"")</f>
        <v>0</v>
      </c>
      <c r="EE44" s="115" t="n">
        <f aca="false">IF(AU44&lt;&gt;"",AU44-C44,"")</f>
        <v>0</v>
      </c>
      <c r="EF44" s="115" t="n">
        <f aca="false">IF(AV44&lt;&gt;"",AV44-D44,"")</f>
        <v>0</v>
      </c>
      <c r="EG44" s="115" t="n">
        <f aca="false">IF(AW44&lt;&gt;"",AW44-E44,"")</f>
        <v>0</v>
      </c>
      <c r="EH44" s="115" t="n">
        <f aca="false">IF(AX44&lt;&gt;"",AX44-F44,"")</f>
        <v>0</v>
      </c>
      <c r="EI44" s="115" t="n">
        <f aca="false">IF(AY44&lt;&gt;"",AY44-G44,"")</f>
        <v>0</v>
      </c>
      <c r="EJ44" s="115" t="n">
        <f aca="false">IF(AZ44&lt;&gt;"",AZ44-H44,"")</f>
        <v>0</v>
      </c>
      <c r="EK44" s="115" t="n">
        <f aca="false">IF(BA44&lt;&gt;"",BA44-I44,"")</f>
        <v>0</v>
      </c>
      <c r="EL44" s="115" t="n">
        <f aca="false">IF(BB44&lt;&gt;"",BB44-J44,"")</f>
        <v>0</v>
      </c>
      <c r="EM44" s="115" t="n">
        <f aca="false">IF(BC44&lt;&gt;"",BC44-K44,"")</f>
        <v>0</v>
      </c>
      <c r="EN44" s="115" t="n">
        <f aca="false">IF(BD44&lt;&gt;"",BD44-L44,"")</f>
        <v>0</v>
      </c>
      <c r="EO44" s="115" t="n">
        <f aca="false">IF(BE44&lt;&gt;"",BE44-M44,"")</f>
        <v>0</v>
      </c>
      <c r="EP44" s="115" t="n">
        <f aca="false">IF(BF44&lt;&gt;"",BF44-N44,"")</f>
        <v>0</v>
      </c>
      <c r="EQ44" s="115" t="n">
        <f aca="false">IF(BG44&lt;&gt;"",BG44-O44,"")</f>
        <v>0</v>
      </c>
      <c r="ER44" s="115" t="n">
        <f aca="false">IF(BH44&lt;&gt;"",BH44-P44,"")</f>
        <v>0</v>
      </c>
      <c r="ES44" s="115" t="n">
        <f aca="false">IF(BI44&lt;&gt;"",BI44-Q44,"")</f>
        <v>0</v>
      </c>
      <c r="ET44" s="115" t="n">
        <f aca="false">IF(BJ44&lt;&gt;"",BJ44-R44,"")</f>
        <v>0</v>
      </c>
      <c r="EU44" s="115" t="n">
        <f aca="false">IF(BK44&lt;&gt;"",BK44-S44,"")</f>
        <v>0</v>
      </c>
      <c r="EV44" s="115" t="n">
        <f aca="false">IF(BL44&lt;&gt;"",BL44-T44,"")</f>
        <v>0</v>
      </c>
      <c r="EW44" s="115" t="n">
        <f aca="false">IF(BM44&lt;&gt;"",BM44-U44,"")</f>
        <v>0</v>
      </c>
      <c r="EX44" s="115" t="n">
        <f aca="false">IF(BN44&lt;&gt;"",BN44-V44,"")</f>
        <v>0</v>
      </c>
      <c r="EY44" s="115" t="n">
        <f aca="false">IF(BO44&lt;&gt;"",BO44-W44,"")</f>
        <v>0</v>
      </c>
      <c r="EZ44" s="115" t="n">
        <f aca="false">IF(BP44&lt;&gt;"",BP44-B44,"")</f>
        <v>0</v>
      </c>
      <c r="FA44" s="115" t="n">
        <f aca="false">IF(BQ44&lt;&gt;"",BQ44-C44,"")</f>
        <v>0</v>
      </c>
      <c r="FB44" s="115" t="n">
        <f aca="false">IF(BR44&lt;&gt;"",BR44-D44,"")</f>
        <v>0</v>
      </c>
      <c r="FC44" s="115" t="n">
        <f aca="false">IF(BS44&lt;&gt;"",BS44-E44,"")</f>
        <v>0</v>
      </c>
      <c r="FD44" s="115" t="n">
        <f aca="false">IF(BT44&lt;&gt;"",BT44-F44,"")</f>
        <v>0</v>
      </c>
      <c r="FE44" s="115" t="n">
        <f aca="false">IF(BU44&lt;&gt;"",BU44-G44,"")</f>
        <v>0</v>
      </c>
      <c r="FF44" s="115" t="n">
        <f aca="false">IF(BV44&lt;&gt;"",BV44-H44,"")</f>
        <v>0</v>
      </c>
      <c r="FG44" s="115" t="n">
        <f aca="false">IF(BW44&lt;&gt;"",BW44-I44,"")</f>
        <v>0</v>
      </c>
      <c r="FH44" s="115" t="n">
        <f aca="false">IF(BX44&lt;&gt;"",BX44-J44,"")</f>
        <v>0</v>
      </c>
      <c r="FI44" s="115" t="n">
        <f aca="false">IF(BY44&lt;&gt;"",BY44-K44,"")</f>
        <v>0</v>
      </c>
      <c r="FJ44" s="115" t="n">
        <f aca="false">IF(BZ44&lt;&gt;"",BZ44-L44,"")</f>
        <v>0</v>
      </c>
      <c r="FK44" s="115" t="n">
        <f aca="false">IF(CA44&lt;&gt;"",CA44-M44,"")</f>
        <v>0</v>
      </c>
      <c r="FL44" s="115" t="n">
        <f aca="false">IF(CB44&lt;&gt;"",CB44-N44,"")</f>
        <v>0</v>
      </c>
      <c r="FM44" s="115" t="n">
        <f aca="false">IF(CC44&lt;&gt;"",CC44-O44,"")</f>
        <v>0</v>
      </c>
      <c r="FN44" s="115" t="n">
        <f aca="false">IF(CD44&lt;&gt;"",CD44-P44,"")</f>
        <v>0</v>
      </c>
      <c r="FO44" s="115" t="n">
        <f aca="false">IF(CE44&lt;&gt;"",CE44-Q44,"")</f>
        <v>0</v>
      </c>
      <c r="FP44" s="115" t="n">
        <f aca="false">IF(CF44&lt;&gt;"",CF44-R44,"")</f>
        <v>0</v>
      </c>
      <c r="FQ44" s="115" t="n">
        <f aca="false">IF(CG44&lt;&gt;"",CG44-S44,"")</f>
        <v>0</v>
      </c>
      <c r="FR44" s="115" t="n">
        <f aca="false">IF(CH44&lt;&gt;"",CH44-T44,"")</f>
        <v>0</v>
      </c>
      <c r="FS44" s="115" t="n">
        <f aca="false">IF(CI44&lt;&gt;"",CI44-U44,"")</f>
        <v>0</v>
      </c>
      <c r="FT44" s="115" t="n">
        <f aca="false">IF(CJ44&lt;&gt;"",CJ44-V44,"")</f>
        <v>0</v>
      </c>
      <c r="FU44" s="115" t="n">
        <f aca="false">IF(CK44&lt;&gt;"",CK44-W44,"")</f>
        <v>0</v>
      </c>
      <c r="FV44" s="115" t="n">
        <f aca="false">IF(CL44&lt;&gt;"",CL44-B44,"")</f>
        <v>0</v>
      </c>
      <c r="FW44" s="115" t="n">
        <f aca="false">IF(CM44&lt;&gt;"",CM44-C44,"")</f>
        <v>0</v>
      </c>
      <c r="FX44" s="115" t="n">
        <f aca="false">IF(CN44&lt;&gt;"",CN44-D44,"")</f>
        <v>0</v>
      </c>
      <c r="FY44" s="115" t="n">
        <f aca="false">IF(CO44&lt;&gt;"",CO44-E44,"")</f>
        <v>0</v>
      </c>
      <c r="FZ44" s="115" t="n">
        <f aca="false">IF(CP44&lt;&gt;"",CP44-F44,"")</f>
        <v>0</v>
      </c>
      <c r="GA44" s="115" t="n">
        <f aca="false">IF(CQ44&lt;&gt;"",CQ44-G44,"")</f>
        <v>0</v>
      </c>
      <c r="GB44" s="115" t="n">
        <f aca="false">IF(CR44&lt;&gt;"",CR44-H44,"")</f>
        <v>0</v>
      </c>
      <c r="GC44" s="115" t="n">
        <f aca="false">IF(CS44&lt;&gt;"",CS44-I44,"")</f>
        <v>0</v>
      </c>
      <c r="GD44" s="115" t="n">
        <f aca="false">IF(CT44&lt;&gt;"",CT44-J44,"")</f>
        <v>0</v>
      </c>
      <c r="GE44" s="115" t="n">
        <f aca="false">IF(CU44&lt;&gt;"",CU44-K44,"")</f>
        <v>0</v>
      </c>
      <c r="GF44" s="115" t="n">
        <f aca="false">IF(CV44&lt;&gt;"",CV44-L44,"")</f>
        <v>0</v>
      </c>
      <c r="GG44" s="115" t="n">
        <f aca="false">IF(CW44&lt;&gt;"",CW44-M44,"")</f>
        <v>0</v>
      </c>
      <c r="GH44" s="115" t="n">
        <f aca="false">IF(CX44&lt;&gt;"",CX44-N44,"")</f>
        <v>0</v>
      </c>
      <c r="GI44" s="115" t="n">
        <f aca="false">IF(CY44&lt;&gt;"",CY44-O44,"")</f>
        <v>0</v>
      </c>
      <c r="GJ44" s="115" t="n">
        <f aca="false">IF(CZ44&lt;&gt;"",CZ44-P44,"")</f>
        <v>0</v>
      </c>
      <c r="GK44" s="115" t="n">
        <f aca="false">IF(DA44&lt;&gt;"",DA44-Q44,"")</f>
        <v>0</v>
      </c>
      <c r="GL44" s="115" t="n">
        <f aca="false">IF(DB44&lt;&gt;"",DB44-R44,"")</f>
        <v>0</v>
      </c>
      <c r="GM44" s="115" t="n">
        <f aca="false">IF(DC44&lt;&gt;"",DC44-S44,"")</f>
        <v>0</v>
      </c>
      <c r="GN44" s="115" t="n">
        <f aca="false">IF(DD44&lt;&gt;"",DD44-T44,"")</f>
        <v>0</v>
      </c>
      <c r="GO44" s="115" t="n">
        <f aca="false">IF(DE44&lt;&gt;"",DE44-U44,"")</f>
        <v>0</v>
      </c>
      <c r="GP44" s="115" t="n">
        <f aca="false">IF(DF44&lt;&gt;"",DF44-V44,"")</f>
        <v>0</v>
      </c>
      <c r="GQ44" s="115" t="n">
        <f aca="false">IF(DG44&lt;&gt;"",DG44-W44,"")</f>
        <v>0</v>
      </c>
      <c r="GR44" s="116" t="n">
        <f aca="false" t="array" ref="GR44:GR44">MAX(DH44:GQ44)=MIN(DH44:GQ44)</f>
        <v>1</v>
      </c>
    </row>
    <row r="45" customFormat="false" ht="15" hidden="true" customHeight="false" outlineLevel="0" collapsed="false">
      <c r="A45" s="114" t="s">
        <v>28</v>
      </c>
      <c r="B45" s="115" t="n">
        <f aca="false">IFERROR(ROUND(AVERAGE(X45,AT45,BP45,CL45),0),"")</f>
        <v>4</v>
      </c>
      <c r="C45" s="115" t="n">
        <f aca="false">IFERROR(ROUND(AVERAGE(Y45,AU45,BQ45,CM45),0),"")</f>
        <v>4</v>
      </c>
      <c r="D45" s="115" t="n">
        <f aca="false">IFERROR(ROUND(AVERAGE(Z45,AV45,BR45,CN45),0),"")</f>
        <v>4</v>
      </c>
      <c r="E45" s="115" t="n">
        <f aca="false">IFERROR(ROUND(AVERAGE(AA45,AW45,BS45,CO45),0),"")</f>
        <v>4</v>
      </c>
      <c r="F45" s="115" t="n">
        <f aca="false">IFERROR(ROUND(AVERAGE(AB45,AX45,BT45,CP45),0),"")</f>
        <v>4</v>
      </c>
      <c r="G45" s="115" t="n">
        <f aca="false">IFERROR(ROUND(AVERAGE(AC45,AY45,BU45,CQ45),0),"")</f>
        <v>1</v>
      </c>
      <c r="H45" s="115" t="n">
        <f aca="false">IFERROR(ROUND(AVERAGE(AD45,AZ45,BV45,CR45),0),"")</f>
        <v>3</v>
      </c>
      <c r="I45" s="115" t="n">
        <f aca="false">IFERROR(ROUND(AVERAGE(AE45,BA45,BW45,CS45),0),"")</f>
        <v>5</v>
      </c>
      <c r="J45" s="115" t="n">
        <f aca="false">IFERROR(ROUND(AVERAGE(AF45,BB45,BX45,CT45),0),"")</f>
        <v>3</v>
      </c>
      <c r="K45" s="115" t="n">
        <f aca="false">IFERROR(ROUND(AVERAGE(AG45,BC45,BY45,CU45),0),"")</f>
        <v>5</v>
      </c>
      <c r="L45" s="115" t="n">
        <f aca="false">IFERROR(ROUND(AVERAGE(AH45,BD45,BZ45,CV45),0),"")</f>
        <v>3</v>
      </c>
      <c r="M45" s="115" t="n">
        <f aca="false">IFERROR(ROUND(AVERAGE(AI45,BE45,CA45,CW45),0),"")</f>
        <v>3</v>
      </c>
      <c r="N45" s="115" t="n">
        <f aca="false">IFERROR(ROUND(AVERAGE(AJ45,BF45,CB45,CX45),0),"")</f>
        <v>5</v>
      </c>
      <c r="O45" s="115" t="n">
        <f aca="false">IFERROR(ROUND(AVERAGE(AK45,BG45,CC45,CY45),0),"")</f>
        <v>2</v>
      </c>
      <c r="P45" s="115" t="n">
        <f aca="false">IFERROR(ROUND(AVERAGE(AL45,BH45,CD45,CZ45),0),"")</f>
        <v>3</v>
      </c>
      <c r="Q45" s="115" t="n">
        <f aca="false">IFERROR(ROUND(AVERAGE(AM45,BI45,CE45,DA45),0),"")</f>
        <v>3</v>
      </c>
      <c r="R45" s="115" t="n">
        <f aca="false">IFERROR(ROUND(AVERAGE(AN45,BJ45,CF45,DB45),0),"")</f>
        <v>3</v>
      </c>
      <c r="S45" s="115" t="n">
        <f aca="false">IFERROR(ROUND(AVERAGE(AO45,BK45,CG45,DC45),0),"")</f>
        <v>3</v>
      </c>
      <c r="T45" s="115" t="n">
        <f aca="false">IFERROR(ROUND(AVERAGE(AP45,BL45,CH45,DD45),0),"")</f>
        <v>1</v>
      </c>
      <c r="U45" s="115" t="n">
        <f aca="false">IFERROR(ROUND(AVERAGE(AQ45,BM45,CI45,DE45),0),"")</f>
        <v>3</v>
      </c>
      <c r="V45" s="115" t="n">
        <f aca="false">IFERROR(ROUND(AVERAGE(AR45,BN45,CJ45,DF45),0),"")</f>
        <v>3</v>
      </c>
      <c r="W45" s="115" t="n">
        <f aca="false">IFERROR(ROUND(AVERAGE(AS45,BO45,CK45,DG45),0),"")</f>
        <v>3</v>
      </c>
      <c r="X45" s="94" t="n">
        <f aca="false">IFERROR(INDEX('ES-Efficacy Acceptability'!H$12:H$52,MATCH($A45,'ES-Efficacy Acceptability'!$B$12:$B$52,0)),"")</f>
        <v>4</v>
      </c>
      <c r="Y45" s="94" t="n">
        <f aca="false">IFERROR(INDEX('ES-Efficacy Acceptability'!I$12:I$52,MATCH($A45,'ES-Efficacy Acceptability'!$B$12:$B$52,0)),"")</f>
        <v>4</v>
      </c>
      <c r="Z45" s="94" t="n">
        <f aca="false">IFERROR(INDEX('ES-Efficacy Acceptability'!J$12:J$52,MATCH($A45,'ES-Efficacy Acceptability'!$B$12:$B$52,0)),"")</f>
        <v>4</v>
      </c>
      <c r="AA45" s="94" t="n">
        <f aca="false">IFERROR(INDEX('ES-Efficacy Acceptability'!K$12:K$52,MATCH($A45,'ES-Efficacy Acceptability'!$B$12:$B$52,0)),"")</f>
        <v>4</v>
      </c>
      <c r="AB45" s="94" t="n">
        <f aca="false">IFERROR(INDEX('ES-Efficacy Acceptability'!L$12:L$52,MATCH($A45,'ES-Efficacy Acceptability'!$B$12:$B$52,0)),"")</f>
        <v>4</v>
      </c>
      <c r="AC45" s="94" t="n">
        <f aca="false">IFERROR(INDEX('ES-Efficacy Acceptability'!M$12:M$52,MATCH($A45,'ES-Efficacy Acceptability'!$B$12:$B$52,0)),"")</f>
        <v>1</v>
      </c>
      <c r="AD45" s="94" t="n">
        <f aca="false">IFERROR(INDEX('ES-Efficacy Acceptability'!N$12:N$52,MATCH($A45,'ES-Efficacy Acceptability'!$B$12:$B$52,0)),"")</f>
        <v>3</v>
      </c>
      <c r="AE45" s="94" t="n">
        <f aca="false">IFERROR(INDEX('ES-Efficacy Acceptability'!O$12:O$52,MATCH($A45,'ES-Efficacy Acceptability'!$B$12:$B$52,0)),"")</f>
        <v>5</v>
      </c>
      <c r="AF45" s="94" t="n">
        <f aca="false">IFERROR(INDEX('ES-Efficacy Acceptability'!P$12:P$52,MATCH($A45,'ES-Efficacy Acceptability'!$B$12:$B$52,0)),"")</f>
        <v>3</v>
      </c>
      <c r="AG45" s="94" t="n">
        <f aca="false">IFERROR(INDEX('ES-Efficacy Acceptability'!Q$12:Q$52,MATCH($A45,'ES-Efficacy Acceptability'!$B$12:$B$52,0)),"")</f>
        <v>5</v>
      </c>
      <c r="AH45" s="94" t="n">
        <f aca="false">IFERROR(INDEX('ES-Efficacy Acceptability'!R$12:R$52,MATCH($A45,'ES-Efficacy Acceptability'!$B$12:$B$52,0)),"")</f>
        <v>3</v>
      </c>
      <c r="AI45" s="94" t="n">
        <f aca="false">IFERROR(INDEX('ES-Efficacy Acceptability'!S$12:S$52,MATCH($A45,'ES-Efficacy Acceptability'!$B$12:$B$52,0)),"")</f>
        <v>3</v>
      </c>
      <c r="AJ45" s="94" t="n">
        <f aca="false">IFERROR(INDEX('ES-Efficacy Acceptability'!T$12:T$52,MATCH($A45,'ES-Efficacy Acceptability'!$B$12:$B$52,0)),"")</f>
        <v>5</v>
      </c>
      <c r="AK45" s="94" t="n">
        <f aca="false">IFERROR(INDEX('ES-Efficacy Acceptability'!U$12:U$52,MATCH($A45,'ES-Efficacy Acceptability'!$B$12:$B$52,0)),"")</f>
        <v>2</v>
      </c>
      <c r="AL45" s="94" t="n">
        <f aca="false">IFERROR(INDEX('ES-Efficacy Acceptability'!V$12:V$52,MATCH($A45,'ES-Efficacy Acceptability'!$B$12:$B$52,0)),"")</f>
        <v>3</v>
      </c>
      <c r="AM45" s="94" t="n">
        <f aca="false">IFERROR(INDEX('ES-Efficacy Acceptability'!W$12:W$52,MATCH($A45,'ES-Efficacy Acceptability'!$B$12:$B$52,0)),"")</f>
        <v>3</v>
      </c>
      <c r="AN45" s="94" t="n">
        <f aca="false">IFERROR(INDEX('ES-Efficacy Acceptability'!X$12:X$52,MATCH($A45,'ES-Efficacy Acceptability'!$B$12:$B$52,0)),"")</f>
        <v>3</v>
      </c>
      <c r="AO45" s="94" t="n">
        <f aca="false">IFERROR(INDEX('ES-Efficacy Acceptability'!Y$12:Y$52,MATCH($A45,'ES-Efficacy Acceptability'!$B$12:$B$52,0)),"")</f>
        <v>3</v>
      </c>
      <c r="AP45" s="94" t="n">
        <f aca="false">IFERROR(INDEX('ES-Efficacy Acceptability'!Z$12:Z$52,MATCH($A45,'ES-Efficacy Acceptability'!$B$12:$B$52,0)),"")</f>
        <v>1</v>
      </c>
      <c r="AQ45" s="94" t="n">
        <f aca="false">IFERROR(INDEX('ES-Efficacy Acceptability'!AA$12:AA$52,MATCH($A45,'ES-Efficacy Acceptability'!$B$12:$B$52,0)),"")</f>
        <v>3</v>
      </c>
      <c r="AR45" s="94" t="n">
        <f aca="false">IFERROR(INDEX('ES-Efficacy Acceptability'!AB$12:AB$52,MATCH($A45,'ES-Efficacy Acceptability'!$B$12:$B$52,0)),"")</f>
        <v>3</v>
      </c>
      <c r="AS45" s="94" t="n">
        <f aca="false">IFERROR(INDEX('ES-Efficacy Acceptability'!AC$12:AC$52,MATCH($A45,'ES-Efficacy Acceptability'!$B$12:$B$52,0)),"")</f>
        <v>3</v>
      </c>
      <c r="AT45" s="94" t="n">
        <f aca="false">IFERROR(INDEX('IT-Efficacy Acceptability'!H$12:H$52,MATCH($A45,'IT-Efficacy Acceptability'!$B$12:$B$52,0)),"")</f>
        <v>4</v>
      </c>
      <c r="AU45" s="94" t="n">
        <f aca="false">IFERROR(INDEX('IT-Efficacy Acceptability'!I$12:I$52,MATCH($A45,'IT-Efficacy Acceptability'!$B$12:$B$52,0)),"")</f>
        <v>4</v>
      </c>
      <c r="AV45" s="94" t="n">
        <f aca="false">IFERROR(INDEX('IT-Efficacy Acceptability'!J$12:J$52,MATCH($A45,'IT-Efficacy Acceptability'!$B$12:$B$52,0)),"")</f>
        <v>4</v>
      </c>
      <c r="AW45" s="94" t="n">
        <f aca="false">IFERROR(INDEX('IT-Efficacy Acceptability'!K$12:K$52,MATCH($A45,'IT-Efficacy Acceptability'!$B$12:$B$52,0)),"")</f>
        <v>4</v>
      </c>
      <c r="AX45" s="94" t="n">
        <f aca="false">IFERROR(INDEX('IT-Efficacy Acceptability'!L$12:L$52,MATCH($A45,'IT-Efficacy Acceptability'!$B$12:$B$52,0)),"")</f>
        <v>4</v>
      </c>
      <c r="AY45" s="94" t="n">
        <f aca="false">IFERROR(INDEX('IT-Efficacy Acceptability'!M$12:M$52,MATCH($A45,'IT-Efficacy Acceptability'!$B$12:$B$52,0)),"")</f>
        <v>1</v>
      </c>
      <c r="AZ45" s="94" t="n">
        <f aca="false">IFERROR(INDEX('IT-Efficacy Acceptability'!N$12:N$52,MATCH($A45,'IT-Efficacy Acceptability'!$B$12:$B$52,0)),"")</f>
        <v>3</v>
      </c>
      <c r="BA45" s="94" t="n">
        <f aca="false">IFERROR(INDEX('IT-Efficacy Acceptability'!O$12:O$52,MATCH($A45,'IT-Efficacy Acceptability'!$B$12:$B$52,0)),"")</f>
        <v>5</v>
      </c>
      <c r="BB45" s="94" t="n">
        <f aca="false">IFERROR(INDEX('IT-Efficacy Acceptability'!P$12:P$52,MATCH($A45,'IT-Efficacy Acceptability'!$B$12:$B$52,0)),"")</f>
        <v>3</v>
      </c>
      <c r="BC45" s="94" t="n">
        <f aca="false">IFERROR(INDEX('IT-Efficacy Acceptability'!Q$12:Q$52,MATCH($A45,'IT-Efficacy Acceptability'!$B$12:$B$52,0)),"")</f>
        <v>5</v>
      </c>
      <c r="BD45" s="94" t="n">
        <f aca="false">IFERROR(INDEX('IT-Efficacy Acceptability'!R$12:R$52,MATCH($A45,'IT-Efficacy Acceptability'!$B$12:$B$52,0)),"")</f>
        <v>3</v>
      </c>
      <c r="BE45" s="94" t="n">
        <f aca="false">IFERROR(INDEX('IT-Efficacy Acceptability'!S$12:S$52,MATCH($A45,'IT-Efficacy Acceptability'!$B$12:$B$52,0)),"")</f>
        <v>3</v>
      </c>
      <c r="BF45" s="94" t="n">
        <f aca="false">IFERROR(INDEX('IT-Efficacy Acceptability'!T$12:T$52,MATCH($A45,'IT-Efficacy Acceptability'!$B$12:$B$52,0)),"")</f>
        <v>5</v>
      </c>
      <c r="BG45" s="94" t="n">
        <f aca="false">IFERROR(INDEX('IT-Efficacy Acceptability'!U$12:U$52,MATCH($A45,'IT-Efficacy Acceptability'!$B$12:$B$52,0)),"")</f>
        <v>2</v>
      </c>
      <c r="BH45" s="94" t="n">
        <f aca="false">IFERROR(INDEX('IT-Efficacy Acceptability'!V$12:V$52,MATCH($A45,'IT-Efficacy Acceptability'!$B$12:$B$52,0)),"")</f>
        <v>3</v>
      </c>
      <c r="BI45" s="94" t="n">
        <f aca="false">IFERROR(INDEX('IT-Efficacy Acceptability'!W$12:W$52,MATCH($A45,'IT-Efficacy Acceptability'!$B$12:$B$52,0)),"")</f>
        <v>3</v>
      </c>
      <c r="BJ45" s="94" t="n">
        <f aca="false">IFERROR(INDEX('IT-Efficacy Acceptability'!X$12:X$52,MATCH($A45,'IT-Efficacy Acceptability'!$B$12:$B$52,0)),"")</f>
        <v>3</v>
      </c>
      <c r="BK45" s="94" t="n">
        <f aca="false">IFERROR(INDEX('IT-Efficacy Acceptability'!Y$12:Y$52,MATCH($A45,'IT-Efficacy Acceptability'!$B$12:$B$52,0)),"")</f>
        <v>3</v>
      </c>
      <c r="BL45" s="94" t="n">
        <f aca="false">IFERROR(INDEX('IT-Efficacy Acceptability'!Z$12:Z$52,MATCH($A45,'IT-Efficacy Acceptability'!$B$12:$B$52,0)),"")</f>
        <v>1</v>
      </c>
      <c r="BM45" s="94" t="n">
        <f aca="false">IFERROR(INDEX('IT-Efficacy Acceptability'!AA$12:AA$52,MATCH($A45,'IT-Efficacy Acceptability'!$B$12:$B$52,0)),"")</f>
        <v>3</v>
      </c>
      <c r="BN45" s="94" t="n">
        <f aca="false">IFERROR(INDEX('IT-Efficacy Acceptability'!AB$12:AB$52,MATCH($A45,'IT-Efficacy Acceptability'!$B$12:$B$52,0)),"")</f>
        <v>3</v>
      </c>
      <c r="BO45" s="94" t="n">
        <f aca="false">IFERROR(INDEX('IT-Efficacy Acceptability'!AC$12:AC$52,MATCH($A45,'IT-Efficacy Acceptability'!$B$12:$B$52,0)),"")</f>
        <v>3</v>
      </c>
      <c r="BP45" s="94" t="n">
        <f aca="false">IFERROR(INDEX('DE-Efficacy Acceptability'!H$12:H$52,MATCH($A45,'DE-Efficacy Acceptability'!$B$12:$B$52,0)),"")</f>
        <v>4</v>
      </c>
      <c r="BQ45" s="94" t="n">
        <f aca="false">IFERROR(INDEX('DE-Efficacy Acceptability'!I$12:I$52,MATCH($A45,'DE-Efficacy Acceptability'!$B$12:$B$52,0)),"")</f>
        <v>4</v>
      </c>
      <c r="BR45" s="94" t="n">
        <f aca="false">IFERROR(INDEX('DE-Efficacy Acceptability'!J$12:J$52,MATCH($A45,'DE-Efficacy Acceptability'!$B$12:$B$52,0)),"")</f>
        <v>4</v>
      </c>
      <c r="BS45" s="94" t="n">
        <f aca="false">IFERROR(INDEX('DE-Efficacy Acceptability'!K$12:K$52,MATCH($A45,'DE-Efficacy Acceptability'!$B$12:$B$52,0)),"")</f>
        <v>4</v>
      </c>
      <c r="BT45" s="94" t="n">
        <f aca="false">IFERROR(INDEX('DE-Efficacy Acceptability'!L$12:L$52,MATCH($A45,'DE-Efficacy Acceptability'!$B$12:$B$52,0)),"")</f>
        <v>4</v>
      </c>
      <c r="BU45" s="94" t="n">
        <f aca="false">IFERROR(INDEX('DE-Efficacy Acceptability'!M$12:M$52,MATCH($A45,'DE-Efficacy Acceptability'!$B$12:$B$52,0)),"")</f>
        <v>1</v>
      </c>
      <c r="BV45" s="94" t="n">
        <f aca="false">IFERROR(INDEX('DE-Efficacy Acceptability'!N$12:N$52,MATCH($A45,'DE-Efficacy Acceptability'!$B$12:$B$52,0)),"")</f>
        <v>3</v>
      </c>
      <c r="BW45" s="94" t="n">
        <f aca="false">IFERROR(INDEX('DE-Efficacy Acceptability'!O$12:O$52,MATCH($A45,'DE-Efficacy Acceptability'!$B$12:$B$52,0)),"")</f>
        <v>5</v>
      </c>
      <c r="BX45" s="94" t="n">
        <f aca="false">IFERROR(INDEX('DE-Efficacy Acceptability'!P$12:P$52,MATCH($A45,'DE-Efficacy Acceptability'!$B$12:$B$52,0)),"")</f>
        <v>3</v>
      </c>
      <c r="BY45" s="94" t="n">
        <f aca="false">IFERROR(INDEX('DE-Efficacy Acceptability'!Q$12:Q$52,MATCH($A45,'DE-Efficacy Acceptability'!$B$12:$B$52,0)),"")</f>
        <v>5</v>
      </c>
      <c r="BZ45" s="94" t="n">
        <f aca="false">IFERROR(INDEX('DE-Efficacy Acceptability'!R$12:R$52,MATCH($A45,'DE-Efficacy Acceptability'!$B$12:$B$52,0)),"")</f>
        <v>3</v>
      </c>
      <c r="CA45" s="94" t="n">
        <f aca="false">IFERROR(INDEX('DE-Efficacy Acceptability'!S$12:S$52,MATCH($A45,'DE-Efficacy Acceptability'!$B$12:$B$52,0)),"")</f>
        <v>3</v>
      </c>
      <c r="CB45" s="94" t="n">
        <f aca="false">IFERROR(INDEX('DE-Efficacy Acceptability'!T$12:T$52,MATCH($A45,'DE-Efficacy Acceptability'!$B$12:$B$52,0)),"")</f>
        <v>5</v>
      </c>
      <c r="CC45" s="94" t="n">
        <f aca="false">IFERROR(INDEX('DE-Efficacy Acceptability'!U$12:U$52,MATCH($A45,'DE-Efficacy Acceptability'!$B$12:$B$52,0)),"")</f>
        <v>2</v>
      </c>
      <c r="CD45" s="94" t="n">
        <f aca="false">IFERROR(INDEX('DE-Efficacy Acceptability'!V$12:V$52,MATCH($A45,'DE-Efficacy Acceptability'!$B$12:$B$52,0)),"")</f>
        <v>3</v>
      </c>
      <c r="CE45" s="94" t="n">
        <f aca="false">IFERROR(INDEX('DE-Efficacy Acceptability'!W$12:W$52,MATCH($A45,'DE-Efficacy Acceptability'!$B$12:$B$52,0)),"")</f>
        <v>3</v>
      </c>
      <c r="CF45" s="94" t="n">
        <f aca="false">IFERROR(INDEX('DE-Efficacy Acceptability'!X$12:X$52,MATCH($A45,'DE-Efficacy Acceptability'!$B$12:$B$52,0)),"")</f>
        <v>3</v>
      </c>
      <c r="CG45" s="94" t="n">
        <f aca="false">IFERROR(INDEX('DE-Efficacy Acceptability'!Y$12:Y$52,MATCH($A45,'DE-Efficacy Acceptability'!$B$12:$B$52,0)),"")</f>
        <v>3</v>
      </c>
      <c r="CH45" s="94" t="n">
        <f aca="false">IFERROR(INDEX('DE-Efficacy Acceptability'!Z$12:Z$52,MATCH($A45,'DE-Efficacy Acceptability'!$B$12:$B$52,0)),"")</f>
        <v>1</v>
      </c>
      <c r="CI45" s="94" t="n">
        <f aca="false">IFERROR(INDEX('DE-Efficacy Acceptability'!AA$12:AA$52,MATCH($A45,'DE-Efficacy Acceptability'!$B$12:$B$52,0)),"")</f>
        <v>3</v>
      </c>
      <c r="CJ45" s="94" t="n">
        <f aca="false">IFERROR(INDEX('DE-Efficacy Acceptability'!AB$12:AB$52,MATCH($A45,'DE-Efficacy Acceptability'!$B$12:$B$52,0)),"")</f>
        <v>3</v>
      </c>
      <c r="CK45" s="94" t="n">
        <f aca="false">IFERROR(INDEX('DE-Efficacy Acceptability'!AC$12:AC$52,MATCH($A45,'DE-Efficacy Acceptability'!$B$12:$B$52,0)),"")</f>
        <v>3</v>
      </c>
      <c r="CL45" s="94" t="n">
        <f aca="false">IFERROR(INDEX('FR-Efficacy Acceptability'!H$12:H$52,MATCH($A45,'FR-Efficacy Acceptability'!$B$12:$B$52,0)),"")</f>
        <v>4</v>
      </c>
      <c r="CM45" s="94" t="n">
        <f aca="false">IFERROR(INDEX('FR-Efficacy Acceptability'!I$12:I$52,MATCH($A45,'FR-Efficacy Acceptability'!$B$12:$B$52,0)),"")</f>
        <v>4</v>
      </c>
      <c r="CN45" s="94" t="n">
        <f aca="false">IFERROR(INDEX('FR-Efficacy Acceptability'!J$12:J$52,MATCH($A45,'FR-Efficacy Acceptability'!$B$12:$B$52,0)),"")</f>
        <v>4</v>
      </c>
      <c r="CO45" s="94" t="n">
        <f aca="false">IFERROR(INDEX('FR-Efficacy Acceptability'!K$12:K$52,MATCH($A45,'FR-Efficacy Acceptability'!$B$12:$B$52,0)),"")</f>
        <v>4</v>
      </c>
      <c r="CP45" s="94" t="n">
        <f aca="false">IFERROR(INDEX('FR-Efficacy Acceptability'!L$12:L$52,MATCH($A45,'FR-Efficacy Acceptability'!$B$12:$B$52,0)),"")</f>
        <v>4</v>
      </c>
      <c r="CQ45" s="94" t="n">
        <f aca="false">IFERROR(INDEX('FR-Efficacy Acceptability'!M$12:M$52,MATCH($A45,'FR-Efficacy Acceptability'!$B$12:$B$52,0)),"")</f>
        <v>1</v>
      </c>
      <c r="CR45" s="94" t="n">
        <f aca="false">IFERROR(INDEX('FR-Efficacy Acceptability'!N$12:N$52,MATCH($A45,'FR-Efficacy Acceptability'!$B$12:$B$52,0)),"")</f>
        <v>3</v>
      </c>
      <c r="CS45" s="94" t="n">
        <f aca="false">IFERROR(INDEX('FR-Efficacy Acceptability'!O$12:O$52,MATCH($A45,'FR-Efficacy Acceptability'!$B$12:$B$52,0)),"")</f>
        <v>5</v>
      </c>
      <c r="CT45" s="94" t="n">
        <f aca="false">IFERROR(INDEX('FR-Efficacy Acceptability'!P$12:P$52,MATCH($A45,'FR-Efficacy Acceptability'!$B$12:$B$52,0)),"")</f>
        <v>3</v>
      </c>
      <c r="CU45" s="94" t="n">
        <f aca="false">IFERROR(INDEX('FR-Efficacy Acceptability'!Q$12:Q$52,MATCH($A45,'FR-Efficacy Acceptability'!$B$12:$B$52,0)),"")</f>
        <v>5</v>
      </c>
      <c r="CV45" s="94" t="n">
        <f aca="false">IFERROR(INDEX('FR-Efficacy Acceptability'!R$12:R$52,MATCH($A45,'FR-Efficacy Acceptability'!$B$12:$B$52,0)),"")</f>
        <v>3</v>
      </c>
      <c r="CW45" s="94" t="n">
        <f aca="false">IFERROR(INDEX('FR-Efficacy Acceptability'!S$12:S$52,MATCH($A45,'FR-Efficacy Acceptability'!$B$12:$B$52,0)),"")</f>
        <v>3</v>
      </c>
      <c r="CX45" s="94" t="n">
        <f aca="false">IFERROR(INDEX('FR-Efficacy Acceptability'!T$12:T$52,MATCH($A45,'FR-Efficacy Acceptability'!$B$12:$B$52,0)),"")</f>
        <v>5</v>
      </c>
      <c r="CY45" s="94" t="n">
        <f aca="false">IFERROR(INDEX('FR-Efficacy Acceptability'!U$12:U$52,MATCH($A45,'FR-Efficacy Acceptability'!$B$12:$B$52,0)),"")</f>
        <v>2</v>
      </c>
      <c r="CZ45" s="94" t="n">
        <f aca="false">IFERROR(INDEX('FR-Efficacy Acceptability'!V$12:V$52,MATCH($A45,'FR-Efficacy Acceptability'!$B$12:$B$52,0)),"")</f>
        <v>3</v>
      </c>
      <c r="DA45" s="94" t="n">
        <f aca="false">IFERROR(INDEX('FR-Efficacy Acceptability'!W$12:W$52,MATCH($A45,'FR-Efficacy Acceptability'!$B$12:$B$52,0)),"")</f>
        <v>3</v>
      </c>
      <c r="DB45" s="94" t="n">
        <f aca="false">IFERROR(INDEX('FR-Efficacy Acceptability'!X$12:X$52,MATCH($A45,'FR-Efficacy Acceptability'!$B$12:$B$52,0)),"")</f>
        <v>3</v>
      </c>
      <c r="DC45" s="94" t="n">
        <f aca="false">IFERROR(INDEX('FR-Efficacy Acceptability'!Y$12:Y$52,MATCH($A45,'FR-Efficacy Acceptability'!$B$12:$B$52,0)),"")</f>
        <v>3</v>
      </c>
      <c r="DD45" s="94" t="n">
        <f aca="false">IFERROR(INDEX('FR-Efficacy Acceptability'!Z$12:Z$52,MATCH($A45,'FR-Efficacy Acceptability'!$B$12:$B$52,0)),"")</f>
        <v>1</v>
      </c>
      <c r="DE45" s="94" t="n">
        <f aca="false">IFERROR(INDEX('FR-Efficacy Acceptability'!AA$12:AA$52,MATCH($A45,'FR-Efficacy Acceptability'!$B$12:$B$52,0)),"")</f>
        <v>3</v>
      </c>
      <c r="DF45" s="94" t="n">
        <f aca="false">IFERROR(INDEX('FR-Efficacy Acceptability'!AB$12:AB$52,MATCH($A45,'FR-Efficacy Acceptability'!$B$12:$B$52,0)),"")</f>
        <v>3</v>
      </c>
      <c r="DG45" s="94" t="n">
        <f aca="false">IFERROR(INDEX('FR-Efficacy Acceptability'!AC$12:AC$52,MATCH($A45,'FR-Efficacy Acceptability'!$B$12:$B$52,0)),"")</f>
        <v>3</v>
      </c>
      <c r="DH45" s="115" t="n">
        <f aca="false">IF(X45&lt;&gt;"",X45-B45,"")</f>
        <v>0</v>
      </c>
      <c r="DI45" s="115" t="n">
        <f aca="false">IF(Y45&lt;&gt;"",Y45-C45,"")</f>
        <v>0</v>
      </c>
      <c r="DJ45" s="115" t="n">
        <f aca="false">IF(Z45&lt;&gt;"",Z45-D45,"")</f>
        <v>0</v>
      </c>
      <c r="DK45" s="115" t="n">
        <f aca="false">IF(AA45&lt;&gt;"",AA45-E45,"")</f>
        <v>0</v>
      </c>
      <c r="DL45" s="115" t="n">
        <f aca="false">IF(AB45&lt;&gt;"",AB45-F45,"")</f>
        <v>0</v>
      </c>
      <c r="DM45" s="115" t="n">
        <f aca="false">IF(AC45&lt;&gt;"",AC45-G45,"")</f>
        <v>0</v>
      </c>
      <c r="DN45" s="115" t="n">
        <f aca="false">IF(AD45&lt;&gt;"",AD45-H45,"")</f>
        <v>0</v>
      </c>
      <c r="DO45" s="115" t="n">
        <f aca="false">IF(AE45&lt;&gt;"",AE45-I45,"")</f>
        <v>0</v>
      </c>
      <c r="DP45" s="115" t="n">
        <f aca="false">IF(AF45&lt;&gt;"",AF45-J45,"")</f>
        <v>0</v>
      </c>
      <c r="DQ45" s="115" t="n">
        <f aca="false">IF(AG45&lt;&gt;"",AG45-K45,"")</f>
        <v>0</v>
      </c>
      <c r="DR45" s="115" t="n">
        <f aca="false">IF(AH45&lt;&gt;"",AH45-L45,"")</f>
        <v>0</v>
      </c>
      <c r="DS45" s="115" t="n">
        <f aca="false">IF(AI45&lt;&gt;"",AI45-M45,"")</f>
        <v>0</v>
      </c>
      <c r="DT45" s="115" t="n">
        <f aca="false">IF(AJ45&lt;&gt;"",AJ45-N45,"")</f>
        <v>0</v>
      </c>
      <c r="DU45" s="115" t="n">
        <f aca="false">IF(AK45&lt;&gt;"",AK45-O45,"")</f>
        <v>0</v>
      </c>
      <c r="DV45" s="115" t="n">
        <f aca="false">IF(AL45&lt;&gt;"",AL45-P45,"")</f>
        <v>0</v>
      </c>
      <c r="DW45" s="115" t="n">
        <f aca="false">IF(AM45&lt;&gt;"",AM45-Q45,"")</f>
        <v>0</v>
      </c>
      <c r="DX45" s="115" t="n">
        <f aca="false">IF(AN45&lt;&gt;"",AN45-R45,"")</f>
        <v>0</v>
      </c>
      <c r="DY45" s="115" t="n">
        <f aca="false">IF(AO45&lt;&gt;"",AO45-S45,"")</f>
        <v>0</v>
      </c>
      <c r="DZ45" s="115" t="n">
        <f aca="false">IF(AP45&lt;&gt;"",AP45-T45,"")</f>
        <v>0</v>
      </c>
      <c r="EA45" s="115" t="n">
        <f aca="false">IF(AQ45&lt;&gt;"",AQ45-U45,"")</f>
        <v>0</v>
      </c>
      <c r="EB45" s="115" t="n">
        <f aca="false">IF(AR45&lt;&gt;"",AR45-V45,"")</f>
        <v>0</v>
      </c>
      <c r="EC45" s="115" t="n">
        <f aca="false">IF(AS45&lt;&gt;"",AS45-W45,"")</f>
        <v>0</v>
      </c>
      <c r="ED45" s="115" t="n">
        <f aca="false">IF(AT45&lt;&gt;"",AT45-B45,"")</f>
        <v>0</v>
      </c>
      <c r="EE45" s="115" t="n">
        <f aca="false">IF(AU45&lt;&gt;"",AU45-C45,"")</f>
        <v>0</v>
      </c>
      <c r="EF45" s="115" t="n">
        <f aca="false">IF(AV45&lt;&gt;"",AV45-D45,"")</f>
        <v>0</v>
      </c>
      <c r="EG45" s="115" t="n">
        <f aca="false">IF(AW45&lt;&gt;"",AW45-E45,"")</f>
        <v>0</v>
      </c>
      <c r="EH45" s="115" t="n">
        <f aca="false">IF(AX45&lt;&gt;"",AX45-F45,"")</f>
        <v>0</v>
      </c>
      <c r="EI45" s="115" t="n">
        <f aca="false">IF(AY45&lt;&gt;"",AY45-G45,"")</f>
        <v>0</v>
      </c>
      <c r="EJ45" s="115" t="n">
        <f aca="false">IF(AZ45&lt;&gt;"",AZ45-H45,"")</f>
        <v>0</v>
      </c>
      <c r="EK45" s="115" t="n">
        <f aca="false">IF(BA45&lt;&gt;"",BA45-I45,"")</f>
        <v>0</v>
      </c>
      <c r="EL45" s="115" t="n">
        <f aca="false">IF(BB45&lt;&gt;"",BB45-J45,"")</f>
        <v>0</v>
      </c>
      <c r="EM45" s="115" t="n">
        <f aca="false">IF(BC45&lt;&gt;"",BC45-K45,"")</f>
        <v>0</v>
      </c>
      <c r="EN45" s="115" t="n">
        <f aca="false">IF(BD45&lt;&gt;"",BD45-L45,"")</f>
        <v>0</v>
      </c>
      <c r="EO45" s="115" t="n">
        <f aca="false">IF(BE45&lt;&gt;"",BE45-M45,"")</f>
        <v>0</v>
      </c>
      <c r="EP45" s="115" t="n">
        <f aca="false">IF(BF45&lt;&gt;"",BF45-N45,"")</f>
        <v>0</v>
      </c>
      <c r="EQ45" s="115" t="n">
        <f aca="false">IF(BG45&lt;&gt;"",BG45-O45,"")</f>
        <v>0</v>
      </c>
      <c r="ER45" s="115" t="n">
        <f aca="false">IF(BH45&lt;&gt;"",BH45-P45,"")</f>
        <v>0</v>
      </c>
      <c r="ES45" s="115" t="n">
        <f aca="false">IF(BI45&lt;&gt;"",BI45-Q45,"")</f>
        <v>0</v>
      </c>
      <c r="ET45" s="115" t="n">
        <f aca="false">IF(BJ45&lt;&gt;"",BJ45-R45,"")</f>
        <v>0</v>
      </c>
      <c r="EU45" s="115" t="n">
        <f aca="false">IF(BK45&lt;&gt;"",BK45-S45,"")</f>
        <v>0</v>
      </c>
      <c r="EV45" s="115" t="n">
        <f aca="false">IF(BL45&lt;&gt;"",BL45-T45,"")</f>
        <v>0</v>
      </c>
      <c r="EW45" s="115" t="n">
        <f aca="false">IF(BM45&lt;&gt;"",BM45-U45,"")</f>
        <v>0</v>
      </c>
      <c r="EX45" s="115" t="n">
        <f aca="false">IF(BN45&lt;&gt;"",BN45-V45,"")</f>
        <v>0</v>
      </c>
      <c r="EY45" s="115" t="n">
        <f aca="false">IF(BO45&lt;&gt;"",BO45-W45,"")</f>
        <v>0</v>
      </c>
      <c r="EZ45" s="115" t="n">
        <f aca="false">IF(BP45&lt;&gt;"",BP45-B45,"")</f>
        <v>0</v>
      </c>
      <c r="FA45" s="115" t="n">
        <f aca="false">IF(BQ45&lt;&gt;"",BQ45-C45,"")</f>
        <v>0</v>
      </c>
      <c r="FB45" s="115" t="n">
        <f aca="false">IF(BR45&lt;&gt;"",BR45-D45,"")</f>
        <v>0</v>
      </c>
      <c r="FC45" s="115" t="n">
        <f aca="false">IF(BS45&lt;&gt;"",BS45-E45,"")</f>
        <v>0</v>
      </c>
      <c r="FD45" s="115" t="n">
        <f aca="false">IF(BT45&lt;&gt;"",BT45-F45,"")</f>
        <v>0</v>
      </c>
      <c r="FE45" s="115" t="n">
        <f aca="false">IF(BU45&lt;&gt;"",BU45-G45,"")</f>
        <v>0</v>
      </c>
      <c r="FF45" s="115" t="n">
        <f aca="false">IF(BV45&lt;&gt;"",BV45-H45,"")</f>
        <v>0</v>
      </c>
      <c r="FG45" s="115" t="n">
        <f aca="false">IF(BW45&lt;&gt;"",BW45-I45,"")</f>
        <v>0</v>
      </c>
      <c r="FH45" s="115" t="n">
        <f aca="false">IF(BX45&lt;&gt;"",BX45-J45,"")</f>
        <v>0</v>
      </c>
      <c r="FI45" s="115" t="n">
        <f aca="false">IF(BY45&lt;&gt;"",BY45-K45,"")</f>
        <v>0</v>
      </c>
      <c r="FJ45" s="115" t="n">
        <f aca="false">IF(BZ45&lt;&gt;"",BZ45-L45,"")</f>
        <v>0</v>
      </c>
      <c r="FK45" s="115" t="n">
        <f aca="false">IF(CA45&lt;&gt;"",CA45-M45,"")</f>
        <v>0</v>
      </c>
      <c r="FL45" s="115" t="n">
        <f aca="false">IF(CB45&lt;&gt;"",CB45-N45,"")</f>
        <v>0</v>
      </c>
      <c r="FM45" s="115" t="n">
        <f aca="false">IF(CC45&lt;&gt;"",CC45-O45,"")</f>
        <v>0</v>
      </c>
      <c r="FN45" s="115" t="n">
        <f aca="false">IF(CD45&lt;&gt;"",CD45-P45,"")</f>
        <v>0</v>
      </c>
      <c r="FO45" s="115" t="n">
        <f aca="false">IF(CE45&lt;&gt;"",CE45-Q45,"")</f>
        <v>0</v>
      </c>
      <c r="FP45" s="115" t="n">
        <f aca="false">IF(CF45&lt;&gt;"",CF45-R45,"")</f>
        <v>0</v>
      </c>
      <c r="FQ45" s="115" t="n">
        <f aca="false">IF(CG45&lt;&gt;"",CG45-S45,"")</f>
        <v>0</v>
      </c>
      <c r="FR45" s="115" t="n">
        <f aca="false">IF(CH45&lt;&gt;"",CH45-T45,"")</f>
        <v>0</v>
      </c>
      <c r="FS45" s="115" t="n">
        <f aca="false">IF(CI45&lt;&gt;"",CI45-U45,"")</f>
        <v>0</v>
      </c>
      <c r="FT45" s="115" t="n">
        <f aca="false">IF(CJ45&lt;&gt;"",CJ45-V45,"")</f>
        <v>0</v>
      </c>
      <c r="FU45" s="115" t="n">
        <f aca="false">IF(CK45&lt;&gt;"",CK45-W45,"")</f>
        <v>0</v>
      </c>
      <c r="FV45" s="115" t="n">
        <f aca="false">IF(CL45&lt;&gt;"",CL45-B45,"")</f>
        <v>0</v>
      </c>
      <c r="FW45" s="115" t="n">
        <f aca="false">IF(CM45&lt;&gt;"",CM45-C45,"")</f>
        <v>0</v>
      </c>
      <c r="FX45" s="115" t="n">
        <f aca="false">IF(CN45&lt;&gt;"",CN45-D45,"")</f>
        <v>0</v>
      </c>
      <c r="FY45" s="115" t="n">
        <f aca="false">IF(CO45&lt;&gt;"",CO45-E45,"")</f>
        <v>0</v>
      </c>
      <c r="FZ45" s="115" t="n">
        <f aca="false">IF(CP45&lt;&gt;"",CP45-F45,"")</f>
        <v>0</v>
      </c>
      <c r="GA45" s="115" t="n">
        <f aca="false">IF(CQ45&lt;&gt;"",CQ45-G45,"")</f>
        <v>0</v>
      </c>
      <c r="GB45" s="115" t="n">
        <f aca="false">IF(CR45&lt;&gt;"",CR45-H45,"")</f>
        <v>0</v>
      </c>
      <c r="GC45" s="115" t="n">
        <f aca="false">IF(CS45&lt;&gt;"",CS45-I45,"")</f>
        <v>0</v>
      </c>
      <c r="GD45" s="115" t="n">
        <f aca="false">IF(CT45&lt;&gt;"",CT45-J45,"")</f>
        <v>0</v>
      </c>
      <c r="GE45" s="115" t="n">
        <f aca="false">IF(CU45&lt;&gt;"",CU45-K45,"")</f>
        <v>0</v>
      </c>
      <c r="GF45" s="115" t="n">
        <f aca="false">IF(CV45&lt;&gt;"",CV45-L45,"")</f>
        <v>0</v>
      </c>
      <c r="GG45" s="115" t="n">
        <f aca="false">IF(CW45&lt;&gt;"",CW45-M45,"")</f>
        <v>0</v>
      </c>
      <c r="GH45" s="115" t="n">
        <f aca="false">IF(CX45&lt;&gt;"",CX45-N45,"")</f>
        <v>0</v>
      </c>
      <c r="GI45" s="115" t="n">
        <f aca="false">IF(CY45&lt;&gt;"",CY45-O45,"")</f>
        <v>0</v>
      </c>
      <c r="GJ45" s="115" t="n">
        <f aca="false">IF(CZ45&lt;&gt;"",CZ45-P45,"")</f>
        <v>0</v>
      </c>
      <c r="GK45" s="115" t="n">
        <f aca="false">IF(DA45&lt;&gt;"",DA45-Q45,"")</f>
        <v>0</v>
      </c>
      <c r="GL45" s="115" t="n">
        <f aca="false">IF(DB45&lt;&gt;"",DB45-R45,"")</f>
        <v>0</v>
      </c>
      <c r="GM45" s="115" t="n">
        <f aca="false">IF(DC45&lt;&gt;"",DC45-S45,"")</f>
        <v>0</v>
      </c>
      <c r="GN45" s="115" t="n">
        <f aca="false">IF(DD45&lt;&gt;"",DD45-T45,"")</f>
        <v>0</v>
      </c>
      <c r="GO45" s="115" t="n">
        <f aca="false">IF(DE45&lt;&gt;"",DE45-U45,"")</f>
        <v>0</v>
      </c>
      <c r="GP45" s="115" t="n">
        <f aca="false">IF(DF45&lt;&gt;"",DF45-V45,"")</f>
        <v>0</v>
      </c>
      <c r="GQ45" s="115" t="n">
        <f aca="false">IF(DG45&lt;&gt;"",DG45-W45,"")</f>
        <v>0</v>
      </c>
      <c r="GR45" s="116" t="n">
        <f aca="false" t="array" ref="GR45:GR45">MAX(DH45:GQ45)=MIN(DH45:GQ45)</f>
        <v>1</v>
      </c>
    </row>
    <row r="46" customFormat="false" ht="15" hidden="true" customHeight="false" outlineLevel="0" collapsed="false">
      <c r="A46" s="114" t="s">
        <v>27</v>
      </c>
      <c r="B46" s="115" t="n">
        <f aca="false">IFERROR(ROUND(AVERAGE(X46,AT46,BP46,CL46),0),"")</f>
        <v>4</v>
      </c>
      <c r="C46" s="115" t="n">
        <f aca="false">IFERROR(ROUND(AVERAGE(Y46,AU46,BQ46,CM46),0),"")</f>
        <v>4</v>
      </c>
      <c r="D46" s="115" t="n">
        <f aca="false">IFERROR(ROUND(AVERAGE(Z46,AV46,BR46,CN46),0),"")</f>
        <v>4</v>
      </c>
      <c r="E46" s="115" t="n">
        <f aca="false">IFERROR(ROUND(AVERAGE(AA46,AW46,BS46,CO46),0),"")</f>
        <v>2</v>
      </c>
      <c r="F46" s="115" t="n">
        <f aca="false">IFERROR(ROUND(AVERAGE(AB46,AX46,BT46,CP46),0),"")</f>
        <v>4</v>
      </c>
      <c r="G46" s="115" t="n">
        <f aca="false">IFERROR(ROUND(AVERAGE(AC46,AY46,BU46,CQ46),0),"")</f>
        <v>2</v>
      </c>
      <c r="H46" s="115" t="n">
        <f aca="false">IFERROR(ROUND(AVERAGE(AD46,AZ46,BV46,CR46),0),"")</f>
        <v>3</v>
      </c>
      <c r="I46" s="115" t="n">
        <f aca="false">IFERROR(ROUND(AVERAGE(AE46,BA46,BW46,CS46),0),"")</f>
        <v>5</v>
      </c>
      <c r="J46" s="115" t="n">
        <f aca="false">IFERROR(ROUND(AVERAGE(AF46,BB46,BX46,CT46),0),"")</f>
        <v>4</v>
      </c>
      <c r="K46" s="115" t="n">
        <f aca="false">IFERROR(ROUND(AVERAGE(AG46,BC46,BY46,CU46),0),"")</f>
        <v>5</v>
      </c>
      <c r="L46" s="115" t="n">
        <f aca="false">IFERROR(ROUND(AVERAGE(AH46,BD46,BZ46,CV46),0),"")</f>
        <v>3</v>
      </c>
      <c r="M46" s="115" t="n">
        <f aca="false">IFERROR(ROUND(AVERAGE(AI46,BE46,CA46,CW46),0),"")</f>
        <v>3</v>
      </c>
      <c r="N46" s="115" t="n">
        <f aca="false">IFERROR(ROUND(AVERAGE(AJ46,BF46,CB46,CX46),0),"")</f>
        <v>5</v>
      </c>
      <c r="O46" s="115" t="n">
        <f aca="false">IFERROR(ROUND(AVERAGE(AK46,BG46,CC46,CY46),0),"")</f>
        <v>4</v>
      </c>
      <c r="P46" s="115" t="n">
        <f aca="false">IFERROR(ROUND(AVERAGE(AL46,BH46,CD46,CZ46),0),"")</f>
        <v>3</v>
      </c>
      <c r="Q46" s="115" t="n">
        <f aca="false">IFERROR(ROUND(AVERAGE(AM46,BI46,CE46,DA46),0),"")</f>
        <v>3</v>
      </c>
      <c r="R46" s="115" t="n">
        <f aca="false">IFERROR(ROUND(AVERAGE(AN46,BJ46,CF46,DB46),0),"")</f>
        <v>3</v>
      </c>
      <c r="S46" s="115" t="n">
        <f aca="false">IFERROR(ROUND(AVERAGE(AO46,BK46,CG46,DC46),0),"")</f>
        <v>3</v>
      </c>
      <c r="T46" s="115" t="n">
        <f aca="false">IFERROR(ROUND(AVERAGE(AP46,BL46,CH46,DD46),0),"")</f>
        <v>3</v>
      </c>
      <c r="U46" s="115" t="n">
        <f aca="false">IFERROR(ROUND(AVERAGE(AQ46,BM46,CI46,DE46),0),"")</f>
        <v>3</v>
      </c>
      <c r="V46" s="115" t="n">
        <f aca="false">IFERROR(ROUND(AVERAGE(AR46,BN46,CJ46,DF46),0),"")</f>
        <v>3</v>
      </c>
      <c r="W46" s="115" t="n">
        <f aca="false">IFERROR(ROUND(AVERAGE(AS46,BO46,CK46,DG46),0),"")</f>
        <v>3</v>
      </c>
      <c r="X46" s="94" t="n">
        <f aca="false">IFERROR(INDEX('ES-Efficacy Acceptability'!H$12:H$52,MATCH($A46,'ES-Efficacy Acceptability'!$B$12:$B$52,0)),"")</f>
        <v>4</v>
      </c>
      <c r="Y46" s="94" t="n">
        <f aca="false">IFERROR(INDEX('ES-Efficacy Acceptability'!I$12:I$52,MATCH($A46,'ES-Efficacy Acceptability'!$B$12:$B$52,0)),"")</f>
        <v>4</v>
      </c>
      <c r="Z46" s="94" t="n">
        <f aca="false">IFERROR(INDEX('ES-Efficacy Acceptability'!J$12:J$52,MATCH($A46,'ES-Efficacy Acceptability'!$B$12:$B$52,0)),"")</f>
        <v>4</v>
      </c>
      <c r="AA46" s="94" t="n">
        <f aca="false">IFERROR(INDEX('ES-Efficacy Acceptability'!K$12:K$52,MATCH($A46,'ES-Efficacy Acceptability'!$B$12:$B$52,0)),"")</f>
        <v>2</v>
      </c>
      <c r="AB46" s="94" t="n">
        <f aca="false">IFERROR(INDEX('ES-Efficacy Acceptability'!L$12:L$52,MATCH($A46,'ES-Efficacy Acceptability'!$B$12:$B$52,0)),"")</f>
        <v>4</v>
      </c>
      <c r="AC46" s="94" t="n">
        <f aca="false">IFERROR(INDEX('ES-Efficacy Acceptability'!M$12:M$52,MATCH($A46,'ES-Efficacy Acceptability'!$B$12:$B$52,0)),"")</f>
        <v>2</v>
      </c>
      <c r="AD46" s="94" t="n">
        <f aca="false">IFERROR(INDEX('ES-Efficacy Acceptability'!N$12:N$52,MATCH($A46,'ES-Efficacy Acceptability'!$B$12:$B$52,0)),"")</f>
        <v>3</v>
      </c>
      <c r="AE46" s="94" t="n">
        <f aca="false">IFERROR(INDEX('ES-Efficacy Acceptability'!O$12:O$52,MATCH($A46,'ES-Efficacy Acceptability'!$B$12:$B$52,0)),"")</f>
        <v>5</v>
      </c>
      <c r="AF46" s="94" t="n">
        <f aca="false">IFERROR(INDEX('ES-Efficacy Acceptability'!P$12:P$52,MATCH($A46,'ES-Efficacy Acceptability'!$B$12:$B$52,0)),"")</f>
        <v>4</v>
      </c>
      <c r="AG46" s="94" t="n">
        <f aca="false">IFERROR(INDEX('ES-Efficacy Acceptability'!Q$12:Q$52,MATCH($A46,'ES-Efficacy Acceptability'!$B$12:$B$52,0)),"")</f>
        <v>5</v>
      </c>
      <c r="AH46" s="94" t="n">
        <f aca="false">IFERROR(INDEX('ES-Efficacy Acceptability'!R$12:R$52,MATCH($A46,'ES-Efficacy Acceptability'!$B$12:$B$52,0)),"")</f>
        <v>3</v>
      </c>
      <c r="AI46" s="94" t="n">
        <f aca="false">IFERROR(INDEX('ES-Efficacy Acceptability'!S$12:S$52,MATCH($A46,'ES-Efficacy Acceptability'!$B$12:$B$52,0)),"")</f>
        <v>3</v>
      </c>
      <c r="AJ46" s="94" t="n">
        <f aca="false">IFERROR(INDEX('ES-Efficacy Acceptability'!T$12:T$52,MATCH($A46,'ES-Efficacy Acceptability'!$B$12:$B$52,0)),"")</f>
        <v>4</v>
      </c>
      <c r="AK46" s="94" t="n">
        <f aca="false">IFERROR(INDEX('ES-Efficacy Acceptability'!U$12:U$52,MATCH($A46,'ES-Efficacy Acceptability'!$B$12:$B$52,0)),"")</f>
        <v>4</v>
      </c>
      <c r="AL46" s="94" t="n">
        <f aca="false">IFERROR(INDEX('ES-Efficacy Acceptability'!V$12:V$52,MATCH($A46,'ES-Efficacy Acceptability'!$B$12:$B$52,0)),"")</f>
        <v>3</v>
      </c>
      <c r="AM46" s="94" t="n">
        <f aca="false">IFERROR(INDEX('ES-Efficacy Acceptability'!W$12:W$52,MATCH($A46,'ES-Efficacy Acceptability'!$B$12:$B$52,0)),"")</f>
        <v>3</v>
      </c>
      <c r="AN46" s="94" t="n">
        <f aca="false">IFERROR(INDEX('ES-Efficacy Acceptability'!X$12:X$52,MATCH($A46,'ES-Efficacy Acceptability'!$B$12:$B$52,0)),"")</f>
        <v>3</v>
      </c>
      <c r="AO46" s="94" t="n">
        <f aca="false">IFERROR(INDEX('ES-Efficacy Acceptability'!Y$12:Y$52,MATCH($A46,'ES-Efficacy Acceptability'!$B$12:$B$52,0)),"")</f>
        <v>3</v>
      </c>
      <c r="AP46" s="94" t="n">
        <f aca="false">IFERROR(INDEX('ES-Efficacy Acceptability'!Z$12:Z$52,MATCH($A46,'ES-Efficacy Acceptability'!$B$12:$B$52,0)),"")</f>
        <v>3</v>
      </c>
      <c r="AQ46" s="94" t="n">
        <f aca="false">IFERROR(INDEX('ES-Efficacy Acceptability'!AA$12:AA$52,MATCH($A46,'ES-Efficacy Acceptability'!$B$12:$B$52,0)),"")</f>
        <v>3</v>
      </c>
      <c r="AR46" s="94" t="n">
        <f aca="false">IFERROR(INDEX('ES-Efficacy Acceptability'!AB$12:AB$52,MATCH($A46,'ES-Efficacy Acceptability'!$B$12:$B$52,0)),"")</f>
        <v>3</v>
      </c>
      <c r="AS46" s="94" t="n">
        <f aca="false">IFERROR(INDEX('ES-Efficacy Acceptability'!AC$12:AC$52,MATCH($A46,'ES-Efficacy Acceptability'!$B$12:$B$52,0)),"")</f>
        <v>3</v>
      </c>
      <c r="AT46" s="94" t="n">
        <f aca="false">IFERROR(INDEX('IT-Efficacy Acceptability'!H$12:H$52,MATCH($A46,'IT-Efficacy Acceptability'!$B$12:$B$52,0)),"")</f>
        <v>4</v>
      </c>
      <c r="AU46" s="94" t="n">
        <f aca="false">IFERROR(INDEX('IT-Efficacy Acceptability'!I$12:I$52,MATCH($A46,'IT-Efficacy Acceptability'!$B$12:$B$52,0)),"")</f>
        <v>4</v>
      </c>
      <c r="AV46" s="94" t="n">
        <f aca="false">IFERROR(INDEX('IT-Efficacy Acceptability'!J$12:J$52,MATCH($A46,'IT-Efficacy Acceptability'!$B$12:$B$52,0)),"")</f>
        <v>4</v>
      </c>
      <c r="AW46" s="94" t="n">
        <f aca="false">IFERROR(INDEX('IT-Efficacy Acceptability'!K$12:K$52,MATCH($A46,'IT-Efficacy Acceptability'!$B$12:$B$52,0)),"")</f>
        <v>2</v>
      </c>
      <c r="AX46" s="94" t="n">
        <f aca="false">IFERROR(INDEX('IT-Efficacy Acceptability'!L$12:L$52,MATCH($A46,'IT-Efficacy Acceptability'!$B$12:$B$52,0)),"")</f>
        <v>4</v>
      </c>
      <c r="AY46" s="94" t="n">
        <f aca="false">IFERROR(INDEX('IT-Efficacy Acceptability'!M$12:M$52,MATCH($A46,'IT-Efficacy Acceptability'!$B$12:$B$52,0)),"")</f>
        <v>2</v>
      </c>
      <c r="AZ46" s="94" t="n">
        <f aca="false">IFERROR(INDEX('IT-Efficacy Acceptability'!N$12:N$52,MATCH($A46,'IT-Efficacy Acceptability'!$B$12:$B$52,0)),"")</f>
        <v>3</v>
      </c>
      <c r="BA46" s="94" t="n">
        <f aca="false">IFERROR(INDEX('IT-Efficacy Acceptability'!O$12:O$52,MATCH($A46,'IT-Efficacy Acceptability'!$B$12:$B$52,0)),"")</f>
        <v>5</v>
      </c>
      <c r="BB46" s="94" t="n">
        <f aca="false">IFERROR(INDEX('IT-Efficacy Acceptability'!P$12:P$52,MATCH($A46,'IT-Efficacy Acceptability'!$B$12:$B$52,0)),"")</f>
        <v>4</v>
      </c>
      <c r="BC46" s="94" t="n">
        <f aca="false">IFERROR(INDEX('IT-Efficacy Acceptability'!Q$12:Q$52,MATCH($A46,'IT-Efficacy Acceptability'!$B$12:$B$52,0)),"")</f>
        <v>5</v>
      </c>
      <c r="BD46" s="94" t="n">
        <f aca="false">IFERROR(INDEX('IT-Efficacy Acceptability'!R$12:R$52,MATCH($A46,'IT-Efficacy Acceptability'!$B$12:$B$52,0)),"")</f>
        <v>3</v>
      </c>
      <c r="BE46" s="94" t="n">
        <f aca="false">IFERROR(INDEX('IT-Efficacy Acceptability'!S$12:S$52,MATCH($A46,'IT-Efficacy Acceptability'!$B$12:$B$52,0)),"")</f>
        <v>3</v>
      </c>
      <c r="BF46" s="94" t="n">
        <f aca="false">IFERROR(INDEX('IT-Efficacy Acceptability'!T$12:T$52,MATCH($A46,'IT-Efficacy Acceptability'!$B$12:$B$52,0)),"")</f>
        <v>4</v>
      </c>
      <c r="BG46" s="94" t="n">
        <f aca="false">IFERROR(INDEX('IT-Efficacy Acceptability'!U$12:U$52,MATCH($A46,'IT-Efficacy Acceptability'!$B$12:$B$52,0)),"")</f>
        <v>4</v>
      </c>
      <c r="BH46" s="94" t="n">
        <f aca="false">IFERROR(INDEX('IT-Efficacy Acceptability'!V$12:V$52,MATCH($A46,'IT-Efficacy Acceptability'!$B$12:$B$52,0)),"")</f>
        <v>3</v>
      </c>
      <c r="BI46" s="94" t="n">
        <f aca="false">IFERROR(INDEX('IT-Efficacy Acceptability'!W$12:W$52,MATCH($A46,'IT-Efficacy Acceptability'!$B$12:$B$52,0)),"")</f>
        <v>3</v>
      </c>
      <c r="BJ46" s="94" t="n">
        <f aca="false">IFERROR(INDEX('IT-Efficacy Acceptability'!X$12:X$52,MATCH($A46,'IT-Efficacy Acceptability'!$B$12:$B$52,0)),"")</f>
        <v>3</v>
      </c>
      <c r="BK46" s="94" t="n">
        <f aca="false">IFERROR(INDEX('IT-Efficacy Acceptability'!Y$12:Y$52,MATCH($A46,'IT-Efficacy Acceptability'!$B$12:$B$52,0)),"")</f>
        <v>3</v>
      </c>
      <c r="BL46" s="94" t="n">
        <f aca="false">IFERROR(INDEX('IT-Efficacy Acceptability'!Z$12:Z$52,MATCH($A46,'IT-Efficacy Acceptability'!$B$12:$B$52,0)),"")</f>
        <v>3</v>
      </c>
      <c r="BM46" s="94" t="n">
        <f aca="false">IFERROR(INDEX('IT-Efficacy Acceptability'!AA$12:AA$52,MATCH($A46,'IT-Efficacy Acceptability'!$B$12:$B$52,0)),"")</f>
        <v>3</v>
      </c>
      <c r="BN46" s="94" t="n">
        <f aca="false">IFERROR(INDEX('IT-Efficacy Acceptability'!AB$12:AB$52,MATCH($A46,'IT-Efficacy Acceptability'!$B$12:$B$52,0)),"")</f>
        <v>3</v>
      </c>
      <c r="BO46" s="94" t="n">
        <f aca="false">IFERROR(INDEX('IT-Efficacy Acceptability'!AC$12:AC$52,MATCH($A46,'IT-Efficacy Acceptability'!$B$12:$B$52,0)),"")</f>
        <v>3</v>
      </c>
      <c r="BP46" s="94" t="n">
        <f aca="false">IFERROR(INDEX('DE-Efficacy Acceptability'!H$12:H$52,MATCH($A46,'DE-Efficacy Acceptability'!$B$12:$B$52,0)),"")</f>
        <v>4</v>
      </c>
      <c r="BQ46" s="94" t="n">
        <f aca="false">IFERROR(INDEX('DE-Efficacy Acceptability'!I$12:I$52,MATCH($A46,'DE-Efficacy Acceptability'!$B$12:$B$52,0)),"")</f>
        <v>4</v>
      </c>
      <c r="BR46" s="94" t="n">
        <f aca="false">IFERROR(INDEX('DE-Efficacy Acceptability'!J$12:J$52,MATCH($A46,'DE-Efficacy Acceptability'!$B$12:$B$52,0)),"")</f>
        <v>4</v>
      </c>
      <c r="BS46" s="94" t="n">
        <f aca="false">IFERROR(INDEX('DE-Efficacy Acceptability'!K$12:K$52,MATCH($A46,'DE-Efficacy Acceptability'!$B$12:$B$52,0)),"")</f>
        <v>2</v>
      </c>
      <c r="BT46" s="94" t="n">
        <f aca="false">IFERROR(INDEX('DE-Efficacy Acceptability'!L$12:L$52,MATCH($A46,'DE-Efficacy Acceptability'!$B$12:$B$52,0)),"")</f>
        <v>4</v>
      </c>
      <c r="BU46" s="94" t="n">
        <f aca="false">IFERROR(INDEX('DE-Efficacy Acceptability'!M$12:M$52,MATCH($A46,'DE-Efficacy Acceptability'!$B$12:$B$52,0)),"")</f>
        <v>2</v>
      </c>
      <c r="BV46" s="94" t="n">
        <f aca="false">IFERROR(INDEX('DE-Efficacy Acceptability'!N$12:N$52,MATCH($A46,'DE-Efficacy Acceptability'!$B$12:$B$52,0)),"")</f>
        <v>3</v>
      </c>
      <c r="BW46" s="94" t="n">
        <f aca="false">IFERROR(INDEX('DE-Efficacy Acceptability'!O$12:O$52,MATCH($A46,'DE-Efficacy Acceptability'!$B$12:$B$52,0)),"")</f>
        <v>5</v>
      </c>
      <c r="BX46" s="94" t="n">
        <f aca="false">IFERROR(INDEX('DE-Efficacy Acceptability'!P$12:P$52,MATCH($A46,'DE-Efficacy Acceptability'!$B$12:$B$52,0)),"")</f>
        <v>4</v>
      </c>
      <c r="BY46" s="94" t="n">
        <f aca="false">IFERROR(INDEX('DE-Efficacy Acceptability'!Q$12:Q$52,MATCH($A46,'DE-Efficacy Acceptability'!$B$12:$B$52,0)),"")</f>
        <v>5</v>
      </c>
      <c r="BZ46" s="94" t="n">
        <f aca="false">IFERROR(INDEX('DE-Efficacy Acceptability'!R$12:R$52,MATCH($A46,'DE-Efficacy Acceptability'!$B$12:$B$52,0)),"")</f>
        <v>3</v>
      </c>
      <c r="CA46" s="94" t="n">
        <f aca="false">IFERROR(INDEX('DE-Efficacy Acceptability'!S$12:S$52,MATCH($A46,'DE-Efficacy Acceptability'!$B$12:$B$52,0)),"")</f>
        <v>3</v>
      </c>
      <c r="CB46" s="94" t="n">
        <f aca="false">IFERROR(INDEX('DE-Efficacy Acceptability'!T$12:T$52,MATCH($A46,'DE-Efficacy Acceptability'!$B$12:$B$52,0)),"")</f>
        <v>5</v>
      </c>
      <c r="CC46" s="94" t="n">
        <f aca="false">IFERROR(INDEX('DE-Efficacy Acceptability'!U$12:U$52,MATCH($A46,'DE-Efficacy Acceptability'!$B$12:$B$52,0)),"")</f>
        <v>4</v>
      </c>
      <c r="CD46" s="94" t="n">
        <f aca="false">IFERROR(INDEX('DE-Efficacy Acceptability'!V$12:V$52,MATCH($A46,'DE-Efficacy Acceptability'!$B$12:$B$52,0)),"")</f>
        <v>3</v>
      </c>
      <c r="CE46" s="94" t="n">
        <f aca="false">IFERROR(INDEX('DE-Efficacy Acceptability'!W$12:W$52,MATCH($A46,'DE-Efficacy Acceptability'!$B$12:$B$52,0)),"")</f>
        <v>3</v>
      </c>
      <c r="CF46" s="94" t="n">
        <f aca="false">IFERROR(INDEX('DE-Efficacy Acceptability'!X$12:X$52,MATCH($A46,'DE-Efficacy Acceptability'!$B$12:$B$52,0)),"")</f>
        <v>3</v>
      </c>
      <c r="CG46" s="94" t="n">
        <f aca="false">IFERROR(INDEX('DE-Efficacy Acceptability'!Y$12:Y$52,MATCH($A46,'DE-Efficacy Acceptability'!$B$12:$B$52,0)),"")</f>
        <v>3</v>
      </c>
      <c r="CH46" s="94" t="n">
        <f aca="false">IFERROR(INDEX('DE-Efficacy Acceptability'!Z$12:Z$52,MATCH($A46,'DE-Efficacy Acceptability'!$B$12:$B$52,0)),"")</f>
        <v>3</v>
      </c>
      <c r="CI46" s="94" t="n">
        <f aca="false">IFERROR(INDEX('DE-Efficacy Acceptability'!AA$12:AA$52,MATCH($A46,'DE-Efficacy Acceptability'!$B$12:$B$52,0)),"")</f>
        <v>3</v>
      </c>
      <c r="CJ46" s="94" t="n">
        <f aca="false">IFERROR(INDEX('DE-Efficacy Acceptability'!AB$12:AB$52,MATCH($A46,'DE-Efficacy Acceptability'!$B$12:$B$52,0)),"")</f>
        <v>3</v>
      </c>
      <c r="CK46" s="94" t="n">
        <f aca="false">IFERROR(INDEX('DE-Efficacy Acceptability'!AC$12:AC$52,MATCH($A46,'DE-Efficacy Acceptability'!$B$12:$B$52,0)),"")</f>
        <v>3</v>
      </c>
      <c r="CL46" s="94" t="n">
        <f aca="false">IFERROR(INDEX('FR-Efficacy Acceptability'!H$12:H$52,MATCH($A46,'FR-Efficacy Acceptability'!$B$12:$B$52,0)),"")</f>
        <v>4</v>
      </c>
      <c r="CM46" s="94" t="n">
        <f aca="false">IFERROR(INDEX('FR-Efficacy Acceptability'!I$12:I$52,MATCH($A46,'FR-Efficacy Acceptability'!$B$12:$B$52,0)),"")</f>
        <v>4</v>
      </c>
      <c r="CN46" s="94" t="n">
        <f aca="false">IFERROR(INDEX('FR-Efficacy Acceptability'!J$12:J$52,MATCH($A46,'FR-Efficacy Acceptability'!$B$12:$B$52,0)),"")</f>
        <v>4</v>
      </c>
      <c r="CO46" s="94" t="n">
        <f aca="false">IFERROR(INDEX('FR-Efficacy Acceptability'!K$12:K$52,MATCH($A46,'FR-Efficacy Acceptability'!$B$12:$B$52,0)),"")</f>
        <v>2</v>
      </c>
      <c r="CP46" s="94" t="n">
        <f aca="false">IFERROR(INDEX('FR-Efficacy Acceptability'!L$12:L$52,MATCH($A46,'FR-Efficacy Acceptability'!$B$12:$B$52,0)),"")</f>
        <v>4</v>
      </c>
      <c r="CQ46" s="94" t="n">
        <f aca="false">IFERROR(INDEX('FR-Efficacy Acceptability'!M$12:M$52,MATCH($A46,'FR-Efficacy Acceptability'!$B$12:$B$52,0)),"")</f>
        <v>2</v>
      </c>
      <c r="CR46" s="94" t="n">
        <f aca="false">IFERROR(INDEX('FR-Efficacy Acceptability'!N$12:N$52,MATCH($A46,'FR-Efficacy Acceptability'!$B$12:$B$52,0)),"")</f>
        <v>3</v>
      </c>
      <c r="CS46" s="94" t="n">
        <f aca="false">IFERROR(INDEX('FR-Efficacy Acceptability'!O$12:O$52,MATCH($A46,'FR-Efficacy Acceptability'!$B$12:$B$52,0)),"")</f>
        <v>5</v>
      </c>
      <c r="CT46" s="94" t="n">
        <f aca="false">IFERROR(INDEX('FR-Efficacy Acceptability'!P$12:P$52,MATCH($A46,'FR-Efficacy Acceptability'!$B$12:$B$52,0)),"")</f>
        <v>4</v>
      </c>
      <c r="CU46" s="94" t="n">
        <f aca="false">IFERROR(INDEX('FR-Efficacy Acceptability'!Q$12:Q$52,MATCH($A46,'FR-Efficacy Acceptability'!$B$12:$B$52,0)),"")</f>
        <v>5</v>
      </c>
      <c r="CV46" s="94" t="n">
        <f aca="false">IFERROR(INDEX('FR-Efficacy Acceptability'!R$12:R$52,MATCH($A46,'FR-Efficacy Acceptability'!$B$12:$B$52,0)),"")</f>
        <v>3</v>
      </c>
      <c r="CW46" s="94" t="n">
        <f aca="false">IFERROR(INDEX('FR-Efficacy Acceptability'!S$12:S$52,MATCH($A46,'FR-Efficacy Acceptability'!$B$12:$B$52,0)),"")</f>
        <v>3</v>
      </c>
      <c r="CX46" s="94" t="n">
        <f aca="false">IFERROR(INDEX('FR-Efficacy Acceptability'!T$12:T$52,MATCH($A46,'FR-Efficacy Acceptability'!$B$12:$B$52,0)),"")</f>
        <v>5</v>
      </c>
      <c r="CY46" s="94" t="n">
        <f aca="false">IFERROR(INDEX('FR-Efficacy Acceptability'!U$12:U$52,MATCH($A46,'FR-Efficacy Acceptability'!$B$12:$B$52,0)),"")</f>
        <v>4</v>
      </c>
      <c r="CZ46" s="94" t="n">
        <f aca="false">IFERROR(INDEX('FR-Efficacy Acceptability'!V$12:V$52,MATCH($A46,'FR-Efficacy Acceptability'!$B$12:$B$52,0)),"")</f>
        <v>3</v>
      </c>
      <c r="DA46" s="94" t="n">
        <f aca="false">IFERROR(INDEX('FR-Efficacy Acceptability'!W$12:W$52,MATCH($A46,'FR-Efficacy Acceptability'!$B$12:$B$52,0)),"")</f>
        <v>3</v>
      </c>
      <c r="DB46" s="94" t="n">
        <f aca="false">IFERROR(INDEX('FR-Efficacy Acceptability'!X$12:X$52,MATCH($A46,'FR-Efficacy Acceptability'!$B$12:$B$52,0)),"")</f>
        <v>3</v>
      </c>
      <c r="DC46" s="94" t="n">
        <f aca="false">IFERROR(INDEX('FR-Efficacy Acceptability'!Y$12:Y$52,MATCH($A46,'FR-Efficacy Acceptability'!$B$12:$B$52,0)),"")</f>
        <v>3</v>
      </c>
      <c r="DD46" s="94" t="n">
        <f aca="false">IFERROR(INDEX('FR-Efficacy Acceptability'!Z$12:Z$52,MATCH($A46,'FR-Efficacy Acceptability'!$B$12:$B$52,0)),"")</f>
        <v>3</v>
      </c>
      <c r="DE46" s="94" t="n">
        <f aca="false">IFERROR(INDEX('FR-Efficacy Acceptability'!AA$12:AA$52,MATCH($A46,'FR-Efficacy Acceptability'!$B$12:$B$52,0)),"")</f>
        <v>3</v>
      </c>
      <c r="DF46" s="94" t="n">
        <f aca="false">IFERROR(INDEX('FR-Efficacy Acceptability'!AB$12:AB$52,MATCH($A46,'FR-Efficacy Acceptability'!$B$12:$B$52,0)),"")</f>
        <v>3</v>
      </c>
      <c r="DG46" s="94" t="n">
        <f aca="false">IFERROR(INDEX('FR-Efficacy Acceptability'!AC$12:AC$52,MATCH($A46,'FR-Efficacy Acceptability'!$B$12:$B$52,0)),"")</f>
        <v>3</v>
      </c>
      <c r="DH46" s="115" t="n">
        <f aca="false">IF(X46&lt;&gt;"",X46-B46,"")</f>
        <v>0</v>
      </c>
      <c r="DI46" s="115" t="n">
        <f aca="false">IF(Y46&lt;&gt;"",Y46-C46,"")</f>
        <v>0</v>
      </c>
      <c r="DJ46" s="115" t="n">
        <f aca="false">IF(Z46&lt;&gt;"",Z46-D46,"")</f>
        <v>0</v>
      </c>
      <c r="DK46" s="115" t="n">
        <f aca="false">IF(AA46&lt;&gt;"",AA46-E46,"")</f>
        <v>0</v>
      </c>
      <c r="DL46" s="115" t="n">
        <f aca="false">IF(AB46&lt;&gt;"",AB46-F46,"")</f>
        <v>0</v>
      </c>
      <c r="DM46" s="115" t="n">
        <f aca="false">IF(AC46&lt;&gt;"",AC46-G46,"")</f>
        <v>0</v>
      </c>
      <c r="DN46" s="115" t="n">
        <f aca="false">IF(AD46&lt;&gt;"",AD46-H46,"")</f>
        <v>0</v>
      </c>
      <c r="DO46" s="115" t="n">
        <f aca="false">IF(AE46&lt;&gt;"",AE46-I46,"")</f>
        <v>0</v>
      </c>
      <c r="DP46" s="115" t="n">
        <f aca="false">IF(AF46&lt;&gt;"",AF46-J46,"")</f>
        <v>0</v>
      </c>
      <c r="DQ46" s="115" t="n">
        <f aca="false">IF(AG46&lt;&gt;"",AG46-K46,"")</f>
        <v>0</v>
      </c>
      <c r="DR46" s="115" t="n">
        <f aca="false">IF(AH46&lt;&gt;"",AH46-L46,"")</f>
        <v>0</v>
      </c>
      <c r="DS46" s="115" t="n">
        <f aca="false">IF(AI46&lt;&gt;"",AI46-M46,"")</f>
        <v>0</v>
      </c>
      <c r="DT46" s="115" t="n">
        <f aca="false">IF(AJ46&lt;&gt;"",AJ46-N46,"")</f>
        <v>-1</v>
      </c>
      <c r="DU46" s="115" t="n">
        <f aca="false">IF(AK46&lt;&gt;"",AK46-O46,"")</f>
        <v>0</v>
      </c>
      <c r="DV46" s="115" t="n">
        <f aca="false">IF(AL46&lt;&gt;"",AL46-P46,"")</f>
        <v>0</v>
      </c>
      <c r="DW46" s="115" t="n">
        <f aca="false">IF(AM46&lt;&gt;"",AM46-Q46,"")</f>
        <v>0</v>
      </c>
      <c r="DX46" s="115" t="n">
        <f aca="false">IF(AN46&lt;&gt;"",AN46-R46,"")</f>
        <v>0</v>
      </c>
      <c r="DY46" s="115" t="n">
        <f aca="false">IF(AO46&lt;&gt;"",AO46-S46,"")</f>
        <v>0</v>
      </c>
      <c r="DZ46" s="115" t="n">
        <f aca="false">IF(AP46&lt;&gt;"",AP46-T46,"")</f>
        <v>0</v>
      </c>
      <c r="EA46" s="115" t="n">
        <f aca="false">IF(AQ46&lt;&gt;"",AQ46-U46,"")</f>
        <v>0</v>
      </c>
      <c r="EB46" s="115" t="n">
        <f aca="false">IF(AR46&lt;&gt;"",AR46-V46,"")</f>
        <v>0</v>
      </c>
      <c r="EC46" s="115" t="n">
        <f aca="false">IF(AS46&lt;&gt;"",AS46-W46,"")</f>
        <v>0</v>
      </c>
      <c r="ED46" s="115" t="n">
        <f aca="false">IF(AT46&lt;&gt;"",AT46-B46,"")</f>
        <v>0</v>
      </c>
      <c r="EE46" s="115" t="n">
        <f aca="false">IF(AU46&lt;&gt;"",AU46-C46,"")</f>
        <v>0</v>
      </c>
      <c r="EF46" s="115" t="n">
        <f aca="false">IF(AV46&lt;&gt;"",AV46-D46,"")</f>
        <v>0</v>
      </c>
      <c r="EG46" s="115" t="n">
        <f aca="false">IF(AW46&lt;&gt;"",AW46-E46,"")</f>
        <v>0</v>
      </c>
      <c r="EH46" s="115" t="n">
        <f aca="false">IF(AX46&lt;&gt;"",AX46-F46,"")</f>
        <v>0</v>
      </c>
      <c r="EI46" s="115" t="n">
        <f aca="false">IF(AY46&lt;&gt;"",AY46-G46,"")</f>
        <v>0</v>
      </c>
      <c r="EJ46" s="115" t="n">
        <f aca="false">IF(AZ46&lt;&gt;"",AZ46-H46,"")</f>
        <v>0</v>
      </c>
      <c r="EK46" s="115" t="n">
        <f aca="false">IF(BA46&lt;&gt;"",BA46-I46,"")</f>
        <v>0</v>
      </c>
      <c r="EL46" s="115" t="n">
        <f aca="false">IF(BB46&lt;&gt;"",BB46-J46,"")</f>
        <v>0</v>
      </c>
      <c r="EM46" s="115" t="n">
        <f aca="false">IF(BC46&lt;&gt;"",BC46-K46,"")</f>
        <v>0</v>
      </c>
      <c r="EN46" s="115" t="n">
        <f aca="false">IF(BD46&lt;&gt;"",BD46-L46,"")</f>
        <v>0</v>
      </c>
      <c r="EO46" s="115" t="n">
        <f aca="false">IF(BE46&lt;&gt;"",BE46-M46,"")</f>
        <v>0</v>
      </c>
      <c r="EP46" s="115" t="n">
        <f aca="false">IF(BF46&lt;&gt;"",BF46-N46,"")</f>
        <v>-1</v>
      </c>
      <c r="EQ46" s="115" t="n">
        <f aca="false">IF(BG46&lt;&gt;"",BG46-O46,"")</f>
        <v>0</v>
      </c>
      <c r="ER46" s="115" t="n">
        <f aca="false">IF(BH46&lt;&gt;"",BH46-P46,"")</f>
        <v>0</v>
      </c>
      <c r="ES46" s="115" t="n">
        <f aca="false">IF(BI46&lt;&gt;"",BI46-Q46,"")</f>
        <v>0</v>
      </c>
      <c r="ET46" s="115" t="n">
        <f aca="false">IF(BJ46&lt;&gt;"",BJ46-R46,"")</f>
        <v>0</v>
      </c>
      <c r="EU46" s="115" t="n">
        <f aca="false">IF(BK46&lt;&gt;"",BK46-S46,"")</f>
        <v>0</v>
      </c>
      <c r="EV46" s="115" t="n">
        <f aca="false">IF(BL46&lt;&gt;"",BL46-T46,"")</f>
        <v>0</v>
      </c>
      <c r="EW46" s="115" t="n">
        <f aca="false">IF(BM46&lt;&gt;"",BM46-U46,"")</f>
        <v>0</v>
      </c>
      <c r="EX46" s="115" t="n">
        <f aca="false">IF(BN46&lt;&gt;"",BN46-V46,"")</f>
        <v>0</v>
      </c>
      <c r="EY46" s="115" t="n">
        <f aca="false">IF(BO46&lt;&gt;"",BO46-W46,"")</f>
        <v>0</v>
      </c>
      <c r="EZ46" s="115" t="n">
        <f aca="false">IF(BP46&lt;&gt;"",BP46-B46,"")</f>
        <v>0</v>
      </c>
      <c r="FA46" s="115" t="n">
        <f aca="false">IF(BQ46&lt;&gt;"",BQ46-C46,"")</f>
        <v>0</v>
      </c>
      <c r="FB46" s="115" t="n">
        <f aca="false">IF(BR46&lt;&gt;"",BR46-D46,"")</f>
        <v>0</v>
      </c>
      <c r="FC46" s="115" t="n">
        <f aca="false">IF(BS46&lt;&gt;"",BS46-E46,"")</f>
        <v>0</v>
      </c>
      <c r="FD46" s="115" t="n">
        <f aca="false">IF(BT46&lt;&gt;"",BT46-F46,"")</f>
        <v>0</v>
      </c>
      <c r="FE46" s="115" t="n">
        <f aca="false">IF(BU46&lt;&gt;"",BU46-G46,"")</f>
        <v>0</v>
      </c>
      <c r="FF46" s="115" t="n">
        <f aca="false">IF(BV46&lt;&gt;"",BV46-H46,"")</f>
        <v>0</v>
      </c>
      <c r="FG46" s="115" t="n">
        <f aca="false">IF(BW46&lt;&gt;"",BW46-I46,"")</f>
        <v>0</v>
      </c>
      <c r="FH46" s="115" t="n">
        <f aca="false">IF(BX46&lt;&gt;"",BX46-J46,"")</f>
        <v>0</v>
      </c>
      <c r="FI46" s="115" t="n">
        <f aca="false">IF(BY46&lt;&gt;"",BY46-K46,"")</f>
        <v>0</v>
      </c>
      <c r="FJ46" s="115" t="n">
        <f aca="false">IF(BZ46&lt;&gt;"",BZ46-L46,"")</f>
        <v>0</v>
      </c>
      <c r="FK46" s="115" t="n">
        <f aca="false">IF(CA46&lt;&gt;"",CA46-M46,"")</f>
        <v>0</v>
      </c>
      <c r="FL46" s="115" t="n">
        <f aca="false">IF(CB46&lt;&gt;"",CB46-N46,"")</f>
        <v>0</v>
      </c>
      <c r="FM46" s="115" t="n">
        <f aca="false">IF(CC46&lt;&gt;"",CC46-O46,"")</f>
        <v>0</v>
      </c>
      <c r="FN46" s="115" t="n">
        <f aca="false">IF(CD46&lt;&gt;"",CD46-P46,"")</f>
        <v>0</v>
      </c>
      <c r="FO46" s="115" t="n">
        <f aca="false">IF(CE46&lt;&gt;"",CE46-Q46,"")</f>
        <v>0</v>
      </c>
      <c r="FP46" s="115" t="n">
        <f aca="false">IF(CF46&lt;&gt;"",CF46-R46,"")</f>
        <v>0</v>
      </c>
      <c r="FQ46" s="115" t="n">
        <f aca="false">IF(CG46&lt;&gt;"",CG46-S46,"")</f>
        <v>0</v>
      </c>
      <c r="FR46" s="115" t="n">
        <f aca="false">IF(CH46&lt;&gt;"",CH46-T46,"")</f>
        <v>0</v>
      </c>
      <c r="FS46" s="115" t="n">
        <f aca="false">IF(CI46&lt;&gt;"",CI46-U46,"")</f>
        <v>0</v>
      </c>
      <c r="FT46" s="115" t="n">
        <f aca="false">IF(CJ46&lt;&gt;"",CJ46-V46,"")</f>
        <v>0</v>
      </c>
      <c r="FU46" s="115" t="n">
        <f aca="false">IF(CK46&lt;&gt;"",CK46-W46,"")</f>
        <v>0</v>
      </c>
      <c r="FV46" s="115" t="n">
        <f aca="false">IF(CL46&lt;&gt;"",CL46-B46,"")</f>
        <v>0</v>
      </c>
      <c r="FW46" s="115" t="n">
        <f aca="false">IF(CM46&lt;&gt;"",CM46-C46,"")</f>
        <v>0</v>
      </c>
      <c r="FX46" s="115" t="n">
        <f aca="false">IF(CN46&lt;&gt;"",CN46-D46,"")</f>
        <v>0</v>
      </c>
      <c r="FY46" s="115" t="n">
        <f aca="false">IF(CO46&lt;&gt;"",CO46-E46,"")</f>
        <v>0</v>
      </c>
      <c r="FZ46" s="115" t="n">
        <f aca="false">IF(CP46&lt;&gt;"",CP46-F46,"")</f>
        <v>0</v>
      </c>
      <c r="GA46" s="115" t="n">
        <f aca="false">IF(CQ46&lt;&gt;"",CQ46-G46,"")</f>
        <v>0</v>
      </c>
      <c r="GB46" s="115" t="n">
        <f aca="false">IF(CR46&lt;&gt;"",CR46-H46,"")</f>
        <v>0</v>
      </c>
      <c r="GC46" s="115" t="n">
        <f aca="false">IF(CS46&lt;&gt;"",CS46-I46,"")</f>
        <v>0</v>
      </c>
      <c r="GD46" s="115" t="n">
        <f aca="false">IF(CT46&lt;&gt;"",CT46-J46,"")</f>
        <v>0</v>
      </c>
      <c r="GE46" s="115" t="n">
        <f aca="false">IF(CU46&lt;&gt;"",CU46-K46,"")</f>
        <v>0</v>
      </c>
      <c r="GF46" s="115" t="n">
        <f aca="false">IF(CV46&lt;&gt;"",CV46-L46,"")</f>
        <v>0</v>
      </c>
      <c r="GG46" s="115" t="n">
        <f aca="false">IF(CW46&lt;&gt;"",CW46-M46,"")</f>
        <v>0</v>
      </c>
      <c r="GH46" s="115" t="n">
        <f aca="false">IF(CX46&lt;&gt;"",CX46-N46,"")</f>
        <v>0</v>
      </c>
      <c r="GI46" s="115" t="n">
        <f aca="false">IF(CY46&lt;&gt;"",CY46-O46,"")</f>
        <v>0</v>
      </c>
      <c r="GJ46" s="115" t="n">
        <f aca="false">IF(CZ46&lt;&gt;"",CZ46-P46,"")</f>
        <v>0</v>
      </c>
      <c r="GK46" s="115" t="n">
        <f aca="false">IF(DA46&lt;&gt;"",DA46-Q46,"")</f>
        <v>0</v>
      </c>
      <c r="GL46" s="115" t="n">
        <f aca="false">IF(DB46&lt;&gt;"",DB46-R46,"")</f>
        <v>0</v>
      </c>
      <c r="GM46" s="115" t="n">
        <f aca="false">IF(DC46&lt;&gt;"",DC46-S46,"")</f>
        <v>0</v>
      </c>
      <c r="GN46" s="115" t="n">
        <f aca="false">IF(DD46&lt;&gt;"",DD46-T46,"")</f>
        <v>0</v>
      </c>
      <c r="GO46" s="115" t="n">
        <f aca="false">IF(DE46&lt;&gt;"",DE46-U46,"")</f>
        <v>0</v>
      </c>
      <c r="GP46" s="115" t="n">
        <f aca="false">IF(DF46&lt;&gt;"",DF46-V46,"")</f>
        <v>0</v>
      </c>
      <c r="GQ46" s="115" t="n">
        <f aca="false">IF(DG46&lt;&gt;"",DG46-W46,"")</f>
        <v>0</v>
      </c>
      <c r="GR46" s="116" t="n">
        <f aca="false" t="array" ref="GR46:GR46">MAX(DH46:GQ46)=MIN(DH46:GQ46)</f>
        <v>0</v>
      </c>
    </row>
    <row r="47" customFormat="false" ht="15" hidden="true" customHeight="false" outlineLevel="0" collapsed="false">
      <c r="A47" s="114" t="s">
        <v>40</v>
      </c>
      <c r="B47" s="115" t="n">
        <f aca="false">IFERROR(ROUND(AVERAGE(X47,AT47,BP47,CL47),0),"")</f>
        <v>4</v>
      </c>
      <c r="C47" s="115" t="n">
        <f aca="false">IFERROR(ROUND(AVERAGE(Y47,AU47,BQ47,CM47),0),"")</f>
        <v>4</v>
      </c>
      <c r="D47" s="115" t="n">
        <f aca="false">IFERROR(ROUND(AVERAGE(Z47,AV47,BR47,CN47),0),"")</f>
        <v>4</v>
      </c>
      <c r="E47" s="115" t="n">
        <f aca="false">IFERROR(ROUND(AVERAGE(AA47,AW47,BS47,CO47),0),"")</f>
        <v>4</v>
      </c>
      <c r="F47" s="115" t="n">
        <f aca="false">IFERROR(ROUND(AVERAGE(AB47,AX47,BT47,CP47),0),"")</f>
        <v>5</v>
      </c>
      <c r="G47" s="115" t="n">
        <f aca="false">IFERROR(ROUND(AVERAGE(AC47,AY47,BU47,CQ47),0),"")</f>
        <v>2</v>
      </c>
      <c r="H47" s="115" t="n">
        <f aca="false">IFERROR(ROUND(AVERAGE(AD47,AZ47,BV47,CR47),0),"")</f>
        <v>3</v>
      </c>
      <c r="I47" s="115" t="n">
        <f aca="false">IFERROR(ROUND(AVERAGE(AE47,BA47,BW47,CS47),0),"")</f>
        <v>3</v>
      </c>
      <c r="J47" s="115" t="n">
        <f aca="false">IFERROR(ROUND(AVERAGE(AF47,BB47,BX47,CT47),0),"")</f>
        <v>4</v>
      </c>
      <c r="K47" s="115" t="n">
        <f aca="false">IFERROR(ROUND(AVERAGE(AG47,BC47,BY47,CU47),0),"")</f>
        <v>5</v>
      </c>
      <c r="L47" s="115" t="n">
        <f aca="false">IFERROR(ROUND(AVERAGE(AH47,BD47,BZ47,CV47),0),"")</f>
        <v>4</v>
      </c>
      <c r="M47" s="115" t="n">
        <f aca="false">IFERROR(ROUND(AVERAGE(AI47,BE47,CA47,CW47),0),"")</f>
        <v>4</v>
      </c>
      <c r="N47" s="115" t="n">
        <f aca="false">IFERROR(ROUND(AVERAGE(AJ47,BF47,CB47,CX47),0),"")</f>
        <v>5</v>
      </c>
      <c r="O47" s="115" t="n">
        <f aca="false">IFERROR(ROUND(AVERAGE(AK47,BG47,CC47,CY47),0),"")</f>
        <v>4</v>
      </c>
      <c r="P47" s="115" t="n">
        <f aca="false">IFERROR(ROUND(AVERAGE(AL47,BH47,CD47,CZ47),0),"")</f>
        <v>2</v>
      </c>
      <c r="Q47" s="115" t="n">
        <f aca="false">IFERROR(ROUND(AVERAGE(AM47,BI47,CE47,DA47),0),"")</f>
        <v>3</v>
      </c>
      <c r="R47" s="115" t="n">
        <f aca="false">IFERROR(ROUND(AVERAGE(AN47,BJ47,CF47,DB47),0),"")</f>
        <v>3</v>
      </c>
      <c r="S47" s="115" t="n">
        <f aca="false">IFERROR(ROUND(AVERAGE(AO47,BK47,CG47,DC47),0),"")</f>
        <v>3</v>
      </c>
      <c r="T47" s="115" t="n">
        <f aca="false">IFERROR(ROUND(AVERAGE(AP47,BL47,CH47,DD47),0),"")</f>
        <v>3</v>
      </c>
      <c r="U47" s="115" t="n">
        <f aca="false">IFERROR(ROUND(AVERAGE(AQ47,BM47,CI47,DE47),0),"")</f>
        <v>3</v>
      </c>
      <c r="V47" s="115" t="n">
        <f aca="false">IFERROR(ROUND(AVERAGE(AR47,BN47,CJ47,DF47),0),"")</f>
        <v>3</v>
      </c>
      <c r="W47" s="115" t="n">
        <f aca="false">IFERROR(ROUND(AVERAGE(AS47,BO47,CK47,DG47),0),"")</f>
        <v>3</v>
      </c>
      <c r="X47" s="94" t="n">
        <f aca="false">IFERROR(INDEX('ES-Efficacy Acceptability'!H$12:H$52,MATCH($A47,'ES-Efficacy Acceptability'!$B$12:$B$52,0)),"")</f>
        <v>4</v>
      </c>
      <c r="Y47" s="94" t="n">
        <f aca="false">IFERROR(INDEX('ES-Efficacy Acceptability'!I$12:I$52,MATCH($A47,'ES-Efficacy Acceptability'!$B$12:$B$52,0)),"")</f>
        <v>4</v>
      </c>
      <c r="Z47" s="94" t="n">
        <f aca="false">IFERROR(INDEX('ES-Efficacy Acceptability'!J$12:J$52,MATCH($A47,'ES-Efficacy Acceptability'!$B$12:$B$52,0)),"")</f>
        <v>4</v>
      </c>
      <c r="AA47" s="94" t="n">
        <f aca="false">IFERROR(INDEX('ES-Efficacy Acceptability'!K$12:K$52,MATCH($A47,'ES-Efficacy Acceptability'!$B$12:$B$52,0)),"")</f>
        <v>4</v>
      </c>
      <c r="AB47" s="94" t="n">
        <f aca="false">IFERROR(INDEX('ES-Efficacy Acceptability'!L$12:L$52,MATCH($A47,'ES-Efficacy Acceptability'!$B$12:$B$52,0)),"")</f>
        <v>5</v>
      </c>
      <c r="AC47" s="94" t="n">
        <f aca="false">IFERROR(INDEX('ES-Efficacy Acceptability'!M$12:M$52,MATCH($A47,'ES-Efficacy Acceptability'!$B$12:$B$52,0)),"")</f>
        <v>2</v>
      </c>
      <c r="AD47" s="94" t="n">
        <f aca="false">IFERROR(INDEX('ES-Efficacy Acceptability'!N$12:N$52,MATCH($A47,'ES-Efficacy Acceptability'!$B$12:$B$52,0)),"")</f>
        <v>3</v>
      </c>
      <c r="AE47" s="94" t="n">
        <f aca="false">IFERROR(INDEX('ES-Efficacy Acceptability'!O$12:O$52,MATCH($A47,'ES-Efficacy Acceptability'!$B$12:$B$52,0)),"")</f>
        <v>3</v>
      </c>
      <c r="AF47" s="94" t="n">
        <f aca="false">IFERROR(INDEX('ES-Efficacy Acceptability'!P$12:P$52,MATCH($A47,'ES-Efficacy Acceptability'!$B$12:$B$52,0)),"")</f>
        <v>4</v>
      </c>
      <c r="AG47" s="94" t="n">
        <f aca="false">IFERROR(INDEX('ES-Efficacy Acceptability'!Q$12:Q$52,MATCH($A47,'ES-Efficacy Acceptability'!$B$12:$B$52,0)),"")</f>
        <v>5</v>
      </c>
      <c r="AH47" s="94" t="n">
        <f aca="false">IFERROR(INDEX('ES-Efficacy Acceptability'!R$12:R$52,MATCH($A47,'ES-Efficacy Acceptability'!$B$12:$B$52,0)),"")</f>
        <v>4</v>
      </c>
      <c r="AI47" s="94" t="n">
        <f aca="false">IFERROR(INDEX('ES-Efficacy Acceptability'!S$12:S$52,MATCH($A47,'ES-Efficacy Acceptability'!$B$12:$B$52,0)),"")</f>
        <v>4</v>
      </c>
      <c r="AJ47" s="94" t="n">
        <f aca="false">IFERROR(INDEX('ES-Efficacy Acceptability'!T$12:T$52,MATCH($A47,'ES-Efficacy Acceptability'!$B$12:$B$52,0)),"")</f>
        <v>5</v>
      </c>
      <c r="AK47" s="94" t="n">
        <f aca="false">IFERROR(INDEX('ES-Efficacy Acceptability'!U$12:U$52,MATCH($A47,'ES-Efficacy Acceptability'!$B$12:$B$52,0)),"")</f>
        <v>4</v>
      </c>
      <c r="AL47" s="94" t="n">
        <f aca="false">IFERROR(INDEX('ES-Efficacy Acceptability'!V$12:V$52,MATCH($A47,'ES-Efficacy Acceptability'!$B$12:$B$52,0)),"")</f>
        <v>2</v>
      </c>
      <c r="AM47" s="94" t="n">
        <f aca="false">IFERROR(INDEX('ES-Efficacy Acceptability'!W$12:W$52,MATCH($A47,'ES-Efficacy Acceptability'!$B$12:$B$52,0)),"")</f>
        <v>3</v>
      </c>
      <c r="AN47" s="94" t="n">
        <f aca="false">IFERROR(INDEX('ES-Efficacy Acceptability'!X$12:X$52,MATCH($A47,'ES-Efficacy Acceptability'!$B$12:$B$52,0)),"")</f>
        <v>3</v>
      </c>
      <c r="AO47" s="94" t="n">
        <f aca="false">IFERROR(INDEX('ES-Efficacy Acceptability'!Y$12:Y$52,MATCH($A47,'ES-Efficacy Acceptability'!$B$12:$B$52,0)),"")</f>
        <v>3</v>
      </c>
      <c r="AP47" s="94" t="n">
        <f aca="false">IFERROR(INDEX('ES-Efficacy Acceptability'!Z$12:Z$52,MATCH($A47,'ES-Efficacy Acceptability'!$B$12:$B$52,0)),"")</f>
        <v>3</v>
      </c>
      <c r="AQ47" s="94" t="n">
        <f aca="false">IFERROR(INDEX('ES-Efficacy Acceptability'!AA$12:AA$52,MATCH($A47,'ES-Efficacy Acceptability'!$B$12:$B$52,0)),"")</f>
        <v>3</v>
      </c>
      <c r="AR47" s="94" t="n">
        <f aca="false">IFERROR(INDEX('ES-Efficacy Acceptability'!AB$12:AB$52,MATCH($A47,'ES-Efficacy Acceptability'!$B$12:$B$52,0)),"")</f>
        <v>3</v>
      </c>
      <c r="AS47" s="94" t="n">
        <f aca="false">IFERROR(INDEX('ES-Efficacy Acceptability'!AC$12:AC$52,MATCH($A47,'ES-Efficacy Acceptability'!$B$12:$B$52,0)),"")</f>
        <v>3</v>
      </c>
      <c r="AT47" s="94" t="n">
        <f aca="false">IFERROR(INDEX('IT-Efficacy Acceptability'!H$12:H$52,MATCH($A47,'IT-Efficacy Acceptability'!$B$12:$B$52,0)),"")</f>
        <v>4</v>
      </c>
      <c r="AU47" s="94" t="n">
        <f aca="false">IFERROR(INDEX('IT-Efficacy Acceptability'!I$12:I$52,MATCH($A47,'IT-Efficacy Acceptability'!$B$12:$B$52,0)),"")</f>
        <v>4</v>
      </c>
      <c r="AV47" s="94" t="n">
        <f aca="false">IFERROR(INDEX('IT-Efficacy Acceptability'!J$12:J$52,MATCH($A47,'IT-Efficacy Acceptability'!$B$12:$B$52,0)),"")</f>
        <v>4</v>
      </c>
      <c r="AW47" s="94" t="n">
        <f aca="false">IFERROR(INDEX('IT-Efficacy Acceptability'!K$12:K$52,MATCH($A47,'IT-Efficacy Acceptability'!$B$12:$B$52,0)),"")</f>
        <v>4</v>
      </c>
      <c r="AX47" s="94" t="n">
        <f aca="false">IFERROR(INDEX('IT-Efficacy Acceptability'!L$12:L$52,MATCH($A47,'IT-Efficacy Acceptability'!$B$12:$B$52,0)),"")</f>
        <v>5</v>
      </c>
      <c r="AY47" s="94" t="n">
        <f aca="false">IFERROR(INDEX('IT-Efficacy Acceptability'!M$12:M$52,MATCH($A47,'IT-Efficacy Acceptability'!$B$12:$B$52,0)),"")</f>
        <v>2</v>
      </c>
      <c r="AZ47" s="94" t="n">
        <f aca="false">IFERROR(INDEX('IT-Efficacy Acceptability'!N$12:N$52,MATCH($A47,'IT-Efficacy Acceptability'!$B$12:$B$52,0)),"")</f>
        <v>3</v>
      </c>
      <c r="BA47" s="94" t="n">
        <f aca="false">IFERROR(INDEX('IT-Efficacy Acceptability'!O$12:O$52,MATCH($A47,'IT-Efficacy Acceptability'!$B$12:$B$52,0)),"")</f>
        <v>3</v>
      </c>
      <c r="BB47" s="94" t="n">
        <f aca="false">IFERROR(INDEX('IT-Efficacy Acceptability'!P$12:P$52,MATCH($A47,'IT-Efficacy Acceptability'!$B$12:$B$52,0)),"")</f>
        <v>4</v>
      </c>
      <c r="BC47" s="94" t="n">
        <f aca="false">IFERROR(INDEX('IT-Efficacy Acceptability'!Q$12:Q$52,MATCH($A47,'IT-Efficacy Acceptability'!$B$12:$B$52,0)),"")</f>
        <v>5</v>
      </c>
      <c r="BD47" s="94" t="n">
        <f aca="false">IFERROR(INDEX('IT-Efficacy Acceptability'!R$12:R$52,MATCH($A47,'IT-Efficacy Acceptability'!$B$12:$B$52,0)),"")</f>
        <v>4</v>
      </c>
      <c r="BE47" s="94" t="n">
        <f aca="false">IFERROR(INDEX('IT-Efficacy Acceptability'!S$12:S$52,MATCH($A47,'IT-Efficacy Acceptability'!$B$12:$B$52,0)),"")</f>
        <v>4</v>
      </c>
      <c r="BF47" s="94" t="n">
        <f aca="false">IFERROR(INDEX('IT-Efficacy Acceptability'!T$12:T$52,MATCH($A47,'IT-Efficacy Acceptability'!$B$12:$B$52,0)),"")</f>
        <v>5</v>
      </c>
      <c r="BG47" s="94" t="n">
        <f aca="false">IFERROR(INDEX('IT-Efficacy Acceptability'!U$12:U$52,MATCH($A47,'IT-Efficacy Acceptability'!$B$12:$B$52,0)),"")</f>
        <v>4</v>
      </c>
      <c r="BH47" s="94" t="n">
        <f aca="false">IFERROR(INDEX('IT-Efficacy Acceptability'!V$12:V$52,MATCH($A47,'IT-Efficacy Acceptability'!$B$12:$B$52,0)),"")</f>
        <v>2</v>
      </c>
      <c r="BI47" s="94" t="n">
        <f aca="false">IFERROR(INDEX('IT-Efficacy Acceptability'!W$12:W$52,MATCH($A47,'IT-Efficacy Acceptability'!$B$12:$B$52,0)),"")</f>
        <v>3</v>
      </c>
      <c r="BJ47" s="94" t="n">
        <f aca="false">IFERROR(INDEX('IT-Efficacy Acceptability'!X$12:X$52,MATCH($A47,'IT-Efficacy Acceptability'!$B$12:$B$52,0)),"")</f>
        <v>3</v>
      </c>
      <c r="BK47" s="94" t="n">
        <f aca="false">IFERROR(INDEX('IT-Efficacy Acceptability'!Y$12:Y$52,MATCH($A47,'IT-Efficacy Acceptability'!$B$12:$B$52,0)),"")</f>
        <v>3</v>
      </c>
      <c r="BL47" s="94" t="n">
        <f aca="false">IFERROR(INDEX('IT-Efficacy Acceptability'!Z$12:Z$52,MATCH($A47,'IT-Efficacy Acceptability'!$B$12:$B$52,0)),"")</f>
        <v>3</v>
      </c>
      <c r="BM47" s="94" t="n">
        <f aca="false">IFERROR(INDEX('IT-Efficacy Acceptability'!AA$12:AA$52,MATCH($A47,'IT-Efficacy Acceptability'!$B$12:$B$52,0)),"")</f>
        <v>3</v>
      </c>
      <c r="BN47" s="94" t="n">
        <f aca="false">IFERROR(INDEX('IT-Efficacy Acceptability'!AB$12:AB$52,MATCH($A47,'IT-Efficacy Acceptability'!$B$12:$B$52,0)),"")</f>
        <v>3</v>
      </c>
      <c r="BO47" s="94" t="n">
        <f aca="false">IFERROR(INDEX('IT-Efficacy Acceptability'!AC$12:AC$52,MATCH($A47,'IT-Efficacy Acceptability'!$B$12:$B$52,0)),"")</f>
        <v>3</v>
      </c>
      <c r="BP47" s="94" t="n">
        <f aca="false">IFERROR(INDEX('DE-Efficacy Acceptability'!H$12:H$52,MATCH($A47,'DE-Efficacy Acceptability'!$B$12:$B$52,0)),"")</f>
        <v>4</v>
      </c>
      <c r="BQ47" s="94" t="n">
        <f aca="false">IFERROR(INDEX('DE-Efficacy Acceptability'!I$12:I$52,MATCH($A47,'DE-Efficacy Acceptability'!$B$12:$B$52,0)),"")</f>
        <v>4</v>
      </c>
      <c r="BR47" s="94" t="n">
        <f aca="false">IFERROR(INDEX('DE-Efficacy Acceptability'!J$12:J$52,MATCH($A47,'DE-Efficacy Acceptability'!$B$12:$B$52,0)),"")</f>
        <v>4</v>
      </c>
      <c r="BS47" s="94" t="n">
        <f aca="false">IFERROR(INDEX('DE-Efficacy Acceptability'!K$12:K$52,MATCH($A47,'DE-Efficacy Acceptability'!$B$12:$B$52,0)),"")</f>
        <v>4</v>
      </c>
      <c r="BT47" s="94" t="n">
        <f aca="false">IFERROR(INDEX('DE-Efficacy Acceptability'!L$12:L$52,MATCH($A47,'DE-Efficacy Acceptability'!$B$12:$B$52,0)),"")</f>
        <v>5</v>
      </c>
      <c r="BU47" s="94" t="n">
        <f aca="false">IFERROR(INDEX('DE-Efficacy Acceptability'!M$12:M$52,MATCH($A47,'DE-Efficacy Acceptability'!$B$12:$B$52,0)),"")</f>
        <v>2</v>
      </c>
      <c r="BV47" s="94" t="n">
        <f aca="false">IFERROR(INDEX('DE-Efficacy Acceptability'!N$12:N$52,MATCH($A47,'DE-Efficacy Acceptability'!$B$12:$B$52,0)),"")</f>
        <v>3</v>
      </c>
      <c r="BW47" s="94" t="n">
        <f aca="false">IFERROR(INDEX('DE-Efficacy Acceptability'!O$12:O$52,MATCH($A47,'DE-Efficacy Acceptability'!$B$12:$B$52,0)),"")</f>
        <v>3</v>
      </c>
      <c r="BX47" s="94" t="n">
        <f aca="false">IFERROR(INDEX('DE-Efficacy Acceptability'!P$12:P$52,MATCH($A47,'DE-Efficacy Acceptability'!$B$12:$B$52,0)),"")</f>
        <v>4</v>
      </c>
      <c r="BY47" s="94" t="n">
        <f aca="false">IFERROR(INDEX('DE-Efficacy Acceptability'!Q$12:Q$52,MATCH($A47,'DE-Efficacy Acceptability'!$B$12:$B$52,0)),"")</f>
        <v>5</v>
      </c>
      <c r="BZ47" s="94" t="n">
        <f aca="false">IFERROR(INDEX('DE-Efficacy Acceptability'!R$12:R$52,MATCH($A47,'DE-Efficacy Acceptability'!$B$12:$B$52,0)),"")</f>
        <v>4</v>
      </c>
      <c r="CA47" s="94" t="n">
        <f aca="false">IFERROR(INDEX('DE-Efficacy Acceptability'!S$12:S$52,MATCH($A47,'DE-Efficacy Acceptability'!$B$12:$B$52,0)),"")</f>
        <v>4</v>
      </c>
      <c r="CB47" s="94" t="n">
        <f aca="false">IFERROR(INDEX('DE-Efficacy Acceptability'!T$12:T$52,MATCH($A47,'DE-Efficacy Acceptability'!$B$12:$B$52,0)),"")</f>
        <v>5</v>
      </c>
      <c r="CC47" s="94" t="n">
        <f aca="false">IFERROR(INDEX('DE-Efficacy Acceptability'!U$12:U$52,MATCH($A47,'DE-Efficacy Acceptability'!$B$12:$B$52,0)),"")</f>
        <v>4</v>
      </c>
      <c r="CD47" s="94" t="n">
        <f aca="false">IFERROR(INDEX('DE-Efficacy Acceptability'!V$12:V$52,MATCH($A47,'DE-Efficacy Acceptability'!$B$12:$B$52,0)),"")</f>
        <v>2</v>
      </c>
      <c r="CE47" s="94" t="n">
        <f aca="false">IFERROR(INDEX('DE-Efficacy Acceptability'!W$12:W$52,MATCH($A47,'DE-Efficacy Acceptability'!$B$12:$B$52,0)),"")</f>
        <v>3</v>
      </c>
      <c r="CF47" s="94" t="n">
        <f aca="false">IFERROR(INDEX('DE-Efficacy Acceptability'!X$12:X$52,MATCH($A47,'DE-Efficacy Acceptability'!$B$12:$B$52,0)),"")</f>
        <v>3</v>
      </c>
      <c r="CG47" s="94" t="n">
        <f aca="false">IFERROR(INDEX('DE-Efficacy Acceptability'!Y$12:Y$52,MATCH($A47,'DE-Efficacy Acceptability'!$B$12:$B$52,0)),"")</f>
        <v>3</v>
      </c>
      <c r="CH47" s="94" t="n">
        <f aca="false">IFERROR(INDEX('DE-Efficacy Acceptability'!Z$12:Z$52,MATCH($A47,'DE-Efficacy Acceptability'!$B$12:$B$52,0)),"")</f>
        <v>3</v>
      </c>
      <c r="CI47" s="94" t="n">
        <f aca="false">IFERROR(INDEX('DE-Efficacy Acceptability'!AA$12:AA$52,MATCH($A47,'DE-Efficacy Acceptability'!$B$12:$B$52,0)),"")</f>
        <v>3</v>
      </c>
      <c r="CJ47" s="94" t="n">
        <f aca="false">IFERROR(INDEX('DE-Efficacy Acceptability'!AB$12:AB$52,MATCH($A47,'DE-Efficacy Acceptability'!$B$12:$B$52,0)),"")</f>
        <v>3</v>
      </c>
      <c r="CK47" s="94" t="n">
        <f aca="false">IFERROR(INDEX('DE-Efficacy Acceptability'!AC$12:AC$52,MATCH($A47,'DE-Efficacy Acceptability'!$B$12:$B$52,0)),"")</f>
        <v>3</v>
      </c>
      <c r="CL47" s="94" t="n">
        <f aca="false">IFERROR(INDEX('FR-Efficacy Acceptability'!H$12:H$52,MATCH($A47,'FR-Efficacy Acceptability'!$B$12:$B$52,0)),"")</f>
        <v>4</v>
      </c>
      <c r="CM47" s="94" t="n">
        <f aca="false">IFERROR(INDEX('FR-Efficacy Acceptability'!I$12:I$52,MATCH($A47,'FR-Efficacy Acceptability'!$B$12:$B$52,0)),"")</f>
        <v>4</v>
      </c>
      <c r="CN47" s="94" t="n">
        <f aca="false">IFERROR(INDEX('FR-Efficacy Acceptability'!J$12:J$52,MATCH($A47,'FR-Efficacy Acceptability'!$B$12:$B$52,0)),"")</f>
        <v>4</v>
      </c>
      <c r="CO47" s="94" t="n">
        <f aca="false">IFERROR(INDEX('FR-Efficacy Acceptability'!K$12:K$52,MATCH($A47,'FR-Efficacy Acceptability'!$B$12:$B$52,0)),"")</f>
        <v>4</v>
      </c>
      <c r="CP47" s="94" t="n">
        <f aca="false">IFERROR(INDEX('FR-Efficacy Acceptability'!L$12:L$52,MATCH($A47,'FR-Efficacy Acceptability'!$B$12:$B$52,0)),"")</f>
        <v>5</v>
      </c>
      <c r="CQ47" s="94" t="n">
        <f aca="false">IFERROR(INDEX('FR-Efficacy Acceptability'!M$12:M$52,MATCH($A47,'FR-Efficacy Acceptability'!$B$12:$B$52,0)),"")</f>
        <v>2</v>
      </c>
      <c r="CR47" s="94" t="n">
        <f aca="false">IFERROR(INDEX('FR-Efficacy Acceptability'!N$12:N$52,MATCH($A47,'FR-Efficacy Acceptability'!$B$12:$B$52,0)),"")</f>
        <v>3</v>
      </c>
      <c r="CS47" s="94" t="n">
        <f aca="false">IFERROR(INDEX('FR-Efficacy Acceptability'!O$12:O$52,MATCH($A47,'FR-Efficacy Acceptability'!$B$12:$B$52,0)),"")</f>
        <v>3</v>
      </c>
      <c r="CT47" s="94" t="n">
        <f aca="false">IFERROR(INDEX('FR-Efficacy Acceptability'!P$12:P$52,MATCH($A47,'FR-Efficacy Acceptability'!$B$12:$B$52,0)),"")</f>
        <v>4</v>
      </c>
      <c r="CU47" s="94" t="n">
        <f aca="false">IFERROR(INDEX('FR-Efficacy Acceptability'!Q$12:Q$52,MATCH($A47,'FR-Efficacy Acceptability'!$B$12:$B$52,0)),"")</f>
        <v>5</v>
      </c>
      <c r="CV47" s="94" t="n">
        <f aca="false">IFERROR(INDEX('FR-Efficacy Acceptability'!R$12:R$52,MATCH($A47,'FR-Efficacy Acceptability'!$B$12:$B$52,0)),"")</f>
        <v>4</v>
      </c>
      <c r="CW47" s="94" t="n">
        <f aca="false">IFERROR(INDEX('FR-Efficacy Acceptability'!S$12:S$52,MATCH($A47,'FR-Efficacy Acceptability'!$B$12:$B$52,0)),"")</f>
        <v>4</v>
      </c>
      <c r="CX47" s="94" t="n">
        <f aca="false">IFERROR(INDEX('FR-Efficacy Acceptability'!T$12:T$52,MATCH($A47,'FR-Efficacy Acceptability'!$B$12:$B$52,0)),"")</f>
        <v>5</v>
      </c>
      <c r="CY47" s="94" t="n">
        <f aca="false">IFERROR(INDEX('FR-Efficacy Acceptability'!U$12:U$52,MATCH($A47,'FR-Efficacy Acceptability'!$B$12:$B$52,0)),"")</f>
        <v>4</v>
      </c>
      <c r="CZ47" s="94" t="n">
        <f aca="false">IFERROR(INDEX('FR-Efficacy Acceptability'!V$12:V$52,MATCH($A47,'FR-Efficacy Acceptability'!$B$12:$B$52,0)),"")</f>
        <v>2</v>
      </c>
      <c r="DA47" s="94" t="n">
        <f aca="false">IFERROR(INDEX('FR-Efficacy Acceptability'!W$12:W$52,MATCH($A47,'FR-Efficacy Acceptability'!$B$12:$B$52,0)),"")</f>
        <v>3</v>
      </c>
      <c r="DB47" s="94" t="n">
        <f aca="false">IFERROR(INDEX('FR-Efficacy Acceptability'!X$12:X$52,MATCH($A47,'FR-Efficacy Acceptability'!$B$12:$B$52,0)),"")</f>
        <v>3</v>
      </c>
      <c r="DC47" s="94" t="n">
        <f aca="false">IFERROR(INDEX('FR-Efficacy Acceptability'!Y$12:Y$52,MATCH($A47,'FR-Efficacy Acceptability'!$B$12:$B$52,0)),"")</f>
        <v>3</v>
      </c>
      <c r="DD47" s="94" t="n">
        <f aca="false">IFERROR(INDEX('FR-Efficacy Acceptability'!Z$12:Z$52,MATCH($A47,'FR-Efficacy Acceptability'!$B$12:$B$52,0)),"")</f>
        <v>3</v>
      </c>
      <c r="DE47" s="94" t="n">
        <f aca="false">IFERROR(INDEX('FR-Efficacy Acceptability'!AA$12:AA$52,MATCH($A47,'FR-Efficacy Acceptability'!$B$12:$B$52,0)),"")</f>
        <v>3</v>
      </c>
      <c r="DF47" s="94" t="n">
        <f aca="false">IFERROR(INDEX('FR-Efficacy Acceptability'!AB$12:AB$52,MATCH($A47,'FR-Efficacy Acceptability'!$B$12:$B$52,0)),"")</f>
        <v>3</v>
      </c>
      <c r="DG47" s="94" t="n">
        <f aca="false">IFERROR(INDEX('FR-Efficacy Acceptability'!AC$12:AC$52,MATCH($A47,'FR-Efficacy Acceptability'!$B$12:$B$52,0)),"")</f>
        <v>3</v>
      </c>
      <c r="DH47" s="115" t="n">
        <f aca="false">IF(X47&lt;&gt;"",X47-B47,"")</f>
        <v>0</v>
      </c>
      <c r="DI47" s="115" t="n">
        <f aca="false">IF(Y47&lt;&gt;"",Y47-C47,"")</f>
        <v>0</v>
      </c>
      <c r="DJ47" s="115" t="n">
        <f aca="false">IF(Z47&lt;&gt;"",Z47-D47,"")</f>
        <v>0</v>
      </c>
      <c r="DK47" s="115" t="n">
        <f aca="false">IF(AA47&lt;&gt;"",AA47-E47,"")</f>
        <v>0</v>
      </c>
      <c r="DL47" s="115" t="n">
        <f aca="false">IF(AB47&lt;&gt;"",AB47-F47,"")</f>
        <v>0</v>
      </c>
      <c r="DM47" s="115" t="n">
        <f aca="false">IF(AC47&lt;&gt;"",AC47-G47,"")</f>
        <v>0</v>
      </c>
      <c r="DN47" s="115" t="n">
        <f aca="false">IF(AD47&lt;&gt;"",AD47-H47,"")</f>
        <v>0</v>
      </c>
      <c r="DO47" s="115" t="n">
        <f aca="false">IF(AE47&lt;&gt;"",AE47-I47,"")</f>
        <v>0</v>
      </c>
      <c r="DP47" s="115" t="n">
        <f aca="false">IF(AF47&lt;&gt;"",AF47-J47,"")</f>
        <v>0</v>
      </c>
      <c r="DQ47" s="115" t="n">
        <f aca="false">IF(AG47&lt;&gt;"",AG47-K47,"")</f>
        <v>0</v>
      </c>
      <c r="DR47" s="115" t="n">
        <f aca="false">IF(AH47&lt;&gt;"",AH47-L47,"")</f>
        <v>0</v>
      </c>
      <c r="DS47" s="115" t="n">
        <f aca="false">IF(AI47&lt;&gt;"",AI47-M47,"")</f>
        <v>0</v>
      </c>
      <c r="DT47" s="115" t="n">
        <f aca="false">IF(AJ47&lt;&gt;"",AJ47-N47,"")</f>
        <v>0</v>
      </c>
      <c r="DU47" s="115" t="n">
        <f aca="false">IF(AK47&lt;&gt;"",AK47-O47,"")</f>
        <v>0</v>
      </c>
      <c r="DV47" s="115" t="n">
        <f aca="false">IF(AL47&lt;&gt;"",AL47-P47,"")</f>
        <v>0</v>
      </c>
      <c r="DW47" s="115" t="n">
        <f aca="false">IF(AM47&lt;&gt;"",AM47-Q47,"")</f>
        <v>0</v>
      </c>
      <c r="DX47" s="115" t="n">
        <f aca="false">IF(AN47&lt;&gt;"",AN47-R47,"")</f>
        <v>0</v>
      </c>
      <c r="DY47" s="115" t="n">
        <f aca="false">IF(AO47&lt;&gt;"",AO47-S47,"")</f>
        <v>0</v>
      </c>
      <c r="DZ47" s="115" t="n">
        <f aca="false">IF(AP47&lt;&gt;"",AP47-T47,"")</f>
        <v>0</v>
      </c>
      <c r="EA47" s="115" t="n">
        <f aca="false">IF(AQ47&lt;&gt;"",AQ47-U47,"")</f>
        <v>0</v>
      </c>
      <c r="EB47" s="115" t="n">
        <f aca="false">IF(AR47&lt;&gt;"",AR47-V47,"")</f>
        <v>0</v>
      </c>
      <c r="EC47" s="115" t="n">
        <f aca="false">IF(AS47&lt;&gt;"",AS47-W47,"")</f>
        <v>0</v>
      </c>
      <c r="ED47" s="115" t="n">
        <f aca="false">IF(AT47&lt;&gt;"",AT47-B47,"")</f>
        <v>0</v>
      </c>
      <c r="EE47" s="115" t="n">
        <f aca="false">IF(AU47&lt;&gt;"",AU47-C47,"")</f>
        <v>0</v>
      </c>
      <c r="EF47" s="115" t="n">
        <f aca="false">IF(AV47&lt;&gt;"",AV47-D47,"")</f>
        <v>0</v>
      </c>
      <c r="EG47" s="115" t="n">
        <f aca="false">IF(AW47&lt;&gt;"",AW47-E47,"")</f>
        <v>0</v>
      </c>
      <c r="EH47" s="115" t="n">
        <f aca="false">IF(AX47&lt;&gt;"",AX47-F47,"")</f>
        <v>0</v>
      </c>
      <c r="EI47" s="115" t="n">
        <f aca="false">IF(AY47&lt;&gt;"",AY47-G47,"")</f>
        <v>0</v>
      </c>
      <c r="EJ47" s="115" t="n">
        <f aca="false">IF(AZ47&lt;&gt;"",AZ47-H47,"")</f>
        <v>0</v>
      </c>
      <c r="EK47" s="115" t="n">
        <f aca="false">IF(BA47&lt;&gt;"",BA47-I47,"")</f>
        <v>0</v>
      </c>
      <c r="EL47" s="115" t="n">
        <f aca="false">IF(BB47&lt;&gt;"",BB47-J47,"")</f>
        <v>0</v>
      </c>
      <c r="EM47" s="115" t="n">
        <f aca="false">IF(BC47&lt;&gt;"",BC47-K47,"")</f>
        <v>0</v>
      </c>
      <c r="EN47" s="115" t="n">
        <f aca="false">IF(BD47&lt;&gt;"",BD47-L47,"")</f>
        <v>0</v>
      </c>
      <c r="EO47" s="115" t="n">
        <f aca="false">IF(BE47&lt;&gt;"",BE47-M47,"")</f>
        <v>0</v>
      </c>
      <c r="EP47" s="115" t="n">
        <f aca="false">IF(BF47&lt;&gt;"",BF47-N47,"")</f>
        <v>0</v>
      </c>
      <c r="EQ47" s="115" t="n">
        <f aca="false">IF(BG47&lt;&gt;"",BG47-O47,"")</f>
        <v>0</v>
      </c>
      <c r="ER47" s="115" t="n">
        <f aca="false">IF(BH47&lt;&gt;"",BH47-P47,"")</f>
        <v>0</v>
      </c>
      <c r="ES47" s="115" t="n">
        <f aca="false">IF(BI47&lt;&gt;"",BI47-Q47,"")</f>
        <v>0</v>
      </c>
      <c r="ET47" s="115" t="n">
        <f aca="false">IF(BJ47&lt;&gt;"",BJ47-R47,"")</f>
        <v>0</v>
      </c>
      <c r="EU47" s="115" t="n">
        <f aca="false">IF(BK47&lt;&gt;"",BK47-S47,"")</f>
        <v>0</v>
      </c>
      <c r="EV47" s="115" t="n">
        <f aca="false">IF(BL47&lt;&gt;"",BL47-T47,"")</f>
        <v>0</v>
      </c>
      <c r="EW47" s="115" t="n">
        <f aca="false">IF(BM47&lt;&gt;"",BM47-U47,"")</f>
        <v>0</v>
      </c>
      <c r="EX47" s="115" t="n">
        <f aca="false">IF(BN47&lt;&gt;"",BN47-V47,"")</f>
        <v>0</v>
      </c>
      <c r="EY47" s="115" t="n">
        <f aca="false">IF(BO47&lt;&gt;"",BO47-W47,"")</f>
        <v>0</v>
      </c>
      <c r="EZ47" s="115" t="n">
        <f aca="false">IF(BP47&lt;&gt;"",BP47-B47,"")</f>
        <v>0</v>
      </c>
      <c r="FA47" s="115" t="n">
        <f aca="false">IF(BQ47&lt;&gt;"",BQ47-C47,"")</f>
        <v>0</v>
      </c>
      <c r="FB47" s="115" t="n">
        <f aca="false">IF(BR47&lt;&gt;"",BR47-D47,"")</f>
        <v>0</v>
      </c>
      <c r="FC47" s="115" t="n">
        <f aca="false">IF(BS47&lt;&gt;"",BS47-E47,"")</f>
        <v>0</v>
      </c>
      <c r="FD47" s="115" t="n">
        <f aca="false">IF(BT47&lt;&gt;"",BT47-F47,"")</f>
        <v>0</v>
      </c>
      <c r="FE47" s="115" t="n">
        <f aca="false">IF(BU47&lt;&gt;"",BU47-G47,"")</f>
        <v>0</v>
      </c>
      <c r="FF47" s="115" t="n">
        <f aca="false">IF(BV47&lt;&gt;"",BV47-H47,"")</f>
        <v>0</v>
      </c>
      <c r="FG47" s="115" t="n">
        <f aca="false">IF(BW47&lt;&gt;"",BW47-I47,"")</f>
        <v>0</v>
      </c>
      <c r="FH47" s="115" t="n">
        <f aca="false">IF(BX47&lt;&gt;"",BX47-J47,"")</f>
        <v>0</v>
      </c>
      <c r="FI47" s="115" t="n">
        <f aca="false">IF(BY47&lt;&gt;"",BY47-K47,"")</f>
        <v>0</v>
      </c>
      <c r="FJ47" s="115" t="n">
        <f aca="false">IF(BZ47&lt;&gt;"",BZ47-L47,"")</f>
        <v>0</v>
      </c>
      <c r="FK47" s="115" t="n">
        <f aca="false">IF(CA47&lt;&gt;"",CA47-M47,"")</f>
        <v>0</v>
      </c>
      <c r="FL47" s="115" t="n">
        <f aca="false">IF(CB47&lt;&gt;"",CB47-N47,"")</f>
        <v>0</v>
      </c>
      <c r="FM47" s="115" t="n">
        <f aca="false">IF(CC47&lt;&gt;"",CC47-O47,"")</f>
        <v>0</v>
      </c>
      <c r="FN47" s="115" t="n">
        <f aca="false">IF(CD47&lt;&gt;"",CD47-P47,"")</f>
        <v>0</v>
      </c>
      <c r="FO47" s="115" t="n">
        <f aca="false">IF(CE47&lt;&gt;"",CE47-Q47,"")</f>
        <v>0</v>
      </c>
      <c r="FP47" s="115" t="n">
        <f aca="false">IF(CF47&lt;&gt;"",CF47-R47,"")</f>
        <v>0</v>
      </c>
      <c r="FQ47" s="115" t="n">
        <f aca="false">IF(CG47&lt;&gt;"",CG47-S47,"")</f>
        <v>0</v>
      </c>
      <c r="FR47" s="115" t="n">
        <f aca="false">IF(CH47&lt;&gt;"",CH47-T47,"")</f>
        <v>0</v>
      </c>
      <c r="FS47" s="115" t="n">
        <f aca="false">IF(CI47&lt;&gt;"",CI47-U47,"")</f>
        <v>0</v>
      </c>
      <c r="FT47" s="115" t="n">
        <f aca="false">IF(CJ47&lt;&gt;"",CJ47-V47,"")</f>
        <v>0</v>
      </c>
      <c r="FU47" s="115" t="n">
        <f aca="false">IF(CK47&lt;&gt;"",CK47-W47,"")</f>
        <v>0</v>
      </c>
      <c r="FV47" s="115" t="n">
        <f aca="false">IF(CL47&lt;&gt;"",CL47-B47,"")</f>
        <v>0</v>
      </c>
      <c r="FW47" s="115" t="n">
        <f aca="false">IF(CM47&lt;&gt;"",CM47-C47,"")</f>
        <v>0</v>
      </c>
      <c r="FX47" s="115" t="n">
        <f aca="false">IF(CN47&lt;&gt;"",CN47-D47,"")</f>
        <v>0</v>
      </c>
      <c r="FY47" s="115" t="n">
        <f aca="false">IF(CO47&lt;&gt;"",CO47-E47,"")</f>
        <v>0</v>
      </c>
      <c r="FZ47" s="115" t="n">
        <f aca="false">IF(CP47&lt;&gt;"",CP47-F47,"")</f>
        <v>0</v>
      </c>
      <c r="GA47" s="115" t="n">
        <f aca="false">IF(CQ47&lt;&gt;"",CQ47-G47,"")</f>
        <v>0</v>
      </c>
      <c r="GB47" s="115" t="n">
        <f aca="false">IF(CR47&lt;&gt;"",CR47-H47,"")</f>
        <v>0</v>
      </c>
      <c r="GC47" s="115" t="n">
        <f aca="false">IF(CS47&lt;&gt;"",CS47-I47,"")</f>
        <v>0</v>
      </c>
      <c r="GD47" s="115" t="n">
        <f aca="false">IF(CT47&lt;&gt;"",CT47-J47,"")</f>
        <v>0</v>
      </c>
      <c r="GE47" s="115" t="n">
        <f aca="false">IF(CU47&lt;&gt;"",CU47-K47,"")</f>
        <v>0</v>
      </c>
      <c r="GF47" s="115" t="n">
        <f aca="false">IF(CV47&lt;&gt;"",CV47-L47,"")</f>
        <v>0</v>
      </c>
      <c r="GG47" s="115" t="n">
        <f aca="false">IF(CW47&lt;&gt;"",CW47-M47,"")</f>
        <v>0</v>
      </c>
      <c r="GH47" s="115" t="n">
        <f aca="false">IF(CX47&lt;&gt;"",CX47-N47,"")</f>
        <v>0</v>
      </c>
      <c r="GI47" s="115" t="n">
        <f aca="false">IF(CY47&lt;&gt;"",CY47-O47,"")</f>
        <v>0</v>
      </c>
      <c r="GJ47" s="115" t="n">
        <f aca="false">IF(CZ47&lt;&gt;"",CZ47-P47,"")</f>
        <v>0</v>
      </c>
      <c r="GK47" s="115" t="n">
        <f aca="false">IF(DA47&lt;&gt;"",DA47-Q47,"")</f>
        <v>0</v>
      </c>
      <c r="GL47" s="115" t="n">
        <f aca="false">IF(DB47&lt;&gt;"",DB47-R47,"")</f>
        <v>0</v>
      </c>
      <c r="GM47" s="115" t="n">
        <f aca="false">IF(DC47&lt;&gt;"",DC47-S47,"")</f>
        <v>0</v>
      </c>
      <c r="GN47" s="115" t="n">
        <f aca="false">IF(DD47&lt;&gt;"",DD47-T47,"")</f>
        <v>0</v>
      </c>
      <c r="GO47" s="115" t="n">
        <f aca="false">IF(DE47&lt;&gt;"",DE47-U47,"")</f>
        <v>0</v>
      </c>
      <c r="GP47" s="115" t="n">
        <f aca="false">IF(DF47&lt;&gt;"",DF47-V47,"")</f>
        <v>0</v>
      </c>
      <c r="GQ47" s="115" t="n">
        <f aca="false">IF(DG47&lt;&gt;"",DG47-W47,"")</f>
        <v>0</v>
      </c>
      <c r="GR47" s="116" t="n">
        <f aca="false" t="array" ref="GR47:GR47">MAX(DH47:GQ47)=MIN(DH47:GQ47)</f>
        <v>1</v>
      </c>
    </row>
    <row r="48" customFormat="false" ht="15" hidden="false" customHeight="false" outlineLevel="0" collapsed="false">
      <c r="A48" s="114" t="s">
        <v>37</v>
      </c>
      <c r="B48" s="115" t="n">
        <f aca="false">IFERROR(ROUND(AVERAGE(X48,AT48,BP48,CL48),0),"")</f>
        <v>5</v>
      </c>
      <c r="C48" s="115" t="n">
        <f aca="false">IFERROR(ROUND(AVERAGE(Y48,AU48,BQ48,CM48),0),"")</f>
        <v>5</v>
      </c>
      <c r="D48" s="115" t="n">
        <f aca="false">IFERROR(ROUND(AVERAGE(Z48,AV48,BR48,CN48),0),"")</f>
        <v>5</v>
      </c>
      <c r="E48" s="115" t="n">
        <f aca="false">IFERROR(ROUND(AVERAGE(AA48,AW48,BS48,CO48),0),"")</f>
        <v>5</v>
      </c>
      <c r="F48" s="115" t="n">
        <f aca="false">IFERROR(ROUND(AVERAGE(AB48,AX48,BT48,CP48),0),"")</f>
        <v>5</v>
      </c>
      <c r="G48" s="115" t="n">
        <f aca="false">IFERROR(ROUND(AVERAGE(AC48,AY48,BU48,CQ48),0),"")</f>
        <v>4</v>
      </c>
      <c r="H48" s="115" t="n">
        <f aca="false">IFERROR(ROUND(AVERAGE(AD48,AZ48,BV48,CR48),0),"")</f>
        <v>5</v>
      </c>
      <c r="I48" s="115" t="n">
        <f aca="false">IFERROR(ROUND(AVERAGE(AE48,BA48,BW48,CS48),0),"")</f>
        <v>5</v>
      </c>
      <c r="J48" s="115" t="n">
        <f aca="false">IFERROR(ROUND(AVERAGE(AF48,BB48,BX48,CT48),0),"")</f>
        <v>5</v>
      </c>
      <c r="K48" s="115" t="n">
        <f aca="false">IFERROR(ROUND(AVERAGE(AG48,BC48,BY48,CU48),0),"")</f>
        <v>5</v>
      </c>
      <c r="L48" s="115" t="n">
        <f aca="false">IFERROR(ROUND(AVERAGE(AH48,BD48,BZ48,CV48),0),"")</f>
        <v>5</v>
      </c>
      <c r="M48" s="115" t="n">
        <f aca="false">IFERROR(ROUND(AVERAGE(AI48,BE48,CA48,CW48),0),"")</f>
        <v>4</v>
      </c>
      <c r="N48" s="115" t="n">
        <f aca="false">IFERROR(ROUND(AVERAGE(AJ48,BF48,CB48,CX48),0),"")</f>
        <v>5</v>
      </c>
      <c r="O48" s="115" t="n">
        <f aca="false">IFERROR(ROUND(AVERAGE(AK48,BG48,CC48,CY48),0),"")</f>
        <v>4</v>
      </c>
      <c r="P48" s="115" t="n">
        <f aca="false">IFERROR(ROUND(AVERAGE(AL48,BH48,CD48,CZ48),0),"")</f>
        <v>4</v>
      </c>
      <c r="Q48" s="115" t="n">
        <f aca="false">IFERROR(ROUND(AVERAGE(AM48,BI48,CE48,DA48),0),"")</f>
        <v>5</v>
      </c>
      <c r="R48" s="115" t="n">
        <f aca="false">IFERROR(ROUND(AVERAGE(AN48,BJ48,CF48,DB48),0),"")</f>
        <v>4</v>
      </c>
      <c r="S48" s="115" t="n">
        <f aca="false">IFERROR(ROUND(AVERAGE(AO48,BK48,CG48,DC48),0),"")</f>
        <v>3</v>
      </c>
      <c r="T48" s="115" t="n">
        <f aca="false">IFERROR(ROUND(AVERAGE(AP48,BL48,CH48,DD48),0),"")</f>
        <v>1</v>
      </c>
      <c r="U48" s="115" t="n">
        <f aca="false">IFERROR(ROUND(AVERAGE(AQ48,BM48,CI48,DE48),0),"")</f>
        <v>3</v>
      </c>
      <c r="V48" s="115" t="n">
        <f aca="false">IFERROR(ROUND(AVERAGE(AR48,BN48,CJ48,DF48),0),"")</f>
        <v>1</v>
      </c>
      <c r="W48" s="115" t="n">
        <f aca="false">IFERROR(ROUND(AVERAGE(AS48,BO48,CK48,DG48),0),"")</f>
        <v>1</v>
      </c>
      <c r="X48" s="94" t="n">
        <f aca="false">IFERROR(INDEX('ES-Efficacy Acceptability'!H$12:H$52,MATCH($A48,'ES-Efficacy Acceptability'!$B$12:$B$52,0)),"")</f>
        <v>5</v>
      </c>
      <c r="Y48" s="94" t="n">
        <f aca="false">IFERROR(INDEX('ES-Efficacy Acceptability'!I$12:I$52,MATCH($A48,'ES-Efficacy Acceptability'!$B$12:$B$52,0)),"")</f>
        <v>5</v>
      </c>
      <c r="Z48" s="94" t="n">
        <f aca="false">IFERROR(INDEX('ES-Efficacy Acceptability'!J$12:J$52,MATCH($A48,'ES-Efficacy Acceptability'!$B$12:$B$52,0)),"")</f>
        <v>5</v>
      </c>
      <c r="AA48" s="94" t="n">
        <f aca="false">IFERROR(INDEX('ES-Efficacy Acceptability'!K$12:K$52,MATCH($A48,'ES-Efficacy Acceptability'!$B$12:$B$52,0)),"")</f>
        <v>4</v>
      </c>
      <c r="AB48" s="94" t="n">
        <f aca="false">IFERROR(INDEX('ES-Efficacy Acceptability'!L$12:L$52,MATCH($A48,'ES-Efficacy Acceptability'!$B$12:$B$52,0)),"")</f>
        <v>5</v>
      </c>
      <c r="AC48" s="94" t="n">
        <f aca="false">IFERROR(INDEX('ES-Efficacy Acceptability'!M$12:M$52,MATCH($A48,'ES-Efficacy Acceptability'!$B$12:$B$52,0)),"")</f>
        <v>4</v>
      </c>
      <c r="AD48" s="94" t="n">
        <f aca="false">IFERROR(INDEX('ES-Efficacy Acceptability'!N$12:N$52,MATCH($A48,'ES-Efficacy Acceptability'!$B$12:$B$52,0)),"")</f>
        <v>5</v>
      </c>
      <c r="AE48" s="94" t="n">
        <f aca="false">IFERROR(INDEX('ES-Efficacy Acceptability'!O$12:O$52,MATCH($A48,'ES-Efficacy Acceptability'!$B$12:$B$52,0)),"")</f>
        <v>5</v>
      </c>
      <c r="AF48" s="94" t="n">
        <f aca="false">IFERROR(INDEX('ES-Efficacy Acceptability'!P$12:P$52,MATCH($A48,'ES-Efficacy Acceptability'!$B$12:$B$52,0)),"")</f>
        <v>4</v>
      </c>
      <c r="AG48" s="94" t="n">
        <f aca="false">IFERROR(INDEX('ES-Efficacy Acceptability'!Q$12:Q$52,MATCH($A48,'ES-Efficacy Acceptability'!$B$12:$B$52,0)),"")</f>
        <v>4</v>
      </c>
      <c r="AH48" s="94" t="n">
        <f aca="false">IFERROR(INDEX('ES-Efficacy Acceptability'!R$12:R$52,MATCH($A48,'ES-Efficacy Acceptability'!$B$12:$B$52,0)),"")</f>
        <v>5</v>
      </c>
      <c r="AI48" s="94" t="n">
        <f aca="false">IFERROR(INDEX('ES-Efficacy Acceptability'!S$12:S$52,MATCH($A48,'ES-Efficacy Acceptability'!$B$12:$B$52,0)),"")</f>
        <v>3</v>
      </c>
      <c r="AJ48" s="94" t="n">
        <f aca="false">IFERROR(INDEX('ES-Efficacy Acceptability'!T$12:T$52,MATCH($A48,'ES-Efficacy Acceptability'!$B$12:$B$52,0)),"")</f>
        <v>5</v>
      </c>
      <c r="AK48" s="94" t="n">
        <f aca="false">IFERROR(INDEX('ES-Efficacy Acceptability'!U$12:U$52,MATCH($A48,'ES-Efficacy Acceptability'!$B$12:$B$52,0)),"")</f>
        <v>4</v>
      </c>
      <c r="AL48" s="94" t="n">
        <f aca="false">IFERROR(INDEX('ES-Efficacy Acceptability'!V$12:V$52,MATCH($A48,'ES-Efficacy Acceptability'!$B$12:$B$52,0)),"")</f>
        <v>3</v>
      </c>
      <c r="AM48" s="94" t="n">
        <f aca="false">IFERROR(INDEX('ES-Efficacy Acceptability'!W$12:W$52,MATCH($A48,'ES-Efficacy Acceptability'!$B$12:$B$52,0)),"")</f>
        <v>5</v>
      </c>
      <c r="AN48" s="94" t="n">
        <f aca="false">IFERROR(INDEX('ES-Efficacy Acceptability'!X$12:X$52,MATCH($A48,'ES-Efficacy Acceptability'!$B$12:$B$52,0)),"")</f>
        <v>5</v>
      </c>
      <c r="AO48" s="94" t="n">
        <f aca="false">IFERROR(INDEX('ES-Efficacy Acceptability'!Y$12:Y$52,MATCH($A48,'ES-Efficacy Acceptability'!$B$12:$B$52,0)),"")</f>
        <v>5</v>
      </c>
      <c r="AP48" s="94" t="n">
        <f aca="false">IFERROR(INDEX('ES-Efficacy Acceptability'!Z$12:Z$52,MATCH($A48,'ES-Efficacy Acceptability'!$B$12:$B$52,0)),"")</f>
        <v>1</v>
      </c>
      <c r="AQ48" s="94" t="n">
        <f aca="false">IFERROR(INDEX('ES-Efficacy Acceptability'!AA$12:AA$52,MATCH($A48,'ES-Efficacy Acceptability'!$B$12:$B$52,0)),"")</f>
        <v>3</v>
      </c>
      <c r="AR48" s="94" t="n">
        <f aca="false">IFERROR(INDEX('ES-Efficacy Acceptability'!AB$12:AB$52,MATCH($A48,'ES-Efficacy Acceptability'!$B$12:$B$52,0)),"")</f>
        <v>1</v>
      </c>
      <c r="AS48" s="94" t="n">
        <f aca="false">IFERROR(INDEX('ES-Efficacy Acceptability'!AC$12:AC$52,MATCH($A48,'ES-Efficacy Acceptability'!$B$12:$B$52,0)),"")</f>
        <v>1</v>
      </c>
      <c r="AT48" s="94" t="n">
        <f aca="false">IFERROR(INDEX('IT-Efficacy Acceptability'!H$12:H$52,MATCH($A48,'IT-Efficacy Acceptability'!$B$12:$B$52,0)),"")</f>
        <v>5</v>
      </c>
      <c r="AU48" s="94" t="n">
        <f aca="false">IFERROR(INDEX('IT-Efficacy Acceptability'!I$12:I$52,MATCH($A48,'IT-Efficacy Acceptability'!$B$12:$B$52,0)),"")</f>
        <v>5</v>
      </c>
      <c r="AV48" s="94" t="n">
        <f aca="false">IFERROR(INDEX('IT-Efficacy Acceptability'!J$12:J$52,MATCH($A48,'IT-Efficacy Acceptability'!$B$12:$B$52,0)),"")</f>
        <v>5</v>
      </c>
      <c r="AW48" s="94" t="n">
        <f aca="false">IFERROR(INDEX('IT-Efficacy Acceptability'!K$12:K$52,MATCH($A48,'IT-Efficacy Acceptability'!$B$12:$B$52,0)),"")</f>
        <v>5</v>
      </c>
      <c r="AX48" s="94" t="n">
        <f aca="false">IFERROR(INDEX('IT-Efficacy Acceptability'!L$12:L$52,MATCH($A48,'IT-Efficacy Acceptability'!$B$12:$B$52,0)),"")</f>
        <v>5</v>
      </c>
      <c r="AY48" s="94" t="n">
        <f aca="false">IFERROR(INDEX('IT-Efficacy Acceptability'!M$12:M$52,MATCH($A48,'IT-Efficacy Acceptability'!$B$12:$B$52,0)),"")</f>
        <v>5</v>
      </c>
      <c r="AZ48" s="94" t="n">
        <f aca="false">IFERROR(INDEX('IT-Efficacy Acceptability'!N$12:N$52,MATCH($A48,'IT-Efficacy Acceptability'!$B$12:$B$52,0)),"")</f>
        <v>5</v>
      </c>
      <c r="BA48" s="94" t="n">
        <f aca="false">IFERROR(INDEX('IT-Efficacy Acceptability'!O$12:O$52,MATCH($A48,'IT-Efficacy Acceptability'!$B$12:$B$52,0)),"")</f>
        <v>5</v>
      </c>
      <c r="BB48" s="94" t="n">
        <f aca="false">IFERROR(INDEX('IT-Efficacy Acceptability'!P$12:P$52,MATCH($A48,'IT-Efficacy Acceptability'!$B$12:$B$52,0)),"")</f>
        <v>5</v>
      </c>
      <c r="BC48" s="94" t="n">
        <f aca="false">IFERROR(INDEX('IT-Efficacy Acceptability'!Q$12:Q$52,MATCH($A48,'IT-Efficacy Acceptability'!$B$12:$B$52,0)),"")</f>
        <v>5</v>
      </c>
      <c r="BD48" s="94" t="n">
        <f aca="false">IFERROR(INDEX('IT-Efficacy Acceptability'!R$12:R$52,MATCH($A48,'IT-Efficacy Acceptability'!$B$12:$B$52,0)),"")</f>
        <v>5</v>
      </c>
      <c r="BE48" s="94" t="n">
        <f aca="false">IFERROR(INDEX('IT-Efficacy Acceptability'!S$12:S$52,MATCH($A48,'IT-Efficacy Acceptability'!$B$12:$B$52,0)),"")</f>
        <v>5</v>
      </c>
      <c r="BF48" s="94" t="n">
        <f aca="false">IFERROR(INDEX('IT-Efficacy Acceptability'!T$12:T$52,MATCH($A48,'IT-Efficacy Acceptability'!$B$12:$B$52,0)),"")</f>
        <v>5</v>
      </c>
      <c r="BG48" s="94" t="n">
        <f aca="false">IFERROR(INDEX('IT-Efficacy Acceptability'!U$12:U$52,MATCH($A48,'IT-Efficacy Acceptability'!$B$12:$B$52,0)),"")</f>
        <v>5</v>
      </c>
      <c r="BH48" s="94" t="n">
        <f aca="false">IFERROR(INDEX('IT-Efficacy Acceptability'!V$12:V$52,MATCH($A48,'IT-Efficacy Acceptability'!$B$12:$B$52,0)),"")</f>
        <v>5</v>
      </c>
      <c r="BI48" s="94" t="n">
        <f aca="false">IFERROR(INDEX('IT-Efficacy Acceptability'!W$12:W$52,MATCH($A48,'IT-Efficacy Acceptability'!$B$12:$B$52,0)),"")</f>
        <v>5</v>
      </c>
      <c r="BJ48" s="94" t="n">
        <f aca="false">IFERROR(INDEX('IT-Efficacy Acceptability'!X$12:X$52,MATCH($A48,'IT-Efficacy Acceptability'!$B$12:$B$52,0)),"")</f>
        <v>5</v>
      </c>
      <c r="BK48" s="94" t="n">
        <f aca="false">IFERROR(INDEX('IT-Efficacy Acceptability'!Y$12:Y$52,MATCH($A48,'IT-Efficacy Acceptability'!$B$12:$B$52,0)),"")</f>
        <v>4</v>
      </c>
      <c r="BL48" s="94" t="n">
        <f aca="false">IFERROR(INDEX('IT-Efficacy Acceptability'!Z$12:Z$52,MATCH($A48,'IT-Efficacy Acceptability'!$B$12:$B$52,0)),"")</f>
        <v>1</v>
      </c>
      <c r="BM48" s="94" t="n">
        <f aca="false">IFERROR(INDEX('IT-Efficacy Acceptability'!AA$12:AA$52,MATCH($A48,'IT-Efficacy Acceptability'!$B$12:$B$52,0)),"")</f>
        <v>2</v>
      </c>
      <c r="BN48" s="94" t="n">
        <f aca="false">IFERROR(INDEX('IT-Efficacy Acceptability'!AB$12:AB$52,MATCH($A48,'IT-Efficacy Acceptability'!$B$12:$B$52,0)),"")</f>
        <v>1</v>
      </c>
      <c r="BO48" s="94" t="n">
        <f aca="false">IFERROR(INDEX('IT-Efficacy Acceptability'!AC$12:AC$52,MATCH($A48,'IT-Efficacy Acceptability'!$B$12:$B$52,0)),"")</f>
        <v>1</v>
      </c>
      <c r="BP48" s="94" t="n">
        <f aca="false">IFERROR(INDEX('DE-Efficacy Acceptability'!H$12:H$52,MATCH($A48,'DE-Efficacy Acceptability'!$B$12:$B$52,0)),"")</f>
        <v>4</v>
      </c>
      <c r="BQ48" s="94" t="n">
        <f aca="false">IFERROR(INDEX('DE-Efficacy Acceptability'!I$12:I$52,MATCH($A48,'DE-Efficacy Acceptability'!$B$12:$B$52,0)),"")</f>
        <v>5</v>
      </c>
      <c r="BR48" s="94" t="n">
        <f aca="false">IFERROR(INDEX('DE-Efficacy Acceptability'!J$12:J$52,MATCH($A48,'DE-Efficacy Acceptability'!$B$12:$B$52,0)),"")</f>
        <v>5</v>
      </c>
      <c r="BS48" s="94" t="n">
        <f aca="false">IFERROR(INDEX('DE-Efficacy Acceptability'!K$12:K$52,MATCH($A48,'DE-Efficacy Acceptability'!$B$12:$B$52,0)),"")</f>
        <v>5</v>
      </c>
      <c r="BT48" s="94" t="n">
        <f aca="false">IFERROR(INDEX('DE-Efficacy Acceptability'!L$12:L$52,MATCH($A48,'DE-Efficacy Acceptability'!$B$12:$B$52,0)),"")</f>
        <v>4</v>
      </c>
      <c r="BU48" s="94" t="n">
        <f aca="false">IFERROR(INDEX('DE-Efficacy Acceptability'!M$12:M$52,MATCH($A48,'DE-Efficacy Acceptability'!$B$12:$B$52,0)),"")</f>
        <v>4</v>
      </c>
      <c r="BV48" s="94" t="n">
        <f aca="false">IFERROR(INDEX('DE-Efficacy Acceptability'!N$12:N$52,MATCH($A48,'DE-Efficacy Acceptability'!$B$12:$B$52,0)),"")</f>
        <v>4</v>
      </c>
      <c r="BW48" s="94" t="n">
        <f aca="false">IFERROR(INDEX('DE-Efficacy Acceptability'!O$12:O$52,MATCH($A48,'DE-Efficacy Acceptability'!$B$12:$B$52,0)),"")</f>
        <v>5</v>
      </c>
      <c r="BX48" s="94" t="n">
        <f aca="false">IFERROR(INDEX('DE-Efficacy Acceptability'!P$12:P$52,MATCH($A48,'DE-Efficacy Acceptability'!$B$12:$B$52,0)),"")</f>
        <v>5</v>
      </c>
      <c r="BY48" s="94" t="n">
        <f aca="false">IFERROR(INDEX('DE-Efficacy Acceptability'!Q$12:Q$52,MATCH($A48,'DE-Efficacy Acceptability'!$B$12:$B$52,0)),"")</f>
        <v>5</v>
      </c>
      <c r="BZ48" s="94" t="n">
        <f aca="false">IFERROR(INDEX('DE-Efficacy Acceptability'!R$12:R$52,MATCH($A48,'DE-Efficacy Acceptability'!$B$12:$B$52,0)),"")</f>
        <v>5</v>
      </c>
      <c r="CA48" s="94" t="n">
        <f aca="false">IFERROR(INDEX('DE-Efficacy Acceptability'!S$12:S$52,MATCH($A48,'DE-Efficacy Acceptability'!$B$12:$B$52,0)),"")</f>
        <v>5</v>
      </c>
      <c r="CB48" s="94" t="n">
        <f aca="false">IFERROR(INDEX('DE-Efficacy Acceptability'!T$12:T$52,MATCH($A48,'DE-Efficacy Acceptability'!$B$12:$B$52,0)),"")</f>
        <v>5</v>
      </c>
      <c r="CC48" s="94" t="n">
        <f aca="false">IFERROR(INDEX('DE-Efficacy Acceptability'!U$12:U$52,MATCH($A48,'DE-Efficacy Acceptability'!$B$12:$B$52,0)),"")</f>
        <v>3</v>
      </c>
      <c r="CD48" s="94" t="n">
        <f aca="false">IFERROR(INDEX('DE-Efficacy Acceptability'!V$12:V$52,MATCH($A48,'DE-Efficacy Acceptability'!$B$12:$B$52,0)),"")</f>
        <v>4</v>
      </c>
      <c r="CE48" s="94" t="n">
        <f aca="false">IFERROR(INDEX('DE-Efficacy Acceptability'!W$12:W$52,MATCH($A48,'DE-Efficacy Acceptability'!$B$12:$B$52,0)),"")</f>
        <v>5</v>
      </c>
      <c r="CF48" s="94" t="n">
        <f aca="false">IFERROR(INDEX('DE-Efficacy Acceptability'!X$12:X$52,MATCH($A48,'DE-Efficacy Acceptability'!$B$12:$B$52,0)),"")</f>
        <v>2</v>
      </c>
      <c r="CG48" s="94" t="n">
        <f aca="false">IFERROR(INDEX('DE-Efficacy Acceptability'!Y$12:Y$52,MATCH($A48,'DE-Efficacy Acceptability'!$B$12:$B$52,0)),"")</f>
        <v>2</v>
      </c>
      <c r="CH48" s="94" t="n">
        <f aca="false">IFERROR(INDEX('DE-Efficacy Acceptability'!Z$12:Z$52,MATCH($A48,'DE-Efficacy Acceptability'!$B$12:$B$52,0)),"")</f>
        <v>1</v>
      </c>
      <c r="CI48" s="94" t="n">
        <f aca="false">IFERROR(INDEX('DE-Efficacy Acceptability'!AA$12:AA$52,MATCH($A48,'DE-Efficacy Acceptability'!$B$12:$B$52,0)),"")</f>
        <v>3</v>
      </c>
      <c r="CJ48" s="94" t="n">
        <f aca="false">IFERROR(INDEX('DE-Efficacy Acceptability'!AB$12:AB$52,MATCH($A48,'DE-Efficacy Acceptability'!$B$12:$B$52,0)),"")</f>
        <v>1</v>
      </c>
      <c r="CK48" s="94" t="n">
        <f aca="false">IFERROR(INDEX('DE-Efficacy Acceptability'!AC$12:AC$52,MATCH($A48,'DE-Efficacy Acceptability'!$B$12:$B$52,0)),"")</f>
        <v>1</v>
      </c>
      <c r="CL48" s="94" t="n">
        <f aca="false">IFERROR(INDEX('FR-Efficacy Acceptability'!H$12:H$52,MATCH($A48,'FR-Efficacy Acceptability'!$B$12:$B$52,0)),"")</f>
        <v>5</v>
      </c>
      <c r="CM48" s="94" t="n">
        <f aca="false">IFERROR(INDEX('FR-Efficacy Acceptability'!I$12:I$52,MATCH($A48,'FR-Efficacy Acceptability'!$B$12:$B$52,0)),"")</f>
        <v>5</v>
      </c>
      <c r="CN48" s="94" t="n">
        <f aca="false">IFERROR(INDEX('FR-Efficacy Acceptability'!J$12:J$52,MATCH($A48,'FR-Efficacy Acceptability'!$B$12:$B$52,0)),"")</f>
        <v>5</v>
      </c>
      <c r="CO48" s="94" t="n">
        <f aca="false">IFERROR(INDEX('FR-Efficacy Acceptability'!K$12:K$52,MATCH($A48,'FR-Efficacy Acceptability'!$B$12:$B$52,0)),"")</f>
        <v>5</v>
      </c>
      <c r="CP48" s="94" t="n">
        <f aca="false">IFERROR(INDEX('FR-Efficacy Acceptability'!L$12:L$52,MATCH($A48,'FR-Efficacy Acceptability'!$B$12:$B$52,0)),"")</f>
        <v>5</v>
      </c>
      <c r="CQ48" s="94" t="n">
        <f aca="false">IFERROR(INDEX('FR-Efficacy Acceptability'!M$12:M$52,MATCH($A48,'FR-Efficacy Acceptability'!$B$12:$B$52,0)),"")</f>
        <v>2</v>
      </c>
      <c r="CR48" s="94" t="n">
        <f aca="false">IFERROR(INDEX('FR-Efficacy Acceptability'!N$12:N$52,MATCH($A48,'FR-Efficacy Acceptability'!$B$12:$B$52,0)),"")</f>
        <v>4</v>
      </c>
      <c r="CS48" s="94" t="n">
        <f aca="false">IFERROR(INDEX('FR-Efficacy Acceptability'!O$12:O$52,MATCH($A48,'FR-Efficacy Acceptability'!$B$12:$B$52,0)),"")</f>
        <v>5</v>
      </c>
      <c r="CT48" s="94" t="n">
        <f aca="false">IFERROR(INDEX('FR-Efficacy Acceptability'!P$12:P$52,MATCH($A48,'FR-Efficacy Acceptability'!$B$12:$B$52,0)),"")</f>
        <v>5</v>
      </c>
      <c r="CU48" s="94" t="n">
        <f aca="false">IFERROR(INDEX('FR-Efficacy Acceptability'!Q$12:Q$52,MATCH($A48,'FR-Efficacy Acceptability'!$B$12:$B$52,0)),"")</f>
        <v>4</v>
      </c>
      <c r="CV48" s="94" t="n">
        <f aca="false">IFERROR(INDEX('FR-Efficacy Acceptability'!R$12:R$52,MATCH($A48,'FR-Efficacy Acceptability'!$B$12:$B$52,0)),"")</f>
        <v>5</v>
      </c>
      <c r="CW48" s="94" t="n">
        <f aca="false">IFERROR(INDEX('FR-Efficacy Acceptability'!S$12:S$52,MATCH($A48,'FR-Efficacy Acceptability'!$B$12:$B$52,0)),"")</f>
        <v>4</v>
      </c>
      <c r="CX48" s="94" t="n">
        <f aca="false">IFERROR(INDEX('FR-Efficacy Acceptability'!T$12:T$52,MATCH($A48,'FR-Efficacy Acceptability'!$B$12:$B$52,0)),"")</f>
        <v>5</v>
      </c>
      <c r="CY48" s="94" t="n">
        <f aca="false">IFERROR(INDEX('FR-Efficacy Acceptability'!U$12:U$52,MATCH($A48,'FR-Efficacy Acceptability'!$B$12:$B$52,0)),"")</f>
        <v>4</v>
      </c>
      <c r="CZ48" s="94" t="n">
        <f aca="false">IFERROR(INDEX('FR-Efficacy Acceptability'!V$12:V$52,MATCH($A48,'FR-Efficacy Acceptability'!$B$12:$B$52,0)),"")</f>
        <v>5</v>
      </c>
      <c r="DA48" s="94" t="n">
        <f aca="false">IFERROR(INDEX('FR-Efficacy Acceptability'!W$12:W$52,MATCH($A48,'FR-Efficacy Acceptability'!$B$12:$B$52,0)),"")</f>
        <v>5</v>
      </c>
      <c r="DB48" s="94" t="n">
        <f aca="false">IFERROR(INDEX('FR-Efficacy Acceptability'!X$12:X$52,MATCH($A48,'FR-Efficacy Acceptability'!$B$12:$B$52,0)),"")</f>
        <v>3</v>
      </c>
      <c r="DC48" s="94" t="n">
        <f aca="false">IFERROR(INDEX('FR-Efficacy Acceptability'!Y$12:Y$52,MATCH($A48,'FR-Efficacy Acceptability'!$B$12:$B$52,0)),"")</f>
        <v>2</v>
      </c>
      <c r="DD48" s="94" t="n">
        <f aca="false">IFERROR(INDEX('FR-Efficacy Acceptability'!Z$12:Z$52,MATCH($A48,'FR-Efficacy Acceptability'!$B$12:$B$52,0)),"")</f>
        <v>1</v>
      </c>
      <c r="DE48" s="94" t="n">
        <f aca="false">IFERROR(INDEX('FR-Efficacy Acceptability'!AA$12:AA$52,MATCH($A48,'FR-Efficacy Acceptability'!$B$12:$B$52,0)),"")</f>
        <v>3</v>
      </c>
      <c r="DF48" s="94" t="n">
        <f aca="false">IFERROR(INDEX('FR-Efficacy Acceptability'!AB$12:AB$52,MATCH($A48,'FR-Efficacy Acceptability'!$B$12:$B$52,0)),"")</f>
        <v>1</v>
      </c>
      <c r="DG48" s="94" t="n">
        <f aca="false">IFERROR(INDEX('FR-Efficacy Acceptability'!AC$12:AC$52,MATCH($A48,'FR-Efficacy Acceptability'!$B$12:$B$52,0)),"")</f>
        <v>1</v>
      </c>
      <c r="DH48" s="115" t="n">
        <f aca="false">IF(X48&lt;&gt;"",X48-B48,"")</f>
        <v>0</v>
      </c>
      <c r="DI48" s="115" t="n">
        <f aca="false">IF(Y48&lt;&gt;"",Y48-C48,"")</f>
        <v>0</v>
      </c>
      <c r="DJ48" s="115" t="n">
        <f aca="false">IF(Z48&lt;&gt;"",Z48-D48,"")</f>
        <v>0</v>
      </c>
      <c r="DK48" s="115" t="n">
        <f aca="false">IF(AA48&lt;&gt;"",AA48-E48,"")</f>
        <v>-1</v>
      </c>
      <c r="DL48" s="115" t="n">
        <f aca="false">IF(AB48&lt;&gt;"",AB48-F48,"")</f>
        <v>0</v>
      </c>
      <c r="DM48" s="115" t="n">
        <f aca="false">IF(AC48&lt;&gt;"",AC48-G48,"")</f>
        <v>0</v>
      </c>
      <c r="DN48" s="115" t="n">
        <f aca="false">IF(AD48&lt;&gt;"",AD48-H48,"")</f>
        <v>0</v>
      </c>
      <c r="DO48" s="115" t="n">
        <f aca="false">IF(AE48&lt;&gt;"",AE48-I48,"")</f>
        <v>0</v>
      </c>
      <c r="DP48" s="115" t="n">
        <f aca="false">IF(AF48&lt;&gt;"",AF48-J48,"")</f>
        <v>-1</v>
      </c>
      <c r="DQ48" s="115" t="n">
        <f aca="false">IF(AG48&lt;&gt;"",AG48-K48,"")</f>
        <v>-1</v>
      </c>
      <c r="DR48" s="115" t="n">
        <f aca="false">IF(AH48&lt;&gt;"",AH48-L48,"")</f>
        <v>0</v>
      </c>
      <c r="DS48" s="115" t="n">
        <f aca="false">IF(AI48&lt;&gt;"",AI48-M48,"")</f>
        <v>-1</v>
      </c>
      <c r="DT48" s="115" t="n">
        <f aca="false">IF(AJ48&lt;&gt;"",AJ48-N48,"")</f>
        <v>0</v>
      </c>
      <c r="DU48" s="115" t="n">
        <f aca="false">IF(AK48&lt;&gt;"",AK48-O48,"")</f>
        <v>0</v>
      </c>
      <c r="DV48" s="115" t="n">
        <f aca="false">IF(AL48&lt;&gt;"",AL48-P48,"")</f>
        <v>-1</v>
      </c>
      <c r="DW48" s="115" t="n">
        <f aca="false">IF(AM48&lt;&gt;"",AM48-Q48,"")</f>
        <v>0</v>
      </c>
      <c r="DX48" s="115" t="n">
        <f aca="false">IF(AN48&lt;&gt;"",AN48-R48,"")</f>
        <v>1</v>
      </c>
      <c r="DY48" s="115" t="n">
        <f aca="false">IF(AO48&lt;&gt;"",AO48-S48,"")</f>
        <v>2</v>
      </c>
      <c r="DZ48" s="115" t="n">
        <f aca="false">IF(AP48&lt;&gt;"",AP48-T48,"")</f>
        <v>0</v>
      </c>
      <c r="EA48" s="115" t="n">
        <f aca="false">IF(AQ48&lt;&gt;"",AQ48-U48,"")</f>
        <v>0</v>
      </c>
      <c r="EB48" s="115" t="n">
        <f aca="false">IF(AR48&lt;&gt;"",AR48-V48,"")</f>
        <v>0</v>
      </c>
      <c r="EC48" s="115" t="n">
        <f aca="false">IF(AS48&lt;&gt;"",AS48-W48,"")</f>
        <v>0</v>
      </c>
      <c r="ED48" s="115" t="n">
        <f aca="false">IF(AT48&lt;&gt;"",AT48-B48,"")</f>
        <v>0</v>
      </c>
      <c r="EE48" s="115" t="n">
        <f aca="false">IF(AU48&lt;&gt;"",AU48-C48,"")</f>
        <v>0</v>
      </c>
      <c r="EF48" s="115" t="n">
        <f aca="false">IF(AV48&lt;&gt;"",AV48-D48,"")</f>
        <v>0</v>
      </c>
      <c r="EG48" s="115" t="n">
        <f aca="false">IF(AW48&lt;&gt;"",AW48-E48,"")</f>
        <v>0</v>
      </c>
      <c r="EH48" s="115" t="n">
        <f aca="false">IF(AX48&lt;&gt;"",AX48-F48,"")</f>
        <v>0</v>
      </c>
      <c r="EI48" s="115" t="n">
        <f aca="false">IF(AY48&lt;&gt;"",AY48-G48,"")</f>
        <v>1</v>
      </c>
      <c r="EJ48" s="115" t="n">
        <f aca="false">IF(AZ48&lt;&gt;"",AZ48-H48,"")</f>
        <v>0</v>
      </c>
      <c r="EK48" s="115" t="n">
        <f aca="false">IF(BA48&lt;&gt;"",BA48-I48,"")</f>
        <v>0</v>
      </c>
      <c r="EL48" s="115" t="n">
        <f aca="false">IF(BB48&lt;&gt;"",BB48-J48,"")</f>
        <v>0</v>
      </c>
      <c r="EM48" s="115" t="n">
        <f aca="false">IF(BC48&lt;&gt;"",BC48-K48,"")</f>
        <v>0</v>
      </c>
      <c r="EN48" s="115" t="n">
        <f aca="false">IF(BD48&lt;&gt;"",BD48-L48,"")</f>
        <v>0</v>
      </c>
      <c r="EO48" s="115" t="n">
        <f aca="false">IF(BE48&lt;&gt;"",BE48-M48,"")</f>
        <v>1</v>
      </c>
      <c r="EP48" s="115" t="n">
        <f aca="false">IF(BF48&lt;&gt;"",BF48-N48,"")</f>
        <v>0</v>
      </c>
      <c r="EQ48" s="115" t="n">
        <f aca="false">IF(BG48&lt;&gt;"",BG48-O48,"")</f>
        <v>1</v>
      </c>
      <c r="ER48" s="115" t="n">
        <f aca="false">IF(BH48&lt;&gt;"",BH48-P48,"")</f>
        <v>1</v>
      </c>
      <c r="ES48" s="115" t="n">
        <f aca="false">IF(BI48&lt;&gt;"",BI48-Q48,"")</f>
        <v>0</v>
      </c>
      <c r="ET48" s="115" t="n">
        <f aca="false">IF(BJ48&lt;&gt;"",BJ48-R48,"")</f>
        <v>1</v>
      </c>
      <c r="EU48" s="115" t="n">
        <f aca="false">IF(BK48&lt;&gt;"",BK48-S48,"")</f>
        <v>1</v>
      </c>
      <c r="EV48" s="115" t="n">
        <f aca="false">IF(BL48&lt;&gt;"",BL48-T48,"")</f>
        <v>0</v>
      </c>
      <c r="EW48" s="115" t="n">
        <f aca="false">IF(BM48&lt;&gt;"",BM48-U48,"")</f>
        <v>-1</v>
      </c>
      <c r="EX48" s="115" t="n">
        <f aca="false">IF(BN48&lt;&gt;"",BN48-V48,"")</f>
        <v>0</v>
      </c>
      <c r="EY48" s="115" t="n">
        <f aca="false">IF(BO48&lt;&gt;"",BO48-W48,"")</f>
        <v>0</v>
      </c>
      <c r="EZ48" s="115" t="n">
        <f aca="false">IF(BP48&lt;&gt;"",BP48-B48,"")</f>
        <v>-1</v>
      </c>
      <c r="FA48" s="115" t="n">
        <f aca="false">IF(BQ48&lt;&gt;"",BQ48-C48,"")</f>
        <v>0</v>
      </c>
      <c r="FB48" s="115" t="n">
        <f aca="false">IF(BR48&lt;&gt;"",BR48-D48,"")</f>
        <v>0</v>
      </c>
      <c r="FC48" s="115" t="n">
        <f aca="false">IF(BS48&lt;&gt;"",BS48-E48,"")</f>
        <v>0</v>
      </c>
      <c r="FD48" s="115" t="n">
        <f aca="false">IF(BT48&lt;&gt;"",BT48-F48,"")</f>
        <v>-1</v>
      </c>
      <c r="FE48" s="115" t="n">
        <f aca="false">IF(BU48&lt;&gt;"",BU48-G48,"")</f>
        <v>0</v>
      </c>
      <c r="FF48" s="115" t="n">
        <f aca="false">IF(BV48&lt;&gt;"",BV48-H48,"")</f>
        <v>-1</v>
      </c>
      <c r="FG48" s="115" t="n">
        <f aca="false">IF(BW48&lt;&gt;"",BW48-I48,"")</f>
        <v>0</v>
      </c>
      <c r="FH48" s="115" t="n">
        <f aca="false">IF(BX48&lt;&gt;"",BX48-J48,"")</f>
        <v>0</v>
      </c>
      <c r="FI48" s="115" t="n">
        <f aca="false">IF(BY48&lt;&gt;"",BY48-K48,"")</f>
        <v>0</v>
      </c>
      <c r="FJ48" s="115" t="n">
        <f aca="false">IF(BZ48&lt;&gt;"",BZ48-L48,"")</f>
        <v>0</v>
      </c>
      <c r="FK48" s="115" t="n">
        <f aca="false">IF(CA48&lt;&gt;"",CA48-M48,"")</f>
        <v>1</v>
      </c>
      <c r="FL48" s="115" t="n">
        <f aca="false">IF(CB48&lt;&gt;"",CB48-N48,"")</f>
        <v>0</v>
      </c>
      <c r="FM48" s="115" t="n">
        <f aca="false">IF(CC48&lt;&gt;"",CC48-O48,"")</f>
        <v>-1</v>
      </c>
      <c r="FN48" s="115" t="n">
        <f aca="false">IF(CD48&lt;&gt;"",CD48-P48,"")</f>
        <v>0</v>
      </c>
      <c r="FO48" s="115" t="n">
        <f aca="false">IF(CE48&lt;&gt;"",CE48-Q48,"")</f>
        <v>0</v>
      </c>
      <c r="FP48" s="115" t="n">
        <f aca="false">IF(CF48&lt;&gt;"",CF48-R48,"")</f>
        <v>-2</v>
      </c>
      <c r="FQ48" s="115" t="n">
        <f aca="false">IF(CG48&lt;&gt;"",CG48-S48,"")</f>
        <v>-1</v>
      </c>
      <c r="FR48" s="115" t="n">
        <f aca="false">IF(CH48&lt;&gt;"",CH48-T48,"")</f>
        <v>0</v>
      </c>
      <c r="FS48" s="115" t="n">
        <f aca="false">IF(CI48&lt;&gt;"",CI48-U48,"")</f>
        <v>0</v>
      </c>
      <c r="FT48" s="115" t="n">
        <f aca="false">IF(CJ48&lt;&gt;"",CJ48-V48,"")</f>
        <v>0</v>
      </c>
      <c r="FU48" s="115" t="n">
        <f aca="false">IF(CK48&lt;&gt;"",CK48-W48,"")</f>
        <v>0</v>
      </c>
      <c r="FV48" s="115" t="n">
        <f aca="false">IF(CL48&lt;&gt;"",CL48-B48,"")</f>
        <v>0</v>
      </c>
      <c r="FW48" s="115" t="n">
        <f aca="false">IF(CM48&lt;&gt;"",CM48-C48,"")</f>
        <v>0</v>
      </c>
      <c r="FX48" s="115" t="n">
        <f aca="false">IF(CN48&lt;&gt;"",CN48-D48,"")</f>
        <v>0</v>
      </c>
      <c r="FY48" s="115" t="n">
        <f aca="false">IF(CO48&lt;&gt;"",CO48-E48,"")</f>
        <v>0</v>
      </c>
      <c r="FZ48" s="115" t="n">
        <f aca="false">IF(CP48&lt;&gt;"",CP48-F48,"")</f>
        <v>0</v>
      </c>
      <c r="GA48" s="115" t="n">
        <f aca="false">IF(CQ48&lt;&gt;"",CQ48-G48,"")</f>
        <v>-2</v>
      </c>
      <c r="GB48" s="115" t="n">
        <f aca="false">IF(CR48&lt;&gt;"",CR48-H48,"")</f>
        <v>-1</v>
      </c>
      <c r="GC48" s="115" t="n">
        <f aca="false">IF(CS48&lt;&gt;"",CS48-I48,"")</f>
        <v>0</v>
      </c>
      <c r="GD48" s="115" t="n">
        <f aca="false">IF(CT48&lt;&gt;"",CT48-J48,"")</f>
        <v>0</v>
      </c>
      <c r="GE48" s="115" t="n">
        <f aca="false">IF(CU48&lt;&gt;"",CU48-K48,"")</f>
        <v>-1</v>
      </c>
      <c r="GF48" s="115" t="n">
        <f aca="false">IF(CV48&lt;&gt;"",CV48-L48,"")</f>
        <v>0</v>
      </c>
      <c r="GG48" s="115" t="n">
        <f aca="false">IF(CW48&lt;&gt;"",CW48-M48,"")</f>
        <v>0</v>
      </c>
      <c r="GH48" s="115" t="n">
        <f aca="false">IF(CX48&lt;&gt;"",CX48-N48,"")</f>
        <v>0</v>
      </c>
      <c r="GI48" s="115" t="n">
        <f aca="false">IF(CY48&lt;&gt;"",CY48-O48,"")</f>
        <v>0</v>
      </c>
      <c r="GJ48" s="115" t="n">
        <f aca="false">IF(CZ48&lt;&gt;"",CZ48-P48,"")</f>
        <v>1</v>
      </c>
      <c r="GK48" s="115" t="n">
        <f aca="false">IF(DA48&lt;&gt;"",DA48-Q48,"")</f>
        <v>0</v>
      </c>
      <c r="GL48" s="115" t="n">
        <f aca="false">IF(DB48&lt;&gt;"",DB48-R48,"")</f>
        <v>-1</v>
      </c>
      <c r="GM48" s="115" t="n">
        <f aca="false">IF(DC48&lt;&gt;"",DC48-S48,"")</f>
        <v>-1</v>
      </c>
      <c r="GN48" s="115" t="n">
        <f aca="false">IF(DD48&lt;&gt;"",DD48-T48,"")</f>
        <v>0</v>
      </c>
      <c r="GO48" s="115" t="n">
        <f aca="false">IF(DE48&lt;&gt;"",DE48-U48,"")</f>
        <v>0</v>
      </c>
      <c r="GP48" s="115" t="n">
        <f aca="false">IF(DF48&lt;&gt;"",DF48-V48,"")</f>
        <v>0</v>
      </c>
      <c r="GQ48" s="115" t="n">
        <f aca="false">IF(DG48&lt;&gt;"",DG48-W48,"")</f>
        <v>0</v>
      </c>
      <c r="GR48" s="116" t="n">
        <f aca="false" t="array" ref="GR48:GR48">MAX(DH48:GQ48)=MIN(DH48:GQ48)</f>
        <v>0</v>
      </c>
    </row>
    <row r="49" customFormat="false" ht="15" hidden="true" customHeight="false" outlineLevel="0" collapsed="false">
      <c r="A49" s="114" t="s">
        <v>42</v>
      </c>
      <c r="B49" s="115" t="str">
        <f aca="false">IFERROR(ROUND(AVERAGE(X49,AT49,BP49,CL49),0),"")</f>
        <v/>
      </c>
      <c r="C49" s="115" t="str">
        <f aca="false">IFERROR(ROUND(AVERAGE(Y49,AU49,BQ49,CM49),0),"")</f>
        <v/>
      </c>
      <c r="D49" s="115" t="str">
        <f aca="false">IFERROR(ROUND(AVERAGE(Z49,AV49,BR49,CN49),0),"")</f>
        <v/>
      </c>
      <c r="E49" s="115" t="str">
        <f aca="false">IFERROR(ROUND(AVERAGE(AA49,AW49,BS49,CO49),0),"")</f>
        <v/>
      </c>
      <c r="F49" s="115" t="str">
        <f aca="false">IFERROR(ROUND(AVERAGE(AB49,AX49,BT49,CP49),0),"")</f>
        <v/>
      </c>
      <c r="G49" s="115" t="str">
        <f aca="false">IFERROR(ROUND(AVERAGE(AC49,AY49,BU49,CQ49),0),"")</f>
        <v/>
      </c>
      <c r="H49" s="115" t="str">
        <f aca="false">IFERROR(ROUND(AVERAGE(AD49,AZ49,BV49,CR49),0),"")</f>
        <v/>
      </c>
      <c r="I49" s="115" t="str">
        <f aca="false">IFERROR(ROUND(AVERAGE(AE49,BA49,BW49,CS49),0),"")</f>
        <v/>
      </c>
      <c r="J49" s="115" t="str">
        <f aca="false">IFERROR(ROUND(AVERAGE(AF49,BB49,BX49,CT49),0),"")</f>
        <v/>
      </c>
      <c r="K49" s="115" t="str">
        <f aca="false">IFERROR(ROUND(AVERAGE(AG49,BC49,BY49,CU49),0),"")</f>
        <v/>
      </c>
      <c r="L49" s="115" t="str">
        <f aca="false">IFERROR(ROUND(AVERAGE(AH49,BD49,BZ49,CV49),0),"")</f>
        <v/>
      </c>
      <c r="M49" s="115" t="str">
        <f aca="false">IFERROR(ROUND(AVERAGE(AI49,BE49,CA49,CW49),0),"")</f>
        <v/>
      </c>
      <c r="N49" s="115" t="str">
        <f aca="false">IFERROR(ROUND(AVERAGE(AJ49,BF49,CB49,CX49),0),"")</f>
        <v/>
      </c>
      <c r="O49" s="115" t="str">
        <f aca="false">IFERROR(ROUND(AVERAGE(AK49,BG49,CC49,CY49),0),"")</f>
        <v/>
      </c>
      <c r="P49" s="115" t="str">
        <f aca="false">IFERROR(ROUND(AVERAGE(AL49,BH49,CD49,CZ49),0),"")</f>
        <v/>
      </c>
      <c r="Q49" s="115" t="str">
        <f aca="false">IFERROR(ROUND(AVERAGE(AM49,BI49,CE49,DA49),0),"")</f>
        <v/>
      </c>
      <c r="R49" s="115" t="str">
        <f aca="false">IFERROR(ROUND(AVERAGE(AN49,BJ49,CF49,DB49),0),"")</f>
        <v/>
      </c>
      <c r="S49" s="115" t="str">
        <f aca="false">IFERROR(ROUND(AVERAGE(AO49,BK49,CG49,DC49),0),"")</f>
        <v/>
      </c>
      <c r="T49" s="115" t="str">
        <f aca="false">IFERROR(ROUND(AVERAGE(AP49,BL49,CH49,DD49),0),"")</f>
        <v/>
      </c>
      <c r="U49" s="115" t="str">
        <f aca="false">IFERROR(ROUND(AVERAGE(AQ49,BM49,CI49,DE49),0),"")</f>
        <v/>
      </c>
      <c r="V49" s="115" t="str">
        <f aca="false">IFERROR(ROUND(AVERAGE(AR49,BN49,CJ49,DF49),0),"")</f>
        <v/>
      </c>
      <c r="W49" s="115" t="str">
        <f aca="false">IFERROR(ROUND(AVERAGE(AS49,BO49,CK49,DG49),0),"")</f>
        <v/>
      </c>
      <c r="X49" s="94" t="str">
        <f aca="false">IFERROR(INDEX('ES-Efficacy Acceptability'!H$12:H$52,MATCH($A49,'ES-Efficacy Acceptability'!$B$12:$B$52,0)),"")</f>
        <v/>
      </c>
      <c r="Y49" s="94" t="str">
        <f aca="false">IFERROR(INDEX('ES-Efficacy Acceptability'!I$12:I$52,MATCH($A49,'ES-Efficacy Acceptability'!$B$12:$B$52,0)),"")</f>
        <v/>
      </c>
      <c r="Z49" s="94" t="str">
        <f aca="false">IFERROR(INDEX('ES-Efficacy Acceptability'!J$12:J$52,MATCH($A49,'ES-Efficacy Acceptability'!$B$12:$B$52,0)),"")</f>
        <v/>
      </c>
      <c r="AA49" s="94" t="str">
        <f aca="false">IFERROR(INDEX('ES-Efficacy Acceptability'!K$12:K$52,MATCH($A49,'ES-Efficacy Acceptability'!$B$12:$B$52,0)),"")</f>
        <v/>
      </c>
      <c r="AB49" s="94" t="str">
        <f aca="false">IFERROR(INDEX('ES-Efficacy Acceptability'!L$12:L$52,MATCH($A49,'ES-Efficacy Acceptability'!$B$12:$B$52,0)),"")</f>
        <v/>
      </c>
      <c r="AC49" s="94" t="str">
        <f aca="false">IFERROR(INDEX('ES-Efficacy Acceptability'!M$12:M$52,MATCH($A49,'ES-Efficacy Acceptability'!$B$12:$B$52,0)),"")</f>
        <v/>
      </c>
      <c r="AD49" s="94" t="str">
        <f aca="false">IFERROR(INDEX('ES-Efficacy Acceptability'!N$12:N$52,MATCH($A49,'ES-Efficacy Acceptability'!$B$12:$B$52,0)),"")</f>
        <v/>
      </c>
      <c r="AE49" s="94" t="str">
        <f aca="false">IFERROR(INDEX('ES-Efficacy Acceptability'!O$12:O$52,MATCH($A49,'ES-Efficacy Acceptability'!$B$12:$B$52,0)),"")</f>
        <v/>
      </c>
      <c r="AF49" s="94" t="str">
        <f aca="false">IFERROR(INDEX('ES-Efficacy Acceptability'!P$12:P$52,MATCH($A49,'ES-Efficacy Acceptability'!$B$12:$B$52,0)),"")</f>
        <v/>
      </c>
      <c r="AG49" s="94" t="str">
        <f aca="false">IFERROR(INDEX('ES-Efficacy Acceptability'!Q$12:Q$52,MATCH($A49,'ES-Efficacy Acceptability'!$B$12:$B$52,0)),"")</f>
        <v/>
      </c>
      <c r="AH49" s="94" t="str">
        <f aca="false">IFERROR(INDEX('ES-Efficacy Acceptability'!R$12:R$52,MATCH($A49,'ES-Efficacy Acceptability'!$B$12:$B$52,0)),"")</f>
        <v/>
      </c>
      <c r="AI49" s="94" t="str">
        <f aca="false">IFERROR(INDEX('ES-Efficacy Acceptability'!S$12:S$52,MATCH($A49,'ES-Efficacy Acceptability'!$B$12:$B$52,0)),"")</f>
        <v/>
      </c>
      <c r="AJ49" s="94" t="str">
        <f aca="false">IFERROR(INDEX('ES-Efficacy Acceptability'!T$12:T$52,MATCH($A49,'ES-Efficacy Acceptability'!$B$12:$B$52,0)),"")</f>
        <v/>
      </c>
      <c r="AK49" s="94" t="str">
        <f aca="false">IFERROR(INDEX('ES-Efficacy Acceptability'!U$12:U$52,MATCH($A49,'ES-Efficacy Acceptability'!$B$12:$B$52,0)),"")</f>
        <v/>
      </c>
      <c r="AL49" s="94" t="str">
        <f aca="false">IFERROR(INDEX('ES-Efficacy Acceptability'!V$12:V$52,MATCH($A49,'ES-Efficacy Acceptability'!$B$12:$B$52,0)),"")</f>
        <v/>
      </c>
      <c r="AM49" s="94" t="str">
        <f aca="false">IFERROR(INDEX('ES-Efficacy Acceptability'!W$12:W$52,MATCH($A49,'ES-Efficacy Acceptability'!$B$12:$B$52,0)),"")</f>
        <v/>
      </c>
      <c r="AN49" s="94" t="str">
        <f aca="false">IFERROR(INDEX('ES-Efficacy Acceptability'!X$12:X$52,MATCH($A49,'ES-Efficacy Acceptability'!$B$12:$B$52,0)),"")</f>
        <v/>
      </c>
      <c r="AO49" s="94" t="str">
        <f aca="false">IFERROR(INDEX('ES-Efficacy Acceptability'!Y$12:Y$52,MATCH($A49,'ES-Efficacy Acceptability'!$B$12:$B$52,0)),"")</f>
        <v/>
      </c>
      <c r="AP49" s="94" t="str">
        <f aca="false">IFERROR(INDEX('ES-Efficacy Acceptability'!Z$12:Z$52,MATCH($A49,'ES-Efficacy Acceptability'!$B$12:$B$52,0)),"")</f>
        <v/>
      </c>
      <c r="AQ49" s="94" t="str">
        <f aca="false">IFERROR(INDEX('ES-Efficacy Acceptability'!AA$12:AA$52,MATCH($A49,'ES-Efficacy Acceptability'!$B$12:$B$52,0)),"")</f>
        <v/>
      </c>
      <c r="AR49" s="94" t="str">
        <f aca="false">IFERROR(INDEX('ES-Efficacy Acceptability'!AB$12:AB$52,MATCH($A49,'ES-Efficacy Acceptability'!$B$12:$B$52,0)),"")</f>
        <v/>
      </c>
      <c r="AS49" s="94" t="str">
        <f aca="false">IFERROR(INDEX('ES-Efficacy Acceptability'!AC$12:AC$52,MATCH($A49,'ES-Efficacy Acceptability'!$B$12:$B$52,0)),"")</f>
        <v/>
      </c>
      <c r="AT49" s="94" t="str">
        <f aca="false">IFERROR(INDEX('IT-Efficacy Acceptability'!H$12:H$52,MATCH($A49,'IT-Efficacy Acceptability'!$B$12:$B$52,0)),"")</f>
        <v/>
      </c>
      <c r="AU49" s="94" t="str">
        <f aca="false">IFERROR(INDEX('IT-Efficacy Acceptability'!I$12:I$52,MATCH($A49,'IT-Efficacy Acceptability'!$B$12:$B$52,0)),"")</f>
        <v/>
      </c>
      <c r="AV49" s="94" t="str">
        <f aca="false">IFERROR(INDEX('IT-Efficacy Acceptability'!J$12:J$52,MATCH($A49,'IT-Efficacy Acceptability'!$B$12:$B$52,0)),"")</f>
        <v/>
      </c>
      <c r="AW49" s="94" t="str">
        <f aca="false">IFERROR(INDEX('IT-Efficacy Acceptability'!K$12:K$52,MATCH($A49,'IT-Efficacy Acceptability'!$B$12:$B$52,0)),"")</f>
        <v/>
      </c>
      <c r="AX49" s="94" t="str">
        <f aca="false">IFERROR(INDEX('IT-Efficacy Acceptability'!L$12:L$52,MATCH($A49,'IT-Efficacy Acceptability'!$B$12:$B$52,0)),"")</f>
        <v/>
      </c>
      <c r="AY49" s="94" t="str">
        <f aca="false">IFERROR(INDEX('IT-Efficacy Acceptability'!M$12:M$52,MATCH($A49,'IT-Efficacy Acceptability'!$B$12:$B$52,0)),"")</f>
        <v/>
      </c>
      <c r="AZ49" s="94" t="str">
        <f aca="false">IFERROR(INDEX('IT-Efficacy Acceptability'!N$12:N$52,MATCH($A49,'IT-Efficacy Acceptability'!$B$12:$B$52,0)),"")</f>
        <v/>
      </c>
      <c r="BA49" s="94" t="str">
        <f aca="false">IFERROR(INDEX('IT-Efficacy Acceptability'!O$12:O$52,MATCH($A49,'IT-Efficacy Acceptability'!$B$12:$B$52,0)),"")</f>
        <v/>
      </c>
      <c r="BB49" s="94" t="str">
        <f aca="false">IFERROR(INDEX('IT-Efficacy Acceptability'!P$12:P$52,MATCH($A49,'IT-Efficacy Acceptability'!$B$12:$B$52,0)),"")</f>
        <v/>
      </c>
      <c r="BC49" s="94" t="str">
        <f aca="false">IFERROR(INDEX('IT-Efficacy Acceptability'!Q$12:Q$52,MATCH($A49,'IT-Efficacy Acceptability'!$B$12:$B$52,0)),"")</f>
        <v/>
      </c>
      <c r="BD49" s="94" t="str">
        <f aca="false">IFERROR(INDEX('IT-Efficacy Acceptability'!R$12:R$52,MATCH($A49,'IT-Efficacy Acceptability'!$B$12:$B$52,0)),"")</f>
        <v/>
      </c>
      <c r="BE49" s="94" t="str">
        <f aca="false">IFERROR(INDEX('IT-Efficacy Acceptability'!S$12:S$52,MATCH($A49,'IT-Efficacy Acceptability'!$B$12:$B$52,0)),"")</f>
        <v/>
      </c>
      <c r="BF49" s="94" t="str">
        <f aca="false">IFERROR(INDEX('IT-Efficacy Acceptability'!T$12:T$52,MATCH($A49,'IT-Efficacy Acceptability'!$B$12:$B$52,0)),"")</f>
        <v/>
      </c>
      <c r="BG49" s="94" t="str">
        <f aca="false">IFERROR(INDEX('IT-Efficacy Acceptability'!U$12:U$52,MATCH($A49,'IT-Efficacy Acceptability'!$B$12:$B$52,0)),"")</f>
        <v/>
      </c>
      <c r="BH49" s="94" t="str">
        <f aca="false">IFERROR(INDEX('IT-Efficacy Acceptability'!V$12:V$52,MATCH($A49,'IT-Efficacy Acceptability'!$B$12:$B$52,0)),"")</f>
        <v/>
      </c>
      <c r="BI49" s="94" t="str">
        <f aca="false">IFERROR(INDEX('IT-Efficacy Acceptability'!W$12:W$52,MATCH($A49,'IT-Efficacy Acceptability'!$B$12:$B$52,0)),"")</f>
        <v/>
      </c>
      <c r="BJ49" s="94" t="str">
        <f aca="false">IFERROR(INDEX('IT-Efficacy Acceptability'!X$12:X$52,MATCH($A49,'IT-Efficacy Acceptability'!$B$12:$B$52,0)),"")</f>
        <v/>
      </c>
      <c r="BK49" s="94" t="str">
        <f aca="false">IFERROR(INDEX('IT-Efficacy Acceptability'!Y$12:Y$52,MATCH($A49,'IT-Efficacy Acceptability'!$B$12:$B$52,0)),"")</f>
        <v/>
      </c>
      <c r="BL49" s="94" t="str">
        <f aca="false">IFERROR(INDEX('IT-Efficacy Acceptability'!Z$12:Z$52,MATCH($A49,'IT-Efficacy Acceptability'!$B$12:$B$52,0)),"")</f>
        <v/>
      </c>
      <c r="BM49" s="94" t="str">
        <f aca="false">IFERROR(INDEX('IT-Efficacy Acceptability'!AA$12:AA$52,MATCH($A49,'IT-Efficacy Acceptability'!$B$12:$B$52,0)),"")</f>
        <v/>
      </c>
      <c r="BN49" s="94" t="str">
        <f aca="false">IFERROR(INDEX('IT-Efficacy Acceptability'!AB$12:AB$52,MATCH($A49,'IT-Efficacy Acceptability'!$B$12:$B$52,0)),"")</f>
        <v/>
      </c>
      <c r="BO49" s="94" t="str">
        <f aca="false">IFERROR(INDEX('IT-Efficacy Acceptability'!AC$12:AC$52,MATCH($A49,'IT-Efficacy Acceptability'!$B$12:$B$52,0)),"")</f>
        <v/>
      </c>
      <c r="BP49" s="94" t="str">
        <f aca="false">IFERROR(INDEX('DE-Efficacy Acceptability'!H$12:H$52,MATCH($A49,'DE-Efficacy Acceptability'!$B$12:$B$52,0)),"")</f>
        <v/>
      </c>
      <c r="BQ49" s="94" t="str">
        <f aca="false">IFERROR(INDEX('DE-Efficacy Acceptability'!I$12:I$52,MATCH($A49,'DE-Efficacy Acceptability'!$B$12:$B$52,0)),"")</f>
        <v/>
      </c>
      <c r="BR49" s="94" t="str">
        <f aca="false">IFERROR(INDEX('DE-Efficacy Acceptability'!J$12:J$52,MATCH($A49,'DE-Efficacy Acceptability'!$B$12:$B$52,0)),"")</f>
        <v/>
      </c>
      <c r="BS49" s="94" t="str">
        <f aca="false">IFERROR(INDEX('DE-Efficacy Acceptability'!K$12:K$52,MATCH($A49,'DE-Efficacy Acceptability'!$B$12:$B$52,0)),"")</f>
        <v/>
      </c>
      <c r="BT49" s="94" t="str">
        <f aca="false">IFERROR(INDEX('DE-Efficacy Acceptability'!L$12:L$52,MATCH($A49,'DE-Efficacy Acceptability'!$B$12:$B$52,0)),"")</f>
        <v/>
      </c>
      <c r="BU49" s="94" t="str">
        <f aca="false">IFERROR(INDEX('DE-Efficacy Acceptability'!M$12:M$52,MATCH($A49,'DE-Efficacy Acceptability'!$B$12:$B$52,0)),"")</f>
        <v/>
      </c>
      <c r="BV49" s="94" t="str">
        <f aca="false">IFERROR(INDEX('DE-Efficacy Acceptability'!N$12:N$52,MATCH($A49,'DE-Efficacy Acceptability'!$B$12:$B$52,0)),"")</f>
        <v/>
      </c>
      <c r="BW49" s="94" t="str">
        <f aca="false">IFERROR(INDEX('DE-Efficacy Acceptability'!O$12:O$52,MATCH($A49,'DE-Efficacy Acceptability'!$B$12:$B$52,0)),"")</f>
        <v/>
      </c>
      <c r="BX49" s="94" t="str">
        <f aca="false">IFERROR(INDEX('DE-Efficacy Acceptability'!P$12:P$52,MATCH($A49,'DE-Efficacy Acceptability'!$B$12:$B$52,0)),"")</f>
        <v/>
      </c>
      <c r="BY49" s="94" t="str">
        <f aca="false">IFERROR(INDEX('DE-Efficacy Acceptability'!Q$12:Q$52,MATCH($A49,'DE-Efficacy Acceptability'!$B$12:$B$52,0)),"")</f>
        <v/>
      </c>
      <c r="BZ49" s="94" t="str">
        <f aca="false">IFERROR(INDEX('DE-Efficacy Acceptability'!R$12:R$52,MATCH($A49,'DE-Efficacy Acceptability'!$B$12:$B$52,0)),"")</f>
        <v/>
      </c>
      <c r="CA49" s="94" t="str">
        <f aca="false">IFERROR(INDEX('DE-Efficacy Acceptability'!S$12:S$52,MATCH($A49,'DE-Efficacy Acceptability'!$B$12:$B$52,0)),"")</f>
        <v/>
      </c>
      <c r="CB49" s="94" t="str">
        <f aca="false">IFERROR(INDEX('DE-Efficacy Acceptability'!T$12:T$52,MATCH($A49,'DE-Efficacy Acceptability'!$B$12:$B$52,0)),"")</f>
        <v/>
      </c>
      <c r="CC49" s="94" t="str">
        <f aca="false">IFERROR(INDEX('DE-Efficacy Acceptability'!U$12:U$52,MATCH($A49,'DE-Efficacy Acceptability'!$B$12:$B$52,0)),"")</f>
        <v/>
      </c>
      <c r="CD49" s="94" t="str">
        <f aca="false">IFERROR(INDEX('DE-Efficacy Acceptability'!V$12:V$52,MATCH($A49,'DE-Efficacy Acceptability'!$B$12:$B$52,0)),"")</f>
        <v/>
      </c>
      <c r="CE49" s="94" t="str">
        <f aca="false">IFERROR(INDEX('DE-Efficacy Acceptability'!W$12:W$52,MATCH($A49,'DE-Efficacy Acceptability'!$B$12:$B$52,0)),"")</f>
        <v/>
      </c>
      <c r="CF49" s="94" t="str">
        <f aca="false">IFERROR(INDEX('DE-Efficacy Acceptability'!X$12:X$52,MATCH($A49,'DE-Efficacy Acceptability'!$B$12:$B$52,0)),"")</f>
        <v/>
      </c>
      <c r="CG49" s="94" t="str">
        <f aca="false">IFERROR(INDEX('DE-Efficacy Acceptability'!Y$12:Y$52,MATCH($A49,'DE-Efficacy Acceptability'!$B$12:$B$52,0)),"")</f>
        <v/>
      </c>
      <c r="CH49" s="94" t="str">
        <f aca="false">IFERROR(INDEX('DE-Efficacy Acceptability'!Z$12:Z$52,MATCH($A49,'DE-Efficacy Acceptability'!$B$12:$B$52,0)),"")</f>
        <v/>
      </c>
      <c r="CI49" s="94" t="str">
        <f aca="false">IFERROR(INDEX('DE-Efficacy Acceptability'!AA$12:AA$52,MATCH($A49,'DE-Efficacy Acceptability'!$B$12:$B$52,0)),"")</f>
        <v/>
      </c>
      <c r="CJ49" s="94" t="str">
        <f aca="false">IFERROR(INDEX('DE-Efficacy Acceptability'!AB$12:AB$52,MATCH($A49,'DE-Efficacy Acceptability'!$B$12:$B$52,0)),"")</f>
        <v/>
      </c>
      <c r="CK49" s="94" t="str">
        <f aca="false">IFERROR(INDEX('DE-Efficacy Acceptability'!AC$12:AC$52,MATCH($A49,'DE-Efficacy Acceptability'!$B$12:$B$52,0)),"")</f>
        <v/>
      </c>
      <c r="CL49" s="94" t="str">
        <f aca="false">IFERROR(INDEX('FR-Efficacy Acceptability'!H$12:H$52,MATCH($A49,'FR-Efficacy Acceptability'!$B$12:$B$52,0)),"")</f>
        <v/>
      </c>
      <c r="CM49" s="94" t="str">
        <f aca="false">IFERROR(INDEX('FR-Efficacy Acceptability'!I$12:I$52,MATCH($A49,'FR-Efficacy Acceptability'!$B$12:$B$52,0)),"")</f>
        <v/>
      </c>
      <c r="CN49" s="94" t="str">
        <f aca="false">IFERROR(INDEX('FR-Efficacy Acceptability'!J$12:J$52,MATCH($A49,'FR-Efficacy Acceptability'!$B$12:$B$52,0)),"")</f>
        <v/>
      </c>
      <c r="CO49" s="94" t="str">
        <f aca="false">IFERROR(INDEX('FR-Efficacy Acceptability'!K$12:K$52,MATCH($A49,'FR-Efficacy Acceptability'!$B$12:$B$52,0)),"")</f>
        <v/>
      </c>
      <c r="CP49" s="94" t="str">
        <f aca="false">IFERROR(INDEX('FR-Efficacy Acceptability'!L$12:L$52,MATCH($A49,'FR-Efficacy Acceptability'!$B$12:$B$52,0)),"")</f>
        <v/>
      </c>
      <c r="CQ49" s="94" t="str">
        <f aca="false">IFERROR(INDEX('FR-Efficacy Acceptability'!M$12:M$52,MATCH($A49,'FR-Efficacy Acceptability'!$B$12:$B$52,0)),"")</f>
        <v/>
      </c>
      <c r="CR49" s="94" t="str">
        <f aca="false">IFERROR(INDEX('FR-Efficacy Acceptability'!N$12:N$52,MATCH($A49,'FR-Efficacy Acceptability'!$B$12:$B$52,0)),"")</f>
        <v/>
      </c>
      <c r="CS49" s="94" t="str">
        <f aca="false">IFERROR(INDEX('FR-Efficacy Acceptability'!O$12:O$52,MATCH($A49,'FR-Efficacy Acceptability'!$B$12:$B$52,0)),"")</f>
        <v/>
      </c>
      <c r="CT49" s="94" t="str">
        <f aca="false">IFERROR(INDEX('FR-Efficacy Acceptability'!P$12:P$52,MATCH($A49,'FR-Efficacy Acceptability'!$B$12:$B$52,0)),"")</f>
        <v/>
      </c>
      <c r="CU49" s="94" t="str">
        <f aca="false">IFERROR(INDEX('FR-Efficacy Acceptability'!Q$12:Q$52,MATCH($A49,'FR-Efficacy Acceptability'!$B$12:$B$52,0)),"")</f>
        <v/>
      </c>
      <c r="CV49" s="94" t="str">
        <f aca="false">IFERROR(INDEX('FR-Efficacy Acceptability'!R$12:R$52,MATCH($A49,'FR-Efficacy Acceptability'!$B$12:$B$52,0)),"")</f>
        <v/>
      </c>
      <c r="CW49" s="94" t="str">
        <f aca="false">IFERROR(INDEX('FR-Efficacy Acceptability'!S$12:S$52,MATCH($A49,'FR-Efficacy Acceptability'!$B$12:$B$52,0)),"")</f>
        <v/>
      </c>
      <c r="CX49" s="94" t="str">
        <f aca="false">IFERROR(INDEX('FR-Efficacy Acceptability'!T$12:T$52,MATCH($A49,'FR-Efficacy Acceptability'!$B$12:$B$52,0)),"")</f>
        <v/>
      </c>
      <c r="CY49" s="94" t="str">
        <f aca="false">IFERROR(INDEX('FR-Efficacy Acceptability'!U$12:U$52,MATCH($A49,'FR-Efficacy Acceptability'!$B$12:$B$52,0)),"")</f>
        <v/>
      </c>
      <c r="CZ49" s="94" t="str">
        <f aca="false">IFERROR(INDEX('FR-Efficacy Acceptability'!V$12:V$52,MATCH($A49,'FR-Efficacy Acceptability'!$B$12:$B$52,0)),"")</f>
        <v/>
      </c>
      <c r="DA49" s="94" t="str">
        <f aca="false">IFERROR(INDEX('FR-Efficacy Acceptability'!W$12:W$52,MATCH($A49,'FR-Efficacy Acceptability'!$B$12:$B$52,0)),"")</f>
        <v/>
      </c>
      <c r="DB49" s="94" t="str">
        <f aca="false">IFERROR(INDEX('FR-Efficacy Acceptability'!X$12:X$52,MATCH($A49,'FR-Efficacy Acceptability'!$B$12:$B$52,0)),"")</f>
        <v/>
      </c>
      <c r="DC49" s="94" t="str">
        <f aca="false">IFERROR(INDEX('FR-Efficacy Acceptability'!Y$12:Y$52,MATCH($A49,'FR-Efficacy Acceptability'!$B$12:$B$52,0)),"")</f>
        <v/>
      </c>
      <c r="DD49" s="94" t="str">
        <f aca="false">IFERROR(INDEX('FR-Efficacy Acceptability'!Z$12:Z$52,MATCH($A49,'FR-Efficacy Acceptability'!$B$12:$B$52,0)),"")</f>
        <v/>
      </c>
      <c r="DE49" s="94" t="str">
        <f aca="false">IFERROR(INDEX('FR-Efficacy Acceptability'!AA$12:AA$52,MATCH($A49,'FR-Efficacy Acceptability'!$B$12:$B$52,0)),"")</f>
        <v/>
      </c>
      <c r="DF49" s="94" t="str">
        <f aca="false">IFERROR(INDEX('FR-Efficacy Acceptability'!AB$12:AB$52,MATCH($A49,'FR-Efficacy Acceptability'!$B$12:$B$52,0)),"")</f>
        <v/>
      </c>
      <c r="DG49" s="94" t="str">
        <f aca="false">IFERROR(INDEX('FR-Efficacy Acceptability'!AC$12:AC$52,MATCH($A49,'FR-Efficacy Acceptability'!$B$12:$B$52,0)),"")</f>
        <v/>
      </c>
      <c r="DH49" s="115" t="str">
        <f aca="false">IF(X49&lt;&gt;"",X49-B49,"")</f>
        <v/>
      </c>
      <c r="DI49" s="115" t="str">
        <f aca="false">IF(Y49&lt;&gt;"",Y49-C49,"")</f>
        <v/>
      </c>
      <c r="DJ49" s="115" t="str">
        <f aca="false">IF(Z49&lt;&gt;"",Z49-D49,"")</f>
        <v/>
      </c>
      <c r="DK49" s="115" t="str">
        <f aca="false">IF(AA49&lt;&gt;"",AA49-E49,"")</f>
        <v/>
      </c>
      <c r="DL49" s="115" t="str">
        <f aca="false">IF(AB49&lt;&gt;"",AB49-F49,"")</f>
        <v/>
      </c>
      <c r="DM49" s="115" t="str">
        <f aca="false">IF(AC49&lt;&gt;"",AC49-G49,"")</f>
        <v/>
      </c>
      <c r="DN49" s="115" t="str">
        <f aca="false">IF(AD49&lt;&gt;"",AD49-H49,"")</f>
        <v/>
      </c>
      <c r="DO49" s="115" t="str">
        <f aca="false">IF(AE49&lt;&gt;"",AE49-I49,"")</f>
        <v/>
      </c>
      <c r="DP49" s="115" t="str">
        <f aca="false">IF(AF49&lt;&gt;"",AF49-J49,"")</f>
        <v/>
      </c>
      <c r="DQ49" s="115" t="str">
        <f aca="false">IF(AG49&lt;&gt;"",AG49-K49,"")</f>
        <v/>
      </c>
      <c r="DR49" s="115" t="str">
        <f aca="false">IF(AH49&lt;&gt;"",AH49-L49,"")</f>
        <v/>
      </c>
      <c r="DS49" s="115" t="str">
        <f aca="false">IF(AI49&lt;&gt;"",AI49-M49,"")</f>
        <v/>
      </c>
      <c r="DT49" s="115" t="str">
        <f aca="false">IF(AJ49&lt;&gt;"",AJ49-N49,"")</f>
        <v/>
      </c>
      <c r="DU49" s="115" t="str">
        <f aca="false">IF(AK49&lt;&gt;"",AK49-O49,"")</f>
        <v/>
      </c>
      <c r="DV49" s="115" t="str">
        <f aca="false">IF(AL49&lt;&gt;"",AL49-P49,"")</f>
        <v/>
      </c>
      <c r="DW49" s="115" t="str">
        <f aca="false">IF(AM49&lt;&gt;"",AM49-Q49,"")</f>
        <v/>
      </c>
      <c r="DX49" s="115" t="str">
        <f aca="false">IF(AN49&lt;&gt;"",AN49-R49,"")</f>
        <v/>
      </c>
      <c r="DY49" s="115" t="str">
        <f aca="false">IF(AO49&lt;&gt;"",AO49-S49,"")</f>
        <v/>
      </c>
      <c r="DZ49" s="115" t="str">
        <f aca="false">IF(AP49&lt;&gt;"",AP49-T49,"")</f>
        <v/>
      </c>
      <c r="EA49" s="115" t="str">
        <f aca="false">IF(AQ49&lt;&gt;"",AQ49-U49,"")</f>
        <v/>
      </c>
      <c r="EB49" s="115" t="str">
        <f aca="false">IF(AR49&lt;&gt;"",AR49-V49,"")</f>
        <v/>
      </c>
      <c r="EC49" s="115" t="str">
        <f aca="false">IF(AS49&lt;&gt;"",AS49-W49,"")</f>
        <v/>
      </c>
      <c r="ED49" s="115" t="str">
        <f aca="false">IF(AT49&lt;&gt;"",AT49-B49,"")</f>
        <v/>
      </c>
      <c r="EE49" s="115" t="str">
        <f aca="false">IF(AU49&lt;&gt;"",AU49-C49,"")</f>
        <v/>
      </c>
      <c r="EF49" s="115" t="str">
        <f aca="false">IF(AV49&lt;&gt;"",AV49-D49,"")</f>
        <v/>
      </c>
      <c r="EG49" s="115" t="str">
        <f aca="false">IF(AW49&lt;&gt;"",AW49-E49,"")</f>
        <v/>
      </c>
      <c r="EH49" s="115" t="str">
        <f aca="false">IF(AX49&lt;&gt;"",AX49-F49,"")</f>
        <v/>
      </c>
      <c r="EI49" s="115" t="str">
        <f aca="false">IF(AY49&lt;&gt;"",AY49-G49,"")</f>
        <v/>
      </c>
      <c r="EJ49" s="115" t="str">
        <f aca="false">IF(AZ49&lt;&gt;"",AZ49-H49,"")</f>
        <v/>
      </c>
      <c r="EK49" s="115" t="str">
        <f aca="false">IF(BA49&lt;&gt;"",BA49-I49,"")</f>
        <v/>
      </c>
      <c r="EL49" s="115" t="str">
        <f aca="false">IF(BB49&lt;&gt;"",BB49-J49,"")</f>
        <v/>
      </c>
      <c r="EM49" s="115" t="str">
        <f aca="false">IF(BC49&lt;&gt;"",BC49-K49,"")</f>
        <v/>
      </c>
      <c r="EN49" s="115" t="str">
        <f aca="false">IF(BD49&lt;&gt;"",BD49-L49,"")</f>
        <v/>
      </c>
      <c r="EO49" s="115" t="str">
        <f aca="false">IF(BE49&lt;&gt;"",BE49-M49,"")</f>
        <v/>
      </c>
      <c r="EP49" s="115" t="str">
        <f aca="false">IF(BF49&lt;&gt;"",BF49-N49,"")</f>
        <v/>
      </c>
      <c r="EQ49" s="115" t="str">
        <f aca="false">IF(BG49&lt;&gt;"",BG49-O49,"")</f>
        <v/>
      </c>
      <c r="ER49" s="115" t="str">
        <f aca="false">IF(BH49&lt;&gt;"",BH49-P49,"")</f>
        <v/>
      </c>
      <c r="ES49" s="115" t="str">
        <f aca="false">IF(BI49&lt;&gt;"",BI49-Q49,"")</f>
        <v/>
      </c>
      <c r="ET49" s="115" t="str">
        <f aca="false">IF(BJ49&lt;&gt;"",BJ49-R49,"")</f>
        <v/>
      </c>
      <c r="EU49" s="115" t="str">
        <f aca="false">IF(BK49&lt;&gt;"",BK49-S49,"")</f>
        <v/>
      </c>
      <c r="EV49" s="115" t="str">
        <f aca="false">IF(BL49&lt;&gt;"",BL49-T49,"")</f>
        <v/>
      </c>
      <c r="EW49" s="115" t="str">
        <f aca="false">IF(BM49&lt;&gt;"",BM49-U49,"")</f>
        <v/>
      </c>
      <c r="EX49" s="115" t="str">
        <f aca="false">IF(BN49&lt;&gt;"",BN49-V49,"")</f>
        <v/>
      </c>
      <c r="EY49" s="115" t="str">
        <f aca="false">IF(BO49&lt;&gt;"",BO49-W49,"")</f>
        <v/>
      </c>
      <c r="EZ49" s="115" t="str">
        <f aca="false">IF(BP49&lt;&gt;"",BP49-B49,"")</f>
        <v/>
      </c>
      <c r="FA49" s="115" t="str">
        <f aca="false">IF(BQ49&lt;&gt;"",BQ49-C49,"")</f>
        <v/>
      </c>
      <c r="FB49" s="115" t="str">
        <f aca="false">IF(BR49&lt;&gt;"",BR49-D49,"")</f>
        <v/>
      </c>
      <c r="FC49" s="115" t="str">
        <f aca="false">IF(BS49&lt;&gt;"",BS49-E49,"")</f>
        <v/>
      </c>
      <c r="FD49" s="115" t="str">
        <f aca="false">IF(BT49&lt;&gt;"",BT49-F49,"")</f>
        <v/>
      </c>
      <c r="FE49" s="115" t="str">
        <f aca="false">IF(BU49&lt;&gt;"",BU49-G49,"")</f>
        <v/>
      </c>
      <c r="FF49" s="115" t="str">
        <f aca="false">IF(BV49&lt;&gt;"",BV49-H49,"")</f>
        <v/>
      </c>
      <c r="FG49" s="115" t="str">
        <f aca="false">IF(BW49&lt;&gt;"",BW49-I49,"")</f>
        <v/>
      </c>
      <c r="FH49" s="115" t="str">
        <f aca="false">IF(BX49&lt;&gt;"",BX49-J49,"")</f>
        <v/>
      </c>
      <c r="FI49" s="115" t="str">
        <f aca="false">IF(BY49&lt;&gt;"",BY49-K49,"")</f>
        <v/>
      </c>
      <c r="FJ49" s="115" t="str">
        <f aca="false">IF(BZ49&lt;&gt;"",BZ49-L49,"")</f>
        <v/>
      </c>
      <c r="FK49" s="115" t="str">
        <f aca="false">IF(CA49&lt;&gt;"",CA49-M49,"")</f>
        <v/>
      </c>
      <c r="FL49" s="115" t="str">
        <f aca="false">IF(CB49&lt;&gt;"",CB49-N49,"")</f>
        <v/>
      </c>
      <c r="FM49" s="115" t="str">
        <f aca="false">IF(CC49&lt;&gt;"",CC49-O49,"")</f>
        <v/>
      </c>
      <c r="FN49" s="115" t="str">
        <f aca="false">IF(CD49&lt;&gt;"",CD49-P49,"")</f>
        <v/>
      </c>
      <c r="FO49" s="115" t="str">
        <f aca="false">IF(CE49&lt;&gt;"",CE49-Q49,"")</f>
        <v/>
      </c>
      <c r="FP49" s="115" t="str">
        <f aca="false">IF(CF49&lt;&gt;"",CF49-R49,"")</f>
        <v/>
      </c>
      <c r="FQ49" s="115" t="str">
        <f aca="false">IF(CG49&lt;&gt;"",CG49-S49,"")</f>
        <v/>
      </c>
      <c r="FR49" s="115" t="str">
        <f aca="false">IF(CH49&lt;&gt;"",CH49-T49,"")</f>
        <v/>
      </c>
      <c r="FS49" s="115" t="str">
        <f aca="false">IF(CI49&lt;&gt;"",CI49-U49,"")</f>
        <v/>
      </c>
      <c r="FT49" s="115" t="str">
        <f aca="false">IF(CJ49&lt;&gt;"",CJ49-V49,"")</f>
        <v/>
      </c>
      <c r="FU49" s="115" t="str">
        <f aca="false">IF(CK49&lt;&gt;"",CK49-W49,"")</f>
        <v/>
      </c>
      <c r="FV49" s="115" t="str">
        <f aca="false">IF(CL49&lt;&gt;"",CL49-B49,"")</f>
        <v/>
      </c>
      <c r="FW49" s="115" t="str">
        <f aca="false">IF(CM49&lt;&gt;"",CM49-C49,"")</f>
        <v/>
      </c>
      <c r="FX49" s="115" t="str">
        <f aca="false">IF(CN49&lt;&gt;"",CN49-D49,"")</f>
        <v/>
      </c>
      <c r="FY49" s="115" t="str">
        <f aca="false">IF(CO49&lt;&gt;"",CO49-E49,"")</f>
        <v/>
      </c>
      <c r="FZ49" s="115" t="str">
        <f aca="false">IF(CP49&lt;&gt;"",CP49-F49,"")</f>
        <v/>
      </c>
      <c r="GA49" s="115" t="str">
        <f aca="false">IF(CQ49&lt;&gt;"",CQ49-G49,"")</f>
        <v/>
      </c>
      <c r="GB49" s="115" t="str">
        <f aca="false">IF(CR49&lt;&gt;"",CR49-H49,"")</f>
        <v/>
      </c>
      <c r="GC49" s="115" t="str">
        <f aca="false">IF(CS49&lt;&gt;"",CS49-I49,"")</f>
        <v/>
      </c>
      <c r="GD49" s="115" t="str">
        <f aca="false">IF(CT49&lt;&gt;"",CT49-J49,"")</f>
        <v/>
      </c>
      <c r="GE49" s="115" t="str">
        <f aca="false">IF(CU49&lt;&gt;"",CU49-K49,"")</f>
        <v/>
      </c>
      <c r="GF49" s="115" t="str">
        <f aca="false">IF(CV49&lt;&gt;"",CV49-L49,"")</f>
        <v/>
      </c>
      <c r="GG49" s="115" t="str">
        <f aca="false">IF(CW49&lt;&gt;"",CW49-M49,"")</f>
        <v/>
      </c>
      <c r="GH49" s="115" t="str">
        <f aca="false">IF(CX49&lt;&gt;"",CX49-N49,"")</f>
        <v/>
      </c>
      <c r="GI49" s="115" t="str">
        <f aca="false">IF(CY49&lt;&gt;"",CY49-O49,"")</f>
        <v/>
      </c>
      <c r="GJ49" s="115" t="str">
        <f aca="false">IF(CZ49&lt;&gt;"",CZ49-P49,"")</f>
        <v/>
      </c>
      <c r="GK49" s="115" t="str">
        <f aca="false">IF(DA49&lt;&gt;"",DA49-Q49,"")</f>
        <v/>
      </c>
      <c r="GL49" s="115" t="str">
        <f aca="false">IF(DB49&lt;&gt;"",DB49-R49,"")</f>
        <v/>
      </c>
      <c r="GM49" s="115" t="str">
        <f aca="false">IF(DC49&lt;&gt;"",DC49-S49,"")</f>
        <v/>
      </c>
      <c r="GN49" s="115" t="str">
        <f aca="false">IF(DD49&lt;&gt;"",DD49-T49,"")</f>
        <v/>
      </c>
      <c r="GO49" s="115" t="str">
        <f aca="false">IF(DE49&lt;&gt;"",DE49-U49,"")</f>
        <v/>
      </c>
      <c r="GP49" s="115" t="str">
        <f aca="false">IF(DF49&lt;&gt;"",DF49-V49,"")</f>
        <v/>
      </c>
      <c r="GQ49" s="115" t="str">
        <f aca="false">IF(DG49&lt;&gt;"",DG49-W49,"")</f>
        <v/>
      </c>
      <c r="GR49" s="116" t="n">
        <f aca="false" t="array" ref="GR49:GR49">MAX(DH49:GQ49)=MIN(DH49:GQ49)</f>
        <v>1</v>
      </c>
    </row>
    <row r="50" customFormat="false" ht="15" hidden="false" customHeight="false" outlineLevel="0" collapsed="false">
      <c r="A50" s="101" t="s">
        <v>59</v>
      </c>
      <c r="B50" s="115" t="n">
        <f aca="false">IFERROR(ROUND(AVERAGE(X50,AT50,BP50,CL50),0),"")</f>
        <v>3</v>
      </c>
      <c r="C50" s="115" t="n">
        <f aca="false">IFERROR(ROUND(AVERAGE(Y50,AU50,BQ50,CM50),0),"")</f>
        <v>3</v>
      </c>
      <c r="D50" s="115" t="n">
        <f aca="false">IFERROR(ROUND(AVERAGE(Z50,AV50,BR50,CN50),0),"")</f>
        <v>3</v>
      </c>
      <c r="E50" s="115" t="n">
        <f aca="false">IFERROR(ROUND(AVERAGE(AA50,AW50,BS50,CO50),0),"")</f>
        <v>2</v>
      </c>
      <c r="F50" s="115" t="n">
        <f aca="false">IFERROR(ROUND(AVERAGE(AB50,AX50,BT50,CP50),0),"")</f>
        <v>2</v>
      </c>
      <c r="G50" s="115" t="n">
        <f aca="false">IFERROR(ROUND(AVERAGE(AC50,AY50,BU50,CQ50),0),"")</f>
        <v>3</v>
      </c>
      <c r="H50" s="115" t="n">
        <f aca="false">IFERROR(ROUND(AVERAGE(AD50,AZ50,BV50,CR50),0),"")</f>
        <v>5</v>
      </c>
      <c r="I50" s="115" t="n">
        <f aca="false">IFERROR(ROUND(AVERAGE(AE50,BA50,BW50,CS50),0),"")</f>
        <v>3</v>
      </c>
      <c r="J50" s="115" t="n">
        <f aca="false">IFERROR(ROUND(AVERAGE(AF50,BB50,BX50,CT50),0),"")</f>
        <v>4</v>
      </c>
      <c r="K50" s="115" t="n">
        <f aca="false">IFERROR(ROUND(AVERAGE(AG50,BC50,BY50,CU50),0),"")</f>
        <v>3</v>
      </c>
      <c r="L50" s="115" t="n">
        <f aca="false">IFERROR(ROUND(AVERAGE(AH50,BD50,BZ50,CV50),0),"")</f>
        <v>3</v>
      </c>
      <c r="M50" s="115" t="n">
        <f aca="false">IFERROR(ROUND(AVERAGE(AI50,BE50,CA50,CW50),0),"")</f>
        <v>3</v>
      </c>
      <c r="N50" s="115" t="n">
        <f aca="false">IFERROR(ROUND(AVERAGE(AJ50,BF50,CB50,CX50),0),"")</f>
        <v>4</v>
      </c>
      <c r="O50" s="115" t="n">
        <f aca="false">IFERROR(ROUND(AVERAGE(AK50,BG50,CC50,CY50),0),"")</f>
        <v>3</v>
      </c>
      <c r="P50" s="115" t="n">
        <f aca="false">IFERROR(ROUND(AVERAGE(AL50,BH50,CD50,CZ50),0),"")</f>
        <v>2</v>
      </c>
      <c r="Q50" s="115" t="n">
        <f aca="false">IFERROR(ROUND(AVERAGE(AM50,BI50,CE50,DA50),0),"")</f>
        <v>3</v>
      </c>
      <c r="R50" s="115" t="n">
        <f aca="false">IFERROR(ROUND(AVERAGE(AN50,BJ50,CF50,DB50),0),"")</f>
        <v>3</v>
      </c>
      <c r="S50" s="115" t="n">
        <f aca="false">IFERROR(ROUND(AVERAGE(AO50,BK50,CG50,DC50),0),"")</f>
        <v>3</v>
      </c>
      <c r="T50" s="115" t="n">
        <f aca="false">IFERROR(ROUND(AVERAGE(AP50,BL50,CH50,DD50),0),"")</f>
        <v>3</v>
      </c>
      <c r="U50" s="115" t="n">
        <f aca="false">IFERROR(ROUND(AVERAGE(AQ50,BM50,CI50,DE50),0),"")</f>
        <v>3</v>
      </c>
      <c r="V50" s="115" t="n">
        <f aca="false">IFERROR(ROUND(AVERAGE(AR50,BN50,CJ50,DF50),0),"")</f>
        <v>3</v>
      </c>
      <c r="W50" s="115" t="n">
        <f aca="false">IFERROR(ROUND(AVERAGE(AS50,BO50,CK50,DG50),0),"")</f>
        <v>3</v>
      </c>
      <c r="X50" s="94" t="n">
        <f aca="false">IFERROR(INDEX('ES-Efficacy Acceptability'!H$12:H$52,MATCH($A50,'ES-Efficacy Acceptability'!$B$12:$B$52,0)),"")</f>
        <v>2</v>
      </c>
      <c r="Y50" s="94" t="n">
        <f aca="false">IFERROR(INDEX('ES-Efficacy Acceptability'!I$12:I$52,MATCH($A50,'ES-Efficacy Acceptability'!$B$12:$B$52,0)),"")</f>
        <v>2</v>
      </c>
      <c r="Z50" s="94" t="n">
        <f aca="false">IFERROR(INDEX('ES-Efficacy Acceptability'!J$12:J$52,MATCH($A50,'ES-Efficacy Acceptability'!$B$12:$B$52,0)),"")</f>
        <v>2</v>
      </c>
      <c r="AA50" s="94" t="n">
        <f aca="false">IFERROR(INDEX('ES-Efficacy Acceptability'!K$12:K$52,MATCH($A50,'ES-Efficacy Acceptability'!$B$12:$B$52,0)),"")</f>
        <v>2</v>
      </c>
      <c r="AB50" s="94" t="n">
        <f aca="false">IFERROR(INDEX('ES-Efficacy Acceptability'!L$12:L$52,MATCH($A50,'ES-Efficacy Acceptability'!$B$12:$B$52,0)),"")</f>
        <v>2</v>
      </c>
      <c r="AC50" s="94" t="n">
        <f aca="false">IFERROR(INDEX('ES-Efficacy Acceptability'!M$12:M$52,MATCH($A50,'ES-Efficacy Acceptability'!$B$12:$B$52,0)),"")</f>
        <v>4</v>
      </c>
      <c r="AD50" s="94" t="n">
        <f aca="false">IFERROR(INDEX('ES-Efficacy Acceptability'!N$12:N$52,MATCH($A50,'ES-Efficacy Acceptability'!$B$12:$B$52,0)),"")</f>
        <v>5</v>
      </c>
      <c r="AE50" s="94" t="n">
        <f aca="false">IFERROR(INDEX('ES-Efficacy Acceptability'!O$12:O$52,MATCH($A50,'ES-Efficacy Acceptability'!$B$12:$B$52,0)),"")</f>
        <v>3</v>
      </c>
      <c r="AF50" s="94" t="n">
        <f aca="false">IFERROR(INDEX('ES-Efficacy Acceptability'!P$12:P$52,MATCH($A50,'ES-Efficacy Acceptability'!$B$12:$B$52,0)),"")</f>
        <v>4</v>
      </c>
      <c r="AG50" s="94" t="n">
        <f aca="false">IFERROR(INDEX('ES-Efficacy Acceptability'!Q$12:Q$52,MATCH($A50,'ES-Efficacy Acceptability'!$B$12:$B$52,0)),"")</f>
        <v>3</v>
      </c>
      <c r="AH50" s="94" t="n">
        <f aca="false">IFERROR(INDEX('ES-Efficacy Acceptability'!R$12:R$52,MATCH($A50,'ES-Efficacy Acceptability'!$B$12:$B$52,0)),"")</f>
        <v>2</v>
      </c>
      <c r="AI50" s="94" t="n">
        <f aca="false">IFERROR(INDEX('ES-Efficacy Acceptability'!S$12:S$52,MATCH($A50,'ES-Efficacy Acceptability'!$B$12:$B$52,0)),"")</f>
        <v>2</v>
      </c>
      <c r="AJ50" s="94" t="n">
        <f aca="false">IFERROR(INDEX('ES-Efficacy Acceptability'!T$12:T$52,MATCH($A50,'ES-Efficacy Acceptability'!$B$12:$B$52,0)),"")</f>
        <v>3</v>
      </c>
      <c r="AK50" s="94" t="n">
        <f aca="false">IFERROR(INDEX('ES-Efficacy Acceptability'!U$12:U$52,MATCH($A50,'ES-Efficacy Acceptability'!$B$12:$B$52,0)),"")</f>
        <v>3</v>
      </c>
      <c r="AL50" s="94" t="n">
        <f aca="false">IFERROR(INDEX('ES-Efficacy Acceptability'!V$12:V$52,MATCH($A50,'ES-Efficacy Acceptability'!$B$12:$B$52,0)),"")</f>
        <v>2</v>
      </c>
      <c r="AM50" s="94" t="n">
        <f aca="false">IFERROR(INDEX('ES-Efficacy Acceptability'!W$12:W$52,MATCH($A50,'ES-Efficacy Acceptability'!$B$12:$B$52,0)),"")</f>
        <v>3</v>
      </c>
      <c r="AN50" s="94" t="n">
        <f aca="false">IFERROR(INDEX('ES-Efficacy Acceptability'!X$12:X$52,MATCH($A50,'ES-Efficacy Acceptability'!$B$12:$B$52,0)),"")</f>
        <v>3</v>
      </c>
      <c r="AO50" s="94" t="n">
        <f aca="false">IFERROR(INDEX('ES-Efficacy Acceptability'!Y$12:Y$52,MATCH($A50,'ES-Efficacy Acceptability'!$B$12:$B$52,0)),"")</f>
        <v>3</v>
      </c>
      <c r="AP50" s="94" t="n">
        <f aca="false">IFERROR(INDEX('ES-Efficacy Acceptability'!Z$12:Z$52,MATCH($A50,'ES-Efficacy Acceptability'!$B$12:$B$52,0)),"")</f>
        <v>3</v>
      </c>
      <c r="AQ50" s="94" t="n">
        <f aca="false">IFERROR(INDEX('ES-Efficacy Acceptability'!AA$12:AA$52,MATCH($A50,'ES-Efficacy Acceptability'!$B$12:$B$52,0)),"")</f>
        <v>3</v>
      </c>
      <c r="AR50" s="94" t="n">
        <f aca="false">IFERROR(INDEX('ES-Efficacy Acceptability'!AB$12:AB$52,MATCH($A50,'ES-Efficacy Acceptability'!$B$12:$B$52,0)),"")</f>
        <v>3</v>
      </c>
      <c r="AS50" s="94" t="n">
        <f aca="false">IFERROR(INDEX('ES-Efficacy Acceptability'!AC$12:AC$52,MATCH($A50,'ES-Efficacy Acceptability'!$B$12:$B$52,0)),"")</f>
        <v>3</v>
      </c>
      <c r="AT50" s="94" t="n">
        <f aca="false">IFERROR(INDEX('IT-Efficacy Acceptability'!H$12:H$52,MATCH($A50,'IT-Efficacy Acceptability'!$B$12:$B$52,0)),"")</f>
        <v>4</v>
      </c>
      <c r="AU50" s="94" t="n">
        <f aca="false">IFERROR(INDEX('IT-Efficacy Acceptability'!I$12:I$52,MATCH($A50,'IT-Efficacy Acceptability'!$B$12:$B$52,0)),"")</f>
        <v>4</v>
      </c>
      <c r="AV50" s="94" t="n">
        <f aca="false">IFERROR(INDEX('IT-Efficacy Acceptability'!J$12:J$52,MATCH($A50,'IT-Efficacy Acceptability'!$B$12:$B$52,0)),"")</f>
        <v>4</v>
      </c>
      <c r="AW50" s="94" t="n">
        <f aca="false">IFERROR(INDEX('IT-Efficacy Acceptability'!K$12:K$52,MATCH($A50,'IT-Efficacy Acceptability'!$B$12:$B$52,0)),"")</f>
        <v>2</v>
      </c>
      <c r="AX50" s="94" t="n">
        <f aca="false">IFERROR(INDEX('IT-Efficacy Acceptability'!L$12:L$52,MATCH($A50,'IT-Efficacy Acceptability'!$B$12:$B$52,0)),"")</f>
        <v>2</v>
      </c>
      <c r="AY50" s="94" t="n">
        <f aca="false">IFERROR(INDEX('IT-Efficacy Acceptability'!M$12:M$52,MATCH($A50,'IT-Efficacy Acceptability'!$B$12:$B$52,0)),"")</f>
        <v>2</v>
      </c>
      <c r="AZ50" s="94" t="n">
        <f aca="false">IFERROR(INDEX('IT-Efficacy Acceptability'!N$12:N$52,MATCH($A50,'IT-Efficacy Acceptability'!$B$12:$B$52,0)),"")</f>
        <v>4</v>
      </c>
      <c r="BA50" s="94" t="n">
        <f aca="false">IFERROR(INDEX('IT-Efficacy Acceptability'!O$12:O$52,MATCH($A50,'IT-Efficacy Acceptability'!$B$12:$B$52,0)),"")</f>
        <v>3</v>
      </c>
      <c r="BB50" s="94" t="n">
        <f aca="false">IFERROR(INDEX('IT-Efficacy Acceptability'!P$12:P$52,MATCH($A50,'IT-Efficacy Acceptability'!$B$12:$B$52,0)),"")</f>
        <v>3</v>
      </c>
      <c r="BC50" s="94" t="n">
        <f aca="false">IFERROR(INDEX('IT-Efficacy Acceptability'!Q$12:Q$52,MATCH($A50,'IT-Efficacy Acceptability'!$B$12:$B$52,0)),"")</f>
        <v>3</v>
      </c>
      <c r="BD50" s="94" t="n">
        <f aca="false">IFERROR(INDEX('IT-Efficacy Acceptability'!R$12:R$52,MATCH($A50,'IT-Efficacy Acceptability'!$B$12:$B$52,0)),"")</f>
        <v>3</v>
      </c>
      <c r="BE50" s="94" t="n">
        <f aca="false">IFERROR(INDEX('IT-Efficacy Acceptability'!S$12:S$52,MATCH($A50,'IT-Efficacy Acceptability'!$B$12:$B$52,0)),"")</f>
        <v>3</v>
      </c>
      <c r="BF50" s="94" t="n">
        <f aca="false">IFERROR(INDEX('IT-Efficacy Acceptability'!T$12:T$52,MATCH($A50,'IT-Efficacy Acceptability'!$B$12:$B$52,0)),"")</f>
        <v>4</v>
      </c>
      <c r="BG50" s="94" t="n">
        <f aca="false">IFERROR(INDEX('IT-Efficacy Acceptability'!U$12:U$52,MATCH($A50,'IT-Efficacy Acceptability'!$B$12:$B$52,0)),"")</f>
        <v>2</v>
      </c>
      <c r="BH50" s="94" t="n">
        <f aca="false">IFERROR(INDEX('IT-Efficacy Acceptability'!V$12:V$52,MATCH($A50,'IT-Efficacy Acceptability'!$B$12:$B$52,0)),"")</f>
        <v>2</v>
      </c>
      <c r="BI50" s="94" t="n">
        <f aca="false">IFERROR(INDEX('IT-Efficacy Acceptability'!W$12:W$52,MATCH($A50,'IT-Efficacy Acceptability'!$B$12:$B$52,0)),"")</f>
        <v>3</v>
      </c>
      <c r="BJ50" s="94" t="n">
        <f aca="false">IFERROR(INDEX('IT-Efficacy Acceptability'!X$12:X$52,MATCH($A50,'IT-Efficacy Acceptability'!$B$12:$B$52,0)),"")</f>
        <v>3</v>
      </c>
      <c r="BK50" s="94" t="n">
        <f aca="false">IFERROR(INDEX('IT-Efficacy Acceptability'!Y$12:Y$52,MATCH($A50,'IT-Efficacy Acceptability'!$B$12:$B$52,0)),"")</f>
        <v>3</v>
      </c>
      <c r="BL50" s="94" t="n">
        <f aca="false">IFERROR(INDEX('IT-Efficacy Acceptability'!Z$12:Z$52,MATCH($A50,'IT-Efficacy Acceptability'!$B$12:$B$52,0)),"")</f>
        <v>3</v>
      </c>
      <c r="BM50" s="94" t="n">
        <f aca="false">IFERROR(INDEX('IT-Efficacy Acceptability'!AA$12:AA$52,MATCH($A50,'IT-Efficacy Acceptability'!$B$12:$B$52,0)),"")</f>
        <v>3</v>
      </c>
      <c r="BN50" s="94" t="n">
        <f aca="false">IFERROR(INDEX('IT-Efficacy Acceptability'!AB$12:AB$52,MATCH($A50,'IT-Efficacy Acceptability'!$B$12:$B$52,0)),"")</f>
        <v>3</v>
      </c>
      <c r="BO50" s="94" t="n">
        <f aca="false">IFERROR(INDEX('IT-Efficacy Acceptability'!AC$12:AC$52,MATCH($A50,'IT-Efficacy Acceptability'!$B$12:$B$52,0)),"")</f>
        <v>3</v>
      </c>
      <c r="BP50" s="94" t="str">
        <f aca="false">IFERROR(INDEX('DE-Efficacy Acceptability'!H$12:H$52,MATCH($A50,'DE-Efficacy Acceptability'!$B$12:$B$52,0)),"")</f>
        <v/>
      </c>
      <c r="BQ50" s="94" t="str">
        <f aca="false">IFERROR(INDEX('DE-Efficacy Acceptability'!I$12:I$52,MATCH($A50,'DE-Efficacy Acceptability'!$B$12:$B$52,0)),"")</f>
        <v/>
      </c>
      <c r="BR50" s="94" t="str">
        <f aca="false">IFERROR(INDEX('DE-Efficacy Acceptability'!J$12:J$52,MATCH($A50,'DE-Efficacy Acceptability'!$B$12:$B$52,0)),"")</f>
        <v/>
      </c>
      <c r="BS50" s="94" t="str">
        <f aca="false">IFERROR(INDEX('DE-Efficacy Acceptability'!K$12:K$52,MATCH($A50,'DE-Efficacy Acceptability'!$B$12:$B$52,0)),"")</f>
        <v/>
      </c>
      <c r="BT50" s="94" t="str">
        <f aca="false">IFERROR(INDEX('DE-Efficacy Acceptability'!L$12:L$52,MATCH($A50,'DE-Efficacy Acceptability'!$B$12:$B$52,0)),"")</f>
        <v/>
      </c>
      <c r="BU50" s="94" t="str">
        <f aca="false">IFERROR(INDEX('DE-Efficacy Acceptability'!M$12:M$52,MATCH($A50,'DE-Efficacy Acceptability'!$B$12:$B$52,0)),"")</f>
        <v/>
      </c>
      <c r="BV50" s="94" t="str">
        <f aca="false">IFERROR(INDEX('DE-Efficacy Acceptability'!N$12:N$52,MATCH($A50,'DE-Efficacy Acceptability'!$B$12:$B$52,0)),"")</f>
        <v/>
      </c>
      <c r="BW50" s="94" t="str">
        <f aca="false">IFERROR(INDEX('DE-Efficacy Acceptability'!O$12:O$52,MATCH($A50,'DE-Efficacy Acceptability'!$B$12:$B$52,0)),"")</f>
        <v/>
      </c>
      <c r="BX50" s="94" t="str">
        <f aca="false">IFERROR(INDEX('DE-Efficacy Acceptability'!P$12:P$52,MATCH($A50,'DE-Efficacy Acceptability'!$B$12:$B$52,0)),"")</f>
        <v/>
      </c>
      <c r="BY50" s="94" t="str">
        <f aca="false">IFERROR(INDEX('DE-Efficacy Acceptability'!Q$12:Q$52,MATCH($A50,'DE-Efficacy Acceptability'!$B$12:$B$52,0)),"")</f>
        <v/>
      </c>
      <c r="BZ50" s="94" t="str">
        <f aca="false">IFERROR(INDEX('DE-Efficacy Acceptability'!R$12:R$52,MATCH($A50,'DE-Efficacy Acceptability'!$B$12:$B$52,0)),"")</f>
        <v/>
      </c>
      <c r="CA50" s="94" t="str">
        <f aca="false">IFERROR(INDEX('DE-Efficacy Acceptability'!S$12:S$52,MATCH($A50,'DE-Efficacy Acceptability'!$B$12:$B$52,0)),"")</f>
        <v/>
      </c>
      <c r="CB50" s="94" t="str">
        <f aca="false">IFERROR(INDEX('DE-Efficacy Acceptability'!T$12:T$52,MATCH($A50,'DE-Efficacy Acceptability'!$B$12:$B$52,0)),"")</f>
        <v/>
      </c>
      <c r="CC50" s="94" t="str">
        <f aca="false">IFERROR(INDEX('DE-Efficacy Acceptability'!U$12:U$52,MATCH($A50,'DE-Efficacy Acceptability'!$B$12:$B$52,0)),"")</f>
        <v/>
      </c>
      <c r="CD50" s="94" t="str">
        <f aca="false">IFERROR(INDEX('DE-Efficacy Acceptability'!V$12:V$52,MATCH($A50,'DE-Efficacy Acceptability'!$B$12:$B$52,0)),"")</f>
        <v/>
      </c>
      <c r="CE50" s="94" t="str">
        <f aca="false">IFERROR(INDEX('DE-Efficacy Acceptability'!W$12:W$52,MATCH($A50,'DE-Efficacy Acceptability'!$B$12:$B$52,0)),"")</f>
        <v/>
      </c>
      <c r="CF50" s="94" t="str">
        <f aca="false">IFERROR(INDEX('DE-Efficacy Acceptability'!X$12:X$52,MATCH($A50,'DE-Efficacy Acceptability'!$B$12:$B$52,0)),"")</f>
        <v/>
      </c>
      <c r="CG50" s="94" t="str">
        <f aca="false">IFERROR(INDEX('DE-Efficacy Acceptability'!Y$12:Y$52,MATCH($A50,'DE-Efficacy Acceptability'!$B$12:$B$52,0)),"")</f>
        <v/>
      </c>
      <c r="CH50" s="94" t="str">
        <f aca="false">IFERROR(INDEX('DE-Efficacy Acceptability'!Z$12:Z$52,MATCH($A50,'DE-Efficacy Acceptability'!$B$12:$B$52,0)),"")</f>
        <v/>
      </c>
      <c r="CI50" s="94" t="str">
        <f aca="false">IFERROR(INDEX('DE-Efficacy Acceptability'!AA$12:AA$52,MATCH($A50,'DE-Efficacy Acceptability'!$B$12:$B$52,0)),"")</f>
        <v/>
      </c>
      <c r="CJ50" s="94" t="str">
        <f aca="false">IFERROR(INDEX('DE-Efficacy Acceptability'!AB$12:AB$52,MATCH($A50,'DE-Efficacy Acceptability'!$B$12:$B$52,0)),"")</f>
        <v/>
      </c>
      <c r="CK50" s="94" t="str">
        <f aca="false">IFERROR(INDEX('DE-Efficacy Acceptability'!AC$12:AC$52,MATCH($A50,'DE-Efficacy Acceptability'!$B$12:$B$52,0)),"")</f>
        <v/>
      </c>
      <c r="CL50" s="94" t="str">
        <f aca="false">IFERROR(INDEX('FR-Efficacy Acceptability'!H$12:H$52,MATCH($A50,'FR-Efficacy Acceptability'!$B$12:$B$52,0)),"")</f>
        <v/>
      </c>
      <c r="CM50" s="94" t="str">
        <f aca="false">IFERROR(INDEX('FR-Efficacy Acceptability'!I$12:I$52,MATCH($A50,'FR-Efficacy Acceptability'!$B$12:$B$52,0)),"")</f>
        <v/>
      </c>
      <c r="CN50" s="94" t="str">
        <f aca="false">IFERROR(INDEX('FR-Efficacy Acceptability'!J$12:J$52,MATCH($A50,'FR-Efficacy Acceptability'!$B$12:$B$52,0)),"")</f>
        <v/>
      </c>
      <c r="CO50" s="94" t="str">
        <f aca="false">IFERROR(INDEX('FR-Efficacy Acceptability'!K$12:K$52,MATCH($A50,'FR-Efficacy Acceptability'!$B$12:$B$52,0)),"")</f>
        <v/>
      </c>
      <c r="CP50" s="94" t="str">
        <f aca="false">IFERROR(INDEX('FR-Efficacy Acceptability'!L$12:L$52,MATCH($A50,'FR-Efficacy Acceptability'!$B$12:$B$52,0)),"")</f>
        <v/>
      </c>
      <c r="CQ50" s="94" t="str">
        <f aca="false">IFERROR(INDEX('FR-Efficacy Acceptability'!M$12:M$52,MATCH($A50,'FR-Efficacy Acceptability'!$B$12:$B$52,0)),"")</f>
        <v/>
      </c>
      <c r="CR50" s="94" t="str">
        <f aca="false">IFERROR(INDEX('FR-Efficacy Acceptability'!N$12:N$52,MATCH($A50,'FR-Efficacy Acceptability'!$B$12:$B$52,0)),"")</f>
        <v/>
      </c>
      <c r="CS50" s="94" t="str">
        <f aca="false">IFERROR(INDEX('FR-Efficacy Acceptability'!O$12:O$52,MATCH($A50,'FR-Efficacy Acceptability'!$B$12:$B$52,0)),"")</f>
        <v/>
      </c>
      <c r="CT50" s="94" t="str">
        <f aca="false">IFERROR(INDEX('FR-Efficacy Acceptability'!P$12:P$52,MATCH($A50,'FR-Efficacy Acceptability'!$B$12:$B$52,0)),"")</f>
        <v/>
      </c>
      <c r="CU50" s="94" t="str">
        <f aca="false">IFERROR(INDEX('FR-Efficacy Acceptability'!Q$12:Q$52,MATCH($A50,'FR-Efficacy Acceptability'!$B$12:$B$52,0)),"")</f>
        <v/>
      </c>
      <c r="CV50" s="94" t="str">
        <f aca="false">IFERROR(INDEX('FR-Efficacy Acceptability'!R$12:R$52,MATCH($A50,'FR-Efficacy Acceptability'!$B$12:$B$52,0)),"")</f>
        <v/>
      </c>
      <c r="CW50" s="94" t="str">
        <f aca="false">IFERROR(INDEX('FR-Efficacy Acceptability'!S$12:S$52,MATCH($A50,'FR-Efficacy Acceptability'!$B$12:$B$52,0)),"")</f>
        <v/>
      </c>
      <c r="CX50" s="94" t="str">
        <f aca="false">IFERROR(INDEX('FR-Efficacy Acceptability'!T$12:T$52,MATCH($A50,'FR-Efficacy Acceptability'!$B$12:$B$52,0)),"")</f>
        <v/>
      </c>
      <c r="CY50" s="94" t="str">
        <f aca="false">IFERROR(INDEX('FR-Efficacy Acceptability'!U$12:U$52,MATCH($A50,'FR-Efficacy Acceptability'!$B$12:$B$52,0)),"")</f>
        <v/>
      </c>
      <c r="CZ50" s="94" t="str">
        <f aca="false">IFERROR(INDEX('FR-Efficacy Acceptability'!V$12:V$52,MATCH($A50,'FR-Efficacy Acceptability'!$B$12:$B$52,0)),"")</f>
        <v/>
      </c>
      <c r="DA50" s="94" t="str">
        <f aca="false">IFERROR(INDEX('FR-Efficacy Acceptability'!W$12:W$52,MATCH($A50,'FR-Efficacy Acceptability'!$B$12:$B$52,0)),"")</f>
        <v/>
      </c>
      <c r="DB50" s="94" t="str">
        <f aca="false">IFERROR(INDEX('FR-Efficacy Acceptability'!X$12:X$52,MATCH($A50,'FR-Efficacy Acceptability'!$B$12:$B$52,0)),"")</f>
        <v/>
      </c>
      <c r="DC50" s="94" t="str">
        <f aca="false">IFERROR(INDEX('FR-Efficacy Acceptability'!Y$12:Y$52,MATCH($A50,'FR-Efficacy Acceptability'!$B$12:$B$52,0)),"")</f>
        <v/>
      </c>
      <c r="DD50" s="94" t="str">
        <f aca="false">IFERROR(INDEX('FR-Efficacy Acceptability'!Z$12:Z$52,MATCH($A50,'FR-Efficacy Acceptability'!$B$12:$B$52,0)),"")</f>
        <v/>
      </c>
      <c r="DE50" s="94" t="str">
        <f aca="false">IFERROR(INDEX('FR-Efficacy Acceptability'!AA$12:AA$52,MATCH($A50,'FR-Efficacy Acceptability'!$B$12:$B$52,0)),"")</f>
        <v/>
      </c>
      <c r="DF50" s="94" t="str">
        <f aca="false">IFERROR(INDEX('FR-Efficacy Acceptability'!AB$12:AB$52,MATCH($A50,'FR-Efficacy Acceptability'!$B$12:$B$52,0)),"")</f>
        <v/>
      </c>
      <c r="DG50" s="94" t="str">
        <f aca="false">IFERROR(INDEX('FR-Efficacy Acceptability'!AC$12:AC$52,MATCH($A50,'FR-Efficacy Acceptability'!$B$12:$B$52,0)),"")</f>
        <v/>
      </c>
      <c r="DH50" s="115" t="n">
        <f aca="false">IF(X50&lt;&gt;"",X50-B50,"")</f>
        <v>-1</v>
      </c>
      <c r="DI50" s="115" t="n">
        <f aca="false">IF(Y50&lt;&gt;"",Y50-C50,"")</f>
        <v>-1</v>
      </c>
      <c r="DJ50" s="115" t="n">
        <f aca="false">IF(Z50&lt;&gt;"",Z50-D50,"")</f>
        <v>-1</v>
      </c>
      <c r="DK50" s="115" t="n">
        <f aca="false">IF(AA50&lt;&gt;"",AA50-E50,"")</f>
        <v>0</v>
      </c>
      <c r="DL50" s="115" t="n">
        <f aca="false">IF(AB50&lt;&gt;"",AB50-F50,"")</f>
        <v>0</v>
      </c>
      <c r="DM50" s="115" t="n">
        <f aca="false">IF(AC50&lt;&gt;"",AC50-G50,"")</f>
        <v>1</v>
      </c>
      <c r="DN50" s="115" t="n">
        <f aca="false">IF(AD50&lt;&gt;"",AD50-H50,"")</f>
        <v>0</v>
      </c>
      <c r="DO50" s="115" t="n">
        <f aca="false">IF(AE50&lt;&gt;"",AE50-I50,"")</f>
        <v>0</v>
      </c>
      <c r="DP50" s="115" t="n">
        <f aca="false">IF(AF50&lt;&gt;"",AF50-J50,"")</f>
        <v>0</v>
      </c>
      <c r="DQ50" s="115" t="n">
        <f aca="false">IF(AG50&lt;&gt;"",AG50-K50,"")</f>
        <v>0</v>
      </c>
      <c r="DR50" s="115" t="n">
        <f aca="false">IF(AH50&lt;&gt;"",AH50-L50,"")</f>
        <v>-1</v>
      </c>
      <c r="DS50" s="115" t="n">
        <f aca="false">IF(AI50&lt;&gt;"",AI50-M50,"")</f>
        <v>-1</v>
      </c>
      <c r="DT50" s="115" t="n">
        <f aca="false">IF(AJ50&lt;&gt;"",AJ50-N50,"")</f>
        <v>-1</v>
      </c>
      <c r="DU50" s="115" t="n">
        <f aca="false">IF(AK50&lt;&gt;"",AK50-O50,"")</f>
        <v>0</v>
      </c>
      <c r="DV50" s="115" t="n">
        <f aca="false">IF(AL50&lt;&gt;"",AL50-P50,"")</f>
        <v>0</v>
      </c>
      <c r="DW50" s="115" t="n">
        <f aca="false">IF(AM50&lt;&gt;"",AM50-Q50,"")</f>
        <v>0</v>
      </c>
      <c r="DX50" s="115" t="n">
        <f aca="false">IF(AN50&lt;&gt;"",AN50-R50,"")</f>
        <v>0</v>
      </c>
      <c r="DY50" s="115" t="n">
        <f aca="false">IF(AO50&lt;&gt;"",AO50-S50,"")</f>
        <v>0</v>
      </c>
      <c r="DZ50" s="115" t="n">
        <f aca="false">IF(AP50&lt;&gt;"",AP50-T50,"")</f>
        <v>0</v>
      </c>
      <c r="EA50" s="115" t="n">
        <f aca="false">IF(AQ50&lt;&gt;"",AQ50-U50,"")</f>
        <v>0</v>
      </c>
      <c r="EB50" s="115" t="n">
        <f aca="false">IF(AR50&lt;&gt;"",AR50-V50,"")</f>
        <v>0</v>
      </c>
      <c r="EC50" s="115" t="n">
        <f aca="false">IF(AS50&lt;&gt;"",AS50-W50,"")</f>
        <v>0</v>
      </c>
      <c r="ED50" s="115" t="n">
        <f aca="false">IF(AT50&lt;&gt;"",AT50-B50,"")</f>
        <v>1</v>
      </c>
      <c r="EE50" s="115" t="n">
        <f aca="false">IF(AU50&lt;&gt;"",AU50-C50,"")</f>
        <v>1</v>
      </c>
      <c r="EF50" s="115" t="n">
        <f aca="false">IF(AV50&lt;&gt;"",AV50-D50,"")</f>
        <v>1</v>
      </c>
      <c r="EG50" s="115" t="n">
        <f aca="false">IF(AW50&lt;&gt;"",AW50-E50,"")</f>
        <v>0</v>
      </c>
      <c r="EH50" s="115" t="n">
        <f aca="false">IF(AX50&lt;&gt;"",AX50-F50,"")</f>
        <v>0</v>
      </c>
      <c r="EI50" s="115" t="n">
        <f aca="false">IF(AY50&lt;&gt;"",AY50-G50,"")</f>
        <v>-1</v>
      </c>
      <c r="EJ50" s="115" t="n">
        <f aca="false">IF(AZ50&lt;&gt;"",AZ50-H50,"")</f>
        <v>-1</v>
      </c>
      <c r="EK50" s="115" t="n">
        <f aca="false">IF(BA50&lt;&gt;"",BA50-I50,"")</f>
        <v>0</v>
      </c>
      <c r="EL50" s="115" t="n">
        <f aca="false">IF(BB50&lt;&gt;"",BB50-J50,"")</f>
        <v>-1</v>
      </c>
      <c r="EM50" s="115" t="n">
        <f aca="false">IF(BC50&lt;&gt;"",BC50-K50,"")</f>
        <v>0</v>
      </c>
      <c r="EN50" s="115" t="n">
        <f aca="false">IF(BD50&lt;&gt;"",BD50-L50,"")</f>
        <v>0</v>
      </c>
      <c r="EO50" s="115" t="n">
        <f aca="false">IF(BE50&lt;&gt;"",BE50-M50,"")</f>
        <v>0</v>
      </c>
      <c r="EP50" s="115" t="n">
        <f aca="false">IF(BF50&lt;&gt;"",BF50-N50,"")</f>
        <v>0</v>
      </c>
      <c r="EQ50" s="115" t="n">
        <f aca="false">IF(BG50&lt;&gt;"",BG50-O50,"")</f>
        <v>-1</v>
      </c>
      <c r="ER50" s="115" t="n">
        <f aca="false">IF(BH50&lt;&gt;"",BH50-P50,"")</f>
        <v>0</v>
      </c>
      <c r="ES50" s="115" t="n">
        <f aca="false">IF(BI50&lt;&gt;"",BI50-Q50,"")</f>
        <v>0</v>
      </c>
      <c r="ET50" s="115" t="n">
        <f aca="false">IF(BJ50&lt;&gt;"",BJ50-R50,"")</f>
        <v>0</v>
      </c>
      <c r="EU50" s="115" t="n">
        <f aca="false">IF(BK50&lt;&gt;"",BK50-S50,"")</f>
        <v>0</v>
      </c>
      <c r="EV50" s="115" t="n">
        <f aca="false">IF(BL50&lt;&gt;"",BL50-T50,"")</f>
        <v>0</v>
      </c>
      <c r="EW50" s="115" t="n">
        <f aca="false">IF(BM50&lt;&gt;"",BM50-U50,"")</f>
        <v>0</v>
      </c>
      <c r="EX50" s="115" t="n">
        <f aca="false">IF(BN50&lt;&gt;"",BN50-V50,"")</f>
        <v>0</v>
      </c>
      <c r="EY50" s="115" t="n">
        <f aca="false">IF(BO50&lt;&gt;"",BO50-W50,"")</f>
        <v>0</v>
      </c>
      <c r="EZ50" s="115" t="str">
        <f aca="false">IF(BP50&lt;&gt;"",BP50-B50,"")</f>
        <v/>
      </c>
      <c r="FA50" s="115" t="str">
        <f aca="false">IF(BQ50&lt;&gt;"",BQ50-C50,"")</f>
        <v/>
      </c>
      <c r="FB50" s="115" t="str">
        <f aca="false">IF(BR50&lt;&gt;"",BR50-D50,"")</f>
        <v/>
      </c>
      <c r="FC50" s="115" t="str">
        <f aca="false">IF(BS50&lt;&gt;"",BS50-E50,"")</f>
        <v/>
      </c>
      <c r="FD50" s="115" t="str">
        <f aca="false">IF(BT50&lt;&gt;"",BT50-F50,"")</f>
        <v/>
      </c>
      <c r="FE50" s="115" t="str">
        <f aca="false">IF(BU50&lt;&gt;"",BU50-G50,"")</f>
        <v/>
      </c>
      <c r="FF50" s="115" t="str">
        <f aca="false">IF(BV50&lt;&gt;"",BV50-H50,"")</f>
        <v/>
      </c>
      <c r="FG50" s="115" t="str">
        <f aca="false">IF(BW50&lt;&gt;"",BW50-I50,"")</f>
        <v/>
      </c>
      <c r="FH50" s="115" t="str">
        <f aca="false">IF(BX50&lt;&gt;"",BX50-J50,"")</f>
        <v/>
      </c>
      <c r="FI50" s="115" t="str">
        <f aca="false">IF(BY50&lt;&gt;"",BY50-K50,"")</f>
        <v/>
      </c>
      <c r="FJ50" s="115" t="str">
        <f aca="false">IF(BZ50&lt;&gt;"",BZ50-L50,"")</f>
        <v/>
      </c>
      <c r="FK50" s="115" t="str">
        <f aca="false">IF(CA50&lt;&gt;"",CA50-M50,"")</f>
        <v/>
      </c>
      <c r="FL50" s="115" t="str">
        <f aca="false">IF(CB50&lt;&gt;"",CB50-N50,"")</f>
        <v/>
      </c>
      <c r="FM50" s="115" t="str">
        <f aca="false">IF(CC50&lt;&gt;"",CC50-O50,"")</f>
        <v/>
      </c>
      <c r="FN50" s="115" t="str">
        <f aca="false">IF(CD50&lt;&gt;"",CD50-P50,"")</f>
        <v/>
      </c>
      <c r="FO50" s="115" t="str">
        <f aca="false">IF(CE50&lt;&gt;"",CE50-Q50,"")</f>
        <v/>
      </c>
      <c r="FP50" s="115" t="str">
        <f aca="false">IF(CF50&lt;&gt;"",CF50-R50,"")</f>
        <v/>
      </c>
      <c r="FQ50" s="115" t="str">
        <f aca="false">IF(CG50&lt;&gt;"",CG50-S50,"")</f>
        <v/>
      </c>
      <c r="FR50" s="115" t="str">
        <f aca="false">IF(CH50&lt;&gt;"",CH50-T50,"")</f>
        <v/>
      </c>
      <c r="FS50" s="115" t="str">
        <f aca="false">IF(CI50&lt;&gt;"",CI50-U50,"")</f>
        <v/>
      </c>
      <c r="FT50" s="115" t="str">
        <f aca="false">IF(CJ50&lt;&gt;"",CJ50-V50,"")</f>
        <v/>
      </c>
      <c r="FU50" s="115" t="str">
        <f aca="false">IF(CK50&lt;&gt;"",CK50-W50,"")</f>
        <v/>
      </c>
      <c r="FV50" s="115" t="str">
        <f aca="false">IF(CL50&lt;&gt;"",CL50-B50,"")</f>
        <v/>
      </c>
      <c r="FW50" s="115" t="str">
        <f aca="false">IF(CM50&lt;&gt;"",CM50-C50,"")</f>
        <v/>
      </c>
      <c r="FX50" s="115" t="str">
        <f aca="false">IF(CN50&lt;&gt;"",CN50-D50,"")</f>
        <v/>
      </c>
      <c r="FY50" s="115" t="str">
        <f aca="false">IF(CO50&lt;&gt;"",CO50-E50,"")</f>
        <v/>
      </c>
      <c r="FZ50" s="115" t="str">
        <f aca="false">IF(CP50&lt;&gt;"",CP50-F50,"")</f>
        <v/>
      </c>
      <c r="GA50" s="115" t="str">
        <f aca="false">IF(CQ50&lt;&gt;"",CQ50-G50,"")</f>
        <v/>
      </c>
      <c r="GB50" s="115" t="str">
        <f aca="false">IF(CR50&lt;&gt;"",CR50-H50,"")</f>
        <v/>
      </c>
      <c r="GC50" s="115" t="str">
        <f aca="false">IF(CS50&lt;&gt;"",CS50-I50,"")</f>
        <v/>
      </c>
      <c r="GD50" s="115" t="str">
        <f aca="false">IF(CT50&lt;&gt;"",CT50-J50,"")</f>
        <v/>
      </c>
      <c r="GE50" s="115" t="str">
        <f aca="false">IF(CU50&lt;&gt;"",CU50-K50,"")</f>
        <v/>
      </c>
      <c r="GF50" s="115" t="str">
        <f aca="false">IF(CV50&lt;&gt;"",CV50-L50,"")</f>
        <v/>
      </c>
      <c r="GG50" s="115" t="str">
        <f aca="false">IF(CW50&lt;&gt;"",CW50-M50,"")</f>
        <v/>
      </c>
      <c r="GH50" s="115" t="str">
        <f aca="false">IF(CX50&lt;&gt;"",CX50-N50,"")</f>
        <v/>
      </c>
      <c r="GI50" s="115" t="str">
        <f aca="false">IF(CY50&lt;&gt;"",CY50-O50,"")</f>
        <v/>
      </c>
      <c r="GJ50" s="115" t="str">
        <f aca="false">IF(CZ50&lt;&gt;"",CZ50-P50,"")</f>
        <v/>
      </c>
      <c r="GK50" s="115" t="str">
        <f aca="false">IF(DA50&lt;&gt;"",DA50-Q50,"")</f>
        <v/>
      </c>
      <c r="GL50" s="115" t="str">
        <f aca="false">IF(DB50&lt;&gt;"",DB50-R50,"")</f>
        <v/>
      </c>
      <c r="GM50" s="115" t="str">
        <f aca="false">IF(DC50&lt;&gt;"",DC50-S50,"")</f>
        <v/>
      </c>
      <c r="GN50" s="115" t="str">
        <f aca="false">IF(DD50&lt;&gt;"",DD50-T50,"")</f>
        <v/>
      </c>
      <c r="GO50" s="115" t="str">
        <f aca="false">IF(DE50&lt;&gt;"",DE50-U50,"")</f>
        <v/>
      </c>
      <c r="GP50" s="115" t="str">
        <f aca="false">IF(DF50&lt;&gt;"",DF50-V50,"")</f>
        <v/>
      </c>
      <c r="GQ50" s="115" t="str">
        <f aca="false">IF(DG50&lt;&gt;"",DG50-W50,"")</f>
        <v/>
      </c>
      <c r="GR50" s="116" t="n">
        <f aca="false" t="array" ref="GR50:GR50">MAX(DH50:GQ50)=MIN(DH50:GQ50)</f>
        <v>0</v>
      </c>
    </row>
    <row r="51" customFormat="false" ht="15" hidden="true" customHeight="false" outlineLevel="0" collapsed="false">
      <c r="A51" s="101" t="s">
        <v>87</v>
      </c>
      <c r="B51" s="115" t="n">
        <f aca="false">IFERROR(ROUND(AVERAGE(X51,AT51,BP51,CL51),0),"")</f>
        <v>2</v>
      </c>
      <c r="C51" s="115" t="n">
        <f aca="false">IFERROR(ROUND(AVERAGE(Y51,AU51,BQ51,CM51),0),"")</f>
        <v>2</v>
      </c>
      <c r="D51" s="115" t="n">
        <f aca="false">IFERROR(ROUND(AVERAGE(Z51,AV51,BR51,CN51),0),"")</f>
        <v>2</v>
      </c>
      <c r="E51" s="115" t="n">
        <f aca="false">IFERROR(ROUND(AVERAGE(AA51,AW51,BS51,CO51),0),"")</f>
        <v>2</v>
      </c>
      <c r="F51" s="115" t="n">
        <f aca="false">IFERROR(ROUND(AVERAGE(AB51,AX51,BT51,CP51),0),"")</f>
        <v>2</v>
      </c>
      <c r="G51" s="115" t="n">
        <f aca="false">IFERROR(ROUND(AVERAGE(AC51,AY51,BU51,CQ51),0),"")</f>
        <v>2</v>
      </c>
      <c r="H51" s="115" t="n">
        <f aca="false">IFERROR(ROUND(AVERAGE(AD51,AZ51,BV51,CR51),0),"")</f>
        <v>2</v>
      </c>
      <c r="I51" s="115" t="n">
        <f aca="false">IFERROR(ROUND(AVERAGE(AE51,BA51,BW51,CS51),0),"")</f>
        <v>2</v>
      </c>
      <c r="J51" s="115" t="n">
        <f aca="false">IFERROR(ROUND(AVERAGE(AF51,BB51,BX51,CT51),0),"")</f>
        <v>2</v>
      </c>
      <c r="K51" s="115" t="n">
        <f aca="false">IFERROR(ROUND(AVERAGE(AG51,BC51,BY51,CU51),0),"")</f>
        <v>2</v>
      </c>
      <c r="L51" s="115" t="n">
        <f aca="false">IFERROR(ROUND(AVERAGE(AH51,BD51,BZ51,CV51),0),"")</f>
        <v>3</v>
      </c>
      <c r="M51" s="115" t="n">
        <f aca="false">IFERROR(ROUND(AVERAGE(AI51,BE51,CA51,CW51),0),"")</f>
        <v>2</v>
      </c>
      <c r="N51" s="115" t="n">
        <f aca="false">IFERROR(ROUND(AVERAGE(AJ51,BF51,CB51,CX51),0),"")</f>
        <v>4</v>
      </c>
      <c r="O51" s="115" t="n">
        <f aca="false">IFERROR(ROUND(AVERAGE(AK51,BG51,CC51,CY51),0),"")</f>
        <v>2</v>
      </c>
      <c r="P51" s="115" t="n">
        <f aca="false">IFERROR(ROUND(AVERAGE(AL51,BH51,CD51,CZ51),0),"")</f>
        <v>3</v>
      </c>
      <c r="Q51" s="115" t="n">
        <f aca="false">IFERROR(ROUND(AVERAGE(AM51,BI51,CE51,DA51),0),"")</f>
        <v>3</v>
      </c>
      <c r="R51" s="115" t="n">
        <f aca="false">IFERROR(ROUND(AVERAGE(AN51,BJ51,CF51,DB51),0),"")</f>
        <v>2</v>
      </c>
      <c r="S51" s="115" t="n">
        <f aca="false">IFERROR(ROUND(AVERAGE(AO51,BK51,CG51,DC51),0),"")</f>
        <v>3</v>
      </c>
      <c r="T51" s="115" t="n">
        <f aca="false">IFERROR(ROUND(AVERAGE(AP51,BL51,CH51,DD51),0),"")</f>
        <v>3</v>
      </c>
      <c r="U51" s="115" t="n">
        <f aca="false">IFERROR(ROUND(AVERAGE(AQ51,BM51,CI51,DE51),0),"")</f>
        <v>3</v>
      </c>
      <c r="V51" s="115" t="n">
        <f aca="false">IFERROR(ROUND(AVERAGE(AR51,BN51,CJ51,DF51),0),"")</f>
        <v>3</v>
      </c>
      <c r="W51" s="115" t="n">
        <f aca="false">IFERROR(ROUND(AVERAGE(AS51,BO51,CK51,DG51),0),"")</f>
        <v>3</v>
      </c>
      <c r="X51" s="94" t="str">
        <f aca="false">IFERROR(INDEX('ES-Efficacy Acceptability'!H$12:H$52,MATCH($A51,'ES-Efficacy Acceptability'!$B$12:$B$52,0)),"")</f>
        <v/>
      </c>
      <c r="Y51" s="94" t="str">
        <f aca="false">IFERROR(INDEX('ES-Efficacy Acceptability'!I$12:I$52,MATCH($A51,'ES-Efficacy Acceptability'!$B$12:$B$52,0)),"")</f>
        <v/>
      </c>
      <c r="Z51" s="94" t="str">
        <f aca="false">IFERROR(INDEX('ES-Efficacy Acceptability'!J$12:J$52,MATCH($A51,'ES-Efficacy Acceptability'!$B$12:$B$52,0)),"")</f>
        <v/>
      </c>
      <c r="AA51" s="94" t="str">
        <f aca="false">IFERROR(INDEX('ES-Efficacy Acceptability'!K$12:K$52,MATCH($A51,'ES-Efficacy Acceptability'!$B$12:$B$52,0)),"")</f>
        <v/>
      </c>
      <c r="AB51" s="94" t="str">
        <f aca="false">IFERROR(INDEX('ES-Efficacy Acceptability'!L$12:L$52,MATCH($A51,'ES-Efficacy Acceptability'!$B$12:$B$52,0)),"")</f>
        <v/>
      </c>
      <c r="AC51" s="94" t="str">
        <f aca="false">IFERROR(INDEX('ES-Efficacy Acceptability'!M$12:M$52,MATCH($A51,'ES-Efficacy Acceptability'!$B$12:$B$52,0)),"")</f>
        <v/>
      </c>
      <c r="AD51" s="94" t="str">
        <f aca="false">IFERROR(INDEX('ES-Efficacy Acceptability'!N$12:N$52,MATCH($A51,'ES-Efficacy Acceptability'!$B$12:$B$52,0)),"")</f>
        <v/>
      </c>
      <c r="AE51" s="94" t="str">
        <f aca="false">IFERROR(INDEX('ES-Efficacy Acceptability'!O$12:O$52,MATCH($A51,'ES-Efficacy Acceptability'!$B$12:$B$52,0)),"")</f>
        <v/>
      </c>
      <c r="AF51" s="94" t="str">
        <f aca="false">IFERROR(INDEX('ES-Efficacy Acceptability'!P$12:P$52,MATCH($A51,'ES-Efficacy Acceptability'!$B$12:$B$52,0)),"")</f>
        <v/>
      </c>
      <c r="AG51" s="94" t="str">
        <f aca="false">IFERROR(INDEX('ES-Efficacy Acceptability'!Q$12:Q$52,MATCH($A51,'ES-Efficacy Acceptability'!$B$12:$B$52,0)),"")</f>
        <v/>
      </c>
      <c r="AH51" s="94" t="str">
        <f aca="false">IFERROR(INDEX('ES-Efficacy Acceptability'!R$12:R$52,MATCH($A51,'ES-Efficacy Acceptability'!$B$12:$B$52,0)),"")</f>
        <v/>
      </c>
      <c r="AI51" s="94" t="str">
        <f aca="false">IFERROR(INDEX('ES-Efficacy Acceptability'!S$12:S$52,MATCH($A51,'ES-Efficacy Acceptability'!$B$12:$B$52,0)),"")</f>
        <v/>
      </c>
      <c r="AJ51" s="94" t="str">
        <f aca="false">IFERROR(INDEX('ES-Efficacy Acceptability'!T$12:T$52,MATCH($A51,'ES-Efficacy Acceptability'!$B$12:$B$52,0)),"")</f>
        <v/>
      </c>
      <c r="AK51" s="94" t="str">
        <f aca="false">IFERROR(INDEX('ES-Efficacy Acceptability'!U$12:U$52,MATCH($A51,'ES-Efficacy Acceptability'!$B$12:$B$52,0)),"")</f>
        <v/>
      </c>
      <c r="AL51" s="94" t="str">
        <f aca="false">IFERROR(INDEX('ES-Efficacy Acceptability'!V$12:V$52,MATCH($A51,'ES-Efficacy Acceptability'!$B$12:$B$52,0)),"")</f>
        <v/>
      </c>
      <c r="AM51" s="94" t="str">
        <f aca="false">IFERROR(INDEX('ES-Efficacy Acceptability'!W$12:W$52,MATCH($A51,'ES-Efficacy Acceptability'!$B$12:$B$52,0)),"")</f>
        <v/>
      </c>
      <c r="AN51" s="94" t="str">
        <f aca="false">IFERROR(INDEX('ES-Efficacy Acceptability'!X$12:X$52,MATCH($A51,'ES-Efficacy Acceptability'!$B$12:$B$52,0)),"")</f>
        <v/>
      </c>
      <c r="AO51" s="94" t="str">
        <f aca="false">IFERROR(INDEX('ES-Efficacy Acceptability'!Y$12:Y$52,MATCH($A51,'ES-Efficacy Acceptability'!$B$12:$B$52,0)),"")</f>
        <v/>
      </c>
      <c r="AP51" s="94" t="str">
        <f aca="false">IFERROR(INDEX('ES-Efficacy Acceptability'!Z$12:Z$52,MATCH($A51,'ES-Efficacy Acceptability'!$B$12:$B$52,0)),"")</f>
        <v/>
      </c>
      <c r="AQ51" s="94" t="str">
        <f aca="false">IFERROR(INDEX('ES-Efficacy Acceptability'!AA$12:AA$52,MATCH($A51,'ES-Efficacy Acceptability'!$B$12:$B$52,0)),"")</f>
        <v/>
      </c>
      <c r="AR51" s="94" t="str">
        <f aca="false">IFERROR(INDEX('ES-Efficacy Acceptability'!AB$12:AB$52,MATCH($A51,'ES-Efficacy Acceptability'!$B$12:$B$52,0)),"")</f>
        <v/>
      </c>
      <c r="AS51" s="94" t="str">
        <f aca="false">IFERROR(INDEX('ES-Efficacy Acceptability'!AC$12:AC$52,MATCH($A51,'ES-Efficacy Acceptability'!$B$12:$B$52,0)),"")</f>
        <v/>
      </c>
      <c r="AT51" s="94" t="str">
        <f aca="false">IFERROR(INDEX('IT-Efficacy Acceptability'!H$12:H$52,MATCH($A51,'IT-Efficacy Acceptability'!$B$12:$B$52,0)),"")</f>
        <v/>
      </c>
      <c r="AU51" s="94" t="str">
        <f aca="false">IFERROR(INDEX('IT-Efficacy Acceptability'!I$12:I$52,MATCH($A51,'IT-Efficacy Acceptability'!$B$12:$B$52,0)),"")</f>
        <v/>
      </c>
      <c r="AV51" s="94" t="str">
        <f aca="false">IFERROR(INDEX('IT-Efficacy Acceptability'!J$12:J$52,MATCH($A51,'IT-Efficacy Acceptability'!$B$12:$B$52,0)),"")</f>
        <v/>
      </c>
      <c r="AW51" s="94" t="str">
        <f aca="false">IFERROR(INDEX('IT-Efficacy Acceptability'!K$12:K$52,MATCH($A51,'IT-Efficacy Acceptability'!$B$12:$B$52,0)),"")</f>
        <v/>
      </c>
      <c r="AX51" s="94" t="str">
        <f aca="false">IFERROR(INDEX('IT-Efficacy Acceptability'!L$12:L$52,MATCH($A51,'IT-Efficacy Acceptability'!$B$12:$B$52,0)),"")</f>
        <v/>
      </c>
      <c r="AY51" s="94" t="str">
        <f aca="false">IFERROR(INDEX('IT-Efficacy Acceptability'!M$12:M$52,MATCH($A51,'IT-Efficacy Acceptability'!$B$12:$B$52,0)),"")</f>
        <v/>
      </c>
      <c r="AZ51" s="94" t="str">
        <f aca="false">IFERROR(INDEX('IT-Efficacy Acceptability'!N$12:N$52,MATCH($A51,'IT-Efficacy Acceptability'!$B$12:$B$52,0)),"")</f>
        <v/>
      </c>
      <c r="BA51" s="94" t="str">
        <f aca="false">IFERROR(INDEX('IT-Efficacy Acceptability'!O$12:O$52,MATCH($A51,'IT-Efficacy Acceptability'!$B$12:$B$52,0)),"")</f>
        <v/>
      </c>
      <c r="BB51" s="94" t="str">
        <f aca="false">IFERROR(INDEX('IT-Efficacy Acceptability'!P$12:P$52,MATCH($A51,'IT-Efficacy Acceptability'!$B$12:$B$52,0)),"")</f>
        <v/>
      </c>
      <c r="BC51" s="94" t="str">
        <f aca="false">IFERROR(INDEX('IT-Efficacy Acceptability'!Q$12:Q$52,MATCH($A51,'IT-Efficacy Acceptability'!$B$12:$B$52,0)),"")</f>
        <v/>
      </c>
      <c r="BD51" s="94" t="str">
        <f aca="false">IFERROR(INDEX('IT-Efficacy Acceptability'!R$12:R$52,MATCH($A51,'IT-Efficacy Acceptability'!$B$12:$B$52,0)),"")</f>
        <v/>
      </c>
      <c r="BE51" s="94" t="str">
        <f aca="false">IFERROR(INDEX('IT-Efficacy Acceptability'!S$12:S$52,MATCH($A51,'IT-Efficacy Acceptability'!$B$12:$B$52,0)),"")</f>
        <v/>
      </c>
      <c r="BF51" s="94" t="str">
        <f aca="false">IFERROR(INDEX('IT-Efficacy Acceptability'!T$12:T$52,MATCH($A51,'IT-Efficacy Acceptability'!$B$12:$B$52,0)),"")</f>
        <v/>
      </c>
      <c r="BG51" s="94" t="str">
        <f aca="false">IFERROR(INDEX('IT-Efficacy Acceptability'!U$12:U$52,MATCH($A51,'IT-Efficacy Acceptability'!$B$12:$B$52,0)),"")</f>
        <v/>
      </c>
      <c r="BH51" s="94" t="str">
        <f aca="false">IFERROR(INDEX('IT-Efficacy Acceptability'!V$12:V$52,MATCH($A51,'IT-Efficacy Acceptability'!$B$12:$B$52,0)),"")</f>
        <v/>
      </c>
      <c r="BI51" s="94" t="str">
        <f aca="false">IFERROR(INDEX('IT-Efficacy Acceptability'!W$12:W$52,MATCH($A51,'IT-Efficacy Acceptability'!$B$12:$B$52,0)),"")</f>
        <v/>
      </c>
      <c r="BJ51" s="94" t="str">
        <f aca="false">IFERROR(INDEX('IT-Efficacy Acceptability'!X$12:X$52,MATCH($A51,'IT-Efficacy Acceptability'!$B$12:$B$52,0)),"")</f>
        <v/>
      </c>
      <c r="BK51" s="94" t="str">
        <f aca="false">IFERROR(INDEX('IT-Efficacy Acceptability'!Y$12:Y$52,MATCH($A51,'IT-Efficacy Acceptability'!$B$12:$B$52,0)),"")</f>
        <v/>
      </c>
      <c r="BL51" s="94" t="str">
        <f aca="false">IFERROR(INDEX('IT-Efficacy Acceptability'!Z$12:Z$52,MATCH($A51,'IT-Efficacy Acceptability'!$B$12:$B$52,0)),"")</f>
        <v/>
      </c>
      <c r="BM51" s="94" t="str">
        <f aca="false">IFERROR(INDEX('IT-Efficacy Acceptability'!AA$12:AA$52,MATCH($A51,'IT-Efficacy Acceptability'!$B$12:$B$52,0)),"")</f>
        <v/>
      </c>
      <c r="BN51" s="94" t="str">
        <f aca="false">IFERROR(INDEX('IT-Efficacy Acceptability'!AB$12:AB$52,MATCH($A51,'IT-Efficacy Acceptability'!$B$12:$B$52,0)),"")</f>
        <v/>
      </c>
      <c r="BO51" s="94" t="str">
        <f aca="false">IFERROR(INDEX('IT-Efficacy Acceptability'!AC$12:AC$52,MATCH($A51,'IT-Efficacy Acceptability'!$B$12:$B$52,0)),"")</f>
        <v/>
      </c>
      <c r="BP51" s="94" t="n">
        <f aca="false">IFERROR(INDEX('DE-Efficacy Acceptability'!H$12:H$52,MATCH($A51,'DE-Efficacy Acceptability'!$B$12:$B$52,0)),"")</f>
        <v>2</v>
      </c>
      <c r="BQ51" s="94" t="n">
        <f aca="false">IFERROR(INDEX('DE-Efficacy Acceptability'!I$12:I$52,MATCH($A51,'DE-Efficacy Acceptability'!$B$12:$B$52,0)),"")</f>
        <v>2</v>
      </c>
      <c r="BR51" s="94" t="n">
        <f aca="false">IFERROR(INDEX('DE-Efficacy Acceptability'!J$12:J$52,MATCH($A51,'DE-Efficacy Acceptability'!$B$12:$B$52,0)),"")</f>
        <v>2</v>
      </c>
      <c r="BS51" s="94" t="n">
        <f aca="false">IFERROR(INDEX('DE-Efficacy Acceptability'!K$12:K$52,MATCH($A51,'DE-Efficacy Acceptability'!$B$12:$B$52,0)),"")</f>
        <v>2</v>
      </c>
      <c r="BT51" s="94" t="n">
        <f aca="false">IFERROR(INDEX('DE-Efficacy Acceptability'!L$12:L$52,MATCH($A51,'DE-Efficacy Acceptability'!$B$12:$B$52,0)),"")</f>
        <v>2</v>
      </c>
      <c r="BU51" s="94" t="n">
        <f aca="false">IFERROR(INDEX('DE-Efficacy Acceptability'!M$12:M$52,MATCH($A51,'DE-Efficacy Acceptability'!$B$12:$B$52,0)),"")</f>
        <v>2</v>
      </c>
      <c r="BV51" s="94" t="n">
        <f aca="false">IFERROR(INDEX('DE-Efficacy Acceptability'!N$12:N$52,MATCH($A51,'DE-Efficacy Acceptability'!$B$12:$B$52,0)),"")</f>
        <v>2</v>
      </c>
      <c r="BW51" s="94" t="n">
        <f aca="false">IFERROR(INDEX('DE-Efficacy Acceptability'!O$12:O$52,MATCH($A51,'DE-Efficacy Acceptability'!$B$12:$B$52,0)),"")</f>
        <v>2</v>
      </c>
      <c r="BX51" s="94" t="n">
        <f aca="false">IFERROR(INDEX('DE-Efficacy Acceptability'!P$12:P$52,MATCH($A51,'DE-Efficacy Acceptability'!$B$12:$B$52,0)),"")</f>
        <v>2</v>
      </c>
      <c r="BY51" s="94" t="n">
        <f aca="false">IFERROR(INDEX('DE-Efficacy Acceptability'!Q$12:Q$52,MATCH($A51,'DE-Efficacy Acceptability'!$B$12:$B$52,0)),"")</f>
        <v>2</v>
      </c>
      <c r="BZ51" s="94" t="n">
        <f aca="false">IFERROR(INDEX('DE-Efficacy Acceptability'!R$12:R$52,MATCH($A51,'DE-Efficacy Acceptability'!$B$12:$B$52,0)),"")</f>
        <v>3</v>
      </c>
      <c r="CA51" s="94" t="n">
        <f aca="false">IFERROR(INDEX('DE-Efficacy Acceptability'!S$12:S$52,MATCH($A51,'DE-Efficacy Acceptability'!$B$12:$B$52,0)),"")</f>
        <v>2</v>
      </c>
      <c r="CB51" s="94" t="n">
        <f aca="false">IFERROR(INDEX('DE-Efficacy Acceptability'!T$12:T$52,MATCH($A51,'DE-Efficacy Acceptability'!$B$12:$B$52,0)),"")</f>
        <v>4</v>
      </c>
      <c r="CC51" s="94" t="n">
        <f aca="false">IFERROR(INDEX('DE-Efficacy Acceptability'!U$12:U$52,MATCH($A51,'DE-Efficacy Acceptability'!$B$12:$B$52,0)),"")</f>
        <v>2</v>
      </c>
      <c r="CD51" s="94" t="n">
        <f aca="false">IFERROR(INDEX('DE-Efficacy Acceptability'!V$12:V$52,MATCH($A51,'DE-Efficacy Acceptability'!$B$12:$B$52,0)),"")</f>
        <v>3</v>
      </c>
      <c r="CE51" s="94" t="n">
        <f aca="false">IFERROR(INDEX('DE-Efficacy Acceptability'!W$12:W$52,MATCH($A51,'DE-Efficacy Acceptability'!$B$12:$B$52,0)),"")</f>
        <v>3</v>
      </c>
      <c r="CF51" s="94" t="n">
        <f aca="false">IFERROR(INDEX('DE-Efficacy Acceptability'!X$12:X$52,MATCH($A51,'DE-Efficacy Acceptability'!$B$12:$B$52,0)),"")</f>
        <v>2</v>
      </c>
      <c r="CG51" s="94" t="n">
        <f aca="false">IFERROR(INDEX('DE-Efficacy Acceptability'!Y$12:Y$52,MATCH($A51,'DE-Efficacy Acceptability'!$B$12:$B$52,0)),"")</f>
        <v>3</v>
      </c>
      <c r="CH51" s="94" t="n">
        <f aca="false">IFERROR(INDEX('DE-Efficacy Acceptability'!Z$12:Z$52,MATCH($A51,'DE-Efficacy Acceptability'!$B$12:$B$52,0)),"")</f>
        <v>3</v>
      </c>
      <c r="CI51" s="94" t="n">
        <f aca="false">IFERROR(INDEX('DE-Efficacy Acceptability'!AA$12:AA$52,MATCH($A51,'DE-Efficacy Acceptability'!$B$12:$B$52,0)),"")</f>
        <v>3</v>
      </c>
      <c r="CJ51" s="94" t="n">
        <f aca="false">IFERROR(INDEX('DE-Efficacy Acceptability'!AB$12:AB$52,MATCH($A51,'DE-Efficacy Acceptability'!$B$12:$B$52,0)),"")</f>
        <v>3</v>
      </c>
      <c r="CK51" s="94" t="n">
        <f aca="false">IFERROR(INDEX('DE-Efficacy Acceptability'!AC$12:AC$52,MATCH($A51,'DE-Efficacy Acceptability'!$B$12:$B$52,0)),"")</f>
        <v>3</v>
      </c>
      <c r="CL51" s="94" t="str">
        <f aca="false">IFERROR(INDEX('FR-Efficacy Acceptability'!H$12:H$52,MATCH($A51,'FR-Efficacy Acceptability'!$B$12:$B$52,0)),"")</f>
        <v/>
      </c>
      <c r="CM51" s="94" t="str">
        <f aca="false">IFERROR(INDEX('FR-Efficacy Acceptability'!I$12:I$52,MATCH($A51,'FR-Efficacy Acceptability'!$B$12:$B$52,0)),"")</f>
        <v/>
      </c>
      <c r="CN51" s="94" t="str">
        <f aca="false">IFERROR(INDEX('FR-Efficacy Acceptability'!J$12:J$52,MATCH($A51,'FR-Efficacy Acceptability'!$B$12:$B$52,0)),"")</f>
        <v/>
      </c>
      <c r="CO51" s="94" t="str">
        <f aca="false">IFERROR(INDEX('FR-Efficacy Acceptability'!K$12:K$52,MATCH($A51,'FR-Efficacy Acceptability'!$B$12:$B$52,0)),"")</f>
        <v/>
      </c>
      <c r="CP51" s="94" t="str">
        <f aca="false">IFERROR(INDEX('FR-Efficacy Acceptability'!L$12:L$52,MATCH($A51,'FR-Efficacy Acceptability'!$B$12:$B$52,0)),"")</f>
        <v/>
      </c>
      <c r="CQ51" s="94" t="str">
        <f aca="false">IFERROR(INDEX('FR-Efficacy Acceptability'!M$12:M$52,MATCH($A51,'FR-Efficacy Acceptability'!$B$12:$B$52,0)),"")</f>
        <v/>
      </c>
      <c r="CR51" s="94" t="str">
        <f aca="false">IFERROR(INDEX('FR-Efficacy Acceptability'!N$12:N$52,MATCH($A51,'FR-Efficacy Acceptability'!$B$12:$B$52,0)),"")</f>
        <v/>
      </c>
      <c r="CS51" s="94" t="str">
        <f aca="false">IFERROR(INDEX('FR-Efficacy Acceptability'!O$12:O$52,MATCH($A51,'FR-Efficacy Acceptability'!$B$12:$B$52,0)),"")</f>
        <v/>
      </c>
      <c r="CT51" s="94" t="str">
        <f aca="false">IFERROR(INDEX('FR-Efficacy Acceptability'!P$12:P$52,MATCH($A51,'FR-Efficacy Acceptability'!$B$12:$B$52,0)),"")</f>
        <v/>
      </c>
      <c r="CU51" s="94" t="str">
        <f aca="false">IFERROR(INDEX('FR-Efficacy Acceptability'!Q$12:Q$52,MATCH($A51,'FR-Efficacy Acceptability'!$B$12:$B$52,0)),"")</f>
        <v/>
      </c>
      <c r="CV51" s="94" t="str">
        <f aca="false">IFERROR(INDEX('FR-Efficacy Acceptability'!R$12:R$52,MATCH($A51,'FR-Efficacy Acceptability'!$B$12:$B$52,0)),"")</f>
        <v/>
      </c>
      <c r="CW51" s="94" t="str">
        <f aca="false">IFERROR(INDEX('FR-Efficacy Acceptability'!S$12:S$52,MATCH($A51,'FR-Efficacy Acceptability'!$B$12:$B$52,0)),"")</f>
        <v/>
      </c>
      <c r="CX51" s="94" t="str">
        <f aca="false">IFERROR(INDEX('FR-Efficacy Acceptability'!T$12:T$52,MATCH($A51,'FR-Efficacy Acceptability'!$B$12:$B$52,0)),"")</f>
        <v/>
      </c>
      <c r="CY51" s="94" t="str">
        <f aca="false">IFERROR(INDEX('FR-Efficacy Acceptability'!U$12:U$52,MATCH($A51,'FR-Efficacy Acceptability'!$B$12:$B$52,0)),"")</f>
        <v/>
      </c>
      <c r="CZ51" s="94" t="str">
        <f aca="false">IFERROR(INDEX('FR-Efficacy Acceptability'!V$12:V$52,MATCH($A51,'FR-Efficacy Acceptability'!$B$12:$B$52,0)),"")</f>
        <v/>
      </c>
      <c r="DA51" s="94" t="str">
        <f aca="false">IFERROR(INDEX('FR-Efficacy Acceptability'!W$12:W$52,MATCH($A51,'FR-Efficacy Acceptability'!$B$12:$B$52,0)),"")</f>
        <v/>
      </c>
      <c r="DB51" s="94" t="str">
        <f aca="false">IFERROR(INDEX('FR-Efficacy Acceptability'!X$12:X$52,MATCH($A51,'FR-Efficacy Acceptability'!$B$12:$B$52,0)),"")</f>
        <v/>
      </c>
      <c r="DC51" s="94" t="str">
        <f aca="false">IFERROR(INDEX('FR-Efficacy Acceptability'!Y$12:Y$52,MATCH($A51,'FR-Efficacy Acceptability'!$B$12:$B$52,0)),"")</f>
        <v/>
      </c>
      <c r="DD51" s="94" t="str">
        <f aca="false">IFERROR(INDEX('FR-Efficacy Acceptability'!Z$12:Z$52,MATCH($A51,'FR-Efficacy Acceptability'!$B$12:$B$52,0)),"")</f>
        <v/>
      </c>
      <c r="DE51" s="94" t="str">
        <f aca="false">IFERROR(INDEX('FR-Efficacy Acceptability'!AA$12:AA$52,MATCH($A51,'FR-Efficacy Acceptability'!$B$12:$B$52,0)),"")</f>
        <v/>
      </c>
      <c r="DF51" s="94" t="str">
        <f aca="false">IFERROR(INDEX('FR-Efficacy Acceptability'!AB$12:AB$52,MATCH($A51,'FR-Efficacy Acceptability'!$B$12:$B$52,0)),"")</f>
        <v/>
      </c>
      <c r="DG51" s="94" t="str">
        <f aca="false">IFERROR(INDEX('FR-Efficacy Acceptability'!AC$12:AC$52,MATCH($A51,'FR-Efficacy Acceptability'!$B$12:$B$52,0)),"")</f>
        <v/>
      </c>
      <c r="DH51" s="115" t="str">
        <f aca="false">IF(X51&lt;&gt;"",X51-B51,"")</f>
        <v/>
      </c>
      <c r="DI51" s="115" t="str">
        <f aca="false">IF(Y51&lt;&gt;"",Y51-C51,"")</f>
        <v/>
      </c>
      <c r="DJ51" s="115" t="str">
        <f aca="false">IF(Z51&lt;&gt;"",Z51-D51,"")</f>
        <v/>
      </c>
      <c r="DK51" s="115" t="str">
        <f aca="false">IF(AA51&lt;&gt;"",AA51-E51,"")</f>
        <v/>
      </c>
      <c r="DL51" s="115" t="str">
        <f aca="false">IF(AB51&lt;&gt;"",AB51-F51,"")</f>
        <v/>
      </c>
      <c r="DM51" s="115" t="str">
        <f aca="false">IF(AC51&lt;&gt;"",AC51-G51,"")</f>
        <v/>
      </c>
      <c r="DN51" s="115" t="str">
        <f aca="false">IF(AD51&lt;&gt;"",AD51-H51,"")</f>
        <v/>
      </c>
      <c r="DO51" s="115" t="str">
        <f aca="false">IF(AE51&lt;&gt;"",AE51-I51,"")</f>
        <v/>
      </c>
      <c r="DP51" s="115" t="str">
        <f aca="false">IF(AF51&lt;&gt;"",AF51-J51,"")</f>
        <v/>
      </c>
      <c r="DQ51" s="115" t="str">
        <f aca="false">IF(AG51&lt;&gt;"",AG51-K51,"")</f>
        <v/>
      </c>
      <c r="DR51" s="115" t="str">
        <f aca="false">IF(AH51&lt;&gt;"",AH51-L51,"")</f>
        <v/>
      </c>
      <c r="DS51" s="115" t="str">
        <f aca="false">IF(AI51&lt;&gt;"",AI51-M51,"")</f>
        <v/>
      </c>
      <c r="DT51" s="115" t="str">
        <f aca="false">IF(AJ51&lt;&gt;"",AJ51-N51,"")</f>
        <v/>
      </c>
      <c r="DU51" s="115" t="str">
        <f aca="false">IF(AK51&lt;&gt;"",AK51-O51,"")</f>
        <v/>
      </c>
      <c r="DV51" s="115" t="str">
        <f aca="false">IF(AL51&lt;&gt;"",AL51-P51,"")</f>
        <v/>
      </c>
      <c r="DW51" s="115" t="str">
        <f aca="false">IF(AM51&lt;&gt;"",AM51-Q51,"")</f>
        <v/>
      </c>
      <c r="DX51" s="115" t="str">
        <f aca="false">IF(AN51&lt;&gt;"",AN51-R51,"")</f>
        <v/>
      </c>
      <c r="DY51" s="115" t="str">
        <f aca="false">IF(AO51&lt;&gt;"",AO51-S51,"")</f>
        <v/>
      </c>
      <c r="DZ51" s="115" t="str">
        <f aca="false">IF(AP51&lt;&gt;"",AP51-T51,"")</f>
        <v/>
      </c>
      <c r="EA51" s="115" t="str">
        <f aca="false">IF(AQ51&lt;&gt;"",AQ51-U51,"")</f>
        <v/>
      </c>
      <c r="EB51" s="115" t="str">
        <f aca="false">IF(AR51&lt;&gt;"",AR51-V51,"")</f>
        <v/>
      </c>
      <c r="EC51" s="115" t="str">
        <f aca="false">IF(AS51&lt;&gt;"",AS51-W51,"")</f>
        <v/>
      </c>
      <c r="ED51" s="115" t="str">
        <f aca="false">IF(AT51&lt;&gt;"",AT51-B51,"")</f>
        <v/>
      </c>
      <c r="EE51" s="115" t="str">
        <f aca="false">IF(AU51&lt;&gt;"",AU51-C51,"")</f>
        <v/>
      </c>
      <c r="EF51" s="115" t="str">
        <f aca="false">IF(AV51&lt;&gt;"",AV51-D51,"")</f>
        <v/>
      </c>
      <c r="EG51" s="115" t="str">
        <f aca="false">IF(AW51&lt;&gt;"",AW51-E51,"")</f>
        <v/>
      </c>
      <c r="EH51" s="115" t="str">
        <f aca="false">IF(AX51&lt;&gt;"",AX51-F51,"")</f>
        <v/>
      </c>
      <c r="EI51" s="115" t="str">
        <f aca="false">IF(AY51&lt;&gt;"",AY51-G51,"")</f>
        <v/>
      </c>
      <c r="EJ51" s="115" t="str">
        <f aca="false">IF(AZ51&lt;&gt;"",AZ51-H51,"")</f>
        <v/>
      </c>
      <c r="EK51" s="115" t="str">
        <f aca="false">IF(BA51&lt;&gt;"",BA51-I51,"")</f>
        <v/>
      </c>
      <c r="EL51" s="115" t="str">
        <f aca="false">IF(BB51&lt;&gt;"",BB51-J51,"")</f>
        <v/>
      </c>
      <c r="EM51" s="115" t="str">
        <f aca="false">IF(BC51&lt;&gt;"",BC51-K51,"")</f>
        <v/>
      </c>
      <c r="EN51" s="115" t="str">
        <f aca="false">IF(BD51&lt;&gt;"",BD51-L51,"")</f>
        <v/>
      </c>
      <c r="EO51" s="115" t="str">
        <f aca="false">IF(BE51&lt;&gt;"",BE51-M51,"")</f>
        <v/>
      </c>
      <c r="EP51" s="115" t="str">
        <f aca="false">IF(BF51&lt;&gt;"",BF51-N51,"")</f>
        <v/>
      </c>
      <c r="EQ51" s="115" t="str">
        <f aca="false">IF(BG51&lt;&gt;"",BG51-O51,"")</f>
        <v/>
      </c>
      <c r="ER51" s="115" t="str">
        <f aca="false">IF(BH51&lt;&gt;"",BH51-P51,"")</f>
        <v/>
      </c>
      <c r="ES51" s="115" t="str">
        <f aca="false">IF(BI51&lt;&gt;"",BI51-Q51,"")</f>
        <v/>
      </c>
      <c r="ET51" s="115" t="str">
        <f aca="false">IF(BJ51&lt;&gt;"",BJ51-R51,"")</f>
        <v/>
      </c>
      <c r="EU51" s="115" t="str">
        <f aca="false">IF(BK51&lt;&gt;"",BK51-S51,"")</f>
        <v/>
      </c>
      <c r="EV51" s="115" t="str">
        <f aca="false">IF(BL51&lt;&gt;"",BL51-T51,"")</f>
        <v/>
      </c>
      <c r="EW51" s="115" t="str">
        <f aca="false">IF(BM51&lt;&gt;"",BM51-U51,"")</f>
        <v/>
      </c>
      <c r="EX51" s="115" t="str">
        <f aca="false">IF(BN51&lt;&gt;"",BN51-V51,"")</f>
        <v/>
      </c>
      <c r="EY51" s="115" t="str">
        <f aca="false">IF(BO51&lt;&gt;"",BO51-W51,"")</f>
        <v/>
      </c>
      <c r="EZ51" s="115" t="n">
        <f aca="false">IF(BP51&lt;&gt;"",BP51-B51,"")</f>
        <v>0</v>
      </c>
      <c r="FA51" s="115" t="n">
        <f aca="false">IF(BQ51&lt;&gt;"",BQ51-C51,"")</f>
        <v>0</v>
      </c>
      <c r="FB51" s="115" t="n">
        <f aca="false">IF(BR51&lt;&gt;"",BR51-D51,"")</f>
        <v>0</v>
      </c>
      <c r="FC51" s="115" t="n">
        <f aca="false">IF(BS51&lt;&gt;"",BS51-E51,"")</f>
        <v>0</v>
      </c>
      <c r="FD51" s="115" t="n">
        <f aca="false">IF(BT51&lt;&gt;"",BT51-F51,"")</f>
        <v>0</v>
      </c>
      <c r="FE51" s="115" t="n">
        <f aca="false">IF(BU51&lt;&gt;"",BU51-G51,"")</f>
        <v>0</v>
      </c>
      <c r="FF51" s="115" t="n">
        <f aca="false">IF(BV51&lt;&gt;"",BV51-H51,"")</f>
        <v>0</v>
      </c>
      <c r="FG51" s="115" t="n">
        <f aca="false">IF(BW51&lt;&gt;"",BW51-I51,"")</f>
        <v>0</v>
      </c>
      <c r="FH51" s="115" t="n">
        <f aca="false">IF(BX51&lt;&gt;"",BX51-J51,"")</f>
        <v>0</v>
      </c>
      <c r="FI51" s="115" t="n">
        <f aca="false">IF(BY51&lt;&gt;"",BY51-K51,"")</f>
        <v>0</v>
      </c>
      <c r="FJ51" s="115" t="n">
        <f aca="false">IF(BZ51&lt;&gt;"",BZ51-L51,"")</f>
        <v>0</v>
      </c>
      <c r="FK51" s="115" t="n">
        <f aca="false">IF(CA51&lt;&gt;"",CA51-M51,"")</f>
        <v>0</v>
      </c>
      <c r="FL51" s="115" t="n">
        <f aca="false">IF(CB51&lt;&gt;"",CB51-N51,"")</f>
        <v>0</v>
      </c>
      <c r="FM51" s="115" t="n">
        <f aca="false">IF(CC51&lt;&gt;"",CC51-O51,"")</f>
        <v>0</v>
      </c>
      <c r="FN51" s="115" t="n">
        <f aca="false">IF(CD51&lt;&gt;"",CD51-P51,"")</f>
        <v>0</v>
      </c>
      <c r="FO51" s="115" t="n">
        <f aca="false">IF(CE51&lt;&gt;"",CE51-Q51,"")</f>
        <v>0</v>
      </c>
      <c r="FP51" s="115" t="n">
        <f aca="false">IF(CF51&lt;&gt;"",CF51-R51,"")</f>
        <v>0</v>
      </c>
      <c r="FQ51" s="115" t="n">
        <f aca="false">IF(CG51&lt;&gt;"",CG51-S51,"")</f>
        <v>0</v>
      </c>
      <c r="FR51" s="115" t="n">
        <f aca="false">IF(CH51&lt;&gt;"",CH51-T51,"")</f>
        <v>0</v>
      </c>
      <c r="FS51" s="115" t="n">
        <f aca="false">IF(CI51&lt;&gt;"",CI51-U51,"")</f>
        <v>0</v>
      </c>
      <c r="FT51" s="115" t="n">
        <f aca="false">IF(CJ51&lt;&gt;"",CJ51-V51,"")</f>
        <v>0</v>
      </c>
      <c r="FU51" s="115" t="n">
        <f aca="false">IF(CK51&lt;&gt;"",CK51-W51,"")</f>
        <v>0</v>
      </c>
      <c r="FV51" s="115" t="str">
        <f aca="false">IF(CL51&lt;&gt;"",CL51-B51,"")</f>
        <v/>
      </c>
      <c r="FW51" s="115" t="str">
        <f aca="false">IF(CM51&lt;&gt;"",CM51-C51,"")</f>
        <v/>
      </c>
      <c r="FX51" s="115" t="str">
        <f aca="false">IF(CN51&lt;&gt;"",CN51-D51,"")</f>
        <v/>
      </c>
      <c r="FY51" s="115" t="str">
        <f aca="false">IF(CO51&lt;&gt;"",CO51-E51,"")</f>
        <v/>
      </c>
      <c r="FZ51" s="115" t="str">
        <f aca="false">IF(CP51&lt;&gt;"",CP51-F51,"")</f>
        <v/>
      </c>
      <c r="GA51" s="115" t="str">
        <f aca="false">IF(CQ51&lt;&gt;"",CQ51-G51,"")</f>
        <v/>
      </c>
      <c r="GB51" s="115" t="str">
        <f aca="false">IF(CR51&lt;&gt;"",CR51-H51,"")</f>
        <v/>
      </c>
      <c r="GC51" s="115" t="str">
        <f aca="false">IF(CS51&lt;&gt;"",CS51-I51,"")</f>
        <v/>
      </c>
      <c r="GD51" s="115" t="str">
        <f aca="false">IF(CT51&lt;&gt;"",CT51-J51,"")</f>
        <v/>
      </c>
      <c r="GE51" s="115" t="str">
        <f aca="false">IF(CU51&lt;&gt;"",CU51-K51,"")</f>
        <v/>
      </c>
      <c r="GF51" s="115" t="str">
        <f aca="false">IF(CV51&lt;&gt;"",CV51-L51,"")</f>
        <v/>
      </c>
      <c r="GG51" s="115" t="str">
        <f aca="false">IF(CW51&lt;&gt;"",CW51-M51,"")</f>
        <v/>
      </c>
      <c r="GH51" s="115" t="str">
        <f aca="false">IF(CX51&lt;&gt;"",CX51-N51,"")</f>
        <v/>
      </c>
      <c r="GI51" s="115" t="str">
        <f aca="false">IF(CY51&lt;&gt;"",CY51-O51,"")</f>
        <v/>
      </c>
      <c r="GJ51" s="115" t="str">
        <f aca="false">IF(CZ51&lt;&gt;"",CZ51-P51,"")</f>
        <v/>
      </c>
      <c r="GK51" s="115" t="str">
        <f aca="false">IF(DA51&lt;&gt;"",DA51-Q51,"")</f>
        <v/>
      </c>
      <c r="GL51" s="115" t="str">
        <f aca="false">IF(DB51&lt;&gt;"",DB51-R51,"")</f>
        <v/>
      </c>
      <c r="GM51" s="115" t="str">
        <f aca="false">IF(DC51&lt;&gt;"",DC51-S51,"")</f>
        <v/>
      </c>
      <c r="GN51" s="115" t="str">
        <f aca="false">IF(DD51&lt;&gt;"",DD51-T51,"")</f>
        <v/>
      </c>
      <c r="GO51" s="115" t="str">
        <f aca="false">IF(DE51&lt;&gt;"",DE51-U51,"")</f>
        <v/>
      </c>
      <c r="GP51" s="115" t="str">
        <f aca="false">IF(DF51&lt;&gt;"",DF51-V51,"")</f>
        <v/>
      </c>
      <c r="GQ51" s="115" t="str">
        <f aca="false">IF(DG51&lt;&gt;"",DG51-W51,"")</f>
        <v/>
      </c>
      <c r="GR51" s="116" t="n">
        <f aca="false" t="array" ref="GR51:GR51">MAX(DH51:GQ51)=MIN(DH51:GQ51)</f>
        <v>1</v>
      </c>
    </row>
    <row r="52" customFormat="false" ht="15" hidden="true" customHeight="false" outlineLevel="0" collapsed="false">
      <c r="A52" s="11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 t="str">
        <f aca="false">IFERROR(INDEX('ES-Efficacy Acceptability'!H$12:H$52,MATCH($A52,'ES-Efficacy Acceptability'!$B$12:$B$52,0)),"")</f>
        <v/>
      </c>
      <c r="Y52" s="94" t="str">
        <f aca="false">IFERROR(INDEX('ES-Efficacy Acceptability'!I$12:I$52,MATCH($A52,'ES-Efficacy Acceptability'!$B$12:$B$52,0)),"")</f>
        <v/>
      </c>
      <c r="Z52" s="94" t="str">
        <f aca="false">IFERROR(INDEX('ES-Efficacy Acceptability'!J$12:J$52,MATCH($A52,'ES-Efficacy Acceptability'!$B$12:$B$52,0)),"")</f>
        <v/>
      </c>
      <c r="AA52" s="94" t="str">
        <f aca="false">IFERROR(INDEX('ES-Efficacy Acceptability'!K$12:K$52,MATCH($A52,'ES-Efficacy Acceptability'!$B$12:$B$52,0)),"")</f>
        <v/>
      </c>
      <c r="AB52" s="94" t="str">
        <f aca="false">IFERROR(INDEX('ES-Efficacy Acceptability'!L$12:L$52,MATCH($A52,'ES-Efficacy Acceptability'!$B$12:$B$52,0)),"")</f>
        <v/>
      </c>
      <c r="AC52" s="94" t="str">
        <f aca="false">IFERROR(INDEX('ES-Efficacy Acceptability'!M$12:M$52,MATCH($A52,'ES-Efficacy Acceptability'!$B$12:$B$52,0)),"")</f>
        <v/>
      </c>
      <c r="AD52" s="94" t="str">
        <f aca="false">IFERROR(INDEX('ES-Efficacy Acceptability'!N$12:N$52,MATCH($A52,'ES-Efficacy Acceptability'!$B$12:$B$52,0)),"")</f>
        <v/>
      </c>
      <c r="AE52" s="94" t="str">
        <f aca="false">IFERROR(INDEX('ES-Efficacy Acceptability'!O$12:O$52,MATCH($A52,'ES-Efficacy Acceptability'!$B$12:$B$52,0)),"")</f>
        <v/>
      </c>
      <c r="AF52" s="94" t="str">
        <f aca="false">IFERROR(INDEX('ES-Efficacy Acceptability'!P$12:P$52,MATCH($A52,'ES-Efficacy Acceptability'!$B$12:$B$52,0)),"")</f>
        <v/>
      </c>
      <c r="AG52" s="94" t="str">
        <f aca="false">IFERROR(INDEX('ES-Efficacy Acceptability'!Q$12:Q$52,MATCH($A52,'ES-Efficacy Acceptability'!$B$12:$B$52,0)),"")</f>
        <v/>
      </c>
      <c r="AH52" s="94" t="str">
        <f aca="false">IFERROR(INDEX('ES-Efficacy Acceptability'!R$12:R$52,MATCH($A52,'ES-Efficacy Acceptability'!$B$12:$B$52,0)),"")</f>
        <v/>
      </c>
      <c r="AI52" s="94" t="str">
        <f aca="false">IFERROR(INDEX('ES-Efficacy Acceptability'!S$12:S$52,MATCH($A52,'ES-Efficacy Acceptability'!$B$12:$B$52,0)),"")</f>
        <v/>
      </c>
      <c r="AJ52" s="94" t="str">
        <f aca="false">IFERROR(INDEX('ES-Efficacy Acceptability'!T$12:T$52,MATCH($A52,'ES-Efficacy Acceptability'!$B$12:$B$52,0)),"")</f>
        <v/>
      </c>
      <c r="AK52" s="94" t="str">
        <f aca="false">IFERROR(INDEX('ES-Efficacy Acceptability'!U$12:U$52,MATCH($A52,'ES-Efficacy Acceptability'!$B$12:$B$52,0)),"")</f>
        <v/>
      </c>
      <c r="AL52" s="94" t="str">
        <f aca="false">IFERROR(INDEX('ES-Efficacy Acceptability'!V$12:V$52,MATCH($A52,'ES-Efficacy Acceptability'!$B$12:$B$52,0)),"")</f>
        <v/>
      </c>
      <c r="AM52" s="94" t="str">
        <f aca="false">IFERROR(INDEX('ES-Efficacy Acceptability'!W$12:W$52,MATCH($A52,'ES-Efficacy Acceptability'!$B$12:$B$52,0)),"")</f>
        <v/>
      </c>
      <c r="AN52" s="94" t="str">
        <f aca="false">IFERROR(INDEX('ES-Efficacy Acceptability'!X$12:X$52,MATCH($A52,'ES-Efficacy Acceptability'!$B$12:$B$52,0)),"")</f>
        <v/>
      </c>
      <c r="AO52" s="94" t="str">
        <f aca="false">IFERROR(INDEX('ES-Efficacy Acceptability'!Y$12:Y$52,MATCH($A52,'ES-Efficacy Acceptability'!$B$12:$B$52,0)),"")</f>
        <v/>
      </c>
      <c r="AP52" s="94" t="str">
        <f aca="false">IFERROR(INDEX('ES-Efficacy Acceptability'!Z$12:Z$52,MATCH($A52,'ES-Efficacy Acceptability'!$B$12:$B$52,0)),"")</f>
        <v/>
      </c>
      <c r="AQ52" s="94" t="str">
        <f aca="false">IFERROR(INDEX('ES-Efficacy Acceptability'!AA$12:AA$52,MATCH($A52,'ES-Efficacy Acceptability'!$B$12:$B$52,0)),"")</f>
        <v/>
      </c>
      <c r="AR52" s="94" t="str">
        <f aca="false">IFERROR(INDEX('ES-Efficacy Acceptability'!AB$12:AB$52,MATCH($A52,'ES-Efficacy Acceptability'!$B$12:$B$52,0)),"")</f>
        <v/>
      </c>
      <c r="AS52" s="94" t="str">
        <f aca="false">IFERROR(INDEX('ES-Efficacy Acceptability'!AC$12:AC$52,MATCH($A52,'ES-Efficacy Acceptability'!$B$12:$B$52,0)),"")</f>
        <v/>
      </c>
      <c r="AT52" s="94" t="str">
        <f aca="false">IFERROR(INDEX('IT-Efficacy Acceptability'!H$12:H$52,MATCH($A52,'IT-Efficacy Acceptability'!$B$12:$B$52,0)),"")</f>
        <v/>
      </c>
      <c r="AU52" s="94" t="str">
        <f aca="false">IFERROR(INDEX('IT-Efficacy Acceptability'!I$12:I$52,MATCH($A52,'IT-Efficacy Acceptability'!$B$12:$B$52,0)),"")</f>
        <v/>
      </c>
      <c r="AV52" s="94" t="str">
        <f aca="false">IFERROR(INDEX('IT-Efficacy Acceptability'!J$12:J$52,MATCH($A52,'IT-Efficacy Acceptability'!$B$12:$B$52,0)),"")</f>
        <v/>
      </c>
      <c r="AW52" s="94" t="str">
        <f aca="false">IFERROR(INDEX('IT-Efficacy Acceptability'!K$12:K$52,MATCH($A52,'IT-Efficacy Acceptability'!$B$12:$B$52,0)),"")</f>
        <v/>
      </c>
      <c r="AX52" s="94" t="str">
        <f aca="false">IFERROR(INDEX('IT-Efficacy Acceptability'!L$12:L$52,MATCH($A52,'IT-Efficacy Acceptability'!$B$12:$B$52,0)),"")</f>
        <v/>
      </c>
      <c r="AY52" s="94" t="str">
        <f aca="false">IFERROR(INDEX('IT-Efficacy Acceptability'!M$12:M$52,MATCH($A52,'IT-Efficacy Acceptability'!$B$12:$B$52,0)),"")</f>
        <v/>
      </c>
      <c r="AZ52" s="94" t="str">
        <f aca="false">IFERROR(INDEX('IT-Efficacy Acceptability'!N$12:N$52,MATCH($A52,'IT-Efficacy Acceptability'!$B$12:$B$52,0)),"")</f>
        <v/>
      </c>
      <c r="BA52" s="94" t="str">
        <f aca="false">IFERROR(INDEX('IT-Efficacy Acceptability'!O$12:O$52,MATCH($A52,'IT-Efficacy Acceptability'!$B$12:$B$52,0)),"")</f>
        <v/>
      </c>
      <c r="BB52" s="94" t="str">
        <f aca="false">IFERROR(INDEX('IT-Efficacy Acceptability'!P$12:P$52,MATCH($A52,'IT-Efficacy Acceptability'!$B$12:$B$52,0)),"")</f>
        <v/>
      </c>
      <c r="BC52" s="94" t="str">
        <f aca="false">IFERROR(INDEX('IT-Efficacy Acceptability'!Q$12:Q$52,MATCH($A52,'IT-Efficacy Acceptability'!$B$12:$B$52,0)),"")</f>
        <v/>
      </c>
      <c r="BD52" s="94" t="str">
        <f aca="false">IFERROR(INDEX('IT-Efficacy Acceptability'!R$12:R$52,MATCH($A52,'IT-Efficacy Acceptability'!$B$12:$B$52,0)),"")</f>
        <v/>
      </c>
      <c r="BE52" s="94" t="str">
        <f aca="false">IFERROR(INDEX('IT-Efficacy Acceptability'!S$12:S$52,MATCH($A52,'IT-Efficacy Acceptability'!$B$12:$B$52,0)),"")</f>
        <v/>
      </c>
      <c r="BF52" s="94" t="str">
        <f aca="false">IFERROR(INDEX('IT-Efficacy Acceptability'!T$12:T$52,MATCH($A52,'IT-Efficacy Acceptability'!$B$12:$B$52,0)),"")</f>
        <v/>
      </c>
      <c r="BG52" s="94" t="str">
        <f aca="false">IFERROR(INDEX('IT-Efficacy Acceptability'!U$12:U$52,MATCH($A52,'IT-Efficacy Acceptability'!$B$12:$B$52,0)),"")</f>
        <v/>
      </c>
      <c r="BH52" s="94" t="str">
        <f aca="false">IFERROR(INDEX('IT-Efficacy Acceptability'!V$12:V$52,MATCH($A52,'IT-Efficacy Acceptability'!$B$12:$B$52,0)),"")</f>
        <v/>
      </c>
      <c r="BI52" s="94" t="str">
        <f aca="false">IFERROR(INDEX('IT-Efficacy Acceptability'!W$12:W$52,MATCH($A52,'IT-Efficacy Acceptability'!$B$12:$B$52,0)),"")</f>
        <v/>
      </c>
      <c r="BJ52" s="94" t="str">
        <f aca="false">IFERROR(INDEX('IT-Efficacy Acceptability'!X$12:X$52,MATCH($A52,'IT-Efficacy Acceptability'!$B$12:$B$52,0)),"")</f>
        <v/>
      </c>
      <c r="BK52" s="94" t="str">
        <f aca="false">IFERROR(INDEX('IT-Efficacy Acceptability'!Y$12:Y$52,MATCH($A52,'IT-Efficacy Acceptability'!$B$12:$B$52,0)),"")</f>
        <v/>
      </c>
      <c r="BL52" s="94" t="str">
        <f aca="false">IFERROR(INDEX('IT-Efficacy Acceptability'!Z$12:Z$52,MATCH($A52,'IT-Efficacy Acceptability'!$B$12:$B$52,0)),"")</f>
        <v/>
      </c>
      <c r="BM52" s="94" t="str">
        <f aca="false">IFERROR(INDEX('IT-Efficacy Acceptability'!AA$12:AA$52,MATCH($A52,'IT-Efficacy Acceptability'!$B$12:$B$52,0)),"")</f>
        <v/>
      </c>
      <c r="BN52" s="94" t="str">
        <f aca="false">IFERROR(INDEX('IT-Efficacy Acceptability'!AB$12:AB$52,MATCH($A52,'IT-Efficacy Acceptability'!$B$12:$B$52,0)),"")</f>
        <v/>
      </c>
      <c r="BO52" s="94" t="str">
        <f aca="false">IFERROR(INDEX('IT-Efficacy Acceptability'!AC$12:AC$52,MATCH($A52,'IT-Efficacy Acceptability'!$B$12:$B$52,0)),"")</f>
        <v/>
      </c>
      <c r="BP52" s="94" t="str">
        <f aca="false">IFERROR(INDEX('DE-Efficacy Acceptability'!H$12:H$52,MATCH($A52,'DE-Efficacy Acceptability'!$B$12:$B$52,0)),"")</f>
        <v/>
      </c>
      <c r="BQ52" s="94" t="str">
        <f aca="false">IFERROR(INDEX('DE-Efficacy Acceptability'!I$12:I$52,MATCH($A52,'DE-Efficacy Acceptability'!$B$12:$B$52,0)),"")</f>
        <v/>
      </c>
      <c r="BR52" s="94" t="str">
        <f aca="false">IFERROR(INDEX('DE-Efficacy Acceptability'!J$12:J$52,MATCH($A52,'DE-Efficacy Acceptability'!$B$12:$B$52,0)),"")</f>
        <v/>
      </c>
      <c r="BS52" s="94" t="str">
        <f aca="false">IFERROR(INDEX('DE-Efficacy Acceptability'!K$12:K$52,MATCH($A52,'DE-Efficacy Acceptability'!$B$12:$B$52,0)),"")</f>
        <v/>
      </c>
      <c r="BT52" s="94" t="str">
        <f aca="false">IFERROR(INDEX('DE-Efficacy Acceptability'!L$12:L$52,MATCH($A52,'DE-Efficacy Acceptability'!$B$12:$B$52,0)),"")</f>
        <v/>
      </c>
      <c r="BU52" s="94" t="str">
        <f aca="false">IFERROR(INDEX('DE-Efficacy Acceptability'!M$12:M$52,MATCH($A52,'DE-Efficacy Acceptability'!$B$12:$B$52,0)),"")</f>
        <v/>
      </c>
      <c r="BV52" s="94" t="str">
        <f aca="false">IFERROR(INDEX('DE-Efficacy Acceptability'!N$12:N$52,MATCH($A52,'DE-Efficacy Acceptability'!$B$12:$B$52,0)),"")</f>
        <v/>
      </c>
      <c r="BW52" s="94" t="str">
        <f aca="false">IFERROR(INDEX('DE-Efficacy Acceptability'!O$12:O$52,MATCH($A52,'DE-Efficacy Acceptability'!$B$12:$B$52,0)),"")</f>
        <v/>
      </c>
      <c r="BX52" s="94" t="str">
        <f aca="false">IFERROR(INDEX('DE-Efficacy Acceptability'!P$12:P$52,MATCH($A52,'DE-Efficacy Acceptability'!$B$12:$B$52,0)),"")</f>
        <v/>
      </c>
      <c r="BY52" s="94" t="str">
        <f aca="false">IFERROR(INDEX('DE-Efficacy Acceptability'!Q$12:Q$52,MATCH($A52,'DE-Efficacy Acceptability'!$B$12:$B$52,0)),"")</f>
        <v/>
      </c>
      <c r="BZ52" s="94" t="str">
        <f aca="false">IFERROR(INDEX('DE-Efficacy Acceptability'!R$12:R$52,MATCH($A52,'DE-Efficacy Acceptability'!$B$12:$B$52,0)),"")</f>
        <v/>
      </c>
      <c r="CA52" s="94" t="str">
        <f aca="false">IFERROR(INDEX('DE-Efficacy Acceptability'!S$12:S$52,MATCH($A52,'DE-Efficacy Acceptability'!$B$12:$B$52,0)),"")</f>
        <v/>
      </c>
      <c r="CB52" s="94" t="str">
        <f aca="false">IFERROR(INDEX('DE-Efficacy Acceptability'!T$12:T$52,MATCH($A52,'DE-Efficacy Acceptability'!$B$12:$B$52,0)),"")</f>
        <v/>
      </c>
      <c r="CC52" s="94" t="str">
        <f aca="false">IFERROR(INDEX('DE-Efficacy Acceptability'!U$12:U$52,MATCH($A52,'DE-Efficacy Acceptability'!$B$12:$B$52,0)),"")</f>
        <v/>
      </c>
      <c r="CD52" s="94" t="str">
        <f aca="false">IFERROR(INDEX('DE-Efficacy Acceptability'!V$12:V$52,MATCH($A52,'DE-Efficacy Acceptability'!$B$12:$B$52,0)),"")</f>
        <v/>
      </c>
      <c r="CE52" s="94" t="str">
        <f aca="false">IFERROR(INDEX('DE-Efficacy Acceptability'!W$12:W$52,MATCH($A52,'DE-Efficacy Acceptability'!$B$12:$B$52,0)),"")</f>
        <v/>
      </c>
      <c r="CF52" s="94" t="str">
        <f aca="false">IFERROR(INDEX('DE-Efficacy Acceptability'!X$12:X$52,MATCH($A52,'DE-Efficacy Acceptability'!$B$12:$B$52,0)),"")</f>
        <v/>
      </c>
      <c r="CG52" s="94" t="str">
        <f aca="false">IFERROR(INDEX('DE-Efficacy Acceptability'!Y$12:Y$52,MATCH($A52,'DE-Efficacy Acceptability'!$B$12:$B$52,0)),"")</f>
        <v/>
      </c>
      <c r="CH52" s="94" t="str">
        <f aca="false">IFERROR(INDEX('DE-Efficacy Acceptability'!Z$12:Z$52,MATCH($A52,'DE-Efficacy Acceptability'!$B$12:$B$52,0)),"")</f>
        <v/>
      </c>
      <c r="CI52" s="94" t="str">
        <f aca="false">IFERROR(INDEX('DE-Efficacy Acceptability'!AA$12:AA$52,MATCH($A52,'DE-Efficacy Acceptability'!$B$12:$B$52,0)),"")</f>
        <v/>
      </c>
      <c r="CJ52" s="94" t="str">
        <f aca="false">IFERROR(INDEX('DE-Efficacy Acceptability'!AB$12:AB$52,MATCH($A52,'DE-Efficacy Acceptability'!$B$12:$B$52,0)),"")</f>
        <v/>
      </c>
      <c r="CK52" s="94" t="str">
        <f aca="false">IFERROR(INDEX('DE-Efficacy Acceptability'!AC$12:AC$52,MATCH($A52,'DE-Efficacy Acceptability'!$B$12:$B$52,0)),"")</f>
        <v/>
      </c>
      <c r="CL52" s="94" t="str">
        <f aca="false">IFERROR(INDEX('FR-Efficacy Acceptability'!H$12:H$52,MATCH($A52,'FR-Efficacy Acceptability'!$B$12:$B$52,0)),"")</f>
        <v/>
      </c>
      <c r="CM52" s="94" t="str">
        <f aca="false">IFERROR(INDEX('FR-Efficacy Acceptability'!I$12:I$52,MATCH($A52,'FR-Efficacy Acceptability'!$B$12:$B$52,0)),"")</f>
        <v/>
      </c>
      <c r="CN52" s="94" t="str">
        <f aca="false">IFERROR(INDEX('FR-Efficacy Acceptability'!J$12:J$52,MATCH($A52,'FR-Efficacy Acceptability'!$B$12:$B$52,0)),"")</f>
        <v/>
      </c>
      <c r="CO52" s="94" t="str">
        <f aca="false">IFERROR(INDEX('FR-Efficacy Acceptability'!K$12:K$52,MATCH($A52,'FR-Efficacy Acceptability'!$B$12:$B$52,0)),"")</f>
        <v/>
      </c>
      <c r="CP52" s="94" t="str">
        <f aca="false">IFERROR(INDEX('FR-Efficacy Acceptability'!L$12:L$52,MATCH($A52,'FR-Efficacy Acceptability'!$B$12:$B$52,0)),"")</f>
        <v/>
      </c>
      <c r="CQ52" s="94" t="str">
        <f aca="false">IFERROR(INDEX('FR-Efficacy Acceptability'!M$12:M$52,MATCH($A52,'FR-Efficacy Acceptability'!$B$12:$B$52,0)),"")</f>
        <v/>
      </c>
      <c r="CR52" s="94" t="str">
        <f aca="false">IFERROR(INDEX('FR-Efficacy Acceptability'!N$12:N$52,MATCH($A52,'FR-Efficacy Acceptability'!$B$12:$B$52,0)),"")</f>
        <v/>
      </c>
      <c r="CS52" s="94" t="str">
        <f aca="false">IFERROR(INDEX('FR-Efficacy Acceptability'!O$12:O$52,MATCH($A52,'FR-Efficacy Acceptability'!$B$12:$B$52,0)),"")</f>
        <v/>
      </c>
      <c r="CT52" s="94" t="str">
        <f aca="false">IFERROR(INDEX('FR-Efficacy Acceptability'!P$12:P$52,MATCH($A52,'FR-Efficacy Acceptability'!$B$12:$B$52,0)),"")</f>
        <v/>
      </c>
      <c r="CU52" s="94" t="str">
        <f aca="false">IFERROR(INDEX('FR-Efficacy Acceptability'!Q$12:Q$52,MATCH($A52,'FR-Efficacy Acceptability'!$B$12:$B$52,0)),"")</f>
        <v/>
      </c>
      <c r="CV52" s="94" t="str">
        <f aca="false">IFERROR(INDEX('FR-Efficacy Acceptability'!R$12:R$52,MATCH($A52,'FR-Efficacy Acceptability'!$B$12:$B$52,0)),"")</f>
        <v/>
      </c>
      <c r="CW52" s="94" t="str">
        <f aca="false">IFERROR(INDEX('FR-Efficacy Acceptability'!S$12:S$52,MATCH($A52,'FR-Efficacy Acceptability'!$B$12:$B$52,0)),"")</f>
        <v/>
      </c>
      <c r="CX52" s="94" t="str">
        <f aca="false">IFERROR(INDEX('FR-Efficacy Acceptability'!T$12:T$52,MATCH($A52,'FR-Efficacy Acceptability'!$B$12:$B$52,0)),"")</f>
        <v/>
      </c>
      <c r="CY52" s="94" t="str">
        <f aca="false">IFERROR(INDEX('FR-Efficacy Acceptability'!U$12:U$52,MATCH($A52,'FR-Efficacy Acceptability'!$B$12:$B$52,0)),"")</f>
        <v/>
      </c>
      <c r="CZ52" s="94" t="str">
        <f aca="false">IFERROR(INDEX('FR-Efficacy Acceptability'!V$12:V$52,MATCH($A52,'FR-Efficacy Acceptability'!$B$12:$B$52,0)),"")</f>
        <v/>
      </c>
      <c r="DA52" s="94" t="str">
        <f aca="false">IFERROR(INDEX('FR-Efficacy Acceptability'!W$12:W$52,MATCH($A52,'FR-Efficacy Acceptability'!$B$12:$B$52,0)),"")</f>
        <v/>
      </c>
      <c r="DB52" s="94" t="str">
        <f aca="false">IFERROR(INDEX('FR-Efficacy Acceptability'!X$12:X$52,MATCH($A52,'FR-Efficacy Acceptability'!$B$12:$B$52,0)),"")</f>
        <v/>
      </c>
      <c r="DC52" s="94" t="str">
        <f aca="false">IFERROR(INDEX('FR-Efficacy Acceptability'!Y$12:Y$52,MATCH($A52,'FR-Efficacy Acceptability'!$B$12:$B$52,0)),"")</f>
        <v/>
      </c>
      <c r="DD52" s="94" t="str">
        <f aca="false">IFERROR(INDEX('FR-Efficacy Acceptability'!Z$12:Z$52,MATCH($A52,'FR-Efficacy Acceptability'!$B$12:$B$52,0)),"")</f>
        <v/>
      </c>
      <c r="DE52" s="94" t="str">
        <f aca="false">IFERROR(INDEX('FR-Efficacy Acceptability'!AA$12:AA$52,MATCH($A52,'FR-Efficacy Acceptability'!$B$12:$B$52,0)),"")</f>
        <v/>
      </c>
      <c r="DF52" s="94" t="str">
        <f aca="false">IFERROR(INDEX('FR-Efficacy Acceptability'!AB$12:AB$52,MATCH($A52,'FR-Efficacy Acceptability'!$B$12:$B$52,0)),"")</f>
        <v/>
      </c>
      <c r="DG52" s="94" t="str">
        <f aca="false">IFERROR(INDEX('FR-Efficacy Acceptability'!AC$12:AC$52,MATCH($A52,'FR-Efficacy Acceptability'!$B$12:$B$52,0)),"")</f>
        <v/>
      </c>
      <c r="DH52" s="115" t="str">
        <f aca="false">IF(X52&lt;&gt;"",X52-B52,"")</f>
        <v/>
      </c>
      <c r="DI52" s="115" t="str">
        <f aca="false">IF(Y52&lt;&gt;"",Y52-C52,"")</f>
        <v/>
      </c>
      <c r="DJ52" s="115" t="str">
        <f aca="false">IF(Z52&lt;&gt;"",Z52-D52,"")</f>
        <v/>
      </c>
      <c r="DK52" s="115" t="str">
        <f aca="false">IF(AA52&lt;&gt;"",AA52-E52,"")</f>
        <v/>
      </c>
      <c r="DL52" s="115" t="str">
        <f aca="false">IF(AB52&lt;&gt;"",AB52-F52,"")</f>
        <v/>
      </c>
      <c r="DM52" s="115" t="str">
        <f aca="false">IF(AC52&lt;&gt;"",AC52-G52,"")</f>
        <v/>
      </c>
      <c r="DN52" s="115" t="str">
        <f aca="false">IF(AD52&lt;&gt;"",AD52-H52,"")</f>
        <v/>
      </c>
      <c r="DO52" s="115" t="str">
        <f aca="false">IF(AE52&lt;&gt;"",AE52-I52,"")</f>
        <v/>
      </c>
      <c r="DP52" s="115" t="str">
        <f aca="false">IF(AF52&lt;&gt;"",AF52-J52,"")</f>
        <v/>
      </c>
      <c r="DQ52" s="115" t="str">
        <f aca="false">IF(AG52&lt;&gt;"",AG52-K52,"")</f>
        <v/>
      </c>
      <c r="DR52" s="115" t="str">
        <f aca="false">IF(AH52&lt;&gt;"",AH52-L52,"")</f>
        <v/>
      </c>
      <c r="DS52" s="115" t="str">
        <f aca="false">IF(AI52&lt;&gt;"",AI52-M52,"")</f>
        <v/>
      </c>
      <c r="DT52" s="115" t="str">
        <f aca="false">IF(AJ52&lt;&gt;"",AJ52-N52,"")</f>
        <v/>
      </c>
      <c r="DU52" s="115" t="str">
        <f aca="false">IF(AK52&lt;&gt;"",AK52-O52,"")</f>
        <v/>
      </c>
      <c r="DV52" s="115" t="str">
        <f aca="false">IF(AL52&lt;&gt;"",AL52-P52,"")</f>
        <v/>
      </c>
      <c r="DW52" s="115" t="str">
        <f aca="false">IF(AM52&lt;&gt;"",AM52-Q52,"")</f>
        <v/>
      </c>
      <c r="DX52" s="115" t="str">
        <f aca="false">IF(AN52&lt;&gt;"",AN52-R52,"")</f>
        <v/>
      </c>
      <c r="DY52" s="115" t="str">
        <f aca="false">IF(AO52&lt;&gt;"",AO52-S52,"")</f>
        <v/>
      </c>
      <c r="DZ52" s="115" t="str">
        <f aca="false">IF(AP52&lt;&gt;"",AP52-T52,"")</f>
        <v/>
      </c>
      <c r="EA52" s="115" t="str">
        <f aca="false">IF(AQ52&lt;&gt;"",AQ52-U52,"")</f>
        <v/>
      </c>
      <c r="EB52" s="115" t="str">
        <f aca="false">IF(AR52&lt;&gt;"",AR52-V52,"")</f>
        <v/>
      </c>
      <c r="EC52" s="115" t="str">
        <f aca="false">IF(AS52&lt;&gt;"",AS52-W52,"")</f>
        <v/>
      </c>
      <c r="ED52" s="115" t="str">
        <f aca="false">IF(AT52&lt;&gt;"",AT52-B52,"")</f>
        <v/>
      </c>
      <c r="EE52" s="115" t="str">
        <f aca="false">IF(AU52&lt;&gt;"",AU52-C52,"")</f>
        <v/>
      </c>
      <c r="EF52" s="115" t="str">
        <f aca="false">IF(AV52&lt;&gt;"",AV52-D52,"")</f>
        <v/>
      </c>
      <c r="EG52" s="115" t="str">
        <f aca="false">IF(AW52&lt;&gt;"",AW52-E52,"")</f>
        <v/>
      </c>
      <c r="EH52" s="115" t="str">
        <f aca="false">IF(AX52&lt;&gt;"",AX52-F52,"")</f>
        <v/>
      </c>
      <c r="EI52" s="115" t="str">
        <f aca="false">IF(AY52&lt;&gt;"",AY52-G52,"")</f>
        <v/>
      </c>
      <c r="EJ52" s="115" t="str">
        <f aca="false">IF(AZ52&lt;&gt;"",AZ52-H52,"")</f>
        <v/>
      </c>
      <c r="EK52" s="115" t="str">
        <f aca="false">IF(BA52&lt;&gt;"",BA52-I52,"")</f>
        <v/>
      </c>
      <c r="EL52" s="115" t="str">
        <f aca="false">IF(BB52&lt;&gt;"",BB52-J52,"")</f>
        <v/>
      </c>
      <c r="EM52" s="115" t="str">
        <f aca="false">IF(BC52&lt;&gt;"",BC52-K52,"")</f>
        <v/>
      </c>
      <c r="EN52" s="115" t="str">
        <f aca="false">IF(BD52&lt;&gt;"",BD52-L52,"")</f>
        <v/>
      </c>
      <c r="EO52" s="115" t="str">
        <f aca="false">IF(BE52&lt;&gt;"",BE52-M52,"")</f>
        <v/>
      </c>
      <c r="EP52" s="115" t="str">
        <f aca="false">IF(BF52&lt;&gt;"",BF52-N52,"")</f>
        <v/>
      </c>
      <c r="EQ52" s="115" t="str">
        <f aca="false">IF(BG52&lt;&gt;"",BG52-O52,"")</f>
        <v/>
      </c>
      <c r="ER52" s="115" t="str">
        <f aca="false">IF(BH52&lt;&gt;"",BH52-P52,"")</f>
        <v/>
      </c>
      <c r="ES52" s="115" t="str">
        <f aca="false">IF(BI52&lt;&gt;"",BI52-Q52,"")</f>
        <v/>
      </c>
      <c r="ET52" s="115" t="str">
        <f aca="false">IF(BJ52&lt;&gt;"",BJ52-R52,"")</f>
        <v/>
      </c>
      <c r="EU52" s="115" t="str">
        <f aca="false">IF(BK52&lt;&gt;"",BK52-S52,"")</f>
        <v/>
      </c>
      <c r="EV52" s="115" t="str">
        <f aca="false">IF(BL52&lt;&gt;"",BL52-T52,"")</f>
        <v/>
      </c>
      <c r="EW52" s="115" t="str">
        <f aca="false">IF(BM52&lt;&gt;"",BM52-U52,"")</f>
        <v/>
      </c>
      <c r="EX52" s="115" t="str">
        <f aca="false">IF(BN52&lt;&gt;"",BN52-V52,"")</f>
        <v/>
      </c>
      <c r="EY52" s="115" t="str">
        <f aca="false">IF(BO52&lt;&gt;"",BO52-W52,"")</f>
        <v/>
      </c>
      <c r="EZ52" s="115" t="str">
        <f aca="false">IF(BP52&lt;&gt;"",BP52-B52,"")</f>
        <v/>
      </c>
      <c r="FA52" s="115" t="str">
        <f aca="false">IF(BQ52&lt;&gt;"",BQ52-C52,"")</f>
        <v/>
      </c>
      <c r="FB52" s="115" t="str">
        <f aca="false">IF(BR52&lt;&gt;"",BR52-D52,"")</f>
        <v/>
      </c>
      <c r="FC52" s="115" t="str">
        <f aca="false">IF(BS52&lt;&gt;"",BS52-E52,"")</f>
        <v/>
      </c>
      <c r="FD52" s="115" t="str">
        <f aca="false">IF(BT52&lt;&gt;"",BT52-F52,"")</f>
        <v/>
      </c>
      <c r="FE52" s="115" t="str">
        <f aca="false">IF(BU52&lt;&gt;"",BU52-G52,"")</f>
        <v/>
      </c>
      <c r="FF52" s="115" t="str">
        <f aca="false">IF(BV52&lt;&gt;"",BV52-H52,"")</f>
        <v/>
      </c>
      <c r="FG52" s="115" t="str">
        <f aca="false">IF(BW52&lt;&gt;"",BW52-I52,"")</f>
        <v/>
      </c>
      <c r="FH52" s="115" t="str">
        <f aca="false">IF(BX52&lt;&gt;"",BX52-J52,"")</f>
        <v/>
      </c>
      <c r="FI52" s="115" t="str">
        <f aca="false">IF(BY52&lt;&gt;"",BY52-K52,"")</f>
        <v/>
      </c>
      <c r="FJ52" s="115" t="str">
        <f aca="false">IF(BZ52&lt;&gt;"",BZ52-L52,"")</f>
        <v/>
      </c>
      <c r="FK52" s="115" t="str">
        <f aca="false">IF(CA52&lt;&gt;"",CA52-M52,"")</f>
        <v/>
      </c>
      <c r="FL52" s="115" t="str">
        <f aca="false">IF(CB52&lt;&gt;"",CB52-N52,"")</f>
        <v/>
      </c>
      <c r="FM52" s="115" t="str">
        <f aca="false">IF(CC52&lt;&gt;"",CC52-O52,"")</f>
        <v/>
      </c>
      <c r="FN52" s="115" t="str">
        <f aca="false">IF(CD52&lt;&gt;"",CD52-P52,"")</f>
        <v/>
      </c>
      <c r="FO52" s="115" t="str">
        <f aca="false">IF(CE52&lt;&gt;"",CE52-Q52,"")</f>
        <v/>
      </c>
      <c r="FP52" s="115" t="str">
        <f aca="false">IF(CF52&lt;&gt;"",CF52-R52,"")</f>
        <v/>
      </c>
      <c r="FQ52" s="115" t="str">
        <f aca="false">IF(CG52&lt;&gt;"",CG52-S52,"")</f>
        <v/>
      </c>
      <c r="FR52" s="115" t="str">
        <f aca="false">IF(CH52&lt;&gt;"",CH52-T52,"")</f>
        <v/>
      </c>
      <c r="FS52" s="115" t="str">
        <f aca="false">IF(CI52&lt;&gt;"",CI52-U52,"")</f>
        <v/>
      </c>
      <c r="FT52" s="115" t="str">
        <f aca="false">IF(CJ52&lt;&gt;"",CJ52-V52,"")</f>
        <v/>
      </c>
      <c r="FU52" s="115" t="str">
        <f aca="false">IF(CK52&lt;&gt;"",CK52-W52,"")</f>
        <v/>
      </c>
    </row>
    <row r="53" customFormat="false" ht="15" hidden="true" customHeight="false" outlineLevel="0" collapsed="false">
      <c r="ED53" s="115" t="str">
        <f aca="false">IF(AT53&lt;&gt;"",AT53-B53,"")</f>
        <v/>
      </c>
      <c r="EE53" s="115" t="str">
        <f aca="false">IF(AU53&lt;&gt;"",AU53-C53,"")</f>
        <v/>
      </c>
      <c r="EF53" s="115" t="str">
        <f aca="false">IF(AV53&lt;&gt;"",AV53-D53,"")</f>
        <v/>
      </c>
      <c r="EG53" s="115" t="str">
        <f aca="false">IF(AW53&lt;&gt;"",AW53-E53,"")</f>
        <v/>
      </c>
      <c r="EH53" s="115" t="str">
        <f aca="false">IF(AX53&lt;&gt;"",AX53-F53,"")</f>
        <v/>
      </c>
      <c r="EI53" s="115" t="str">
        <f aca="false">IF(AY53&lt;&gt;"",AY53-G53,"")</f>
        <v/>
      </c>
      <c r="EJ53" s="115" t="str">
        <f aca="false">IF(AZ53&lt;&gt;"",AZ53-H53,"")</f>
        <v/>
      </c>
      <c r="EK53" s="115" t="str">
        <f aca="false">IF(BA53&lt;&gt;"",BA53-I53,"")</f>
        <v/>
      </c>
      <c r="EL53" s="115" t="str">
        <f aca="false">IF(BB53&lt;&gt;"",BB53-J53,"")</f>
        <v/>
      </c>
      <c r="EM53" s="115" t="str">
        <f aca="false">IF(BC53&lt;&gt;"",BC53-K53,"")</f>
        <v/>
      </c>
      <c r="EN53" s="115" t="str">
        <f aca="false">IF(BD53&lt;&gt;"",BD53-L53,"")</f>
        <v/>
      </c>
      <c r="EO53" s="115" t="str">
        <f aca="false">IF(BE53&lt;&gt;"",BE53-M53,"")</f>
        <v/>
      </c>
      <c r="EP53" s="115" t="str">
        <f aca="false">IF(BF53&lt;&gt;"",BF53-N53,"")</f>
        <v/>
      </c>
      <c r="EQ53" s="115" t="str">
        <f aca="false">IF(BG53&lt;&gt;"",BG53-O53,"")</f>
        <v/>
      </c>
      <c r="ER53" s="115" t="str">
        <f aca="false">IF(BH53&lt;&gt;"",BH53-P53,"")</f>
        <v/>
      </c>
      <c r="ES53" s="115" t="str">
        <f aca="false">IF(BI53&lt;&gt;"",BI53-Q53,"")</f>
        <v/>
      </c>
      <c r="ET53" s="115" t="str">
        <f aca="false">IF(BJ53&lt;&gt;"",BJ53-R53,"")</f>
        <v/>
      </c>
      <c r="EU53" s="115" t="str">
        <f aca="false">IF(BK53&lt;&gt;"",BK53-S53,"")</f>
        <v/>
      </c>
      <c r="EV53" s="115" t="str">
        <f aca="false">IF(BL53&lt;&gt;"",BL53-T53,"")</f>
        <v/>
      </c>
      <c r="EW53" s="115" t="str">
        <f aca="false">IF(BM53&lt;&gt;"",BM53-U53,"")</f>
        <v/>
      </c>
      <c r="EX53" s="115" t="str">
        <f aca="false">IF(BN53&lt;&gt;"",BN53-V53,"")</f>
        <v/>
      </c>
      <c r="EY53" s="115" t="str">
        <f aca="false">IF(BO53&lt;&gt;"",BO53-W53,"")</f>
        <v/>
      </c>
      <c r="EZ53" s="115" t="str">
        <f aca="false">IF(BP53&lt;&gt;"",BP53-B53,"")</f>
        <v/>
      </c>
      <c r="FA53" s="115" t="str">
        <f aca="false">IF(BQ53&lt;&gt;"",BQ53-C53,"")</f>
        <v/>
      </c>
      <c r="FB53" s="115" t="str">
        <f aca="false">IF(BR53&lt;&gt;"",BR53-D53,"")</f>
        <v/>
      </c>
      <c r="FC53" s="115" t="str">
        <f aca="false">IF(BS53&lt;&gt;"",BS53-E53,"")</f>
        <v/>
      </c>
      <c r="FD53" s="115" t="str">
        <f aca="false">IF(BT53&lt;&gt;"",BT53-F53,"")</f>
        <v/>
      </c>
      <c r="FE53" s="115" t="str">
        <f aca="false">IF(BU53&lt;&gt;"",BU53-G53,"")</f>
        <v/>
      </c>
      <c r="FF53" s="115" t="str">
        <f aca="false">IF(BV53&lt;&gt;"",BV53-H53,"")</f>
        <v/>
      </c>
      <c r="FG53" s="115" t="str">
        <f aca="false">IF(BW53&lt;&gt;"",BW53-I53,"")</f>
        <v/>
      </c>
      <c r="FH53" s="115" t="str">
        <f aca="false">IF(BX53&lt;&gt;"",BX53-J53,"")</f>
        <v/>
      </c>
      <c r="FI53" s="115" t="str">
        <f aca="false">IF(BY53&lt;&gt;"",BY53-K53,"")</f>
        <v/>
      </c>
      <c r="FJ53" s="115" t="str">
        <f aca="false">IF(BZ53&lt;&gt;"",BZ53-L53,"")</f>
        <v/>
      </c>
      <c r="FK53" s="115" t="str">
        <f aca="false">IF(CA53&lt;&gt;"",CA53-M53,"")</f>
        <v/>
      </c>
      <c r="FL53" s="115" t="str">
        <f aca="false">IF(CB53&lt;&gt;"",CB53-N53,"")</f>
        <v/>
      </c>
      <c r="FM53" s="115" t="str">
        <f aca="false">IF(CC53&lt;&gt;"",CC53-O53,"")</f>
        <v/>
      </c>
      <c r="FN53" s="115" t="str">
        <f aca="false">IF(CD53&lt;&gt;"",CD53-P53,"")</f>
        <v/>
      </c>
      <c r="FO53" s="115" t="str">
        <f aca="false">IF(CE53&lt;&gt;"",CE53-Q53,"")</f>
        <v/>
      </c>
      <c r="FP53" s="115" t="str">
        <f aca="false">IF(CF53&lt;&gt;"",CF53-R53,"")</f>
        <v/>
      </c>
      <c r="FQ53" s="115" t="str">
        <f aca="false">IF(CG53&lt;&gt;"",CG53-S53,"")</f>
        <v/>
      </c>
      <c r="FR53" s="115" t="str">
        <f aca="false">IF(CH53&lt;&gt;"",CH53-T53,"")</f>
        <v/>
      </c>
      <c r="FS53" s="115" t="str">
        <f aca="false">IF(CI53&lt;&gt;"",CI53-U53,"")</f>
        <v/>
      </c>
      <c r="FT53" s="115" t="str">
        <f aca="false">IF(CJ53&lt;&gt;"",CJ53-V53,"")</f>
        <v/>
      </c>
      <c r="FU53" s="115" t="str">
        <f aca="false">IF(CK53&lt;&gt;"",CK53-W53,"")</f>
        <v/>
      </c>
    </row>
    <row r="54" customFormat="false" ht="15" hidden="true" customHeight="false" outlineLevel="0" collapsed="false">
      <c r="ED54" s="115" t="str">
        <f aca="false">IF(AT54&lt;&gt;"",AT54-B54,"")</f>
        <v/>
      </c>
      <c r="EE54" s="115" t="str">
        <f aca="false">IF(AU54&lt;&gt;"",AU54-C54,"")</f>
        <v/>
      </c>
      <c r="EF54" s="115" t="str">
        <f aca="false">IF(AV54&lt;&gt;"",AV54-D54,"")</f>
        <v/>
      </c>
      <c r="EG54" s="115" t="str">
        <f aca="false">IF(AW54&lt;&gt;"",AW54-E54,"")</f>
        <v/>
      </c>
      <c r="EH54" s="115" t="str">
        <f aca="false">IF(AX54&lt;&gt;"",AX54-F54,"")</f>
        <v/>
      </c>
      <c r="EI54" s="115" t="str">
        <f aca="false">IF(AY54&lt;&gt;"",AY54-G54,"")</f>
        <v/>
      </c>
      <c r="EJ54" s="115" t="str">
        <f aca="false">IF(AZ54&lt;&gt;"",AZ54-H54,"")</f>
        <v/>
      </c>
      <c r="EK54" s="115" t="str">
        <f aca="false">IF(BA54&lt;&gt;"",BA54-I54,"")</f>
        <v/>
      </c>
      <c r="EL54" s="115" t="str">
        <f aca="false">IF(BB54&lt;&gt;"",BB54-J54,"")</f>
        <v/>
      </c>
      <c r="EM54" s="115" t="str">
        <f aca="false">IF(BC54&lt;&gt;"",BC54-K54,"")</f>
        <v/>
      </c>
      <c r="EN54" s="115" t="str">
        <f aca="false">IF(BD54&lt;&gt;"",BD54-L54,"")</f>
        <v/>
      </c>
      <c r="EO54" s="115" t="str">
        <f aca="false">IF(BE54&lt;&gt;"",BE54-M54,"")</f>
        <v/>
      </c>
      <c r="EP54" s="115" t="str">
        <f aca="false">IF(BF54&lt;&gt;"",BF54-N54,"")</f>
        <v/>
      </c>
      <c r="EQ54" s="115" t="str">
        <f aca="false">IF(BG54&lt;&gt;"",BG54-O54,"")</f>
        <v/>
      </c>
      <c r="ER54" s="115" t="str">
        <f aca="false">IF(BH54&lt;&gt;"",BH54-P54,"")</f>
        <v/>
      </c>
      <c r="ES54" s="115" t="str">
        <f aca="false">IF(BI54&lt;&gt;"",BI54-Q54,"")</f>
        <v/>
      </c>
      <c r="ET54" s="115" t="str">
        <f aca="false">IF(BJ54&lt;&gt;"",BJ54-R54,"")</f>
        <v/>
      </c>
      <c r="EU54" s="115" t="str">
        <f aca="false">IF(BK54&lt;&gt;"",BK54-S54,"")</f>
        <v/>
      </c>
      <c r="EV54" s="115" t="str">
        <f aca="false">IF(BL54&lt;&gt;"",BL54-T54,"")</f>
        <v/>
      </c>
      <c r="EW54" s="115" t="str">
        <f aca="false">IF(BM54&lt;&gt;"",BM54-U54,"")</f>
        <v/>
      </c>
      <c r="EX54" s="115" t="str">
        <f aca="false">IF(BN54&lt;&gt;"",BN54-V54,"")</f>
        <v/>
      </c>
      <c r="EY54" s="115" t="str">
        <f aca="false">IF(BO54&lt;&gt;"",BO54-W54,"")</f>
        <v/>
      </c>
      <c r="EZ54" s="115" t="str">
        <f aca="false">IF(BP54&lt;&gt;"",BP54-B54,"")</f>
        <v/>
      </c>
      <c r="FA54" s="115" t="str">
        <f aca="false">IF(BQ54&lt;&gt;"",BQ54-C54,"")</f>
        <v/>
      </c>
      <c r="FB54" s="115" t="str">
        <f aca="false">IF(BR54&lt;&gt;"",BR54-D54,"")</f>
        <v/>
      </c>
      <c r="FC54" s="115" t="str">
        <f aca="false">IF(BS54&lt;&gt;"",BS54-E54,"")</f>
        <v/>
      </c>
      <c r="FD54" s="115" t="str">
        <f aca="false">IF(BT54&lt;&gt;"",BT54-F54,"")</f>
        <v/>
      </c>
      <c r="FE54" s="115" t="str">
        <f aca="false">IF(BU54&lt;&gt;"",BU54-G54,"")</f>
        <v/>
      </c>
      <c r="FF54" s="115" t="str">
        <f aca="false">IF(BV54&lt;&gt;"",BV54-H54,"")</f>
        <v/>
      </c>
      <c r="FG54" s="115" t="str">
        <f aca="false">IF(BW54&lt;&gt;"",BW54-I54,"")</f>
        <v/>
      </c>
      <c r="FH54" s="115" t="str">
        <f aca="false">IF(BX54&lt;&gt;"",BX54-J54,"")</f>
        <v/>
      </c>
      <c r="FI54" s="115" t="str">
        <f aca="false">IF(BY54&lt;&gt;"",BY54-K54,"")</f>
        <v/>
      </c>
      <c r="FJ54" s="115" t="str">
        <f aca="false">IF(BZ54&lt;&gt;"",BZ54-L54,"")</f>
        <v/>
      </c>
      <c r="FK54" s="115" t="str">
        <f aca="false">IF(CA54&lt;&gt;"",CA54-M54,"")</f>
        <v/>
      </c>
      <c r="FL54" s="115" t="str">
        <f aca="false">IF(CB54&lt;&gt;"",CB54-N54,"")</f>
        <v/>
      </c>
      <c r="FM54" s="115" t="str">
        <f aca="false">IF(CC54&lt;&gt;"",CC54-O54,"")</f>
        <v/>
      </c>
      <c r="FN54" s="115" t="str">
        <f aca="false">IF(CD54&lt;&gt;"",CD54-P54,"")</f>
        <v/>
      </c>
      <c r="FO54" s="115" t="str">
        <f aca="false">IF(CE54&lt;&gt;"",CE54-Q54,"")</f>
        <v/>
      </c>
      <c r="FP54" s="115" t="str">
        <f aca="false">IF(CF54&lt;&gt;"",CF54-R54,"")</f>
        <v/>
      </c>
      <c r="FQ54" s="115" t="str">
        <f aca="false">IF(CG54&lt;&gt;"",CG54-S54,"")</f>
        <v/>
      </c>
      <c r="FR54" s="115" t="str">
        <f aca="false">IF(CH54&lt;&gt;"",CH54-T54,"")</f>
        <v/>
      </c>
      <c r="FS54" s="115" t="str">
        <f aca="false">IF(CI54&lt;&gt;"",CI54-U54,"")</f>
        <v/>
      </c>
      <c r="FT54" s="115" t="str">
        <f aca="false">IF(CJ54&lt;&gt;"",CJ54-V54,"")</f>
        <v/>
      </c>
      <c r="FU54" s="115" t="str">
        <f aca="false">IF(CK54&lt;&gt;"",CK54-W54,"")</f>
        <v/>
      </c>
    </row>
    <row r="55" customFormat="false" ht="15" hidden="true" customHeight="false" outlineLevel="0" collapsed="false">
      <c r="ED55" s="115" t="str">
        <f aca="false">IF(AT55&lt;&gt;"",AT55-B55,"")</f>
        <v/>
      </c>
      <c r="EE55" s="115" t="str">
        <f aca="false">IF(AU55&lt;&gt;"",AU55-C55,"")</f>
        <v/>
      </c>
      <c r="EF55" s="115" t="str">
        <f aca="false">IF(AV55&lt;&gt;"",AV55-D55,"")</f>
        <v/>
      </c>
      <c r="EG55" s="115" t="str">
        <f aca="false">IF(AW55&lt;&gt;"",AW55-E55,"")</f>
        <v/>
      </c>
      <c r="EH55" s="115" t="str">
        <f aca="false">IF(AX55&lt;&gt;"",AX55-F55,"")</f>
        <v/>
      </c>
      <c r="EI55" s="115" t="str">
        <f aca="false">IF(AY55&lt;&gt;"",AY55-G55,"")</f>
        <v/>
      </c>
      <c r="EJ55" s="115" t="str">
        <f aca="false">IF(AZ55&lt;&gt;"",AZ55-H55,"")</f>
        <v/>
      </c>
      <c r="EK55" s="115" t="str">
        <f aca="false">IF(BA55&lt;&gt;"",BA55-I55,"")</f>
        <v/>
      </c>
      <c r="EL55" s="115" t="str">
        <f aca="false">IF(BB55&lt;&gt;"",BB55-J55,"")</f>
        <v/>
      </c>
      <c r="EM55" s="115" t="str">
        <f aca="false">IF(BC55&lt;&gt;"",BC55-K55,"")</f>
        <v/>
      </c>
      <c r="EN55" s="115" t="str">
        <f aca="false">IF(BD55&lt;&gt;"",BD55-L55,"")</f>
        <v/>
      </c>
      <c r="EO55" s="115" t="str">
        <f aca="false">IF(BE55&lt;&gt;"",BE55-M55,"")</f>
        <v/>
      </c>
      <c r="EP55" s="115" t="str">
        <f aca="false">IF(BF55&lt;&gt;"",BF55-N55,"")</f>
        <v/>
      </c>
      <c r="EQ55" s="115" t="str">
        <f aca="false">IF(BG55&lt;&gt;"",BG55-O55,"")</f>
        <v/>
      </c>
      <c r="ER55" s="115" t="str">
        <f aca="false">IF(BH55&lt;&gt;"",BH55-P55,"")</f>
        <v/>
      </c>
      <c r="ES55" s="115" t="str">
        <f aca="false">IF(BI55&lt;&gt;"",BI55-Q55,"")</f>
        <v/>
      </c>
      <c r="ET55" s="115" t="str">
        <f aca="false">IF(BJ55&lt;&gt;"",BJ55-R55,"")</f>
        <v/>
      </c>
      <c r="EU55" s="115" t="str">
        <f aca="false">IF(BK55&lt;&gt;"",BK55-S55,"")</f>
        <v/>
      </c>
      <c r="EV55" s="115" t="str">
        <f aca="false">IF(BL55&lt;&gt;"",BL55-T55,"")</f>
        <v/>
      </c>
      <c r="EW55" s="115" t="str">
        <f aca="false">IF(BM55&lt;&gt;"",BM55-U55,"")</f>
        <v/>
      </c>
      <c r="EX55" s="115" t="str">
        <f aca="false">IF(BN55&lt;&gt;"",BN55-V55,"")</f>
        <v/>
      </c>
      <c r="EY55" s="115" t="str">
        <f aca="false">IF(BO55&lt;&gt;"",BO55-W55,"")</f>
        <v/>
      </c>
      <c r="EZ55" s="115" t="str">
        <f aca="false">IF(BP55&lt;&gt;"",BP55-B55,"")</f>
        <v/>
      </c>
      <c r="FA55" s="115" t="str">
        <f aca="false">IF(BQ55&lt;&gt;"",BQ55-C55,"")</f>
        <v/>
      </c>
      <c r="FB55" s="115" t="str">
        <f aca="false">IF(BR55&lt;&gt;"",BR55-D55,"")</f>
        <v/>
      </c>
      <c r="FC55" s="115" t="str">
        <f aca="false">IF(BS55&lt;&gt;"",BS55-E55,"")</f>
        <v/>
      </c>
      <c r="FD55" s="115" t="str">
        <f aca="false">IF(BT55&lt;&gt;"",BT55-F55,"")</f>
        <v/>
      </c>
      <c r="FE55" s="115" t="str">
        <f aca="false">IF(BU55&lt;&gt;"",BU55-G55,"")</f>
        <v/>
      </c>
      <c r="FF55" s="115" t="str">
        <f aca="false">IF(BV55&lt;&gt;"",BV55-H55,"")</f>
        <v/>
      </c>
      <c r="FG55" s="115" t="str">
        <f aca="false">IF(BW55&lt;&gt;"",BW55-I55,"")</f>
        <v/>
      </c>
      <c r="FH55" s="115" t="str">
        <f aca="false">IF(BX55&lt;&gt;"",BX55-J55,"")</f>
        <v/>
      </c>
      <c r="FI55" s="115" t="str">
        <f aca="false">IF(BY55&lt;&gt;"",BY55-K55,"")</f>
        <v/>
      </c>
      <c r="FJ55" s="115" t="str">
        <f aca="false">IF(BZ55&lt;&gt;"",BZ55-L55,"")</f>
        <v/>
      </c>
      <c r="FK55" s="115" t="str">
        <f aca="false">IF(CA55&lt;&gt;"",CA55-M55,"")</f>
        <v/>
      </c>
      <c r="FL55" s="115" t="str">
        <f aca="false">IF(CB55&lt;&gt;"",CB55-N55,"")</f>
        <v/>
      </c>
      <c r="FM55" s="115" t="str">
        <f aca="false">IF(CC55&lt;&gt;"",CC55-O55,"")</f>
        <v/>
      </c>
      <c r="FN55" s="115" t="str">
        <f aca="false">IF(CD55&lt;&gt;"",CD55-P55,"")</f>
        <v/>
      </c>
      <c r="FO55" s="115" t="str">
        <f aca="false">IF(CE55&lt;&gt;"",CE55-Q55,"")</f>
        <v/>
      </c>
      <c r="FP55" s="115" t="str">
        <f aca="false">IF(CF55&lt;&gt;"",CF55-R55,"")</f>
        <v/>
      </c>
      <c r="FQ55" s="115" t="str">
        <f aca="false">IF(CG55&lt;&gt;"",CG55-S55,"")</f>
        <v/>
      </c>
      <c r="FR55" s="115" t="str">
        <f aca="false">IF(CH55&lt;&gt;"",CH55-T55,"")</f>
        <v/>
      </c>
      <c r="FS55" s="115" t="str">
        <f aca="false">IF(CI55&lt;&gt;"",CI55-U55,"")</f>
        <v/>
      </c>
      <c r="FT55" s="115" t="str">
        <f aca="false">IF(CJ55&lt;&gt;"",CJ55-V55,"")</f>
        <v/>
      </c>
      <c r="FU55" s="115" t="str">
        <f aca="false">IF(CK55&lt;&gt;"",CK55-W55,"")</f>
        <v/>
      </c>
    </row>
    <row r="56" customFormat="false" ht="15" hidden="true" customHeight="false" outlineLevel="0" collapsed="false">
      <c r="ED56" s="115" t="str">
        <f aca="false">IF(AT56&lt;&gt;"",AT56-B56,"")</f>
        <v/>
      </c>
      <c r="EE56" s="115" t="str">
        <f aca="false">IF(AU56&lt;&gt;"",AU56-C56,"")</f>
        <v/>
      </c>
      <c r="EF56" s="115" t="str">
        <f aca="false">IF(AV56&lt;&gt;"",AV56-D56,"")</f>
        <v/>
      </c>
      <c r="EG56" s="115" t="str">
        <f aca="false">IF(AW56&lt;&gt;"",AW56-E56,"")</f>
        <v/>
      </c>
      <c r="EH56" s="115" t="str">
        <f aca="false">IF(AX56&lt;&gt;"",AX56-F56,"")</f>
        <v/>
      </c>
      <c r="EI56" s="115" t="str">
        <f aca="false">IF(AY56&lt;&gt;"",AY56-G56,"")</f>
        <v/>
      </c>
      <c r="EJ56" s="115" t="str">
        <f aca="false">IF(AZ56&lt;&gt;"",AZ56-H56,"")</f>
        <v/>
      </c>
      <c r="EK56" s="115" t="str">
        <f aca="false">IF(BA56&lt;&gt;"",BA56-I56,"")</f>
        <v/>
      </c>
      <c r="EL56" s="115" t="str">
        <f aca="false">IF(BB56&lt;&gt;"",BB56-J56,"")</f>
        <v/>
      </c>
      <c r="EM56" s="115" t="str">
        <f aca="false">IF(BC56&lt;&gt;"",BC56-K56,"")</f>
        <v/>
      </c>
      <c r="EN56" s="115" t="str">
        <f aca="false">IF(BD56&lt;&gt;"",BD56-L56,"")</f>
        <v/>
      </c>
      <c r="EO56" s="115" t="str">
        <f aca="false">IF(BE56&lt;&gt;"",BE56-M56,"")</f>
        <v/>
      </c>
      <c r="EP56" s="115" t="str">
        <f aca="false">IF(BF56&lt;&gt;"",BF56-N56,"")</f>
        <v/>
      </c>
      <c r="EQ56" s="115" t="str">
        <f aca="false">IF(BG56&lt;&gt;"",BG56-O56,"")</f>
        <v/>
      </c>
      <c r="ER56" s="115" t="str">
        <f aca="false">IF(BH56&lt;&gt;"",BH56-P56,"")</f>
        <v/>
      </c>
      <c r="ES56" s="115" t="str">
        <f aca="false">IF(BI56&lt;&gt;"",BI56-Q56,"")</f>
        <v/>
      </c>
      <c r="ET56" s="115" t="str">
        <f aca="false">IF(BJ56&lt;&gt;"",BJ56-R56,"")</f>
        <v/>
      </c>
      <c r="EU56" s="115" t="str">
        <f aca="false">IF(BK56&lt;&gt;"",BK56-S56,"")</f>
        <v/>
      </c>
      <c r="EV56" s="115" t="str">
        <f aca="false">IF(BL56&lt;&gt;"",BL56-T56,"")</f>
        <v/>
      </c>
      <c r="EW56" s="115" t="str">
        <f aca="false">IF(BM56&lt;&gt;"",BM56-U56,"")</f>
        <v/>
      </c>
      <c r="EX56" s="115" t="str">
        <f aca="false">IF(BN56&lt;&gt;"",BN56-V56,"")</f>
        <v/>
      </c>
      <c r="EY56" s="115" t="str">
        <f aca="false">IF(BO56&lt;&gt;"",BO56-W56,"")</f>
        <v/>
      </c>
      <c r="EZ56" s="115" t="str">
        <f aca="false">IF(BP56&lt;&gt;"",BP56-B56,"")</f>
        <v/>
      </c>
      <c r="FA56" s="115" t="str">
        <f aca="false">IF(BQ56&lt;&gt;"",BQ56-C56,"")</f>
        <v/>
      </c>
      <c r="FB56" s="115" t="str">
        <f aca="false">IF(BR56&lt;&gt;"",BR56-D56,"")</f>
        <v/>
      </c>
      <c r="FC56" s="115" t="str">
        <f aca="false">IF(BS56&lt;&gt;"",BS56-E56,"")</f>
        <v/>
      </c>
      <c r="FD56" s="115" t="str">
        <f aca="false">IF(BT56&lt;&gt;"",BT56-F56,"")</f>
        <v/>
      </c>
      <c r="FE56" s="115" t="str">
        <f aca="false">IF(BU56&lt;&gt;"",BU56-G56,"")</f>
        <v/>
      </c>
      <c r="FF56" s="115" t="str">
        <f aca="false">IF(BV56&lt;&gt;"",BV56-H56,"")</f>
        <v/>
      </c>
      <c r="FG56" s="115" t="str">
        <f aca="false">IF(BW56&lt;&gt;"",BW56-I56,"")</f>
        <v/>
      </c>
      <c r="FH56" s="115" t="str">
        <f aca="false">IF(BX56&lt;&gt;"",BX56-J56,"")</f>
        <v/>
      </c>
      <c r="FI56" s="115" t="str">
        <f aca="false">IF(BY56&lt;&gt;"",BY56-K56,"")</f>
        <v/>
      </c>
      <c r="FJ56" s="115" t="str">
        <f aca="false">IF(BZ56&lt;&gt;"",BZ56-L56,"")</f>
        <v/>
      </c>
      <c r="FK56" s="115" t="str">
        <f aca="false">IF(CA56&lt;&gt;"",CA56-M56,"")</f>
        <v/>
      </c>
      <c r="FL56" s="115" t="str">
        <f aca="false">IF(CB56&lt;&gt;"",CB56-N56,"")</f>
        <v/>
      </c>
      <c r="FM56" s="115" t="str">
        <f aca="false">IF(CC56&lt;&gt;"",CC56-O56,"")</f>
        <v/>
      </c>
      <c r="FN56" s="115" t="str">
        <f aca="false">IF(CD56&lt;&gt;"",CD56-P56,"")</f>
        <v/>
      </c>
      <c r="FO56" s="115" t="str">
        <f aca="false">IF(CE56&lt;&gt;"",CE56-Q56,"")</f>
        <v/>
      </c>
      <c r="FP56" s="115" t="str">
        <f aca="false">IF(CF56&lt;&gt;"",CF56-R56,"")</f>
        <v/>
      </c>
      <c r="FQ56" s="115" t="str">
        <f aca="false">IF(CG56&lt;&gt;"",CG56-S56,"")</f>
        <v/>
      </c>
      <c r="FR56" s="115" t="str">
        <f aca="false">IF(CH56&lt;&gt;"",CH56-T56,"")</f>
        <v/>
      </c>
      <c r="FS56" s="115" t="str">
        <f aca="false">IF(CI56&lt;&gt;"",CI56-U56,"")</f>
        <v/>
      </c>
      <c r="FT56" s="115" t="str">
        <f aca="false">IF(CJ56&lt;&gt;"",CJ56-V56,"")</f>
        <v/>
      </c>
      <c r="FU56" s="115" t="str">
        <f aca="false">IF(CK56&lt;&gt;"",CK56-W56,"")</f>
        <v/>
      </c>
    </row>
    <row r="57" customFormat="false" ht="15" hidden="true" customHeight="false" outlineLevel="0" collapsed="false">
      <c r="ED57" s="115" t="str">
        <f aca="false">IF(AT57&lt;&gt;"",AT57-B57,"")</f>
        <v/>
      </c>
      <c r="EE57" s="115" t="str">
        <f aca="false">IF(AU57&lt;&gt;"",AU57-C57,"")</f>
        <v/>
      </c>
      <c r="EF57" s="115" t="str">
        <f aca="false">IF(AV57&lt;&gt;"",AV57-D57,"")</f>
        <v/>
      </c>
      <c r="EG57" s="115" t="str">
        <f aca="false">IF(AW57&lt;&gt;"",AW57-E57,"")</f>
        <v/>
      </c>
      <c r="EH57" s="115" t="str">
        <f aca="false">IF(AX57&lt;&gt;"",AX57-F57,"")</f>
        <v/>
      </c>
      <c r="EI57" s="115" t="str">
        <f aca="false">IF(AY57&lt;&gt;"",AY57-G57,"")</f>
        <v/>
      </c>
      <c r="EJ57" s="115" t="str">
        <f aca="false">IF(AZ57&lt;&gt;"",AZ57-H57,"")</f>
        <v/>
      </c>
      <c r="EK57" s="115" t="str">
        <f aca="false">IF(BA57&lt;&gt;"",BA57-I57,"")</f>
        <v/>
      </c>
      <c r="EL57" s="115" t="str">
        <f aca="false">IF(BB57&lt;&gt;"",BB57-J57,"")</f>
        <v/>
      </c>
      <c r="EM57" s="115" t="str">
        <f aca="false">IF(BC57&lt;&gt;"",BC57-K57,"")</f>
        <v/>
      </c>
      <c r="EN57" s="115" t="str">
        <f aca="false">IF(BD57&lt;&gt;"",BD57-L57,"")</f>
        <v/>
      </c>
      <c r="EO57" s="115" t="str">
        <f aca="false">IF(BE57&lt;&gt;"",BE57-M57,"")</f>
        <v/>
      </c>
      <c r="EP57" s="115" t="str">
        <f aca="false">IF(BF57&lt;&gt;"",BF57-N57,"")</f>
        <v/>
      </c>
      <c r="EQ57" s="115" t="str">
        <f aca="false">IF(BG57&lt;&gt;"",BG57-O57,"")</f>
        <v/>
      </c>
      <c r="ER57" s="115" t="str">
        <f aca="false">IF(BH57&lt;&gt;"",BH57-P57,"")</f>
        <v/>
      </c>
      <c r="ES57" s="115" t="str">
        <f aca="false">IF(BI57&lt;&gt;"",BI57-Q57,"")</f>
        <v/>
      </c>
      <c r="ET57" s="115" t="str">
        <f aca="false">IF(BJ57&lt;&gt;"",BJ57-R57,"")</f>
        <v/>
      </c>
      <c r="EU57" s="115" t="str">
        <f aca="false">IF(BK57&lt;&gt;"",BK57-S57,"")</f>
        <v/>
      </c>
      <c r="EV57" s="115" t="str">
        <f aca="false">IF(BL57&lt;&gt;"",BL57-T57,"")</f>
        <v/>
      </c>
      <c r="EW57" s="115" t="str">
        <f aca="false">IF(BM57&lt;&gt;"",BM57-U57,"")</f>
        <v/>
      </c>
      <c r="EX57" s="115" t="str">
        <f aca="false">IF(BN57&lt;&gt;"",BN57-V57,"")</f>
        <v/>
      </c>
      <c r="EY57" s="115" t="str">
        <f aca="false">IF(BO57&lt;&gt;"",BO57-W57,"")</f>
        <v/>
      </c>
      <c r="EZ57" s="115" t="str">
        <f aca="false">IF(BP57&lt;&gt;"",BP57-B57,"")</f>
        <v/>
      </c>
      <c r="FA57" s="115" t="str">
        <f aca="false">IF(BQ57&lt;&gt;"",BQ57-C57,"")</f>
        <v/>
      </c>
      <c r="FB57" s="115" t="str">
        <f aca="false">IF(BR57&lt;&gt;"",BR57-D57,"")</f>
        <v/>
      </c>
      <c r="FC57" s="115" t="str">
        <f aca="false">IF(BS57&lt;&gt;"",BS57-E57,"")</f>
        <v/>
      </c>
      <c r="FD57" s="115" t="str">
        <f aca="false">IF(BT57&lt;&gt;"",BT57-F57,"")</f>
        <v/>
      </c>
      <c r="FE57" s="115" t="str">
        <f aca="false">IF(BU57&lt;&gt;"",BU57-G57,"")</f>
        <v/>
      </c>
      <c r="FF57" s="115" t="str">
        <f aca="false">IF(BV57&lt;&gt;"",BV57-H57,"")</f>
        <v/>
      </c>
      <c r="FG57" s="115" t="str">
        <f aca="false">IF(BW57&lt;&gt;"",BW57-I57,"")</f>
        <v/>
      </c>
      <c r="FH57" s="115" t="str">
        <f aca="false">IF(BX57&lt;&gt;"",BX57-J57,"")</f>
        <v/>
      </c>
      <c r="FI57" s="115" t="str">
        <f aca="false">IF(BY57&lt;&gt;"",BY57-K57,"")</f>
        <v/>
      </c>
      <c r="FJ57" s="115" t="str">
        <f aca="false">IF(BZ57&lt;&gt;"",BZ57-L57,"")</f>
        <v/>
      </c>
      <c r="FK57" s="115" t="str">
        <f aca="false">IF(CA57&lt;&gt;"",CA57-M57,"")</f>
        <v/>
      </c>
      <c r="FL57" s="115" t="str">
        <f aca="false">IF(CB57&lt;&gt;"",CB57-N57,"")</f>
        <v/>
      </c>
      <c r="FM57" s="115" t="str">
        <f aca="false">IF(CC57&lt;&gt;"",CC57-O57,"")</f>
        <v/>
      </c>
      <c r="FN57" s="115" t="str">
        <f aca="false">IF(CD57&lt;&gt;"",CD57-P57,"")</f>
        <v/>
      </c>
      <c r="FO57" s="115" t="str">
        <f aca="false">IF(CE57&lt;&gt;"",CE57-Q57,"")</f>
        <v/>
      </c>
      <c r="FP57" s="115" t="str">
        <f aca="false">IF(CF57&lt;&gt;"",CF57-R57,"")</f>
        <v/>
      </c>
      <c r="FQ57" s="115" t="str">
        <f aca="false">IF(CG57&lt;&gt;"",CG57-S57,"")</f>
        <v/>
      </c>
      <c r="FR57" s="115" t="str">
        <f aca="false">IF(CH57&lt;&gt;"",CH57-T57,"")</f>
        <v/>
      </c>
      <c r="FS57" s="115" t="str">
        <f aca="false">IF(CI57&lt;&gt;"",CI57-U57,"")</f>
        <v/>
      </c>
      <c r="FT57" s="115" t="str">
        <f aca="false">IF(CJ57&lt;&gt;"",CJ57-V57,"")</f>
        <v/>
      </c>
      <c r="FU57" s="115" t="str">
        <f aca="false">IF(CK57&lt;&gt;"",CK57-W57,"")</f>
        <v/>
      </c>
    </row>
    <row r="58" customFormat="false" ht="15" hidden="true" customHeight="false" outlineLevel="0" collapsed="false">
      <c r="ED58" s="115" t="str">
        <f aca="false">IF(AT58&lt;&gt;"",AT58-B58,"")</f>
        <v/>
      </c>
      <c r="EE58" s="115" t="str">
        <f aca="false">IF(AU58&lt;&gt;"",AU58-C58,"")</f>
        <v/>
      </c>
      <c r="EF58" s="115" t="str">
        <f aca="false">IF(AV58&lt;&gt;"",AV58-D58,"")</f>
        <v/>
      </c>
      <c r="EG58" s="115" t="str">
        <f aca="false">IF(AW58&lt;&gt;"",AW58-E58,"")</f>
        <v/>
      </c>
      <c r="EH58" s="115" t="str">
        <f aca="false">IF(AX58&lt;&gt;"",AX58-F58,"")</f>
        <v/>
      </c>
      <c r="EI58" s="115" t="str">
        <f aca="false">IF(AY58&lt;&gt;"",AY58-G58,"")</f>
        <v/>
      </c>
      <c r="EJ58" s="115" t="str">
        <f aca="false">IF(AZ58&lt;&gt;"",AZ58-H58,"")</f>
        <v/>
      </c>
      <c r="EK58" s="115" t="str">
        <f aca="false">IF(BA58&lt;&gt;"",BA58-I58,"")</f>
        <v/>
      </c>
      <c r="EL58" s="115" t="str">
        <f aca="false">IF(BB58&lt;&gt;"",BB58-J58,"")</f>
        <v/>
      </c>
      <c r="EM58" s="115" t="str">
        <f aca="false">IF(BC58&lt;&gt;"",BC58-K58,"")</f>
        <v/>
      </c>
      <c r="EN58" s="115" t="str">
        <f aca="false">IF(BD58&lt;&gt;"",BD58-L58,"")</f>
        <v/>
      </c>
      <c r="EO58" s="115" t="str">
        <f aca="false">IF(BE58&lt;&gt;"",BE58-M58,"")</f>
        <v/>
      </c>
      <c r="EP58" s="115" t="str">
        <f aca="false">IF(BF58&lt;&gt;"",BF58-N58,"")</f>
        <v/>
      </c>
      <c r="EQ58" s="115" t="str">
        <f aca="false">IF(BG58&lt;&gt;"",BG58-O58,"")</f>
        <v/>
      </c>
      <c r="ER58" s="115" t="str">
        <f aca="false">IF(BH58&lt;&gt;"",BH58-P58,"")</f>
        <v/>
      </c>
      <c r="ES58" s="115" t="str">
        <f aca="false">IF(BI58&lt;&gt;"",BI58-Q58,"")</f>
        <v/>
      </c>
      <c r="ET58" s="115" t="str">
        <f aca="false">IF(BJ58&lt;&gt;"",BJ58-R58,"")</f>
        <v/>
      </c>
      <c r="EU58" s="115" t="str">
        <f aca="false">IF(BK58&lt;&gt;"",BK58-S58,"")</f>
        <v/>
      </c>
      <c r="EV58" s="115" t="str">
        <f aca="false">IF(BL58&lt;&gt;"",BL58-T58,"")</f>
        <v/>
      </c>
      <c r="EW58" s="115" t="str">
        <f aca="false">IF(BM58&lt;&gt;"",BM58-U58,"")</f>
        <v/>
      </c>
      <c r="EX58" s="115" t="str">
        <f aca="false">IF(BN58&lt;&gt;"",BN58-V58,"")</f>
        <v/>
      </c>
      <c r="EY58" s="115" t="str">
        <f aca="false">IF(BO58&lt;&gt;"",BO58-W58,"")</f>
        <v/>
      </c>
      <c r="EZ58" s="115" t="str">
        <f aca="false">IF(BP58&lt;&gt;"",BP58-B58,"")</f>
        <v/>
      </c>
      <c r="FA58" s="115" t="str">
        <f aca="false">IF(BQ58&lt;&gt;"",BQ58-C58,"")</f>
        <v/>
      </c>
      <c r="FB58" s="115" t="str">
        <f aca="false">IF(BR58&lt;&gt;"",BR58-D58,"")</f>
        <v/>
      </c>
      <c r="FC58" s="115" t="str">
        <f aca="false">IF(BS58&lt;&gt;"",BS58-E58,"")</f>
        <v/>
      </c>
      <c r="FD58" s="115" t="str">
        <f aca="false">IF(BT58&lt;&gt;"",BT58-F58,"")</f>
        <v/>
      </c>
      <c r="FE58" s="115" t="str">
        <f aca="false">IF(BU58&lt;&gt;"",BU58-G58,"")</f>
        <v/>
      </c>
      <c r="FF58" s="115" t="str">
        <f aca="false">IF(BV58&lt;&gt;"",BV58-H58,"")</f>
        <v/>
      </c>
      <c r="FG58" s="115" t="str">
        <f aca="false">IF(BW58&lt;&gt;"",BW58-I58,"")</f>
        <v/>
      </c>
      <c r="FH58" s="115" t="str">
        <f aca="false">IF(BX58&lt;&gt;"",BX58-J58,"")</f>
        <v/>
      </c>
      <c r="FI58" s="115" t="str">
        <f aca="false">IF(BY58&lt;&gt;"",BY58-K58,"")</f>
        <v/>
      </c>
      <c r="FJ58" s="115" t="str">
        <f aca="false">IF(BZ58&lt;&gt;"",BZ58-L58,"")</f>
        <v/>
      </c>
      <c r="FK58" s="115" t="str">
        <f aca="false">IF(CA58&lt;&gt;"",CA58-M58,"")</f>
        <v/>
      </c>
      <c r="FL58" s="115" t="str">
        <f aca="false">IF(CB58&lt;&gt;"",CB58-N58,"")</f>
        <v/>
      </c>
      <c r="FM58" s="115" t="str">
        <f aca="false">IF(CC58&lt;&gt;"",CC58-O58,"")</f>
        <v/>
      </c>
      <c r="FN58" s="115" t="str">
        <f aca="false">IF(CD58&lt;&gt;"",CD58-P58,"")</f>
        <v/>
      </c>
      <c r="FO58" s="115" t="str">
        <f aca="false">IF(CE58&lt;&gt;"",CE58-Q58,"")</f>
        <v/>
      </c>
      <c r="FP58" s="115" t="str">
        <f aca="false">IF(CF58&lt;&gt;"",CF58-R58,"")</f>
        <v/>
      </c>
      <c r="FQ58" s="115" t="str">
        <f aca="false">IF(CG58&lt;&gt;"",CG58-S58,"")</f>
        <v/>
      </c>
      <c r="FR58" s="115" t="str">
        <f aca="false">IF(CH58&lt;&gt;"",CH58-T58,"")</f>
        <v/>
      </c>
      <c r="FS58" s="115" t="str">
        <f aca="false">IF(CI58&lt;&gt;"",CI58-U58,"")</f>
        <v/>
      </c>
      <c r="FT58" s="115" t="str">
        <f aca="false">IF(CJ58&lt;&gt;"",CJ58-V58,"")</f>
        <v/>
      </c>
      <c r="FU58" s="115" t="str">
        <f aca="false">IF(CK58&lt;&gt;"",CK58-W58,"")</f>
        <v/>
      </c>
    </row>
    <row r="59" customFormat="false" ht="15" hidden="true" customHeight="false" outlineLevel="0" collapsed="false">
      <c r="ED59" s="115" t="str">
        <f aca="false">IF(AT59&lt;&gt;"",AT59-B59,"")</f>
        <v/>
      </c>
      <c r="EE59" s="115" t="str">
        <f aca="false">IF(AU59&lt;&gt;"",AU59-C59,"")</f>
        <v/>
      </c>
      <c r="EF59" s="115" t="str">
        <f aca="false">IF(AV59&lt;&gt;"",AV59-D59,"")</f>
        <v/>
      </c>
      <c r="EG59" s="115" t="str">
        <f aca="false">IF(AW59&lt;&gt;"",AW59-E59,"")</f>
        <v/>
      </c>
      <c r="EH59" s="115" t="str">
        <f aca="false">IF(AX59&lt;&gt;"",AX59-F59,"")</f>
        <v/>
      </c>
      <c r="EI59" s="115" t="str">
        <f aca="false">IF(AY59&lt;&gt;"",AY59-G59,"")</f>
        <v/>
      </c>
      <c r="EJ59" s="115" t="str">
        <f aca="false">IF(AZ59&lt;&gt;"",AZ59-H59,"")</f>
        <v/>
      </c>
      <c r="EK59" s="115" t="str">
        <f aca="false">IF(BA59&lt;&gt;"",BA59-I59,"")</f>
        <v/>
      </c>
      <c r="EL59" s="115" t="str">
        <f aca="false">IF(BB59&lt;&gt;"",BB59-J59,"")</f>
        <v/>
      </c>
      <c r="EM59" s="115" t="str">
        <f aca="false">IF(BC59&lt;&gt;"",BC59-K59,"")</f>
        <v/>
      </c>
      <c r="EN59" s="115" t="str">
        <f aca="false">IF(BD59&lt;&gt;"",BD59-L59,"")</f>
        <v/>
      </c>
      <c r="EO59" s="115" t="str">
        <f aca="false">IF(BE59&lt;&gt;"",BE59-M59,"")</f>
        <v/>
      </c>
      <c r="EP59" s="115" t="str">
        <f aca="false">IF(BF59&lt;&gt;"",BF59-N59,"")</f>
        <v/>
      </c>
      <c r="EQ59" s="115" t="str">
        <f aca="false">IF(BG59&lt;&gt;"",BG59-O59,"")</f>
        <v/>
      </c>
      <c r="ER59" s="115" t="str">
        <f aca="false">IF(BH59&lt;&gt;"",BH59-P59,"")</f>
        <v/>
      </c>
      <c r="ES59" s="115" t="str">
        <f aca="false">IF(BI59&lt;&gt;"",BI59-Q59,"")</f>
        <v/>
      </c>
      <c r="ET59" s="115" t="str">
        <f aca="false">IF(BJ59&lt;&gt;"",BJ59-R59,"")</f>
        <v/>
      </c>
      <c r="EU59" s="115" t="str">
        <f aca="false">IF(BK59&lt;&gt;"",BK59-S59,"")</f>
        <v/>
      </c>
      <c r="EV59" s="115" t="str">
        <f aca="false">IF(BL59&lt;&gt;"",BL59-T59,"")</f>
        <v/>
      </c>
      <c r="EW59" s="115" t="str">
        <f aca="false">IF(BM59&lt;&gt;"",BM59-U59,"")</f>
        <v/>
      </c>
      <c r="EX59" s="115" t="str">
        <f aca="false">IF(BN59&lt;&gt;"",BN59-V59,"")</f>
        <v/>
      </c>
      <c r="EY59" s="115" t="str">
        <f aca="false">IF(BO59&lt;&gt;"",BO59-W59,"")</f>
        <v/>
      </c>
      <c r="EZ59" s="115" t="str">
        <f aca="false">IF(BP59&lt;&gt;"",BP59-B59,"")</f>
        <v/>
      </c>
      <c r="FA59" s="115" t="str">
        <f aca="false">IF(BQ59&lt;&gt;"",BQ59-C59,"")</f>
        <v/>
      </c>
      <c r="FB59" s="115" t="str">
        <f aca="false">IF(BR59&lt;&gt;"",BR59-D59,"")</f>
        <v/>
      </c>
      <c r="FC59" s="115" t="str">
        <f aca="false">IF(BS59&lt;&gt;"",BS59-E59,"")</f>
        <v/>
      </c>
      <c r="FD59" s="115" t="str">
        <f aca="false">IF(BT59&lt;&gt;"",BT59-F59,"")</f>
        <v/>
      </c>
      <c r="FE59" s="115" t="str">
        <f aca="false">IF(BU59&lt;&gt;"",BU59-G59,"")</f>
        <v/>
      </c>
      <c r="FF59" s="115" t="str">
        <f aca="false">IF(BV59&lt;&gt;"",BV59-H59,"")</f>
        <v/>
      </c>
      <c r="FG59" s="115" t="str">
        <f aca="false">IF(BW59&lt;&gt;"",BW59-I59,"")</f>
        <v/>
      </c>
      <c r="FH59" s="115" t="str">
        <f aca="false">IF(BX59&lt;&gt;"",BX59-J59,"")</f>
        <v/>
      </c>
      <c r="FI59" s="115" t="str">
        <f aca="false">IF(BY59&lt;&gt;"",BY59-K59,"")</f>
        <v/>
      </c>
      <c r="FJ59" s="115" t="str">
        <f aca="false">IF(BZ59&lt;&gt;"",BZ59-L59,"")</f>
        <v/>
      </c>
      <c r="FK59" s="115" t="str">
        <f aca="false">IF(CA59&lt;&gt;"",CA59-M59,"")</f>
        <v/>
      </c>
      <c r="FL59" s="115" t="str">
        <f aca="false">IF(CB59&lt;&gt;"",CB59-N59,"")</f>
        <v/>
      </c>
      <c r="FM59" s="115" t="str">
        <f aca="false">IF(CC59&lt;&gt;"",CC59-O59,"")</f>
        <v/>
      </c>
      <c r="FN59" s="115" t="str">
        <f aca="false">IF(CD59&lt;&gt;"",CD59-P59,"")</f>
        <v/>
      </c>
      <c r="FO59" s="115" t="str">
        <f aca="false">IF(CE59&lt;&gt;"",CE59-Q59,"")</f>
        <v/>
      </c>
      <c r="FP59" s="115" t="str">
        <f aca="false">IF(CF59&lt;&gt;"",CF59-R59,"")</f>
        <v/>
      </c>
      <c r="FQ59" s="115" t="str">
        <f aca="false">IF(CG59&lt;&gt;"",CG59-S59,"")</f>
        <v/>
      </c>
      <c r="FR59" s="115" t="str">
        <f aca="false">IF(CH59&lt;&gt;"",CH59-T59,"")</f>
        <v/>
      </c>
      <c r="FS59" s="115" t="str">
        <f aca="false">IF(CI59&lt;&gt;"",CI59-U59,"")</f>
        <v/>
      </c>
      <c r="FT59" s="115" t="str">
        <f aca="false">IF(CJ59&lt;&gt;"",CJ59-V59,"")</f>
        <v/>
      </c>
      <c r="FU59" s="115" t="str">
        <f aca="false">IF(CK59&lt;&gt;"",CK59-W59,"")</f>
        <v/>
      </c>
    </row>
    <row r="60" customFormat="false" ht="15" hidden="true" customHeight="false" outlineLevel="0" collapsed="false">
      <c r="ED60" s="115" t="str">
        <f aca="false">IF(AT60&lt;&gt;"",AT60-B60,"")</f>
        <v/>
      </c>
      <c r="EE60" s="115" t="str">
        <f aca="false">IF(AU60&lt;&gt;"",AU60-C60,"")</f>
        <v/>
      </c>
      <c r="EF60" s="115" t="str">
        <f aca="false">IF(AV60&lt;&gt;"",AV60-D60,"")</f>
        <v/>
      </c>
      <c r="EG60" s="115" t="str">
        <f aca="false">IF(AW60&lt;&gt;"",AW60-E60,"")</f>
        <v/>
      </c>
      <c r="EH60" s="115" t="str">
        <f aca="false">IF(AX60&lt;&gt;"",AX60-F60,"")</f>
        <v/>
      </c>
      <c r="EI60" s="115" t="str">
        <f aca="false">IF(AY60&lt;&gt;"",AY60-G60,"")</f>
        <v/>
      </c>
      <c r="EJ60" s="115" t="str">
        <f aca="false">IF(AZ60&lt;&gt;"",AZ60-H60,"")</f>
        <v/>
      </c>
      <c r="EK60" s="115" t="str">
        <f aca="false">IF(BA60&lt;&gt;"",BA60-I60,"")</f>
        <v/>
      </c>
      <c r="EL60" s="115" t="str">
        <f aca="false">IF(BB60&lt;&gt;"",BB60-J60,"")</f>
        <v/>
      </c>
      <c r="EM60" s="115" t="str">
        <f aca="false">IF(BC60&lt;&gt;"",BC60-K60,"")</f>
        <v/>
      </c>
      <c r="EN60" s="115" t="str">
        <f aca="false">IF(BD60&lt;&gt;"",BD60-L60,"")</f>
        <v/>
      </c>
      <c r="EO60" s="115" t="str">
        <f aca="false">IF(BE60&lt;&gt;"",BE60-M60,"")</f>
        <v/>
      </c>
      <c r="EP60" s="115" t="str">
        <f aca="false">IF(BF60&lt;&gt;"",BF60-N60,"")</f>
        <v/>
      </c>
      <c r="EQ60" s="115" t="str">
        <f aca="false">IF(BG60&lt;&gt;"",BG60-O60,"")</f>
        <v/>
      </c>
      <c r="ER60" s="115" t="str">
        <f aca="false">IF(BH60&lt;&gt;"",BH60-P60,"")</f>
        <v/>
      </c>
      <c r="ES60" s="115" t="str">
        <f aca="false">IF(BI60&lt;&gt;"",BI60-Q60,"")</f>
        <v/>
      </c>
      <c r="ET60" s="115" t="str">
        <f aca="false">IF(BJ60&lt;&gt;"",BJ60-R60,"")</f>
        <v/>
      </c>
      <c r="EU60" s="115" t="str">
        <f aca="false">IF(BK60&lt;&gt;"",BK60-S60,"")</f>
        <v/>
      </c>
      <c r="EV60" s="115" t="str">
        <f aca="false">IF(BL60&lt;&gt;"",BL60-T60,"")</f>
        <v/>
      </c>
      <c r="EW60" s="115" t="str">
        <f aca="false">IF(BM60&lt;&gt;"",BM60-U60,"")</f>
        <v/>
      </c>
      <c r="EX60" s="115" t="str">
        <f aca="false">IF(BN60&lt;&gt;"",BN60-V60,"")</f>
        <v/>
      </c>
      <c r="EY60" s="115" t="str">
        <f aca="false">IF(BO60&lt;&gt;"",BO60-W60,"")</f>
        <v/>
      </c>
      <c r="EZ60" s="115" t="str">
        <f aca="false">IF(BP60&lt;&gt;"",BP60-B60,"")</f>
        <v/>
      </c>
      <c r="FA60" s="115" t="str">
        <f aca="false">IF(BQ60&lt;&gt;"",BQ60-C60,"")</f>
        <v/>
      </c>
      <c r="FB60" s="115" t="str">
        <f aca="false">IF(BR60&lt;&gt;"",BR60-D60,"")</f>
        <v/>
      </c>
      <c r="FC60" s="115" t="str">
        <f aca="false">IF(BS60&lt;&gt;"",BS60-E60,"")</f>
        <v/>
      </c>
      <c r="FD60" s="115" t="str">
        <f aca="false">IF(BT60&lt;&gt;"",BT60-F60,"")</f>
        <v/>
      </c>
      <c r="FE60" s="115" t="str">
        <f aca="false">IF(BU60&lt;&gt;"",BU60-G60,"")</f>
        <v/>
      </c>
      <c r="FF60" s="115" t="str">
        <f aca="false">IF(BV60&lt;&gt;"",BV60-H60,"")</f>
        <v/>
      </c>
      <c r="FG60" s="115" t="str">
        <f aca="false">IF(BW60&lt;&gt;"",BW60-I60,"")</f>
        <v/>
      </c>
      <c r="FH60" s="115" t="str">
        <f aca="false">IF(BX60&lt;&gt;"",BX60-J60,"")</f>
        <v/>
      </c>
      <c r="FI60" s="115" t="str">
        <f aca="false">IF(BY60&lt;&gt;"",BY60-K60,"")</f>
        <v/>
      </c>
      <c r="FJ60" s="115" t="str">
        <f aca="false">IF(BZ60&lt;&gt;"",BZ60-L60,"")</f>
        <v/>
      </c>
      <c r="FK60" s="115" t="str">
        <f aca="false">IF(CA60&lt;&gt;"",CA60-M60,"")</f>
        <v/>
      </c>
      <c r="FL60" s="115" t="str">
        <f aca="false">IF(CB60&lt;&gt;"",CB60-N60,"")</f>
        <v/>
      </c>
      <c r="FM60" s="115" t="str">
        <f aca="false">IF(CC60&lt;&gt;"",CC60-O60,"")</f>
        <v/>
      </c>
      <c r="FN60" s="115" t="str">
        <f aca="false">IF(CD60&lt;&gt;"",CD60-P60,"")</f>
        <v/>
      </c>
      <c r="FO60" s="115" t="str">
        <f aca="false">IF(CE60&lt;&gt;"",CE60-Q60,"")</f>
        <v/>
      </c>
      <c r="FP60" s="115" t="str">
        <f aca="false">IF(CF60&lt;&gt;"",CF60-R60,"")</f>
        <v/>
      </c>
      <c r="FQ60" s="115" t="str">
        <f aca="false">IF(CG60&lt;&gt;"",CG60-S60,"")</f>
        <v/>
      </c>
      <c r="FR60" s="115" t="str">
        <f aca="false">IF(CH60&lt;&gt;"",CH60-T60,"")</f>
        <v/>
      </c>
      <c r="FS60" s="115" t="str">
        <f aca="false">IF(CI60&lt;&gt;"",CI60-U60,"")</f>
        <v/>
      </c>
      <c r="FT60" s="115" t="str">
        <f aca="false">IF(CJ60&lt;&gt;"",CJ60-V60,"")</f>
        <v/>
      </c>
      <c r="FU60" s="115" t="str">
        <f aca="false">IF(CK60&lt;&gt;"",CK60-W60,"")</f>
        <v/>
      </c>
    </row>
    <row r="61" customFormat="false" ht="15" hidden="true" customHeight="false" outlineLevel="0" collapsed="false">
      <c r="ED61" s="115" t="str">
        <f aca="false">IF(AT61&lt;&gt;"",AT61-B61,"")</f>
        <v/>
      </c>
      <c r="EE61" s="115" t="str">
        <f aca="false">IF(AU61&lt;&gt;"",AU61-C61,"")</f>
        <v/>
      </c>
      <c r="EF61" s="115" t="str">
        <f aca="false">IF(AV61&lt;&gt;"",AV61-D61,"")</f>
        <v/>
      </c>
      <c r="EG61" s="115" t="str">
        <f aca="false">IF(AW61&lt;&gt;"",AW61-E61,"")</f>
        <v/>
      </c>
      <c r="EH61" s="115" t="str">
        <f aca="false">IF(AX61&lt;&gt;"",AX61-F61,"")</f>
        <v/>
      </c>
      <c r="EI61" s="115" t="str">
        <f aca="false">IF(AY61&lt;&gt;"",AY61-G61,"")</f>
        <v/>
      </c>
      <c r="EJ61" s="115" t="str">
        <f aca="false">IF(AZ61&lt;&gt;"",AZ61-H61,"")</f>
        <v/>
      </c>
      <c r="EK61" s="115" t="str">
        <f aca="false">IF(BA61&lt;&gt;"",BA61-I61,"")</f>
        <v/>
      </c>
      <c r="EL61" s="115" t="str">
        <f aca="false">IF(BB61&lt;&gt;"",BB61-J61,"")</f>
        <v/>
      </c>
      <c r="EM61" s="115" t="str">
        <f aca="false">IF(BC61&lt;&gt;"",BC61-K61,"")</f>
        <v/>
      </c>
      <c r="EN61" s="115" t="str">
        <f aca="false">IF(BD61&lt;&gt;"",BD61-L61,"")</f>
        <v/>
      </c>
      <c r="EO61" s="115" t="str">
        <f aca="false">IF(BE61&lt;&gt;"",BE61-M61,"")</f>
        <v/>
      </c>
      <c r="EP61" s="115" t="str">
        <f aca="false">IF(BF61&lt;&gt;"",BF61-N61,"")</f>
        <v/>
      </c>
      <c r="EQ61" s="115" t="str">
        <f aca="false">IF(BG61&lt;&gt;"",BG61-O61,"")</f>
        <v/>
      </c>
      <c r="ER61" s="115" t="str">
        <f aca="false">IF(BH61&lt;&gt;"",BH61-P61,"")</f>
        <v/>
      </c>
      <c r="ES61" s="115" t="str">
        <f aca="false">IF(BI61&lt;&gt;"",BI61-Q61,"")</f>
        <v/>
      </c>
      <c r="ET61" s="115" t="str">
        <f aca="false">IF(BJ61&lt;&gt;"",BJ61-R61,"")</f>
        <v/>
      </c>
      <c r="EU61" s="115" t="str">
        <f aca="false">IF(BK61&lt;&gt;"",BK61-S61,"")</f>
        <v/>
      </c>
      <c r="EV61" s="115" t="str">
        <f aca="false">IF(BL61&lt;&gt;"",BL61-T61,"")</f>
        <v/>
      </c>
      <c r="EW61" s="115" t="str">
        <f aca="false">IF(BM61&lt;&gt;"",BM61-U61,"")</f>
        <v/>
      </c>
      <c r="EX61" s="115" t="str">
        <f aca="false">IF(BN61&lt;&gt;"",BN61-V61,"")</f>
        <v/>
      </c>
      <c r="EY61" s="115" t="str">
        <f aca="false">IF(BO61&lt;&gt;"",BO61-W61,"")</f>
        <v/>
      </c>
      <c r="EZ61" s="115" t="str">
        <f aca="false">IF(BP61&lt;&gt;"",BP61-B61,"")</f>
        <v/>
      </c>
      <c r="FA61" s="115" t="str">
        <f aca="false">IF(BQ61&lt;&gt;"",BQ61-C61,"")</f>
        <v/>
      </c>
      <c r="FB61" s="115" t="str">
        <f aca="false">IF(BR61&lt;&gt;"",BR61-D61,"")</f>
        <v/>
      </c>
      <c r="FC61" s="115" t="str">
        <f aca="false">IF(BS61&lt;&gt;"",BS61-E61,"")</f>
        <v/>
      </c>
      <c r="FD61" s="115" t="str">
        <f aca="false">IF(BT61&lt;&gt;"",BT61-F61,"")</f>
        <v/>
      </c>
      <c r="FE61" s="115" t="str">
        <f aca="false">IF(BU61&lt;&gt;"",BU61-G61,"")</f>
        <v/>
      </c>
      <c r="FF61" s="115" t="str">
        <f aca="false">IF(BV61&lt;&gt;"",BV61-H61,"")</f>
        <v/>
      </c>
      <c r="FG61" s="115" t="str">
        <f aca="false">IF(BW61&lt;&gt;"",BW61-I61,"")</f>
        <v/>
      </c>
      <c r="FH61" s="115" t="str">
        <f aca="false">IF(BX61&lt;&gt;"",BX61-J61,"")</f>
        <v/>
      </c>
      <c r="FI61" s="115" t="str">
        <f aca="false">IF(BY61&lt;&gt;"",BY61-K61,"")</f>
        <v/>
      </c>
      <c r="FJ61" s="115" t="str">
        <f aca="false">IF(BZ61&lt;&gt;"",BZ61-L61,"")</f>
        <v/>
      </c>
      <c r="FK61" s="115" t="str">
        <f aca="false">IF(CA61&lt;&gt;"",CA61-M61,"")</f>
        <v/>
      </c>
      <c r="FL61" s="115" t="str">
        <f aca="false">IF(CB61&lt;&gt;"",CB61-N61,"")</f>
        <v/>
      </c>
      <c r="FM61" s="115" t="str">
        <f aca="false">IF(CC61&lt;&gt;"",CC61-O61,"")</f>
        <v/>
      </c>
      <c r="FN61" s="115" t="str">
        <f aca="false">IF(CD61&lt;&gt;"",CD61-P61,"")</f>
        <v/>
      </c>
      <c r="FO61" s="115" t="str">
        <f aca="false">IF(CE61&lt;&gt;"",CE61-Q61,"")</f>
        <v/>
      </c>
      <c r="FP61" s="115" t="str">
        <f aca="false">IF(CF61&lt;&gt;"",CF61-R61,"")</f>
        <v/>
      </c>
      <c r="FQ61" s="115" t="str">
        <f aca="false">IF(CG61&lt;&gt;"",CG61-S61,"")</f>
        <v/>
      </c>
      <c r="FR61" s="115" t="str">
        <f aca="false">IF(CH61&lt;&gt;"",CH61-T61,"")</f>
        <v/>
      </c>
      <c r="FS61" s="115" t="str">
        <f aca="false">IF(CI61&lt;&gt;"",CI61-U61,"")</f>
        <v/>
      </c>
      <c r="FT61" s="115" t="str">
        <f aca="false">IF(CJ61&lt;&gt;"",CJ61-V61,"")</f>
        <v/>
      </c>
      <c r="FU61" s="115" t="str">
        <f aca="false">IF(CK61&lt;&gt;"",CK61-W61,"")</f>
        <v/>
      </c>
    </row>
    <row r="62" customFormat="false" ht="15" hidden="true" customHeight="false" outlineLevel="0" collapsed="false">
      <c r="ED62" s="115" t="str">
        <f aca="false">IF(AT62&lt;&gt;"",AT62-B62,"")</f>
        <v/>
      </c>
      <c r="EE62" s="115" t="str">
        <f aca="false">IF(AU62&lt;&gt;"",AU62-C62,"")</f>
        <v/>
      </c>
      <c r="EF62" s="115" t="str">
        <f aca="false">IF(AV62&lt;&gt;"",AV62-D62,"")</f>
        <v/>
      </c>
      <c r="EG62" s="115" t="str">
        <f aca="false">IF(AW62&lt;&gt;"",AW62-E62,"")</f>
        <v/>
      </c>
      <c r="EH62" s="115" t="str">
        <f aca="false">IF(AX62&lt;&gt;"",AX62-F62,"")</f>
        <v/>
      </c>
      <c r="EI62" s="115" t="str">
        <f aca="false">IF(AY62&lt;&gt;"",AY62-G62,"")</f>
        <v/>
      </c>
      <c r="EJ62" s="115" t="str">
        <f aca="false">IF(AZ62&lt;&gt;"",AZ62-H62,"")</f>
        <v/>
      </c>
      <c r="EK62" s="115" t="str">
        <f aca="false">IF(BA62&lt;&gt;"",BA62-I62,"")</f>
        <v/>
      </c>
      <c r="EL62" s="115" t="str">
        <f aca="false">IF(BB62&lt;&gt;"",BB62-J62,"")</f>
        <v/>
      </c>
      <c r="EM62" s="115" t="str">
        <f aca="false">IF(BC62&lt;&gt;"",BC62-K62,"")</f>
        <v/>
      </c>
      <c r="EN62" s="115" t="str">
        <f aca="false">IF(BD62&lt;&gt;"",BD62-L62,"")</f>
        <v/>
      </c>
      <c r="EO62" s="115" t="str">
        <f aca="false">IF(BE62&lt;&gt;"",BE62-M62,"")</f>
        <v/>
      </c>
      <c r="EP62" s="115" t="str">
        <f aca="false">IF(BF62&lt;&gt;"",BF62-N62,"")</f>
        <v/>
      </c>
      <c r="EQ62" s="115" t="str">
        <f aca="false">IF(BG62&lt;&gt;"",BG62-O62,"")</f>
        <v/>
      </c>
      <c r="ER62" s="115" t="str">
        <f aca="false">IF(BH62&lt;&gt;"",BH62-P62,"")</f>
        <v/>
      </c>
      <c r="ES62" s="115" t="str">
        <f aca="false">IF(BI62&lt;&gt;"",BI62-Q62,"")</f>
        <v/>
      </c>
      <c r="ET62" s="115" t="str">
        <f aca="false">IF(BJ62&lt;&gt;"",BJ62-R62,"")</f>
        <v/>
      </c>
      <c r="EU62" s="115" t="str">
        <f aca="false">IF(BK62&lt;&gt;"",BK62-S62,"")</f>
        <v/>
      </c>
      <c r="EV62" s="115" t="str">
        <f aca="false">IF(BL62&lt;&gt;"",BL62-T62,"")</f>
        <v/>
      </c>
      <c r="EW62" s="115" t="str">
        <f aca="false">IF(BM62&lt;&gt;"",BM62-U62,"")</f>
        <v/>
      </c>
      <c r="EX62" s="115" t="str">
        <f aca="false">IF(BN62&lt;&gt;"",BN62-V62,"")</f>
        <v/>
      </c>
      <c r="EY62" s="115" t="str">
        <f aca="false">IF(BO62&lt;&gt;"",BO62-W62,"")</f>
        <v/>
      </c>
      <c r="EZ62" s="115" t="str">
        <f aca="false">IF(BP62&lt;&gt;"",BP62-B62,"")</f>
        <v/>
      </c>
      <c r="FA62" s="115" t="str">
        <f aca="false">IF(BQ62&lt;&gt;"",BQ62-C62,"")</f>
        <v/>
      </c>
      <c r="FB62" s="115" t="str">
        <f aca="false">IF(BR62&lt;&gt;"",BR62-D62,"")</f>
        <v/>
      </c>
      <c r="FC62" s="115" t="str">
        <f aca="false">IF(BS62&lt;&gt;"",BS62-E62,"")</f>
        <v/>
      </c>
      <c r="FD62" s="115" t="str">
        <f aca="false">IF(BT62&lt;&gt;"",BT62-F62,"")</f>
        <v/>
      </c>
      <c r="FE62" s="115" t="str">
        <f aca="false">IF(BU62&lt;&gt;"",BU62-G62,"")</f>
        <v/>
      </c>
      <c r="FF62" s="115" t="str">
        <f aca="false">IF(BV62&lt;&gt;"",BV62-H62,"")</f>
        <v/>
      </c>
      <c r="FG62" s="115" t="str">
        <f aca="false">IF(BW62&lt;&gt;"",BW62-I62,"")</f>
        <v/>
      </c>
      <c r="FH62" s="115" t="str">
        <f aca="false">IF(BX62&lt;&gt;"",BX62-J62,"")</f>
        <v/>
      </c>
      <c r="FI62" s="115" t="str">
        <f aca="false">IF(BY62&lt;&gt;"",BY62-K62,"")</f>
        <v/>
      </c>
      <c r="FJ62" s="115" t="str">
        <f aca="false">IF(BZ62&lt;&gt;"",BZ62-L62,"")</f>
        <v/>
      </c>
      <c r="FK62" s="115" t="str">
        <f aca="false">IF(CA62&lt;&gt;"",CA62-M62,"")</f>
        <v/>
      </c>
      <c r="FL62" s="115" t="str">
        <f aca="false">IF(CB62&lt;&gt;"",CB62-N62,"")</f>
        <v/>
      </c>
      <c r="FM62" s="115" t="str">
        <f aca="false">IF(CC62&lt;&gt;"",CC62-O62,"")</f>
        <v/>
      </c>
      <c r="FN62" s="115" t="str">
        <f aca="false">IF(CD62&lt;&gt;"",CD62-P62,"")</f>
        <v/>
      </c>
      <c r="FO62" s="115" t="str">
        <f aca="false">IF(CE62&lt;&gt;"",CE62-Q62,"")</f>
        <v/>
      </c>
      <c r="FP62" s="115" t="str">
        <f aca="false">IF(CF62&lt;&gt;"",CF62-R62,"")</f>
        <v/>
      </c>
      <c r="FQ62" s="115" t="str">
        <f aca="false">IF(CG62&lt;&gt;"",CG62-S62,"")</f>
        <v/>
      </c>
      <c r="FR62" s="115" t="str">
        <f aca="false">IF(CH62&lt;&gt;"",CH62-T62,"")</f>
        <v/>
      </c>
      <c r="FS62" s="115" t="str">
        <f aca="false">IF(CI62&lt;&gt;"",CI62-U62,"")</f>
        <v/>
      </c>
      <c r="FT62" s="115" t="str">
        <f aca="false">IF(CJ62&lt;&gt;"",CJ62-V62,"")</f>
        <v/>
      </c>
      <c r="FU62" s="115" t="str">
        <f aca="false">IF(CK62&lt;&gt;"",CK62-W62,"")</f>
        <v/>
      </c>
    </row>
    <row r="63" customFormat="false" ht="15" hidden="true" customHeight="false" outlineLevel="0" collapsed="false">
      <c r="ED63" s="115" t="str">
        <f aca="false">IF(AT63&lt;&gt;"",AT63-B63,"")</f>
        <v/>
      </c>
      <c r="EE63" s="115" t="str">
        <f aca="false">IF(AU63&lt;&gt;"",AU63-C63,"")</f>
        <v/>
      </c>
      <c r="EF63" s="115" t="str">
        <f aca="false">IF(AV63&lt;&gt;"",AV63-D63,"")</f>
        <v/>
      </c>
      <c r="EG63" s="115" t="str">
        <f aca="false">IF(AW63&lt;&gt;"",AW63-E63,"")</f>
        <v/>
      </c>
      <c r="EH63" s="115" t="str">
        <f aca="false">IF(AX63&lt;&gt;"",AX63-F63,"")</f>
        <v/>
      </c>
      <c r="EI63" s="115" t="str">
        <f aca="false">IF(AY63&lt;&gt;"",AY63-G63,"")</f>
        <v/>
      </c>
      <c r="EJ63" s="115" t="str">
        <f aca="false">IF(AZ63&lt;&gt;"",AZ63-H63,"")</f>
        <v/>
      </c>
      <c r="EK63" s="115" t="str">
        <f aca="false">IF(BA63&lt;&gt;"",BA63-I63,"")</f>
        <v/>
      </c>
      <c r="EL63" s="115" t="str">
        <f aca="false">IF(BB63&lt;&gt;"",BB63-J63,"")</f>
        <v/>
      </c>
      <c r="EM63" s="115" t="str">
        <f aca="false">IF(BC63&lt;&gt;"",BC63-K63,"")</f>
        <v/>
      </c>
      <c r="EN63" s="115" t="str">
        <f aca="false">IF(BD63&lt;&gt;"",BD63-L63,"")</f>
        <v/>
      </c>
      <c r="EO63" s="115" t="str">
        <f aca="false">IF(BE63&lt;&gt;"",BE63-M63,"")</f>
        <v/>
      </c>
      <c r="EP63" s="115" t="str">
        <f aca="false">IF(BF63&lt;&gt;"",BF63-N63,"")</f>
        <v/>
      </c>
      <c r="EQ63" s="115" t="str">
        <f aca="false">IF(BG63&lt;&gt;"",BG63-O63,"")</f>
        <v/>
      </c>
      <c r="ER63" s="115" t="str">
        <f aca="false">IF(BH63&lt;&gt;"",BH63-P63,"")</f>
        <v/>
      </c>
      <c r="ES63" s="115" t="str">
        <f aca="false">IF(BI63&lt;&gt;"",BI63-Q63,"")</f>
        <v/>
      </c>
      <c r="ET63" s="115" t="str">
        <f aca="false">IF(BJ63&lt;&gt;"",BJ63-R63,"")</f>
        <v/>
      </c>
      <c r="EU63" s="115" t="str">
        <f aca="false">IF(BK63&lt;&gt;"",BK63-S63,"")</f>
        <v/>
      </c>
      <c r="EV63" s="115" t="str">
        <f aca="false">IF(BL63&lt;&gt;"",BL63-T63,"")</f>
        <v/>
      </c>
      <c r="EW63" s="115" t="str">
        <f aca="false">IF(BM63&lt;&gt;"",BM63-U63,"")</f>
        <v/>
      </c>
      <c r="EX63" s="115" t="str">
        <f aca="false">IF(BN63&lt;&gt;"",BN63-V63,"")</f>
        <v/>
      </c>
      <c r="EY63" s="115" t="str">
        <f aca="false">IF(BO63&lt;&gt;"",BO63-W63,"")</f>
        <v/>
      </c>
      <c r="EZ63" s="115" t="str">
        <f aca="false">IF(BP63&lt;&gt;"",BP63-B63,"")</f>
        <v/>
      </c>
      <c r="FA63" s="115" t="str">
        <f aca="false">IF(BQ63&lt;&gt;"",BQ63-C63,"")</f>
        <v/>
      </c>
      <c r="FB63" s="115" t="str">
        <f aca="false">IF(BR63&lt;&gt;"",BR63-D63,"")</f>
        <v/>
      </c>
      <c r="FC63" s="115" t="str">
        <f aca="false">IF(BS63&lt;&gt;"",BS63-E63,"")</f>
        <v/>
      </c>
      <c r="FD63" s="115" t="str">
        <f aca="false">IF(BT63&lt;&gt;"",BT63-F63,"")</f>
        <v/>
      </c>
      <c r="FE63" s="115" t="str">
        <f aca="false">IF(BU63&lt;&gt;"",BU63-G63,"")</f>
        <v/>
      </c>
      <c r="FF63" s="115" t="str">
        <f aca="false">IF(BV63&lt;&gt;"",BV63-H63,"")</f>
        <v/>
      </c>
      <c r="FG63" s="115" t="str">
        <f aca="false">IF(BW63&lt;&gt;"",BW63-I63,"")</f>
        <v/>
      </c>
      <c r="FH63" s="115" t="str">
        <f aca="false">IF(BX63&lt;&gt;"",BX63-J63,"")</f>
        <v/>
      </c>
      <c r="FI63" s="115" t="str">
        <f aca="false">IF(BY63&lt;&gt;"",BY63-K63,"")</f>
        <v/>
      </c>
      <c r="FJ63" s="115" t="str">
        <f aca="false">IF(BZ63&lt;&gt;"",BZ63-L63,"")</f>
        <v/>
      </c>
      <c r="FK63" s="115" t="str">
        <f aca="false">IF(CA63&lt;&gt;"",CA63-M63,"")</f>
        <v/>
      </c>
      <c r="FL63" s="115" t="str">
        <f aca="false">IF(CB63&lt;&gt;"",CB63-N63,"")</f>
        <v/>
      </c>
      <c r="FM63" s="115" t="str">
        <f aca="false">IF(CC63&lt;&gt;"",CC63-O63,"")</f>
        <v/>
      </c>
      <c r="FN63" s="115" t="str">
        <f aca="false">IF(CD63&lt;&gt;"",CD63-P63,"")</f>
        <v/>
      </c>
      <c r="FO63" s="115" t="str">
        <f aca="false">IF(CE63&lt;&gt;"",CE63-Q63,"")</f>
        <v/>
      </c>
      <c r="FP63" s="115" t="str">
        <f aca="false">IF(CF63&lt;&gt;"",CF63-R63,"")</f>
        <v/>
      </c>
      <c r="FQ63" s="115" t="str">
        <f aca="false">IF(CG63&lt;&gt;"",CG63-S63,"")</f>
        <v/>
      </c>
      <c r="FR63" s="115" t="str">
        <f aca="false">IF(CH63&lt;&gt;"",CH63-T63,"")</f>
        <v/>
      </c>
      <c r="FS63" s="115" t="str">
        <f aca="false">IF(CI63&lt;&gt;"",CI63-U63,"")</f>
        <v/>
      </c>
      <c r="FT63" s="115" t="str">
        <f aca="false">IF(CJ63&lt;&gt;"",CJ63-V63,"")</f>
        <v/>
      </c>
      <c r="FU63" s="115" t="str">
        <f aca="false">IF(CK63&lt;&gt;"",CK63-W63,"")</f>
        <v/>
      </c>
    </row>
    <row r="64" customFormat="false" ht="15" hidden="true" customHeight="false" outlineLevel="0" collapsed="false">
      <c r="ED64" s="115" t="str">
        <f aca="false">IF(AT64&lt;&gt;"",AT64-B64,"")</f>
        <v/>
      </c>
      <c r="EE64" s="115" t="str">
        <f aca="false">IF(AU64&lt;&gt;"",AU64-C64,"")</f>
        <v/>
      </c>
      <c r="EF64" s="115" t="str">
        <f aca="false">IF(AV64&lt;&gt;"",AV64-D64,"")</f>
        <v/>
      </c>
      <c r="EG64" s="115" t="str">
        <f aca="false">IF(AW64&lt;&gt;"",AW64-E64,"")</f>
        <v/>
      </c>
      <c r="EH64" s="115" t="str">
        <f aca="false">IF(AX64&lt;&gt;"",AX64-F64,"")</f>
        <v/>
      </c>
      <c r="EI64" s="115" t="str">
        <f aca="false">IF(AY64&lt;&gt;"",AY64-G64,"")</f>
        <v/>
      </c>
      <c r="EJ64" s="115" t="str">
        <f aca="false">IF(AZ64&lt;&gt;"",AZ64-H64,"")</f>
        <v/>
      </c>
      <c r="EK64" s="115" t="str">
        <f aca="false">IF(BA64&lt;&gt;"",BA64-I64,"")</f>
        <v/>
      </c>
      <c r="EL64" s="115" t="str">
        <f aca="false">IF(BB64&lt;&gt;"",BB64-J64,"")</f>
        <v/>
      </c>
      <c r="EM64" s="115" t="str">
        <f aca="false">IF(BC64&lt;&gt;"",BC64-K64,"")</f>
        <v/>
      </c>
      <c r="EN64" s="115" t="str">
        <f aca="false">IF(BD64&lt;&gt;"",BD64-L64,"")</f>
        <v/>
      </c>
      <c r="EO64" s="115" t="str">
        <f aca="false">IF(BE64&lt;&gt;"",BE64-M64,"")</f>
        <v/>
      </c>
      <c r="EP64" s="115" t="str">
        <f aca="false">IF(BF64&lt;&gt;"",BF64-N64,"")</f>
        <v/>
      </c>
      <c r="EQ64" s="115" t="str">
        <f aca="false">IF(BG64&lt;&gt;"",BG64-O64,"")</f>
        <v/>
      </c>
      <c r="ER64" s="115" t="str">
        <f aca="false">IF(BH64&lt;&gt;"",BH64-P64,"")</f>
        <v/>
      </c>
      <c r="ES64" s="115" t="str">
        <f aca="false">IF(BI64&lt;&gt;"",BI64-Q64,"")</f>
        <v/>
      </c>
      <c r="ET64" s="115" t="str">
        <f aca="false">IF(BJ64&lt;&gt;"",BJ64-R64,"")</f>
        <v/>
      </c>
      <c r="EU64" s="115" t="str">
        <f aca="false">IF(BK64&lt;&gt;"",BK64-S64,"")</f>
        <v/>
      </c>
      <c r="EV64" s="115" t="str">
        <f aca="false">IF(BL64&lt;&gt;"",BL64-T64,"")</f>
        <v/>
      </c>
      <c r="EW64" s="115" t="str">
        <f aca="false">IF(BM64&lt;&gt;"",BM64-U64,"")</f>
        <v/>
      </c>
      <c r="EX64" s="115" t="str">
        <f aca="false">IF(BN64&lt;&gt;"",BN64-V64,"")</f>
        <v/>
      </c>
      <c r="EY64" s="115" t="str">
        <f aca="false">IF(BO64&lt;&gt;"",BO64-W64,"")</f>
        <v/>
      </c>
      <c r="EZ64" s="115" t="str">
        <f aca="false">IF(BP64&lt;&gt;"",BP64-B64,"")</f>
        <v/>
      </c>
      <c r="FA64" s="115" t="str">
        <f aca="false">IF(BQ64&lt;&gt;"",BQ64-C64,"")</f>
        <v/>
      </c>
      <c r="FB64" s="115" t="str">
        <f aca="false">IF(BR64&lt;&gt;"",BR64-D64,"")</f>
        <v/>
      </c>
      <c r="FC64" s="115" t="str">
        <f aca="false">IF(BS64&lt;&gt;"",BS64-E64,"")</f>
        <v/>
      </c>
      <c r="FD64" s="115" t="str">
        <f aca="false">IF(BT64&lt;&gt;"",BT64-F64,"")</f>
        <v/>
      </c>
      <c r="FE64" s="115" t="str">
        <f aca="false">IF(BU64&lt;&gt;"",BU64-G64,"")</f>
        <v/>
      </c>
      <c r="FF64" s="115" t="str">
        <f aca="false">IF(BV64&lt;&gt;"",BV64-H64,"")</f>
        <v/>
      </c>
      <c r="FG64" s="115" t="str">
        <f aca="false">IF(BW64&lt;&gt;"",BW64-I64,"")</f>
        <v/>
      </c>
      <c r="FH64" s="115" t="str">
        <f aca="false">IF(BX64&lt;&gt;"",BX64-J64,"")</f>
        <v/>
      </c>
      <c r="FI64" s="115" t="str">
        <f aca="false">IF(BY64&lt;&gt;"",BY64-K64,"")</f>
        <v/>
      </c>
      <c r="FJ64" s="115" t="str">
        <f aca="false">IF(BZ64&lt;&gt;"",BZ64-L64,"")</f>
        <v/>
      </c>
      <c r="FK64" s="115" t="str">
        <f aca="false">IF(CA64&lt;&gt;"",CA64-M64,"")</f>
        <v/>
      </c>
      <c r="FL64" s="115" t="str">
        <f aca="false">IF(CB64&lt;&gt;"",CB64-N64,"")</f>
        <v/>
      </c>
      <c r="FM64" s="115" t="str">
        <f aca="false">IF(CC64&lt;&gt;"",CC64-O64,"")</f>
        <v/>
      </c>
      <c r="FN64" s="115" t="str">
        <f aca="false">IF(CD64&lt;&gt;"",CD64-P64,"")</f>
        <v/>
      </c>
      <c r="FO64" s="115" t="str">
        <f aca="false">IF(CE64&lt;&gt;"",CE64-Q64,"")</f>
        <v/>
      </c>
      <c r="FP64" s="115" t="str">
        <f aca="false">IF(CF64&lt;&gt;"",CF64-R64,"")</f>
        <v/>
      </c>
      <c r="FQ64" s="115" t="str">
        <f aca="false">IF(CG64&lt;&gt;"",CG64-S64,"")</f>
        <v/>
      </c>
      <c r="FR64" s="115" t="str">
        <f aca="false">IF(CH64&lt;&gt;"",CH64-T64,"")</f>
        <v/>
      </c>
      <c r="FS64" s="115" t="str">
        <f aca="false">IF(CI64&lt;&gt;"",CI64-U64,"")</f>
        <v/>
      </c>
      <c r="FT64" s="115" t="str">
        <f aca="false">IF(CJ64&lt;&gt;"",CJ64-V64,"")</f>
        <v/>
      </c>
      <c r="FU64" s="115" t="str">
        <f aca="false">IF(CK64&lt;&gt;"",CK64-W64,"")</f>
        <v/>
      </c>
    </row>
    <row r="65" customFormat="false" ht="15" hidden="true" customHeight="false" outlineLevel="0" collapsed="false">
      <c r="ED65" s="115" t="str">
        <f aca="false">IF(AT65&lt;&gt;"",AT65-B65,"")</f>
        <v/>
      </c>
      <c r="EE65" s="115" t="str">
        <f aca="false">IF(AU65&lt;&gt;"",AU65-C65,"")</f>
        <v/>
      </c>
      <c r="EF65" s="115" t="str">
        <f aca="false">IF(AV65&lt;&gt;"",AV65-D65,"")</f>
        <v/>
      </c>
      <c r="EG65" s="115" t="str">
        <f aca="false">IF(AW65&lt;&gt;"",AW65-E65,"")</f>
        <v/>
      </c>
      <c r="EH65" s="115" t="str">
        <f aca="false">IF(AX65&lt;&gt;"",AX65-F65,"")</f>
        <v/>
      </c>
      <c r="EI65" s="115" t="str">
        <f aca="false">IF(AY65&lt;&gt;"",AY65-G65,"")</f>
        <v/>
      </c>
      <c r="EJ65" s="115" t="str">
        <f aca="false">IF(AZ65&lt;&gt;"",AZ65-H65,"")</f>
        <v/>
      </c>
      <c r="EK65" s="115" t="str">
        <f aca="false">IF(BA65&lt;&gt;"",BA65-I65,"")</f>
        <v/>
      </c>
      <c r="EL65" s="115" t="str">
        <f aca="false">IF(BB65&lt;&gt;"",BB65-J65,"")</f>
        <v/>
      </c>
      <c r="EM65" s="115" t="str">
        <f aca="false">IF(BC65&lt;&gt;"",BC65-K65,"")</f>
        <v/>
      </c>
      <c r="EN65" s="115" t="str">
        <f aca="false">IF(BD65&lt;&gt;"",BD65-L65,"")</f>
        <v/>
      </c>
      <c r="EO65" s="115" t="str">
        <f aca="false">IF(BE65&lt;&gt;"",BE65-M65,"")</f>
        <v/>
      </c>
      <c r="EP65" s="115" t="str">
        <f aca="false">IF(BF65&lt;&gt;"",BF65-N65,"")</f>
        <v/>
      </c>
      <c r="EQ65" s="115" t="str">
        <f aca="false">IF(BG65&lt;&gt;"",BG65-O65,"")</f>
        <v/>
      </c>
      <c r="ER65" s="115" t="str">
        <f aca="false">IF(BH65&lt;&gt;"",BH65-P65,"")</f>
        <v/>
      </c>
      <c r="ES65" s="115" t="str">
        <f aca="false">IF(BI65&lt;&gt;"",BI65-Q65,"")</f>
        <v/>
      </c>
      <c r="ET65" s="115" t="str">
        <f aca="false">IF(BJ65&lt;&gt;"",BJ65-R65,"")</f>
        <v/>
      </c>
      <c r="EU65" s="115" t="str">
        <f aca="false">IF(BK65&lt;&gt;"",BK65-S65,"")</f>
        <v/>
      </c>
      <c r="EV65" s="115" t="str">
        <f aca="false">IF(BL65&lt;&gt;"",BL65-T65,"")</f>
        <v/>
      </c>
      <c r="EW65" s="115" t="str">
        <f aca="false">IF(BM65&lt;&gt;"",BM65-U65,"")</f>
        <v/>
      </c>
      <c r="EX65" s="115" t="str">
        <f aca="false">IF(BN65&lt;&gt;"",BN65-V65,"")</f>
        <v/>
      </c>
      <c r="EY65" s="115" t="str">
        <f aca="false">IF(BO65&lt;&gt;"",BO65-W65,"")</f>
        <v/>
      </c>
      <c r="EZ65" s="115" t="str">
        <f aca="false">IF(BP65&lt;&gt;"",BP65-B65,"")</f>
        <v/>
      </c>
      <c r="FA65" s="115" t="str">
        <f aca="false">IF(BQ65&lt;&gt;"",BQ65-C65,"")</f>
        <v/>
      </c>
      <c r="FB65" s="115" t="str">
        <f aca="false">IF(BR65&lt;&gt;"",BR65-D65,"")</f>
        <v/>
      </c>
      <c r="FC65" s="115" t="str">
        <f aca="false">IF(BS65&lt;&gt;"",BS65-E65,"")</f>
        <v/>
      </c>
      <c r="FD65" s="115" t="str">
        <f aca="false">IF(BT65&lt;&gt;"",BT65-F65,"")</f>
        <v/>
      </c>
      <c r="FE65" s="115" t="str">
        <f aca="false">IF(BU65&lt;&gt;"",BU65-G65,"")</f>
        <v/>
      </c>
      <c r="FF65" s="115" t="str">
        <f aca="false">IF(BV65&lt;&gt;"",BV65-H65,"")</f>
        <v/>
      </c>
      <c r="FG65" s="115" t="str">
        <f aca="false">IF(BW65&lt;&gt;"",BW65-I65,"")</f>
        <v/>
      </c>
      <c r="FH65" s="115" t="str">
        <f aca="false">IF(BX65&lt;&gt;"",BX65-J65,"")</f>
        <v/>
      </c>
      <c r="FI65" s="115" t="str">
        <f aca="false">IF(BY65&lt;&gt;"",BY65-K65,"")</f>
        <v/>
      </c>
      <c r="FJ65" s="115" t="str">
        <f aca="false">IF(BZ65&lt;&gt;"",BZ65-L65,"")</f>
        <v/>
      </c>
      <c r="FK65" s="115" t="str">
        <f aca="false">IF(CA65&lt;&gt;"",CA65-M65,"")</f>
        <v/>
      </c>
      <c r="FL65" s="115" t="str">
        <f aca="false">IF(CB65&lt;&gt;"",CB65-N65,"")</f>
        <v/>
      </c>
      <c r="FM65" s="115" t="str">
        <f aca="false">IF(CC65&lt;&gt;"",CC65-O65,"")</f>
        <v/>
      </c>
      <c r="FN65" s="115" t="str">
        <f aca="false">IF(CD65&lt;&gt;"",CD65-P65,"")</f>
        <v/>
      </c>
      <c r="FO65" s="115" t="str">
        <f aca="false">IF(CE65&lt;&gt;"",CE65-Q65,"")</f>
        <v/>
      </c>
      <c r="FP65" s="115" t="str">
        <f aca="false">IF(CF65&lt;&gt;"",CF65-R65,"")</f>
        <v/>
      </c>
      <c r="FQ65" s="115" t="str">
        <f aca="false">IF(CG65&lt;&gt;"",CG65-S65,"")</f>
        <v/>
      </c>
      <c r="FR65" s="115" t="str">
        <f aca="false">IF(CH65&lt;&gt;"",CH65-T65,"")</f>
        <v/>
      </c>
      <c r="FS65" s="115" t="str">
        <f aca="false">IF(CI65&lt;&gt;"",CI65-U65,"")</f>
        <v/>
      </c>
      <c r="FT65" s="115" t="str">
        <f aca="false">IF(CJ65&lt;&gt;"",CJ65-V65,"")</f>
        <v/>
      </c>
      <c r="FU65" s="115" t="str">
        <f aca="false">IF(CK65&lt;&gt;"",CK65-W65,"")</f>
        <v/>
      </c>
    </row>
    <row r="66" customFormat="false" ht="15" hidden="true" customHeight="false" outlineLevel="0" collapsed="false">
      <c r="ED66" s="115" t="str">
        <f aca="false">IF(AT66&lt;&gt;"",AT66-B66,"")</f>
        <v/>
      </c>
      <c r="EE66" s="115" t="str">
        <f aca="false">IF(AU66&lt;&gt;"",AU66-C66,"")</f>
        <v/>
      </c>
      <c r="EF66" s="115" t="str">
        <f aca="false">IF(AV66&lt;&gt;"",AV66-D66,"")</f>
        <v/>
      </c>
      <c r="EG66" s="115" t="str">
        <f aca="false">IF(AW66&lt;&gt;"",AW66-E66,"")</f>
        <v/>
      </c>
      <c r="EH66" s="115" t="str">
        <f aca="false">IF(AX66&lt;&gt;"",AX66-F66,"")</f>
        <v/>
      </c>
      <c r="EI66" s="115" t="str">
        <f aca="false">IF(AY66&lt;&gt;"",AY66-G66,"")</f>
        <v/>
      </c>
      <c r="EJ66" s="115" t="str">
        <f aca="false">IF(AZ66&lt;&gt;"",AZ66-H66,"")</f>
        <v/>
      </c>
      <c r="EK66" s="115" t="str">
        <f aca="false">IF(BA66&lt;&gt;"",BA66-I66,"")</f>
        <v/>
      </c>
      <c r="EL66" s="115" t="str">
        <f aca="false">IF(BB66&lt;&gt;"",BB66-J66,"")</f>
        <v/>
      </c>
      <c r="EM66" s="115" t="str">
        <f aca="false">IF(BC66&lt;&gt;"",BC66-K66,"")</f>
        <v/>
      </c>
      <c r="EN66" s="115" t="str">
        <f aca="false">IF(BD66&lt;&gt;"",BD66-L66,"")</f>
        <v/>
      </c>
      <c r="EO66" s="115" t="str">
        <f aca="false">IF(BE66&lt;&gt;"",BE66-M66,"")</f>
        <v/>
      </c>
      <c r="EP66" s="115" t="str">
        <f aca="false">IF(BF66&lt;&gt;"",BF66-N66,"")</f>
        <v/>
      </c>
      <c r="EQ66" s="115" t="str">
        <f aca="false">IF(BG66&lt;&gt;"",BG66-O66,"")</f>
        <v/>
      </c>
      <c r="ER66" s="115" t="str">
        <f aca="false">IF(BH66&lt;&gt;"",BH66-P66,"")</f>
        <v/>
      </c>
      <c r="ES66" s="115" t="str">
        <f aca="false">IF(BI66&lt;&gt;"",BI66-Q66,"")</f>
        <v/>
      </c>
      <c r="ET66" s="115" t="str">
        <f aca="false">IF(BJ66&lt;&gt;"",BJ66-R66,"")</f>
        <v/>
      </c>
      <c r="EU66" s="115" t="str">
        <f aca="false">IF(BK66&lt;&gt;"",BK66-S66,"")</f>
        <v/>
      </c>
      <c r="EV66" s="115" t="str">
        <f aca="false">IF(BL66&lt;&gt;"",BL66-T66,"")</f>
        <v/>
      </c>
      <c r="EW66" s="115" t="str">
        <f aca="false">IF(BM66&lt;&gt;"",BM66-U66,"")</f>
        <v/>
      </c>
      <c r="EX66" s="115" t="str">
        <f aca="false">IF(BN66&lt;&gt;"",BN66-V66,"")</f>
        <v/>
      </c>
      <c r="EY66" s="115" t="str">
        <f aca="false">IF(BO66&lt;&gt;"",BO66-W66,"")</f>
        <v/>
      </c>
      <c r="EZ66" s="115" t="str">
        <f aca="false">IF(BP66&lt;&gt;"",BP66-B66,"")</f>
        <v/>
      </c>
      <c r="FA66" s="115" t="str">
        <f aca="false">IF(BQ66&lt;&gt;"",BQ66-C66,"")</f>
        <v/>
      </c>
      <c r="FB66" s="115" t="str">
        <f aca="false">IF(BR66&lt;&gt;"",BR66-D66,"")</f>
        <v/>
      </c>
      <c r="FC66" s="115" t="str">
        <f aca="false">IF(BS66&lt;&gt;"",BS66-E66,"")</f>
        <v/>
      </c>
      <c r="FD66" s="115" t="str">
        <f aca="false">IF(BT66&lt;&gt;"",BT66-F66,"")</f>
        <v/>
      </c>
      <c r="FE66" s="115" t="str">
        <f aca="false">IF(BU66&lt;&gt;"",BU66-G66,"")</f>
        <v/>
      </c>
      <c r="FF66" s="115" t="str">
        <f aca="false">IF(BV66&lt;&gt;"",BV66-H66,"")</f>
        <v/>
      </c>
      <c r="FG66" s="115" t="str">
        <f aca="false">IF(BW66&lt;&gt;"",BW66-I66,"")</f>
        <v/>
      </c>
      <c r="FH66" s="115" t="str">
        <f aca="false">IF(BX66&lt;&gt;"",BX66-J66,"")</f>
        <v/>
      </c>
      <c r="FI66" s="115" t="str">
        <f aca="false">IF(BY66&lt;&gt;"",BY66-K66,"")</f>
        <v/>
      </c>
      <c r="FJ66" s="115" t="str">
        <f aca="false">IF(BZ66&lt;&gt;"",BZ66-L66,"")</f>
        <v/>
      </c>
      <c r="FK66" s="115" t="str">
        <f aca="false">IF(CA66&lt;&gt;"",CA66-M66,"")</f>
        <v/>
      </c>
      <c r="FL66" s="115" t="str">
        <f aca="false">IF(CB66&lt;&gt;"",CB66-N66,"")</f>
        <v/>
      </c>
      <c r="FM66" s="115" t="str">
        <f aca="false">IF(CC66&lt;&gt;"",CC66-O66,"")</f>
        <v/>
      </c>
      <c r="FN66" s="115" t="str">
        <f aca="false">IF(CD66&lt;&gt;"",CD66-P66,"")</f>
        <v/>
      </c>
      <c r="FO66" s="115" t="str">
        <f aca="false">IF(CE66&lt;&gt;"",CE66-Q66,"")</f>
        <v/>
      </c>
      <c r="FP66" s="115" t="str">
        <f aca="false">IF(CF66&lt;&gt;"",CF66-R66,"")</f>
        <v/>
      </c>
      <c r="FQ66" s="115" t="str">
        <f aca="false">IF(CG66&lt;&gt;"",CG66-S66,"")</f>
        <v/>
      </c>
      <c r="FR66" s="115" t="str">
        <f aca="false">IF(CH66&lt;&gt;"",CH66-T66,"")</f>
        <v/>
      </c>
      <c r="FS66" s="115" t="str">
        <f aca="false">IF(CI66&lt;&gt;"",CI66-U66,"")</f>
        <v/>
      </c>
      <c r="FT66" s="115" t="str">
        <f aca="false">IF(CJ66&lt;&gt;"",CJ66-V66,"")</f>
        <v/>
      </c>
      <c r="FU66" s="115" t="str">
        <f aca="false">IF(CK66&lt;&gt;"",CK66-W66,"")</f>
        <v/>
      </c>
    </row>
    <row r="67" customFormat="false" ht="15" hidden="true" customHeight="false" outlineLevel="0" collapsed="false">
      <c r="ED67" s="115" t="str">
        <f aca="false">IF(AT67&lt;&gt;"",AT67-B67,"")</f>
        <v/>
      </c>
      <c r="EE67" s="115" t="str">
        <f aca="false">IF(AU67&lt;&gt;"",AU67-C67,"")</f>
        <v/>
      </c>
      <c r="EF67" s="115" t="str">
        <f aca="false">IF(AV67&lt;&gt;"",AV67-D67,"")</f>
        <v/>
      </c>
      <c r="EG67" s="115" t="str">
        <f aca="false">IF(AW67&lt;&gt;"",AW67-E67,"")</f>
        <v/>
      </c>
      <c r="EH67" s="115" t="str">
        <f aca="false">IF(AX67&lt;&gt;"",AX67-F67,"")</f>
        <v/>
      </c>
      <c r="EI67" s="115" t="str">
        <f aca="false">IF(AY67&lt;&gt;"",AY67-G67,"")</f>
        <v/>
      </c>
      <c r="EJ67" s="115" t="str">
        <f aca="false">IF(AZ67&lt;&gt;"",AZ67-H67,"")</f>
        <v/>
      </c>
      <c r="EK67" s="115" t="str">
        <f aca="false">IF(BA67&lt;&gt;"",BA67-I67,"")</f>
        <v/>
      </c>
      <c r="EL67" s="115" t="str">
        <f aca="false">IF(BB67&lt;&gt;"",BB67-J67,"")</f>
        <v/>
      </c>
      <c r="EM67" s="115" t="str">
        <f aca="false">IF(BC67&lt;&gt;"",BC67-K67,"")</f>
        <v/>
      </c>
      <c r="EN67" s="115" t="str">
        <f aca="false">IF(BD67&lt;&gt;"",BD67-L67,"")</f>
        <v/>
      </c>
      <c r="EO67" s="115" t="str">
        <f aca="false">IF(BE67&lt;&gt;"",BE67-M67,"")</f>
        <v/>
      </c>
      <c r="EP67" s="115" t="str">
        <f aca="false">IF(BF67&lt;&gt;"",BF67-N67,"")</f>
        <v/>
      </c>
      <c r="EQ67" s="115" t="str">
        <f aca="false">IF(BG67&lt;&gt;"",BG67-O67,"")</f>
        <v/>
      </c>
      <c r="ER67" s="115" t="str">
        <f aca="false">IF(BH67&lt;&gt;"",BH67-P67,"")</f>
        <v/>
      </c>
      <c r="ES67" s="115" t="str">
        <f aca="false">IF(BI67&lt;&gt;"",BI67-Q67,"")</f>
        <v/>
      </c>
      <c r="ET67" s="115" t="str">
        <f aca="false">IF(BJ67&lt;&gt;"",BJ67-R67,"")</f>
        <v/>
      </c>
      <c r="EU67" s="115" t="str">
        <f aca="false">IF(BK67&lt;&gt;"",BK67-S67,"")</f>
        <v/>
      </c>
      <c r="EV67" s="115" t="str">
        <f aca="false">IF(BL67&lt;&gt;"",BL67-T67,"")</f>
        <v/>
      </c>
      <c r="EW67" s="115" t="str">
        <f aca="false">IF(BM67&lt;&gt;"",BM67-U67,"")</f>
        <v/>
      </c>
      <c r="EX67" s="115" t="str">
        <f aca="false">IF(BN67&lt;&gt;"",BN67-V67,"")</f>
        <v/>
      </c>
      <c r="EY67" s="115" t="str">
        <f aca="false">IF(BO67&lt;&gt;"",BO67-W67,"")</f>
        <v/>
      </c>
      <c r="EZ67" s="115" t="str">
        <f aca="false">IF(BP67&lt;&gt;"",BP67-B67,"")</f>
        <v/>
      </c>
      <c r="FA67" s="115" t="str">
        <f aca="false">IF(BQ67&lt;&gt;"",BQ67-C67,"")</f>
        <v/>
      </c>
      <c r="FB67" s="115" t="str">
        <f aca="false">IF(BR67&lt;&gt;"",BR67-D67,"")</f>
        <v/>
      </c>
      <c r="FC67" s="115" t="str">
        <f aca="false">IF(BS67&lt;&gt;"",BS67-E67,"")</f>
        <v/>
      </c>
      <c r="FD67" s="115" t="str">
        <f aca="false">IF(BT67&lt;&gt;"",BT67-F67,"")</f>
        <v/>
      </c>
      <c r="FE67" s="115" t="str">
        <f aca="false">IF(BU67&lt;&gt;"",BU67-G67,"")</f>
        <v/>
      </c>
      <c r="FF67" s="115" t="str">
        <f aca="false">IF(BV67&lt;&gt;"",BV67-H67,"")</f>
        <v/>
      </c>
      <c r="FG67" s="115" t="str">
        <f aca="false">IF(BW67&lt;&gt;"",BW67-I67,"")</f>
        <v/>
      </c>
      <c r="FH67" s="115" t="str">
        <f aca="false">IF(BX67&lt;&gt;"",BX67-J67,"")</f>
        <v/>
      </c>
      <c r="FI67" s="115" t="str">
        <f aca="false">IF(BY67&lt;&gt;"",BY67-K67,"")</f>
        <v/>
      </c>
      <c r="FJ67" s="115" t="str">
        <f aca="false">IF(BZ67&lt;&gt;"",BZ67-L67,"")</f>
        <v/>
      </c>
      <c r="FK67" s="115" t="str">
        <f aca="false">IF(CA67&lt;&gt;"",CA67-M67,"")</f>
        <v/>
      </c>
      <c r="FL67" s="115" t="str">
        <f aca="false">IF(CB67&lt;&gt;"",CB67-N67,"")</f>
        <v/>
      </c>
      <c r="FM67" s="115" t="str">
        <f aca="false">IF(CC67&lt;&gt;"",CC67-O67,"")</f>
        <v/>
      </c>
      <c r="FN67" s="115" t="str">
        <f aca="false">IF(CD67&lt;&gt;"",CD67-P67,"")</f>
        <v/>
      </c>
      <c r="FO67" s="115" t="str">
        <f aca="false">IF(CE67&lt;&gt;"",CE67-Q67,"")</f>
        <v/>
      </c>
      <c r="FP67" s="115" t="str">
        <f aca="false">IF(CF67&lt;&gt;"",CF67-R67,"")</f>
        <v/>
      </c>
      <c r="FQ67" s="115" t="str">
        <f aca="false">IF(CG67&lt;&gt;"",CG67-S67,"")</f>
        <v/>
      </c>
      <c r="FR67" s="115" t="str">
        <f aca="false">IF(CH67&lt;&gt;"",CH67-T67,"")</f>
        <v/>
      </c>
      <c r="FS67" s="115" t="str">
        <f aca="false">IF(CI67&lt;&gt;"",CI67-U67,"")</f>
        <v/>
      </c>
      <c r="FT67" s="115" t="str">
        <f aca="false">IF(CJ67&lt;&gt;"",CJ67-V67,"")</f>
        <v/>
      </c>
      <c r="FU67" s="115" t="str">
        <f aca="false">IF(CK67&lt;&gt;"",CK67-W67,"")</f>
        <v/>
      </c>
    </row>
    <row r="68" customFormat="false" ht="15" hidden="true" customHeight="false" outlineLevel="0" collapsed="false">
      <c r="ED68" s="115" t="str">
        <f aca="false">IF(AT68&lt;&gt;"",AT68-B68,"")</f>
        <v/>
      </c>
      <c r="EE68" s="115" t="str">
        <f aca="false">IF(AU68&lt;&gt;"",AU68-C68,"")</f>
        <v/>
      </c>
      <c r="EF68" s="115" t="str">
        <f aca="false">IF(AV68&lt;&gt;"",AV68-D68,"")</f>
        <v/>
      </c>
      <c r="EG68" s="115" t="str">
        <f aca="false">IF(AW68&lt;&gt;"",AW68-E68,"")</f>
        <v/>
      </c>
      <c r="EH68" s="115" t="str">
        <f aca="false">IF(AX68&lt;&gt;"",AX68-F68,"")</f>
        <v/>
      </c>
      <c r="EI68" s="115" t="str">
        <f aca="false">IF(AY68&lt;&gt;"",AY68-G68,"")</f>
        <v/>
      </c>
      <c r="EJ68" s="115" t="str">
        <f aca="false">IF(AZ68&lt;&gt;"",AZ68-H68,"")</f>
        <v/>
      </c>
      <c r="EK68" s="115" t="str">
        <f aca="false">IF(BA68&lt;&gt;"",BA68-I68,"")</f>
        <v/>
      </c>
      <c r="EL68" s="115" t="str">
        <f aca="false">IF(BB68&lt;&gt;"",BB68-J68,"")</f>
        <v/>
      </c>
      <c r="EM68" s="115" t="str">
        <f aca="false">IF(BC68&lt;&gt;"",BC68-K68,"")</f>
        <v/>
      </c>
      <c r="EN68" s="115" t="str">
        <f aca="false">IF(BD68&lt;&gt;"",BD68-L68,"")</f>
        <v/>
      </c>
      <c r="EO68" s="115" t="str">
        <f aca="false">IF(BE68&lt;&gt;"",BE68-M68,"")</f>
        <v/>
      </c>
      <c r="EP68" s="115" t="str">
        <f aca="false">IF(BF68&lt;&gt;"",BF68-N68,"")</f>
        <v/>
      </c>
      <c r="EQ68" s="115" t="str">
        <f aca="false">IF(BG68&lt;&gt;"",BG68-O68,"")</f>
        <v/>
      </c>
      <c r="ER68" s="115" t="str">
        <f aca="false">IF(BH68&lt;&gt;"",BH68-P68,"")</f>
        <v/>
      </c>
      <c r="ES68" s="115" t="str">
        <f aca="false">IF(BI68&lt;&gt;"",BI68-Q68,"")</f>
        <v/>
      </c>
      <c r="ET68" s="115" t="str">
        <f aca="false">IF(BJ68&lt;&gt;"",BJ68-R68,"")</f>
        <v/>
      </c>
      <c r="EU68" s="115" t="str">
        <f aca="false">IF(BK68&lt;&gt;"",BK68-S68,"")</f>
        <v/>
      </c>
      <c r="EV68" s="115" t="str">
        <f aca="false">IF(BL68&lt;&gt;"",BL68-T68,"")</f>
        <v/>
      </c>
      <c r="EW68" s="115" t="str">
        <f aca="false">IF(BM68&lt;&gt;"",BM68-U68,"")</f>
        <v/>
      </c>
      <c r="EX68" s="115" t="str">
        <f aca="false">IF(BN68&lt;&gt;"",BN68-V68,"")</f>
        <v/>
      </c>
      <c r="EY68" s="115" t="str">
        <f aca="false">IF(BO68&lt;&gt;"",BO68-W68,"")</f>
        <v/>
      </c>
      <c r="EZ68" s="115" t="str">
        <f aca="false">IF(BP68&lt;&gt;"",BP68-B68,"")</f>
        <v/>
      </c>
      <c r="FA68" s="115" t="str">
        <f aca="false">IF(BQ68&lt;&gt;"",BQ68-C68,"")</f>
        <v/>
      </c>
      <c r="FB68" s="115" t="str">
        <f aca="false">IF(BR68&lt;&gt;"",BR68-D68,"")</f>
        <v/>
      </c>
      <c r="FC68" s="115" t="str">
        <f aca="false">IF(BS68&lt;&gt;"",BS68-E68,"")</f>
        <v/>
      </c>
      <c r="FD68" s="115" t="str">
        <f aca="false">IF(BT68&lt;&gt;"",BT68-F68,"")</f>
        <v/>
      </c>
      <c r="FE68" s="115" t="str">
        <f aca="false">IF(BU68&lt;&gt;"",BU68-G68,"")</f>
        <v/>
      </c>
      <c r="FF68" s="115" t="str">
        <f aca="false">IF(BV68&lt;&gt;"",BV68-H68,"")</f>
        <v/>
      </c>
      <c r="FG68" s="115" t="str">
        <f aca="false">IF(BW68&lt;&gt;"",BW68-I68,"")</f>
        <v/>
      </c>
      <c r="FH68" s="115" t="str">
        <f aca="false">IF(BX68&lt;&gt;"",BX68-J68,"")</f>
        <v/>
      </c>
      <c r="FI68" s="115" t="str">
        <f aca="false">IF(BY68&lt;&gt;"",BY68-K68,"")</f>
        <v/>
      </c>
      <c r="FJ68" s="115" t="str">
        <f aca="false">IF(BZ68&lt;&gt;"",BZ68-L68,"")</f>
        <v/>
      </c>
      <c r="FK68" s="115" t="str">
        <f aca="false">IF(CA68&lt;&gt;"",CA68-M68,"")</f>
        <v/>
      </c>
      <c r="FL68" s="115" t="str">
        <f aca="false">IF(CB68&lt;&gt;"",CB68-N68,"")</f>
        <v/>
      </c>
      <c r="FM68" s="115" t="str">
        <f aca="false">IF(CC68&lt;&gt;"",CC68-O68,"")</f>
        <v/>
      </c>
      <c r="FN68" s="115" t="str">
        <f aca="false">IF(CD68&lt;&gt;"",CD68-P68,"")</f>
        <v/>
      </c>
      <c r="FO68" s="115" t="str">
        <f aca="false">IF(CE68&lt;&gt;"",CE68-Q68,"")</f>
        <v/>
      </c>
      <c r="FP68" s="115" t="str">
        <f aca="false">IF(CF68&lt;&gt;"",CF68-R68,"")</f>
        <v/>
      </c>
      <c r="FQ68" s="115" t="str">
        <f aca="false">IF(CG68&lt;&gt;"",CG68-S68,"")</f>
        <v/>
      </c>
      <c r="FR68" s="115" t="str">
        <f aca="false">IF(CH68&lt;&gt;"",CH68-T68,"")</f>
        <v/>
      </c>
      <c r="FS68" s="115" t="str">
        <f aca="false">IF(CI68&lt;&gt;"",CI68-U68,"")</f>
        <v/>
      </c>
      <c r="FT68" s="115" t="str">
        <f aca="false">IF(CJ68&lt;&gt;"",CJ68-V68,"")</f>
        <v/>
      </c>
      <c r="FU68" s="115" t="str">
        <f aca="false">IF(CK68&lt;&gt;"",CK68-W68,"")</f>
        <v/>
      </c>
    </row>
    <row r="69" customFormat="false" ht="15" hidden="true" customHeight="false" outlineLevel="0" collapsed="false">
      <c r="ED69" s="115" t="str">
        <f aca="false">IF(AT69&lt;&gt;"",AT69-B69,"")</f>
        <v/>
      </c>
      <c r="EE69" s="115" t="str">
        <f aca="false">IF(AU69&lt;&gt;"",AU69-C69,"")</f>
        <v/>
      </c>
      <c r="EF69" s="115" t="str">
        <f aca="false">IF(AV69&lt;&gt;"",AV69-D69,"")</f>
        <v/>
      </c>
      <c r="EG69" s="115" t="str">
        <f aca="false">IF(AW69&lt;&gt;"",AW69-E69,"")</f>
        <v/>
      </c>
      <c r="EH69" s="115" t="str">
        <f aca="false">IF(AX69&lt;&gt;"",AX69-F69,"")</f>
        <v/>
      </c>
      <c r="EI69" s="115" t="str">
        <f aca="false">IF(AY69&lt;&gt;"",AY69-G69,"")</f>
        <v/>
      </c>
      <c r="EJ69" s="115" t="str">
        <f aca="false">IF(AZ69&lt;&gt;"",AZ69-H69,"")</f>
        <v/>
      </c>
      <c r="EK69" s="115" t="str">
        <f aca="false">IF(BA69&lt;&gt;"",BA69-I69,"")</f>
        <v/>
      </c>
      <c r="EL69" s="115" t="str">
        <f aca="false">IF(BB69&lt;&gt;"",BB69-J69,"")</f>
        <v/>
      </c>
      <c r="EM69" s="115" t="str">
        <f aca="false">IF(BC69&lt;&gt;"",BC69-K69,"")</f>
        <v/>
      </c>
      <c r="EN69" s="115" t="str">
        <f aca="false">IF(BD69&lt;&gt;"",BD69-L69,"")</f>
        <v/>
      </c>
      <c r="EO69" s="115" t="str">
        <f aca="false">IF(BE69&lt;&gt;"",BE69-M69,"")</f>
        <v/>
      </c>
      <c r="EP69" s="115" t="str">
        <f aca="false">IF(BF69&lt;&gt;"",BF69-N69,"")</f>
        <v/>
      </c>
      <c r="EQ69" s="115" t="str">
        <f aca="false">IF(BG69&lt;&gt;"",BG69-O69,"")</f>
        <v/>
      </c>
      <c r="ER69" s="115" t="str">
        <f aca="false">IF(BH69&lt;&gt;"",BH69-P69,"")</f>
        <v/>
      </c>
      <c r="ES69" s="115" t="str">
        <f aca="false">IF(BI69&lt;&gt;"",BI69-Q69,"")</f>
        <v/>
      </c>
      <c r="ET69" s="115" t="str">
        <f aca="false">IF(BJ69&lt;&gt;"",BJ69-R69,"")</f>
        <v/>
      </c>
      <c r="EU69" s="115" t="str">
        <f aca="false">IF(BK69&lt;&gt;"",BK69-S69,"")</f>
        <v/>
      </c>
      <c r="EV69" s="115" t="str">
        <f aca="false">IF(BL69&lt;&gt;"",BL69-T69,"")</f>
        <v/>
      </c>
      <c r="EW69" s="115" t="str">
        <f aca="false">IF(BM69&lt;&gt;"",BM69-U69,"")</f>
        <v/>
      </c>
      <c r="EX69" s="115" t="str">
        <f aca="false">IF(BN69&lt;&gt;"",BN69-V69,"")</f>
        <v/>
      </c>
      <c r="EY69" s="115" t="str">
        <f aca="false">IF(BO69&lt;&gt;"",BO69-W69,"")</f>
        <v/>
      </c>
      <c r="EZ69" s="115" t="str">
        <f aca="false">IF(BP69&lt;&gt;"",BP69-B69,"")</f>
        <v/>
      </c>
      <c r="FA69" s="115" t="str">
        <f aca="false">IF(BQ69&lt;&gt;"",BQ69-C69,"")</f>
        <v/>
      </c>
      <c r="FB69" s="115" t="str">
        <f aca="false">IF(BR69&lt;&gt;"",BR69-D69,"")</f>
        <v/>
      </c>
      <c r="FC69" s="115" t="str">
        <f aca="false">IF(BS69&lt;&gt;"",BS69-E69,"")</f>
        <v/>
      </c>
      <c r="FD69" s="115" t="str">
        <f aca="false">IF(BT69&lt;&gt;"",BT69-F69,"")</f>
        <v/>
      </c>
      <c r="FE69" s="115" t="str">
        <f aca="false">IF(BU69&lt;&gt;"",BU69-G69,"")</f>
        <v/>
      </c>
      <c r="FF69" s="115" t="str">
        <f aca="false">IF(BV69&lt;&gt;"",BV69-H69,"")</f>
        <v/>
      </c>
      <c r="FG69" s="115" t="str">
        <f aca="false">IF(BW69&lt;&gt;"",BW69-I69,"")</f>
        <v/>
      </c>
      <c r="FH69" s="115" t="str">
        <f aca="false">IF(BX69&lt;&gt;"",BX69-J69,"")</f>
        <v/>
      </c>
      <c r="FI69" s="115" t="str">
        <f aca="false">IF(BY69&lt;&gt;"",BY69-K69,"")</f>
        <v/>
      </c>
      <c r="FJ69" s="115" t="str">
        <f aca="false">IF(BZ69&lt;&gt;"",BZ69-L69,"")</f>
        <v/>
      </c>
      <c r="FK69" s="115" t="str">
        <f aca="false">IF(CA69&lt;&gt;"",CA69-M69,"")</f>
        <v/>
      </c>
      <c r="FL69" s="115" t="str">
        <f aca="false">IF(CB69&lt;&gt;"",CB69-N69,"")</f>
        <v/>
      </c>
      <c r="FM69" s="115" t="str">
        <f aca="false">IF(CC69&lt;&gt;"",CC69-O69,"")</f>
        <v/>
      </c>
      <c r="FN69" s="115" t="str">
        <f aca="false">IF(CD69&lt;&gt;"",CD69-P69,"")</f>
        <v/>
      </c>
      <c r="FO69" s="115" t="str">
        <f aca="false">IF(CE69&lt;&gt;"",CE69-Q69,"")</f>
        <v/>
      </c>
      <c r="FP69" s="115" t="str">
        <f aca="false">IF(CF69&lt;&gt;"",CF69-R69,"")</f>
        <v/>
      </c>
      <c r="FQ69" s="115" t="str">
        <f aca="false">IF(CG69&lt;&gt;"",CG69-S69,"")</f>
        <v/>
      </c>
      <c r="FR69" s="115" t="str">
        <f aca="false">IF(CH69&lt;&gt;"",CH69-T69,"")</f>
        <v/>
      </c>
      <c r="FS69" s="115" t="str">
        <f aca="false">IF(CI69&lt;&gt;"",CI69-U69,"")</f>
        <v/>
      </c>
      <c r="FT69" s="115" t="str">
        <f aca="false">IF(CJ69&lt;&gt;"",CJ69-V69,"")</f>
        <v/>
      </c>
      <c r="FU69" s="115" t="str">
        <f aca="false">IF(CK69&lt;&gt;"",CK69-W69,"")</f>
        <v/>
      </c>
    </row>
    <row r="70" customFormat="false" ht="15" hidden="true" customHeight="false" outlineLevel="0" collapsed="false">
      <c r="ED70" s="115" t="str">
        <f aca="false">IF(AT70&lt;&gt;"",AT70-B70,"")</f>
        <v/>
      </c>
      <c r="EE70" s="115" t="str">
        <f aca="false">IF(AU70&lt;&gt;"",AU70-C70,"")</f>
        <v/>
      </c>
      <c r="EF70" s="115" t="str">
        <f aca="false">IF(AV70&lt;&gt;"",AV70-D70,"")</f>
        <v/>
      </c>
      <c r="EG70" s="115" t="str">
        <f aca="false">IF(AW70&lt;&gt;"",AW70-E70,"")</f>
        <v/>
      </c>
      <c r="EH70" s="115" t="str">
        <f aca="false">IF(AX70&lt;&gt;"",AX70-F70,"")</f>
        <v/>
      </c>
      <c r="EI70" s="115" t="str">
        <f aca="false">IF(AY70&lt;&gt;"",AY70-G70,"")</f>
        <v/>
      </c>
      <c r="EJ70" s="115" t="str">
        <f aca="false">IF(AZ70&lt;&gt;"",AZ70-H70,"")</f>
        <v/>
      </c>
      <c r="EK70" s="115" t="str">
        <f aca="false">IF(BA70&lt;&gt;"",BA70-I70,"")</f>
        <v/>
      </c>
      <c r="EL70" s="115" t="str">
        <f aca="false">IF(BB70&lt;&gt;"",BB70-J70,"")</f>
        <v/>
      </c>
      <c r="EM70" s="115" t="str">
        <f aca="false">IF(BC70&lt;&gt;"",BC70-K70,"")</f>
        <v/>
      </c>
      <c r="EN70" s="115" t="str">
        <f aca="false">IF(BD70&lt;&gt;"",BD70-L70,"")</f>
        <v/>
      </c>
      <c r="EO70" s="115" t="str">
        <f aca="false">IF(BE70&lt;&gt;"",BE70-M70,"")</f>
        <v/>
      </c>
      <c r="EP70" s="115" t="str">
        <f aca="false">IF(BF70&lt;&gt;"",BF70-N70,"")</f>
        <v/>
      </c>
      <c r="EQ70" s="115" t="str">
        <f aca="false">IF(BG70&lt;&gt;"",BG70-O70,"")</f>
        <v/>
      </c>
      <c r="ER70" s="115" t="str">
        <f aca="false">IF(BH70&lt;&gt;"",BH70-P70,"")</f>
        <v/>
      </c>
      <c r="ES70" s="115" t="str">
        <f aca="false">IF(BI70&lt;&gt;"",BI70-Q70,"")</f>
        <v/>
      </c>
      <c r="ET70" s="115" t="str">
        <f aca="false">IF(BJ70&lt;&gt;"",BJ70-R70,"")</f>
        <v/>
      </c>
      <c r="EU70" s="115" t="str">
        <f aca="false">IF(BK70&lt;&gt;"",BK70-S70,"")</f>
        <v/>
      </c>
      <c r="EV70" s="115" t="str">
        <f aca="false">IF(BL70&lt;&gt;"",BL70-T70,"")</f>
        <v/>
      </c>
      <c r="EW70" s="115" t="str">
        <f aca="false">IF(BM70&lt;&gt;"",BM70-U70,"")</f>
        <v/>
      </c>
      <c r="EX70" s="115" t="str">
        <f aca="false">IF(BN70&lt;&gt;"",BN70-V70,"")</f>
        <v/>
      </c>
      <c r="EY70" s="115" t="str">
        <f aca="false">IF(BO70&lt;&gt;"",BO70-W70,"")</f>
        <v/>
      </c>
      <c r="EZ70" s="115" t="str">
        <f aca="false">IF(BP70&lt;&gt;"",BP70-B70,"")</f>
        <v/>
      </c>
      <c r="FA70" s="115" t="str">
        <f aca="false">IF(BQ70&lt;&gt;"",BQ70-C70,"")</f>
        <v/>
      </c>
      <c r="FB70" s="115" t="str">
        <f aca="false">IF(BR70&lt;&gt;"",BR70-D70,"")</f>
        <v/>
      </c>
      <c r="FC70" s="115" t="str">
        <f aca="false">IF(BS70&lt;&gt;"",BS70-E70,"")</f>
        <v/>
      </c>
      <c r="FD70" s="115" t="str">
        <f aca="false">IF(BT70&lt;&gt;"",BT70-F70,"")</f>
        <v/>
      </c>
      <c r="FE70" s="115" t="str">
        <f aca="false">IF(BU70&lt;&gt;"",BU70-G70,"")</f>
        <v/>
      </c>
      <c r="FF70" s="115" t="str">
        <f aca="false">IF(BV70&lt;&gt;"",BV70-H70,"")</f>
        <v/>
      </c>
      <c r="FG70" s="115" t="str">
        <f aca="false">IF(BW70&lt;&gt;"",BW70-I70,"")</f>
        <v/>
      </c>
      <c r="FH70" s="115" t="str">
        <f aca="false">IF(BX70&lt;&gt;"",BX70-J70,"")</f>
        <v/>
      </c>
      <c r="FI70" s="115" t="str">
        <f aca="false">IF(BY70&lt;&gt;"",BY70-K70,"")</f>
        <v/>
      </c>
      <c r="FJ70" s="115" t="str">
        <f aca="false">IF(BZ70&lt;&gt;"",BZ70-L70,"")</f>
        <v/>
      </c>
      <c r="FK70" s="115" t="str">
        <f aca="false">IF(CA70&lt;&gt;"",CA70-M70,"")</f>
        <v/>
      </c>
      <c r="FL70" s="115" t="str">
        <f aca="false">IF(CB70&lt;&gt;"",CB70-N70,"")</f>
        <v/>
      </c>
      <c r="FM70" s="115" t="str">
        <f aca="false">IF(CC70&lt;&gt;"",CC70-O70,"")</f>
        <v/>
      </c>
      <c r="FN70" s="115" t="str">
        <f aca="false">IF(CD70&lt;&gt;"",CD70-P70,"")</f>
        <v/>
      </c>
      <c r="FO70" s="115" t="str">
        <f aca="false">IF(CE70&lt;&gt;"",CE70-Q70,"")</f>
        <v/>
      </c>
      <c r="FP70" s="115" t="str">
        <f aca="false">IF(CF70&lt;&gt;"",CF70-R70,"")</f>
        <v/>
      </c>
      <c r="FQ70" s="115" t="str">
        <f aca="false">IF(CG70&lt;&gt;"",CG70-S70,"")</f>
        <v/>
      </c>
      <c r="FR70" s="115" t="str">
        <f aca="false">IF(CH70&lt;&gt;"",CH70-T70,"")</f>
        <v/>
      </c>
      <c r="FS70" s="115" t="str">
        <f aca="false">IF(CI70&lt;&gt;"",CI70-U70,"")</f>
        <v/>
      </c>
      <c r="FT70" s="115" t="str">
        <f aca="false">IF(CJ70&lt;&gt;"",CJ70-V70,"")</f>
        <v/>
      </c>
      <c r="FU70" s="115" t="str">
        <f aca="false">IF(CK70&lt;&gt;"",CK70-W70,"")</f>
        <v/>
      </c>
    </row>
    <row r="71" customFormat="false" ht="15" hidden="true" customHeight="false" outlineLevel="0" collapsed="false">
      <c r="ED71" s="115" t="str">
        <f aca="false">IF(AT71&lt;&gt;"",AT71-B71,"")</f>
        <v/>
      </c>
      <c r="EE71" s="115" t="str">
        <f aca="false">IF(AU71&lt;&gt;"",AU71-C71,"")</f>
        <v/>
      </c>
      <c r="EF71" s="115" t="str">
        <f aca="false">IF(AV71&lt;&gt;"",AV71-D71,"")</f>
        <v/>
      </c>
      <c r="EG71" s="115" t="str">
        <f aca="false">IF(AW71&lt;&gt;"",AW71-E71,"")</f>
        <v/>
      </c>
      <c r="EH71" s="115" t="str">
        <f aca="false">IF(AX71&lt;&gt;"",AX71-F71,"")</f>
        <v/>
      </c>
      <c r="EI71" s="115" t="str">
        <f aca="false">IF(AY71&lt;&gt;"",AY71-G71,"")</f>
        <v/>
      </c>
      <c r="EJ71" s="115" t="str">
        <f aca="false">IF(AZ71&lt;&gt;"",AZ71-H71,"")</f>
        <v/>
      </c>
      <c r="EK71" s="115" t="str">
        <f aca="false">IF(BA71&lt;&gt;"",BA71-I71,"")</f>
        <v/>
      </c>
      <c r="EL71" s="115" t="str">
        <f aca="false">IF(BB71&lt;&gt;"",BB71-J71,"")</f>
        <v/>
      </c>
      <c r="EM71" s="115" t="str">
        <f aca="false">IF(BC71&lt;&gt;"",BC71-K71,"")</f>
        <v/>
      </c>
      <c r="EN71" s="115" t="str">
        <f aca="false">IF(BD71&lt;&gt;"",BD71-L71,"")</f>
        <v/>
      </c>
      <c r="EO71" s="115" t="str">
        <f aca="false">IF(BE71&lt;&gt;"",BE71-M71,"")</f>
        <v/>
      </c>
      <c r="EP71" s="115" t="str">
        <f aca="false">IF(BF71&lt;&gt;"",BF71-N71,"")</f>
        <v/>
      </c>
      <c r="EQ71" s="115" t="str">
        <f aca="false">IF(BG71&lt;&gt;"",BG71-O71,"")</f>
        <v/>
      </c>
      <c r="ER71" s="115" t="str">
        <f aca="false">IF(BH71&lt;&gt;"",BH71-P71,"")</f>
        <v/>
      </c>
      <c r="ES71" s="115" t="str">
        <f aca="false">IF(BI71&lt;&gt;"",BI71-Q71,"")</f>
        <v/>
      </c>
      <c r="ET71" s="115" t="str">
        <f aca="false">IF(BJ71&lt;&gt;"",BJ71-R71,"")</f>
        <v/>
      </c>
      <c r="EU71" s="115" t="str">
        <f aca="false">IF(BK71&lt;&gt;"",BK71-S71,"")</f>
        <v/>
      </c>
      <c r="EV71" s="115" t="str">
        <f aca="false">IF(BL71&lt;&gt;"",BL71-T71,"")</f>
        <v/>
      </c>
      <c r="EW71" s="115" t="str">
        <f aca="false">IF(BM71&lt;&gt;"",BM71-U71,"")</f>
        <v/>
      </c>
      <c r="EX71" s="115" t="str">
        <f aca="false">IF(BN71&lt;&gt;"",BN71-V71,"")</f>
        <v/>
      </c>
      <c r="EY71" s="115" t="str">
        <f aca="false">IF(BO71&lt;&gt;"",BO71-W71,"")</f>
        <v/>
      </c>
      <c r="EZ71" s="115" t="str">
        <f aca="false">IF(BP71&lt;&gt;"",BP71-B71,"")</f>
        <v/>
      </c>
      <c r="FA71" s="115" t="str">
        <f aca="false">IF(BQ71&lt;&gt;"",BQ71-C71,"")</f>
        <v/>
      </c>
      <c r="FB71" s="115" t="str">
        <f aca="false">IF(BR71&lt;&gt;"",BR71-D71,"")</f>
        <v/>
      </c>
      <c r="FC71" s="115" t="str">
        <f aca="false">IF(BS71&lt;&gt;"",BS71-E71,"")</f>
        <v/>
      </c>
      <c r="FD71" s="115" t="str">
        <f aca="false">IF(BT71&lt;&gt;"",BT71-F71,"")</f>
        <v/>
      </c>
      <c r="FE71" s="115" t="str">
        <f aca="false">IF(BU71&lt;&gt;"",BU71-G71,"")</f>
        <v/>
      </c>
      <c r="FF71" s="115" t="str">
        <f aca="false">IF(BV71&lt;&gt;"",BV71-H71,"")</f>
        <v/>
      </c>
      <c r="FG71" s="115" t="str">
        <f aca="false">IF(BW71&lt;&gt;"",BW71-I71,"")</f>
        <v/>
      </c>
      <c r="FH71" s="115" t="str">
        <f aca="false">IF(BX71&lt;&gt;"",BX71-J71,"")</f>
        <v/>
      </c>
      <c r="FI71" s="115" t="str">
        <f aca="false">IF(BY71&lt;&gt;"",BY71-K71,"")</f>
        <v/>
      </c>
      <c r="FJ71" s="115" t="str">
        <f aca="false">IF(BZ71&lt;&gt;"",BZ71-L71,"")</f>
        <v/>
      </c>
      <c r="FK71" s="115" t="str">
        <f aca="false">IF(CA71&lt;&gt;"",CA71-M71,"")</f>
        <v/>
      </c>
      <c r="FL71" s="115" t="str">
        <f aca="false">IF(CB71&lt;&gt;"",CB71-N71,"")</f>
        <v/>
      </c>
      <c r="FM71" s="115" t="str">
        <f aca="false">IF(CC71&lt;&gt;"",CC71-O71,"")</f>
        <v/>
      </c>
      <c r="FN71" s="115" t="str">
        <f aca="false">IF(CD71&lt;&gt;"",CD71-P71,"")</f>
        <v/>
      </c>
      <c r="FO71" s="115" t="str">
        <f aca="false">IF(CE71&lt;&gt;"",CE71-Q71,"")</f>
        <v/>
      </c>
      <c r="FP71" s="115" t="str">
        <f aca="false">IF(CF71&lt;&gt;"",CF71-R71,"")</f>
        <v/>
      </c>
      <c r="FQ71" s="115" t="str">
        <f aca="false">IF(CG71&lt;&gt;"",CG71-S71,"")</f>
        <v/>
      </c>
      <c r="FR71" s="115" t="str">
        <f aca="false">IF(CH71&lt;&gt;"",CH71-T71,"")</f>
        <v/>
      </c>
      <c r="FS71" s="115" t="str">
        <f aca="false">IF(CI71&lt;&gt;"",CI71-U71,"")</f>
        <v/>
      </c>
      <c r="FT71" s="115" t="str">
        <f aca="false">IF(CJ71&lt;&gt;"",CJ71-V71,"")</f>
        <v/>
      </c>
      <c r="FU71" s="115" t="str">
        <f aca="false">IF(CK71&lt;&gt;"",CK71-W71,"")</f>
        <v/>
      </c>
    </row>
    <row r="72" customFormat="false" ht="15" hidden="true" customHeight="false" outlineLevel="0" collapsed="false">
      <c r="ED72" s="115" t="str">
        <f aca="false">IF(AT72&lt;&gt;"",AT72-B72,"")</f>
        <v/>
      </c>
      <c r="EE72" s="115" t="str">
        <f aca="false">IF(AU72&lt;&gt;"",AU72-C72,"")</f>
        <v/>
      </c>
      <c r="EF72" s="115" t="str">
        <f aca="false">IF(AV72&lt;&gt;"",AV72-D72,"")</f>
        <v/>
      </c>
      <c r="EG72" s="115" t="str">
        <f aca="false">IF(AW72&lt;&gt;"",AW72-E72,"")</f>
        <v/>
      </c>
      <c r="EH72" s="115" t="str">
        <f aca="false">IF(AX72&lt;&gt;"",AX72-F72,"")</f>
        <v/>
      </c>
      <c r="EI72" s="115" t="str">
        <f aca="false">IF(AY72&lt;&gt;"",AY72-G72,"")</f>
        <v/>
      </c>
      <c r="EJ72" s="115" t="str">
        <f aca="false">IF(AZ72&lt;&gt;"",AZ72-H72,"")</f>
        <v/>
      </c>
      <c r="EK72" s="115" t="str">
        <f aca="false">IF(BA72&lt;&gt;"",BA72-I72,"")</f>
        <v/>
      </c>
      <c r="EL72" s="115" t="str">
        <f aca="false">IF(BB72&lt;&gt;"",BB72-J72,"")</f>
        <v/>
      </c>
      <c r="EM72" s="115" t="str">
        <f aca="false">IF(BC72&lt;&gt;"",BC72-K72,"")</f>
        <v/>
      </c>
      <c r="EN72" s="115" t="str">
        <f aca="false">IF(BD72&lt;&gt;"",BD72-L72,"")</f>
        <v/>
      </c>
      <c r="EO72" s="115" t="str">
        <f aca="false">IF(BE72&lt;&gt;"",BE72-M72,"")</f>
        <v/>
      </c>
      <c r="EP72" s="115" t="str">
        <f aca="false">IF(BF72&lt;&gt;"",BF72-N72,"")</f>
        <v/>
      </c>
      <c r="EQ72" s="115" t="str">
        <f aca="false">IF(BG72&lt;&gt;"",BG72-O72,"")</f>
        <v/>
      </c>
      <c r="ER72" s="115" t="str">
        <f aca="false">IF(BH72&lt;&gt;"",BH72-P72,"")</f>
        <v/>
      </c>
      <c r="ES72" s="115" t="str">
        <f aca="false">IF(BI72&lt;&gt;"",BI72-Q72,"")</f>
        <v/>
      </c>
      <c r="ET72" s="115" t="str">
        <f aca="false">IF(BJ72&lt;&gt;"",BJ72-R72,"")</f>
        <v/>
      </c>
      <c r="EU72" s="115" t="str">
        <f aca="false">IF(BK72&lt;&gt;"",BK72-S72,"")</f>
        <v/>
      </c>
      <c r="EV72" s="115" t="str">
        <f aca="false">IF(BL72&lt;&gt;"",BL72-T72,"")</f>
        <v/>
      </c>
      <c r="EW72" s="115" t="str">
        <f aca="false">IF(BM72&lt;&gt;"",BM72-U72,"")</f>
        <v/>
      </c>
      <c r="EX72" s="115" t="str">
        <f aca="false">IF(BN72&lt;&gt;"",BN72-V72,"")</f>
        <v/>
      </c>
      <c r="EY72" s="115" t="str">
        <f aca="false">IF(BO72&lt;&gt;"",BO72-W72,"")</f>
        <v/>
      </c>
      <c r="EZ72" s="115" t="str">
        <f aca="false">IF(BP72&lt;&gt;"",BP72-B72,"")</f>
        <v/>
      </c>
      <c r="FA72" s="115" t="str">
        <f aca="false">IF(BQ72&lt;&gt;"",BQ72-C72,"")</f>
        <v/>
      </c>
      <c r="FB72" s="115" t="str">
        <f aca="false">IF(BR72&lt;&gt;"",BR72-D72,"")</f>
        <v/>
      </c>
      <c r="FC72" s="115" t="str">
        <f aca="false">IF(BS72&lt;&gt;"",BS72-E72,"")</f>
        <v/>
      </c>
      <c r="FD72" s="115" t="str">
        <f aca="false">IF(BT72&lt;&gt;"",BT72-F72,"")</f>
        <v/>
      </c>
      <c r="FE72" s="115" t="str">
        <f aca="false">IF(BU72&lt;&gt;"",BU72-G72,"")</f>
        <v/>
      </c>
      <c r="FF72" s="115" t="str">
        <f aca="false">IF(BV72&lt;&gt;"",BV72-H72,"")</f>
        <v/>
      </c>
      <c r="FG72" s="115" t="str">
        <f aca="false">IF(BW72&lt;&gt;"",BW72-I72,"")</f>
        <v/>
      </c>
      <c r="FH72" s="115" t="str">
        <f aca="false">IF(BX72&lt;&gt;"",BX72-J72,"")</f>
        <v/>
      </c>
      <c r="FI72" s="115" t="str">
        <f aca="false">IF(BY72&lt;&gt;"",BY72-K72,"")</f>
        <v/>
      </c>
      <c r="FJ72" s="115" t="str">
        <f aca="false">IF(BZ72&lt;&gt;"",BZ72-L72,"")</f>
        <v/>
      </c>
      <c r="FK72" s="115" t="str">
        <f aca="false">IF(CA72&lt;&gt;"",CA72-M72,"")</f>
        <v/>
      </c>
      <c r="FL72" s="115" t="str">
        <f aca="false">IF(CB72&lt;&gt;"",CB72-N72,"")</f>
        <v/>
      </c>
      <c r="FM72" s="115" t="str">
        <f aca="false">IF(CC72&lt;&gt;"",CC72-O72,"")</f>
        <v/>
      </c>
      <c r="FN72" s="115" t="str">
        <f aca="false">IF(CD72&lt;&gt;"",CD72-P72,"")</f>
        <v/>
      </c>
      <c r="FO72" s="115" t="str">
        <f aca="false">IF(CE72&lt;&gt;"",CE72-Q72,"")</f>
        <v/>
      </c>
      <c r="FP72" s="115" t="str">
        <f aca="false">IF(CF72&lt;&gt;"",CF72-R72,"")</f>
        <v/>
      </c>
      <c r="FQ72" s="115" t="str">
        <f aca="false">IF(CG72&lt;&gt;"",CG72-S72,"")</f>
        <v/>
      </c>
      <c r="FR72" s="115" t="str">
        <f aca="false">IF(CH72&lt;&gt;"",CH72-T72,"")</f>
        <v/>
      </c>
      <c r="FS72" s="115" t="str">
        <f aca="false">IF(CI72&lt;&gt;"",CI72-U72,"")</f>
        <v/>
      </c>
      <c r="FT72" s="115" t="str">
        <f aca="false">IF(CJ72&lt;&gt;"",CJ72-V72,"")</f>
        <v/>
      </c>
      <c r="FU72" s="115" t="str">
        <f aca="false">IF(CK72&lt;&gt;"",CK72-W72,"")</f>
        <v/>
      </c>
    </row>
    <row r="73" customFormat="false" ht="15" hidden="true" customHeight="false" outlineLevel="0" collapsed="false">
      <c r="ED73" s="115" t="str">
        <f aca="false">IF(AT73&lt;&gt;"",AT73-B73,"")</f>
        <v/>
      </c>
      <c r="EE73" s="115" t="str">
        <f aca="false">IF(AU73&lt;&gt;"",AU73-C73,"")</f>
        <v/>
      </c>
      <c r="EF73" s="115" t="str">
        <f aca="false">IF(AV73&lt;&gt;"",AV73-D73,"")</f>
        <v/>
      </c>
      <c r="EG73" s="115" t="str">
        <f aca="false">IF(AW73&lt;&gt;"",AW73-E73,"")</f>
        <v/>
      </c>
      <c r="EH73" s="115" t="str">
        <f aca="false">IF(AX73&lt;&gt;"",AX73-F73,"")</f>
        <v/>
      </c>
      <c r="EI73" s="115" t="str">
        <f aca="false">IF(AY73&lt;&gt;"",AY73-G73,"")</f>
        <v/>
      </c>
      <c r="EJ73" s="115" t="str">
        <f aca="false">IF(AZ73&lt;&gt;"",AZ73-H73,"")</f>
        <v/>
      </c>
      <c r="EK73" s="115" t="str">
        <f aca="false">IF(BA73&lt;&gt;"",BA73-I73,"")</f>
        <v/>
      </c>
      <c r="EL73" s="115" t="str">
        <f aca="false">IF(BB73&lt;&gt;"",BB73-J73,"")</f>
        <v/>
      </c>
      <c r="EM73" s="115" t="str">
        <f aca="false">IF(BC73&lt;&gt;"",BC73-K73,"")</f>
        <v/>
      </c>
      <c r="EN73" s="115" t="str">
        <f aca="false">IF(BD73&lt;&gt;"",BD73-L73,"")</f>
        <v/>
      </c>
      <c r="EO73" s="115" t="str">
        <f aca="false">IF(BE73&lt;&gt;"",BE73-M73,"")</f>
        <v/>
      </c>
      <c r="EP73" s="115" t="str">
        <f aca="false">IF(BF73&lt;&gt;"",BF73-N73,"")</f>
        <v/>
      </c>
      <c r="EQ73" s="115" t="str">
        <f aca="false">IF(BG73&lt;&gt;"",BG73-O73,"")</f>
        <v/>
      </c>
      <c r="ER73" s="115" t="str">
        <f aca="false">IF(BH73&lt;&gt;"",BH73-P73,"")</f>
        <v/>
      </c>
      <c r="ES73" s="115" t="str">
        <f aca="false">IF(BI73&lt;&gt;"",BI73-Q73,"")</f>
        <v/>
      </c>
      <c r="ET73" s="115" t="str">
        <f aca="false">IF(BJ73&lt;&gt;"",BJ73-R73,"")</f>
        <v/>
      </c>
      <c r="EU73" s="115" t="str">
        <f aca="false">IF(BK73&lt;&gt;"",BK73-S73,"")</f>
        <v/>
      </c>
      <c r="EV73" s="115" t="str">
        <f aca="false">IF(BL73&lt;&gt;"",BL73-T73,"")</f>
        <v/>
      </c>
      <c r="EW73" s="115" t="str">
        <f aca="false">IF(BM73&lt;&gt;"",BM73-U73,"")</f>
        <v/>
      </c>
      <c r="EX73" s="115" t="str">
        <f aca="false">IF(BN73&lt;&gt;"",BN73-V73,"")</f>
        <v/>
      </c>
      <c r="EY73" s="115" t="str">
        <f aca="false">IF(BO73&lt;&gt;"",BO73-W73,"")</f>
        <v/>
      </c>
    </row>
    <row r="79" customFormat="false" ht="15.75" hidden="false" customHeight="false" outlineLevel="0" collapsed="false">
      <c r="B79" s="97" t="s">
        <v>145</v>
      </c>
      <c r="C79" s="97" t="s">
        <v>146</v>
      </c>
      <c r="D79" s="97" t="s">
        <v>147</v>
      </c>
      <c r="E79" s="97" t="s">
        <v>148</v>
      </c>
      <c r="F79" s="97" t="s">
        <v>149</v>
      </c>
      <c r="G79" s="97" t="s">
        <v>150</v>
      </c>
      <c r="H79" s="97" t="s">
        <v>151</v>
      </c>
      <c r="I79" s="97" t="s">
        <v>152</v>
      </c>
      <c r="J79" s="98" t="s">
        <v>153</v>
      </c>
      <c r="K79" s="98" t="s">
        <v>154</v>
      </c>
      <c r="L79" s="98" t="s">
        <v>155</v>
      </c>
      <c r="M79" s="98" t="s">
        <v>156</v>
      </c>
      <c r="N79" s="98" t="s">
        <v>157</v>
      </c>
      <c r="O79" s="98" t="s">
        <v>158</v>
      </c>
      <c r="P79" s="98" t="s">
        <v>159</v>
      </c>
      <c r="Q79" s="99" t="s">
        <v>160</v>
      </c>
      <c r="R79" s="99" t="s">
        <v>161</v>
      </c>
      <c r="S79" s="99" t="s">
        <v>162</v>
      </c>
      <c r="T79" s="99" t="s">
        <v>163</v>
      </c>
      <c r="U79" s="100" t="s">
        <v>164</v>
      </c>
      <c r="V79" s="100" t="s">
        <v>165</v>
      </c>
      <c r="W79" s="100" t="s">
        <v>166</v>
      </c>
    </row>
    <row r="80" customFormat="false" ht="15" hidden="false" customHeight="false" outlineLevel="0" collapsed="false">
      <c r="A80" s="101" t="s">
        <v>71</v>
      </c>
      <c r="B80" s="115" t="n">
        <v>2</v>
      </c>
      <c r="C80" s="115" t="n">
        <v>2</v>
      </c>
      <c r="D80" s="115" t="n">
        <v>2</v>
      </c>
      <c r="E80" s="115" t="n">
        <v>2</v>
      </c>
      <c r="F80" s="115" t="n">
        <v>3</v>
      </c>
      <c r="G80" s="115" t="n">
        <v>2</v>
      </c>
      <c r="H80" s="115" t="n">
        <v>2</v>
      </c>
      <c r="I80" s="115" t="n">
        <v>3</v>
      </c>
      <c r="J80" s="115" t="n">
        <v>4</v>
      </c>
      <c r="K80" s="115" t="n">
        <v>4</v>
      </c>
      <c r="L80" s="115" t="n">
        <v>4</v>
      </c>
      <c r="M80" s="115" t="n">
        <v>4</v>
      </c>
      <c r="N80" s="115" t="n">
        <v>5</v>
      </c>
      <c r="O80" s="115" t="n">
        <v>4</v>
      </c>
      <c r="P80" s="115" t="n">
        <v>4</v>
      </c>
      <c r="Q80" s="115" t="n">
        <v>3</v>
      </c>
      <c r="R80" s="115" t="n">
        <v>4</v>
      </c>
      <c r="S80" s="115" t="n">
        <v>3</v>
      </c>
      <c r="T80" s="115" t="n">
        <v>2</v>
      </c>
      <c r="U80" s="115" t="n">
        <v>3</v>
      </c>
      <c r="V80" s="115" t="n">
        <v>3</v>
      </c>
      <c r="W80" s="115" t="n">
        <v>2</v>
      </c>
    </row>
    <row r="81" customFormat="false" ht="15" hidden="false" customHeight="false" outlineLevel="0" collapsed="false">
      <c r="A81" s="101" t="s">
        <v>72</v>
      </c>
      <c r="B81" s="115" t="n">
        <v>2</v>
      </c>
      <c r="C81" s="115" t="n">
        <v>2</v>
      </c>
      <c r="D81" s="115" t="n">
        <v>2</v>
      </c>
      <c r="E81" s="115" t="n">
        <v>2</v>
      </c>
      <c r="F81" s="115" t="n">
        <v>3</v>
      </c>
      <c r="G81" s="115" t="n">
        <v>4</v>
      </c>
      <c r="H81" s="115" t="n">
        <v>1</v>
      </c>
      <c r="I81" s="115" t="n">
        <v>4</v>
      </c>
      <c r="J81" s="115" t="n">
        <v>4</v>
      </c>
      <c r="K81" s="115" t="n">
        <v>3</v>
      </c>
      <c r="L81" s="115" t="n">
        <v>4</v>
      </c>
      <c r="M81" s="115" t="n">
        <v>3</v>
      </c>
      <c r="N81" s="115" t="n">
        <v>4</v>
      </c>
      <c r="O81" s="115" t="n">
        <v>4</v>
      </c>
      <c r="P81" s="115" t="n">
        <v>4</v>
      </c>
      <c r="Q81" s="115" t="n">
        <v>2</v>
      </c>
      <c r="R81" s="115" t="n">
        <v>3</v>
      </c>
      <c r="S81" s="115" t="n">
        <v>3</v>
      </c>
      <c r="T81" s="115" t="n">
        <v>3</v>
      </c>
      <c r="U81" s="115" t="n">
        <v>2</v>
      </c>
      <c r="V81" s="115" t="n">
        <v>3</v>
      </c>
      <c r="W81" s="115" t="n">
        <v>3</v>
      </c>
    </row>
    <row r="82" customFormat="false" ht="15" hidden="false" customHeight="false" outlineLevel="0" collapsed="false">
      <c r="A82" s="101" t="s">
        <v>55</v>
      </c>
      <c r="B82" s="115" t="n">
        <v>4</v>
      </c>
      <c r="C82" s="115" t="n">
        <v>4</v>
      </c>
      <c r="D82" s="115" t="n">
        <v>4</v>
      </c>
      <c r="E82" s="115" t="n">
        <v>3</v>
      </c>
      <c r="F82" s="115" t="n">
        <v>2</v>
      </c>
      <c r="G82" s="115" t="n">
        <v>3</v>
      </c>
      <c r="H82" s="115" t="n">
        <v>2</v>
      </c>
      <c r="I82" s="115" t="n">
        <v>3</v>
      </c>
      <c r="J82" s="115" t="n">
        <v>2</v>
      </c>
      <c r="K82" s="115" t="n">
        <v>3</v>
      </c>
      <c r="L82" s="115" t="n">
        <v>3</v>
      </c>
      <c r="M82" s="115" t="n">
        <v>2</v>
      </c>
      <c r="N82" s="115" t="n">
        <v>4</v>
      </c>
      <c r="O82" s="115" t="n">
        <v>2</v>
      </c>
      <c r="P82" s="115" t="n">
        <v>2</v>
      </c>
      <c r="Q82" s="115" t="n">
        <v>3</v>
      </c>
      <c r="R82" s="115" t="n">
        <v>2</v>
      </c>
      <c r="S82" s="115" t="n">
        <v>3</v>
      </c>
      <c r="T82" s="115" t="n">
        <v>3</v>
      </c>
      <c r="U82" s="115" t="n">
        <v>3</v>
      </c>
      <c r="V82" s="115" t="n">
        <v>3</v>
      </c>
      <c r="W82" s="115" t="n">
        <v>3</v>
      </c>
    </row>
    <row r="83" customFormat="false" ht="15" hidden="false" customHeight="false" outlineLevel="0" collapsed="false">
      <c r="A83" s="101" t="s">
        <v>56</v>
      </c>
      <c r="B83" s="115" t="n">
        <v>3</v>
      </c>
      <c r="C83" s="115" t="n">
        <v>3</v>
      </c>
      <c r="D83" s="115" t="n">
        <v>3</v>
      </c>
      <c r="E83" s="115" t="n">
        <v>4</v>
      </c>
      <c r="F83" s="115" t="n">
        <v>4</v>
      </c>
      <c r="G83" s="115" t="n">
        <v>2</v>
      </c>
      <c r="H83" s="115" t="n">
        <v>3</v>
      </c>
      <c r="I83" s="115" t="n">
        <v>3</v>
      </c>
      <c r="J83" s="115" t="n">
        <v>3</v>
      </c>
      <c r="K83" s="115" t="n">
        <v>4</v>
      </c>
      <c r="L83" s="115" t="n">
        <v>4</v>
      </c>
      <c r="M83" s="115" t="n">
        <v>3</v>
      </c>
      <c r="N83" s="115" t="n">
        <v>4</v>
      </c>
      <c r="O83" s="115" t="n">
        <v>4</v>
      </c>
      <c r="P83" s="115" t="n">
        <v>3</v>
      </c>
      <c r="Q83" s="115" t="n">
        <v>3</v>
      </c>
      <c r="R83" s="115" t="n">
        <v>3</v>
      </c>
      <c r="S83" s="115" t="n">
        <v>3</v>
      </c>
      <c r="T83" s="115" t="n">
        <v>3</v>
      </c>
      <c r="U83" s="115" t="n">
        <v>3</v>
      </c>
      <c r="V83" s="115" t="n">
        <v>3</v>
      </c>
      <c r="W83" s="115" t="n">
        <v>3</v>
      </c>
    </row>
    <row r="84" customFormat="false" ht="15" hidden="false" customHeight="false" outlineLevel="0" collapsed="false">
      <c r="A84" s="101" t="s">
        <v>73</v>
      </c>
      <c r="B84" s="115" t="n">
        <v>3</v>
      </c>
      <c r="C84" s="115" t="n">
        <v>3</v>
      </c>
      <c r="D84" s="115" t="n">
        <v>3</v>
      </c>
      <c r="E84" s="115" t="n">
        <v>3</v>
      </c>
      <c r="F84" s="115" t="n">
        <v>4</v>
      </c>
      <c r="G84" s="115" t="n">
        <v>1</v>
      </c>
      <c r="H84" s="115" t="n">
        <v>2</v>
      </c>
      <c r="I84" s="115" t="n">
        <v>3</v>
      </c>
      <c r="J84" s="115" t="n">
        <v>2</v>
      </c>
      <c r="K84" s="115" t="n">
        <v>5</v>
      </c>
      <c r="L84" s="115" t="n">
        <v>3</v>
      </c>
      <c r="M84" s="115" t="n">
        <v>3</v>
      </c>
      <c r="N84" s="115" t="n">
        <v>4</v>
      </c>
      <c r="O84" s="115" t="n">
        <v>4</v>
      </c>
      <c r="P84" s="115" t="n">
        <v>2</v>
      </c>
      <c r="Q84" s="115" t="n">
        <v>3</v>
      </c>
      <c r="R84" s="115" t="n">
        <v>4</v>
      </c>
      <c r="S84" s="115" t="n">
        <v>3</v>
      </c>
      <c r="T84" s="115" t="n">
        <v>3</v>
      </c>
      <c r="U84" s="115" t="n">
        <v>3</v>
      </c>
      <c r="V84" s="115" t="n">
        <v>3</v>
      </c>
      <c r="W84" s="115" t="n">
        <v>3</v>
      </c>
    </row>
    <row r="85" customFormat="false" ht="15.75" hidden="false" customHeight="false" outlineLevel="0" collapsed="false">
      <c r="A85" s="102" t="s">
        <v>74</v>
      </c>
      <c r="B85" s="115" t="n">
        <v>4</v>
      </c>
      <c r="C85" s="115" t="n">
        <v>4</v>
      </c>
      <c r="D85" s="115" t="n">
        <v>4</v>
      </c>
      <c r="E85" s="115" t="n">
        <v>4</v>
      </c>
      <c r="F85" s="115" t="n">
        <v>2</v>
      </c>
      <c r="G85" s="115" t="n">
        <v>3</v>
      </c>
      <c r="H85" s="115" t="n">
        <v>2</v>
      </c>
      <c r="I85" s="115" t="n">
        <v>3</v>
      </c>
      <c r="J85" s="115" t="n">
        <v>2</v>
      </c>
      <c r="K85" s="115" t="n">
        <v>4</v>
      </c>
      <c r="L85" s="115" t="n">
        <v>3</v>
      </c>
      <c r="M85" s="115" t="n">
        <v>2</v>
      </c>
      <c r="N85" s="115" t="n">
        <v>4</v>
      </c>
      <c r="O85" s="115" t="n">
        <v>2</v>
      </c>
      <c r="P85" s="115" t="n">
        <v>2</v>
      </c>
      <c r="Q85" s="115" t="n">
        <v>3</v>
      </c>
      <c r="R85" s="115" t="n">
        <v>2</v>
      </c>
      <c r="S85" s="115" t="n">
        <v>3</v>
      </c>
      <c r="T85" s="115" t="n">
        <v>3</v>
      </c>
      <c r="U85" s="115" t="n">
        <v>3</v>
      </c>
      <c r="V85" s="115" t="n">
        <v>3</v>
      </c>
      <c r="W85" s="115" t="n">
        <v>3</v>
      </c>
    </row>
    <row r="86" customFormat="false" ht="15" hidden="false" customHeight="false" outlineLevel="0" collapsed="false">
      <c r="A86" s="112" t="s">
        <v>76</v>
      </c>
      <c r="B86" s="115" t="n">
        <v>4</v>
      </c>
      <c r="C86" s="115" t="n">
        <v>4</v>
      </c>
      <c r="D86" s="115" t="n">
        <v>3</v>
      </c>
      <c r="E86" s="115" t="n">
        <v>4</v>
      </c>
      <c r="F86" s="115" t="n">
        <v>3</v>
      </c>
      <c r="G86" s="115" t="n">
        <v>2</v>
      </c>
      <c r="H86" s="115" t="n">
        <v>3</v>
      </c>
      <c r="I86" s="115" t="n">
        <v>2</v>
      </c>
      <c r="J86" s="115" t="n">
        <v>3</v>
      </c>
      <c r="K86" s="115" t="n">
        <v>4</v>
      </c>
      <c r="L86" s="115" t="n">
        <v>4</v>
      </c>
      <c r="M86" s="115" t="n">
        <v>3</v>
      </c>
      <c r="N86" s="115" t="n">
        <v>4</v>
      </c>
      <c r="O86" s="115" t="n">
        <v>4</v>
      </c>
      <c r="P86" s="115" t="n">
        <v>2</v>
      </c>
      <c r="Q86" s="115" t="n">
        <v>3</v>
      </c>
      <c r="R86" s="115" t="n">
        <v>1</v>
      </c>
      <c r="S86" s="115" t="n">
        <v>3</v>
      </c>
      <c r="T86" s="115" t="n">
        <v>1</v>
      </c>
      <c r="U86" s="115" t="n">
        <v>3</v>
      </c>
      <c r="V86" s="115" t="n">
        <v>2</v>
      </c>
      <c r="W86" s="115" t="n">
        <v>3</v>
      </c>
    </row>
    <row r="87" customFormat="false" ht="15" hidden="false" customHeight="false" outlineLevel="0" collapsed="false">
      <c r="A87" s="112" t="s">
        <v>57</v>
      </c>
      <c r="B87" s="115" t="n">
        <v>4</v>
      </c>
      <c r="C87" s="115" t="n">
        <v>4</v>
      </c>
      <c r="D87" s="115" t="n">
        <v>4</v>
      </c>
      <c r="E87" s="115" t="n">
        <v>3</v>
      </c>
      <c r="F87" s="115" t="n">
        <v>3</v>
      </c>
      <c r="G87" s="115" t="n">
        <v>3</v>
      </c>
      <c r="H87" s="115" t="n">
        <v>4</v>
      </c>
      <c r="I87" s="115" t="n">
        <v>3</v>
      </c>
      <c r="J87" s="115" t="n">
        <v>4</v>
      </c>
      <c r="K87" s="115" t="n">
        <v>3</v>
      </c>
      <c r="L87" s="115" t="n">
        <v>3</v>
      </c>
      <c r="M87" s="115" t="n">
        <v>3</v>
      </c>
      <c r="N87" s="115" t="n">
        <v>3</v>
      </c>
      <c r="O87" s="115" t="n">
        <v>3</v>
      </c>
      <c r="P87" s="115" t="n">
        <v>3</v>
      </c>
      <c r="Q87" s="115" t="n">
        <v>3</v>
      </c>
      <c r="R87" s="115" t="n">
        <v>2</v>
      </c>
      <c r="S87" s="115" t="n">
        <v>3</v>
      </c>
      <c r="T87" s="115" t="n">
        <v>3</v>
      </c>
      <c r="U87" s="115" t="n">
        <v>3</v>
      </c>
      <c r="V87" s="115" t="n">
        <v>3</v>
      </c>
      <c r="W87" s="115" t="n">
        <v>3</v>
      </c>
    </row>
    <row r="88" customFormat="false" ht="15" hidden="false" customHeight="false" outlineLevel="0" collapsed="false">
      <c r="A88" s="112" t="s">
        <v>58</v>
      </c>
      <c r="B88" s="115" t="n">
        <v>3</v>
      </c>
      <c r="C88" s="115" t="n">
        <v>3</v>
      </c>
      <c r="D88" s="115" t="n">
        <v>3</v>
      </c>
      <c r="E88" s="115" t="n">
        <v>3</v>
      </c>
      <c r="F88" s="115" t="n">
        <v>3</v>
      </c>
      <c r="G88" s="115" t="n">
        <v>3</v>
      </c>
      <c r="H88" s="115" t="n">
        <v>3</v>
      </c>
      <c r="I88" s="115" t="n">
        <v>3</v>
      </c>
      <c r="J88" s="115" t="n">
        <v>3</v>
      </c>
      <c r="K88" s="115" t="n">
        <v>3</v>
      </c>
      <c r="L88" s="115" t="n">
        <v>3</v>
      </c>
      <c r="M88" s="115" t="n">
        <v>3</v>
      </c>
      <c r="N88" s="115" t="n">
        <v>3</v>
      </c>
      <c r="O88" s="115" t="n">
        <v>3</v>
      </c>
      <c r="P88" s="115" t="n">
        <v>3</v>
      </c>
      <c r="Q88" s="115" t="n">
        <v>3</v>
      </c>
      <c r="R88" s="115" t="n">
        <v>3</v>
      </c>
      <c r="S88" s="115" t="n">
        <v>3</v>
      </c>
      <c r="T88" s="115" t="n">
        <v>3</v>
      </c>
      <c r="U88" s="115" t="n">
        <v>3</v>
      </c>
      <c r="V88" s="115" t="n">
        <v>3</v>
      </c>
      <c r="W88" s="115" t="n">
        <v>3</v>
      </c>
    </row>
    <row r="89" customFormat="false" ht="15" hidden="false" customHeight="false" outlineLevel="0" collapsed="false">
      <c r="A89" s="114" t="s">
        <v>37</v>
      </c>
      <c r="B89" s="115" t="n">
        <v>5</v>
      </c>
      <c r="C89" s="115" t="n">
        <v>5</v>
      </c>
      <c r="D89" s="115" t="n">
        <v>5</v>
      </c>
      <c r="E89" s="115" t="n">
        <v>5</v>
      </c>
      <c r="F89" s="115" t="n">
        <v>5</v>
      </c>
      <c r="G89" s="115" t="n">
        <v>4</v>
      </c>
      <c r="H89" s="115" t="n">
        <v>5</v>
      </c>
      <c r="I89" s="115" t="n">
        <v>5</v>
      </c>
      <c r="J89" s="115" t="n">
        <v>5</v>
      </c>
      <c r="K89" s="115" t="n">
        <v>5</v>
      </c>
      <c r="L89" s="115" t="n">
        <v>5</v>
      </c>
      <c r="M89" s="115" t="n">
        <v>4</v>
      </c>
      <c r="N89" s="115" t="n">
        <v>5</v>
      </c>
      <c r="O89" s="115" t="n">
        <v>4</v>
      </c>
      <c r="P89" s="115" t="n">
        <v>4</v>
      </c>
      <c r="Q89" s="115" t="n">
        <v>5</v>
      </c>
      <c r="R89" s="115" t="n">
        <v>4</v>
      </c>
      <c r="S89" s="115" t="n">
        <v>3</v>
      </c>
      <c r="T89" s="115" t="n">
        <v>1</v>
      </c>
      <c r="U89" s="115" t="n">
        <v>3</v>
      </c>
      <c r="V89" s="115" t="n">
        <v>1</v>
      </c>
      <c r="W89" s="115" t="n">
        <v>1</v>
      </c>
    </row>
    <row r="90" customFormat="false" ht="15" hidden="false" customHeight="false" outlineLevel="0" collapsed="false">
      <c r="A90" s="101" t="s">
        <v>59</v>
      </c>
      <c r="B90" s="115" t="n">
        <v>3</v>
      </c>
      <c r="C90" s="115" t="n">
        <v>3</v>
      </c>
      <c r="D90" s="115" t="n">
        <v>3</v>
      </c>
      <c r="E90" s="115" t="n">
        <v>2</v>
      </c>
      <c r="F90" s="115" t="n">
        <v>2</v>
      </c>
      <c r="G90" s="115" t="n">
        <v>3</v>
      </c>
      <c r="H90" s="115" t="n">
        <v>5</v>
      </c>
      <c r="I90" s="115" t="n">
        <v>3</v>
      </c>
      <c r="J90" s="115" t="n">
        <v>4</v>
      </c>
      <c r="K90" s="115" t="n">
        <v>3</v>
      </c>
      <c r="L90" s="115" t="n">
        <v>3</v>
      </c>
      <c r="M90" s="115" t="n">
        <v>3</v>
      </c>
      <c r="N90" s="115" t="n">
        <v>4</v>
      </c>
      <c r="O90" s="115" t="n">
        <v>3</v>
      </c>
      <c r="P90" s="115" t="n">
        <v>2</v>
      </c>
      <c r="Q90" s="115" t="n">
        <v>3</v>
      </c>
      <c r="R90" s="115" t="n">
        <v>3</v>
      </c>
      <c r="S90" s="115" t="n">
        <v>3</v>
      </c>
      <c r="T90" s="115" t="n">
        <v>3</v>
      </c>
      <c r="U90" s="115" t="n">
        <v>3</v>
      </c>
      <c r="V90" s="115" t="n">
        <v>3</v>
      </c>
      <c r="W90" s="115" t="n">
        <v>3</v>
      </c>
    </row>
    <row r="93" customFormat="false" ht="15" hidden="false" customHeight="false" outlineLevel="0" collapsed="false">
      <c r="A93" s="0" t="s">
        <v>167</v>
      </c>
      <c r="B93" s="0" t="s">
        <v>168</v>
      </c>
      <c r="C93" s="0" t="s">
        <v>169</v>
      </c>
    </row>
  </sheetData>
  <autoFilter ref="A1:GR73">
    <filterColumn colId="199">
      <customFilters and="true">
        <customFilter operator="equal" val="0"/>
      </customFilters>
    </filterColumn>
  </autoFilter>
  <mergeCells count="9">
    <mergeCell ref="B1:W1"/>
    <mergeCell ref="X1:AS1"/>
    <mergeCell ref="AT1:BO1"/>
    <mergeCell ref="BP1:CK1"/>
    <mergeCell ref="CL1:DG1"/>
    <mergeCell ref="DH1:EC1"/>
    <mergeCell ref="ED1:EY1"/>
    <mergeCell ref="EZ1:FU1"/>
    <mergeCell ref="FV1:GQ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G2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01.86"/>
    <col collapsed="false" customWidth="true" hidden="false" outlineLevel="0" max="2" min="2" style="94" width="18.58"/>
    <col collapsed="false" customWidth="true" hidden="false" outlineLevel="0" max="3" min="3" style="94" width="6.86"/>
    <col collapsed="false" customWidth="true" hidden="false" outlineLevel="0" max="4" min="4" style="94" width="9.14"/>
    <col collapsed="false" customWidth="true" hidden="false" outlineLevel="0" max="5" min="5" style="94" width="4.86"/>
    <col collapsed="false" customWidth="true" hidden="false" outlineLevel="0" max="6" min="6" style="94" width="5.86"/>
    <col collapsed="false" customWidth="true" hidden="false" outlineLevel="0" max="7" min="7" style="0" width="11.29"/>
    <col collapsed="false" customWidth="true" hidden="false" outlineLevel="0" max="11" min="8" style="0" width="8.67"/>
    <col collapsed="false" customWidth="true" hidden="false" outlineLevel="0" max="12" min="12" style="0" width="84"/>
    <col collapsed="false" customWidth="true" hidden="false" outlineLevel="0" max="1025" min="13" style="0" width="8.67"/>
  </cols>
  <sheetData>
    <row r="3" customFormat="false" ht="15" hidden="false" customHeight="false" outlineLevel="0" collapsed="false">
      <c r="A3" s="117" t="s">
        <v>170</v>
      </c>
      <c r="B3" s="118"/>
      <c r="C3" s="119" t="s">
        <v>128</v>
      </c>
      <c r="D3" s="120"/>
      <c r="E3" s="120"/>
      <c r="F3" s="120"/>
      <c r="G3" s="121"/>
    </row>
    <row r="4" customFormat="false" ht="15" hidden="false" customHeight="false" outlineLevel="0" collapsed="false">
      <c r="A4" s="122" t="s">
        <v>171</v>
      </c>
      <c r="B4" s="123" t="s">
        <v>172</v>
      </c>
      <c r="C4" s="124" t="s">
        <v>173</v>
      </c>
      <c r="D4" s="125" t="s">
        <v>144</v>
      </c>
      <c r="E4" s="125" t="s">
        <v>143</v>
      </c>
      <c r="F4" s="125" t="s">
        <v>142</v>
      </c>
      <c r="G4" s="126" t="s">
        <v>141</v>
      </c>
    </row>
    <row r="5" customFormat="false" ht="15" hidden="false" customHeight="false" outlineLevel="0" collapsed="false">
      <c r="A5" s="127" t="s">
        <v>174</v>
      </c>
      <c r="B5" s="128"/>
      <c r="C5" s="129"/>
      <c r="D5" s="130"/>
      <c r="E5" s="130"/>
      <c r="F5" s="130"/>
      <c r="G5" s="131"/>
    </row>
    <row r="6" customFormat="false" ht="15" hidden="false" customHeight="false" outlineLevel="0" collapsed="false">
      <c r="A6" s="132"/>
      <c r="B6" s="133" t="s">
        <v>71</v>
      </c>
      <c r="C6" s="134" t="n">
        <v>2</v>
      </c>
      <c r="D6" s="135"/>
      <c r="E6" s="135"/>
      <c r="F6" s="135"/>
      <c r="G6" s="136"/>
    </row>
    <row r="7" customFormat="false" ht="15" hidden="false" customHeight="false" outlineLevel="0" collapsed="false">
      <c r="A7" s="132"/>
      <c r="B7" s="133" t="s">
        <v>72</v>
      </c>
      <c r="C7" s="134" t="n">
        <v>2</v>
      </c>
      <c r="D7" s="137" t="n">
        <v>-1</v>
      </c>
      <c r="E7" s="135"/>
      <c r="F7" s="137" t="n">
        <v>-1</v>
      </c>
      <c r="G7" s="138" t="n">
        <v>2</v>
      </c>
    </row>
    <row r="8" customFormat="false" ht="15" hidden="false" customHeight="false" outlineLevel="0" collapsed="false">
      <c r="A8" s="132"/>
      <c r="B8" s="133" t="s">
        <v>55</v>
      </c>
      <c r="C8" s="134" t="n">
        <v>4</v>
      </c>
      <c r="D8" s="135"/>
      <c r="E8" s="137" t="n">
        <v>-2</v>
      </c>
      <c r="F8" s="137" t="n">
        <v>1</v>
      </c>
      <c r="G8" s="138" t="n">
        <v>1</v>
      </c>
    </row>
    <row r="9" customFormat="false" ht="15" hidden="false" customHeight="false" outlineLevel="0" collapsed="false">
      <c r="A9" s="132"/>
      <c r="B9" s="133" t="s">
        <v>56</v>
      </c>
      <c r="C9" s="134" t="n">
        <v>3</v>
      </c>
      <c r="D9" s="135"/>
      <c r="E9" s="135"/>
      <c r="F9" s="135"/>
      <c r="G9" s="138" t="n">
        <v>1</v>
      </c>
    </row>
    <row r="10" customFormat="false" ht="15" hidden="false" customHeight="false" outlineLevel="0" collapsed="false">
      <c r="A10" s="132"/>
      <c r="B10" s="133" t="s">
        <v>73</v>
      </c>
      <c r="C10" s="134" t="n">
        <v>3</v>
      </c>
      <c r="D10" s="135"/>
      <c r="E10" s="135"/>
      <c r="F10" s="137" t="n">
        <v>1</v>
      </c>
      <c r="G10" s="136"/>
    </row>
    <row r="11" customFormat="false" ht="15" hidden="false" customHeight="false" outlineLevel="0" collapsed="false">
      <c r="A11" s="132"/>
      <c r="B11" s="133" t="s">
        <v>74</v>
      </c>
      <c r="C11" s="134" t="n">
        <v>4</v>
      </c>
      <c r="D11" s="135"/>
      <c r="E11" s="137" t="n">
        <v>-1</v>
      </c>
      <c r="F11" s="137" t="n">
        <v>1</v>
      </c>
      <c r="G11" s="138" t="n">
        <v>1</v>
      </c>
    </row>
    <row r="12" customFormat="false" ht="15" hidden="false" customHeight="false" outlineLevel="0" collapsed="false">
      <c r="A12" s="132"/>
      <c r="B12" s="133" t="s">
        <v>76</v>
      </c>
      <c r="C12" s="134" t="n">
        <v>4</v>
      </c>
      <c r="D12" s="137" t="n">
        <v>-2</v>
      </c>
      <c r="E12" s="135"/>
      <c r="F12" s="137" t="n">
        <v>1</v>
      </c>
      <c r="G12" s="138" t="n">
        <v>-1</v>
      </c>
    </row>
    <row r="13" customFormat="false" ht="15" hidden="false" customHeight="false" outlineLevel="0" collapsed="false">
      <c r="A13" s="132"/>
      <c r="B13" s="133" t="s">
        <v>57</v>
      </c>
      <c r="C13" s="134" t="n">
        <v>4</v>
      </c>
      <c r="D13" s="135"/>
      <c r="E13" s="135"/>
      <c r="F13" s="135"/>
      <c r="G13" s="136"/>
    </row>
    <row r="14" customFormat="false" ht="15" hidden="false" customHeight="false" outlineLevel="0" collapsed="false">
      <c r="A14" s="132"/>
      <c r="B14" s="133" t="s">
        <v>58</v>
      </c>
      <c r="C14" s="134" t="n">
        <v>3</v>
      </c>
      <c r="D14" s="135"/>
      <c r="E14" s="135"/>
      <c r="F14" s="135"/>
      <c r="G14" s="136"/>
    </row>
    <row r="15" customFormat="false" ht="15" hidden="false" customHeight="false" outlineLevel="0" collapsed="false">
      <c r="A15" s="132"/>
      <c r="B15" s="133" t="s">
        <v>37</v>
      </c>
      <c r="C15" s="134" t="n">
        <v>5</v>
      </c>
      <c r="D15" s="135"/>
      <c r="E15" s="137" t="n">
        <v>-1</v>
      </c>
      <c r="F15" s="135"/>
      <c r="G15" s="136"/>
    </row>
    <row r="16" customFormat="false" ht="15" hidden="false" customHeight="false" outlineLevel="0" collapsed="false">
      <c r="A16" s="139"/>
      <c r="B16" s="140" t="s">
        <v>59</v>
      </c>
      <c r="C16" s="141" t="n">
        <v>3</v>
      </c>
      <c r="D16" s="142"/>
      <c r="E16" s="142"/>
      <c r="F16" s="143" t="n">
        <v>1</v>
      </c>
      <c r="G16" s="144" t="n">
        <v>-1</v>
      </c>
    </row>
    <row r="17" customFormat="false" ht="15" hidden="false" customHeight="false" outlineLevel="0" collapsed="false">
      <c r="A17" s="127" t="s">
        <v>175</v>
      </c>
      <c r="B17" s="128"/>
      <c r="C17" s="129"/>
      <c r="D17" s="130"/>
      <c r="E17" s="130"/>
      <c r="F17" s="130"/>
      <c r="G17" s="131"/>
    </row>
    <row r="18" customFormat="false" ht="15" hidden="false" customHeight="false" outlineLevel="0" collapsed="false">
      <c r="A18" s="132"/>
      <c r="B18" s="133" t="s">
        <v>71</v>
      </c>
      <c r="C18" s="134" t="n">
        <v>2</v>
      </c>
      <c r="D18" s="137" t="n">
        <v>1</v>
      </c>
      <c r="E18" s="137" t="n">
        <v>-1</v>
      </c>
      <c r="F18" s="135"/>
      <c r="G18" s="136"/>
    </row>
    <row r="19" customFormat="false" ht="15" hidden="false" customHeight="false" outlineLevel="0" collapsed="false">
      <c r="A19" s="132"/>
      <c r="B19" s="133" t="s">
        <v>72</v>
      </c>
      <c r="C19" s="134" t="n">
        <v>2</v>
      </c>
      <c r="D19" s="137" t="n">
        <v>-1</v>
      </c>
      <c r="E19" s="135"/>
      <c r="F19" s="137" t="n">
        <v>-1</v>
      </c>
      <c r="G19" s="138" t="n">
        <v>2</v>
      </c>
    </row>
    <row r="20" customFormat="false" ht="15" hidden="false" customHeight="false" outlineLevel="0" collapsed="false">
      <c r="A20" s="132"/>
      <c r="B20" s="133" t="s">
        <v>55</v>
      </c>
      <c r="C20" s="134" t="n">
        <v>4</v>
      </c>
      <c r="D20" s="135"/>
      <c r="E20" s="137" t="n">
        <v>-2</v>
      </c>
      <c r="F20" s="137" t="n">
        <v>1</v>
      </c>
      <c r="G20" s="138" t="n">
        <v>1</v>
      </c>
    </row>
    <row r="21" customFormat="false" ht="15" hidden="false" customHeight="false" outlineLevel="0" collapsed="false">
      <c r="A21" s="132"/>
      <c r="B21" s="133" t="s">
        <v>56</v>
      </c>
      <c r="C21" s="134" t="n">
        <v>3</v>
      </c>
      <c r="D21" s="135"/>
      <c r="E21" s="135"/>
      <c r="F21" s="135"/>
      <c r="G21" s="138" t="n">
        <v>1</v>
      </c>
    </row>
    <row r="22" customFormat="false" ht="15" hidden="false" customHeight="false" outlineLevel="0" collapsed="false">
      <c r="A22" s="132"/>
      <c r="B22" s="133" t="s">
        <v>73</v>
      </c>
      <c r="C22" s="134" t="n">
        <v>3</v>
      </c>
      <c r="D22" s="135"/>
      <c r="E22" s="135"/>
      <c r="F22" s="137" t="n">
        <v>1</v>
      </c>
      <c r="G22" s="136"/>
    </row>
    <row r="23" customFormat="false" ht="15" hidden="false" customHeight="false" outlineLevel="0" collapsed="false">
      <c r="A23" s="132"/>
      <c r="B23" s="133" t="s">
        <v>74</v>
      </c>
      <c r="C23" s="134" t="n">
        <v>4</v>
      </c>
      <c r="D23" s="135"/>
      <c r="E23" s="137" t="n">
        <v>-1</v>
      </c>
      <c r="F23" s="137" t="n">
        <v>1</v>
      </c>
      <c r="G23" s="138" t="n">
        <v>1</v>
      </c>
    </row>
    <row r="24" customFormat="false" ht="15" hidden="false" customHeight="false" outlineLevel="0" collapsed="false">
      <c r="A24" s="132"/>
      <c r="B24" s="133" t="s">
        <v>76</v>
      </c>
      <c r="C24" s="134" t="n">
        <v>4</v>
      </c>
      <c r="D24" s="137" t="n">
        <v>-2</v>
      </c>
      <c r="E24" s="135"/>
      <c r="F24" s="137" t="n">
        <v>1</v>
      </c>
      <c r="G24" s="138" t="n">
        <v>-1</v>
      </c>
    </row>
    <row r="25" customFormat="false" ht="15" hidden="false" customHeight="false" outlineLevel="0" collapsed="false">
      <c r="A25" s="132"/>
      <c r="B25" s="133" t="s">
        <v>57</v>
      </c>
      <c r="C25" s="134" t="n">
        <v>4</v>
      </c>
      <c r="D25" s="135"/>
      <c r="E25" s="137" t="n">
        <v>-1</v>
      </c>
      <c r="F25" s="135"/>
      <c r="G25" s="136"/>
    </row>
    <row r="26" customFormat="false" ht="15" hidden="false" customHeight="false" outlineLevel="0" collapsed="false">
      <c r="A26" s="132"/>
      <c r="B26" s="133" t="s">
        <v>58</v>
      </c>
      <c r="C26" s="134" t="n">
        <v>3</v>
      </c>
      <c r="D26" s="135"/>
      <c r="E26" s="135"/>
      <c r="F26" s="135"/>
      <c r="G26" s="136"/>
    </row>
    <row r="27" customFormat="false" ht="15" hidden="false" customHeight="false" outlineLevel="0" collapsed="false">
      <c r="A27" s="132"/>
      <c r="B27" s="133" t="s">
        <v>37</v>
      </c>
      <c r="C27" s="134" t="n">
        <v>5</v>
      </c>
      <c r="D27" s="135"/>
      <c r="E27" s="135"/>
      <c r="F27" s="135"/>
      <c r="G27" s="136"/>
    </row>
    <row r="28" customFormat="false" ht="15" hidden="false" customHeight="false" outlineLevel="0" collapsed="false">
      <c r="A28" s="139"/>
      <c r="B28" s="140" t="s">
        <v>59</v>
      </c>
      <c r="C28" s="141" t="n">
        <v>3</v>
      </c>
      <c r="D28" s="142"/>
      <c r="E28" s="142"/>
      <c r="F28" s="143" t="n">
        <v>1</v>
      </c>
      <c r="G28" s="144" t="n">
        <v>-1</v>
      </c>
    </row>
    <row r="29" customFormat="false" ht="15" hidden="false" customHeight="false" outlineLevel="0" collapsed="false">
      <c r="A29" s="127" t="s">
        <v>176</v>
      </c>
      <c r="B29" s="128"/>
      <c r="C29" s="129"/>
      <c r="D29" s="130"/>
      <c r="E29" s="130"/>
      <c r="F29" s="130"/>
      <c r="G29" s="131"/>
    </row>
    <row r="30" customFormat="false" ht="15" hidden="false" customHeight="false" outlineLevel="0" collapsed="false">
      <c r="A30" s="132"/>
      <c r="B30" s="133" t="s">
        <v>71</v>
      </c>
      <c r="C30" s="134" t="n">
        <v>2</v>
      </c>
      <c r="D30" s="135"/>
      <c r="E30" s="137" t="n">
        <v>-1</v>
      </c>
      <c r="F30" s="135"/>
      <c r="G30" s="136"/>
    </row>
    <row r="31" customFormat="false" ht="15" hidden="false" customHeight="false" outlineLevel="0" collapsed="false">
      <c r="A31" s="132"/>
      <c r="B31" s="133" t="s">
        <v>72</v>
      </c>
      <c r="C31" s="134" t="n">
        <v>2</v>
      </c>
      <c r="D31" s="137" t="n">
        <v>-1</v>
      </c>
      <c r="E31" s="135"/>
      <c r="F31" s="137" t="n">
        <v>-1</v>
      </c>
      <c r="G31" s="138" t="n">
        <v>2</v>
      </c>
    </row>
    <row r="32" customFormat="false" ht="15" hidden="false" customHeight="false" outlineLevel="0" collapsed="false">
      <c r="A32" s="132"/>
      <c r="B32" s="133" t="s">
        <v>55</v>
      </c>
      <c r="C32" s="134" t="n">
        <v>4</v>
      </c>
      <c r="D32" s="137" t="n">
        <v>-1</v>
      </c>
      <c r="E32" s="137" t="n">
        <v>-2</v>
      </c>
      <c r="F32" s="137" t="n">
        <v>1</v>
      </c>
      <c r="G32" s="138" t="n">
        <v>1</v>
      </c>
    </row>
    <row r="33" customFormat="false" ht="15" hidden="false" customHeight="false" outlineLevel="0" collapsed="false">
      <c r="A33" s="132"/>
      <c r="B33" s="133" t="s">
        <v>56</v>
      </c>
      <c r="C33" s="134" t="n">
        <v>3</v>
      </c>
      <c r="D33" s="135"/>
      <c r="E33" s="135"/>
      <c r="F33" s="135"/>
      <c r="G33" s="138" t="n">
        <v>1</v>
      </c>
    </row>
    <row r="34" customFormat="false" ht="15" hidden="false" customHeight="false" outlineLevel="0" collapsed="false">
      <c r="A34" s="132"/>
      <c r="B34" s="133" t="s">
        <v>73</v>
      </c>
      <c r="C34" s="134" t="n">
        <v>3</v>
      </c>
      <c r="D34" s="135"/>
      <c r="E34" s="135"/>
      <c r="F34" s="137" t="n">
        <v>1</v>
      </c>
      <c r="G34" s="136"/>
    </row>
    <row r="35" customFormat="false" ht="15" hidden="false" customHeight="false" outlineLevel="0" collapsed="false">
      <c r="A35" s="132"/>
      <c r="B35" s="133" t="s">
        <v>74</v>
      </c>
      <c r="C35" s="134" t="n">
        <v>4</v>
      </c>
      <c r="D35" s="135"/>
      <c r="E35" s="137" t="n">
        <v>-1</v>
      </c>
      <c r="F35" s="137" t="n">
        <v>1</v>
      </c>
      <c r="G35" s="138" t="n">
        <v>1</v>
      </c>
    </row>
    <row r="36" customFormat="false" ht="15" hidden="false" customHeight="false" outlineLevel="0" collapsed="false">
      <c r="A36" s="132"/>
      <c r="B36" s="133" t="s">
        <v>76</v>
      </c>
      <c r="C36" s="134" t="n">
        <v>3</v>
      </c>
      <c r="D36" s="137" t="n">
        <v>-1</v>
      </c>
      <c r="E36" s="135"/>
      <c r="F36" s="137" t="n">
        <v>2</v>
      </c>
      <c r="G36" s="136"/>
    </row>
    <row r="37" customFormat="false" ht="15" hidden="false" customHeight="false" outlineLevel="0" collapsed="false">
      <c r="A37" s="132"/>
      <c r="B37" s="133" t="s">
        <v>57</v>
      </c>
      <c r="C37" s="134" t="n">
        <v>4</v>
      </c>
      <c r="D37" s="135"/>
      <c r="E37" s="137" t="n">
        <v>-1</v>
      </c>
      <c r="F37" s="135"/>
      <c r="G37" s="136"/>
    </row>
    <row r="38" customFormat="false" ht="15" hidden="false" customHeight="false" outlineLevel="0" collapsed="false">
      <c r="A38" s="132"/>
      <c r="B38" s="133" t="s">
        <v>58</v>
      </c>
      <c r="C38" s="134" t="n">
        <v>3</v>
      </c>
      <c r="D38" s="135"/>
      <c r="E38" s="135"/>
      <c r="F38" s="135"/>
      <c r="G38" s="136"/>
    </row>
    <row r="39" customFormat="false" ht="15" hidden="false" customHeight="false" outlineLevel="0" collapsed="false">
      <c r="A39" s="132"/>
      <c r="B39" s="133" t="s">
        <v>37</v>
      </c>
      <c r="C39" s="134" t="n">
        <v>5</v>
      </c>
      <c r="D39" s="135"/>
      <c r="E39" s="135"/>
      <c r="F39" s="135"/>
      <c r="G39" s="136"/>
    </row>
    <row r="40" customFormat="false" ht="15" hidden="false" customHeight="false" outlineLevel="0" collapsed="false">
      <c r="A40" s="139"/>
      <c r="B40" s="140" t="s">
        <v>59</v>
      </c>
      <c r="C40" s="141" t="n">
        <v>3</v>
      </c>
      <c r="D40" s="142"/>
      <c r="E40" s="142"/>
      <c r="F40" s="143" t="n">
        <v>1</v>
      </c>
      <c r="G40" s="144" t="n">
        <v>-1</v>
      </c>
    </row>
    <row r="41" customFormat="false" ht="15" hidden="false" customHeight="false" outlineLevel="0" collapsed="false">
      <c r="A41" s="127" t="s">
        <v>177</v>
      </c>
      <c r="B41" s="128"/>
      <c r="C41" s="129"/>
      <c r="D41" s="130"/>
      <c r="E41" s="130"/>
      <c r="F41" s="130"/>
      <c r="G41" s="131"/>
    </row>
    <row r="42" customFormat="false" ht="15" hidden="false" customHeight="false" outlineLevel="0" collapsed="false">
      <c r="A42" s="132"/>
      <c r="B42" s="133" t="s">
        <v>71</v>
      </c>
      <c r="C42" s="134" t="n">
        <v>2</v>
      </c>
      <c r="D42" s="135"/>
      <c r="E42" s="137" t="n">
        <v>-1</v>
      </c>
      <c r="F42" s="135"/>
      <c r="G42" s="136"/>
    </row>
    <row r="43" customFormat="false" ht="15" hidden="false" customHeight="false" outlineLevel="0" collapsed="false">
      <c r="A43" s="132"/>
      <c r="B43" s="133" t="s">
        <v>72</v>
      </c>
      <c r="C43" s="134" t="n">
        <v>2</v>
      </c>
      <c r="D43" s="137" t="n">
        <v>-1</v>
      </c>
      <c r="E43" s="135"/>
      <c r="F43" s="137" t="n">
        <v>-1</v>
      </c>
      <c r="G43" s="138" t="n">
        <v>2</v>
      </c>
    </row>
    <row r="44" customFormat="false" ht="15" hidden="false" customHeight="false" outlineLevel="0" collapsed="false">
      <c r="A44" s="132"/>
      <c r="B44" s="133" t="s">
        <v>55</v>
      </c>
      <c r="C44" s="134" t="n">
        <v>3</v>
      </c>
      <c r="D44" s="135"/>
      <c r="E44" s="137" t="n">
        <v>-1</v>
      </c>
      <c r="F44" s="137" t="n">
        <v>-1</v>
      </c>
      <c r="G44" s="138" t="n">
        <v>2</v>
      </c>
    </row>
    <row r="45" customFormat="false" ht="15" hidden="false" customHeight="false" outlineLevel="0" collapsed="false">
      <c r="A45" s="132"/>
      <c r="B45" s="133" t="s">
        <v>56</v>
      </c>
      <c r="C45" s="134" t="n">
        <v>4</v>
      </c>
      <c r="D45" s="137" t="n">
        <v>-1</v>
      </c>
      <c r="E45" s="135"/>
      <c r="F45" s="137" t="n">
        <v>-1</v>
      </c>
      <c r="G45" s="136"/>
    </row>
    <row r="46" customFormat="false" ht="15" hidden="false" customHeight="false" outlineLevel="0" collapsed="false">
      <c r="A46" s="132"/>
      <c r="B46" s="133" t="s">
        <v>73</v>
      </c>
      <c r="C46" s="134" t="n">
        <v>3</v>
      </c>
      <c r="D46" s="135"/>
      <c r="E46" s="137" t="n">
        <v>1</v>
      </c>
      <c r="F46" s="137" t="n">
        <v>-1</v>
      </c>
      <c r="G46" s="136"/>
    </row>
    <row r="47" customFormat="false" ht="15" hidden="false" customHeight="false" outlineLevel="0" collapsed="false">
      <c r="A47" s="132"/>
      <c r="B47" s="133" t="s">
        <v>74</v>
      </c>
      <c r="C47" s="134" t="n">
        <v>4</v>
      </c>
      <c r="D47" s="135"/>
      <c r="E47" s="137" t="n">
        <v>-1</v>
      </c>
      <c r="F47" s="137" t="n">
        <v>-2</v>
      </c>
      <c r="G47" s="138" t="n">
        <v>1</v>
      </c>
    </row>
    <row r="48" customFormat="false" ht="15" hidden="false" customHeight="false" outlineLevel="0" collapsed="false">
      <c r="A48" s="132"/>
      <c r="B48" s="133" t="s">
        <v>76</v>
      </c>
      <c r="C48" s="134" t="n">
        <v>4</v>
      </c>
      <c r="D48" s="137" t="n">
        <v>-1</v>
      </c>
      <c r="E48" s="135"/>
      <c r="F48" s="137" t="n">
        <v>1</v>
      </c>
      <c r="G48" s="138" t="n">
        <v>-1</v>
      </c>
    </row>
    <row r="49" customFormat="false" ht="15" hidden="false" customHeight="false" outlineLevel="0" collapsed="false">
      <c r="A49" s="132"/>
      <c r="B49" s="133" t="s">
        <v>57</v>
      </c>
      <c r="C49" s="134" t="n">
        <v>3</v>
      </c>
      <c r="D49" s="137" t="n">
        <v>1</v>
      </c>
      <c r="E49" s="135"/>
      <c r="F49" s="137" t="n">
        <v>-1</v>
      </c>
      <c r="G49" s="138" t="n">
        <v>1</v>
      </c>
    </row>
    <row r="50" customFormat="false" ht="15" hidden="false" customHeight="false" outlineLevel="0" collapsed="false">
      <c r="A50" s="132"/>
      <c r="B50" s="133" t="s">
        <v>58</v>
      </c>
      <c r="C50" s="134" t="n">
        <v>3</v>
      </c>
      <c r="D50" s="135"/>
      <c r="E50" s="135"/>
      <c r="F50" s="135"/>
      <c r="G50" s="136"/>
    </row>
    <row r="51" customFormat="false" ht="15" hidden="false" customHeight="false" outlineLevel="0" collapsed="false">
      <c r="A51" s="132"/>
      <c r="B51" s="133" t="s">
        <v>37</v>
      </c>
      <c r="C51" s="134" t="n">
        <v>5</v>
      </c>
      <c r="D51" s="135"/>
      <c r="E51" s="135"/>
      <c r="F51" s="135"/>
      <c r="G51" s="138" t="n">
        <v>-1</v>
      </c>
    </row>
    <row r="52" customFormat="false" ht="15" hidden="false" customHeight="false" outlineLevel="0" collapsed="false">
      <c r="A52" s="139"/>
      <c r="B52" s="140" t="s">
        <v>59</v>
      </c>
      <c r="C52" s="141" t="n">
        <v>2</v>
      </c>
      <c r="D52" s="142"/>
      <c r="E52" s="142"/>
      <c r="F52" s="142"/>
      <c r="G52" s="145"/>
    </row>
    <row r="53" customFormat="false" ht="15" hidden="false" customHeight="false" outlineLevel="0" collapsed="false">
      <c r="A53" s="127" t="s">
        <v>178</v>
      </c>
      <c r="B53" s="128"/>
      <c r="C53" s="129"/>
      <c r="D53" s="130"/>
      <c r="E53" s="130"/>
      <c r="F53" s="130"/>
      <c r="G53" s="131"/>
    </row>
    <row r="54" customFormat="false" ht="15" hidden="false" customHeight="false" outlineLevel="0" collapsed="false">
      <c r="A54" s="132"/>
      <c r="B54" s="133" t="s">
        <v>71</v>
      </c>
      <c r="C54" s="134" t="n">
        <v>3</v>
      </c>
      <c r="D54" s="135"/>
      <c r="E54" s="137" t="n">
        <v>-1</v>
      </c>
      <c r="F54" s="135"/>
      <c r="G54" s="136"/>
    </row>
    <row r="55" customFormat="false" ht="15" hidden="false" customHeight="false" outlineLevel="0" collapsed="false">
      <c r="A55" s="132"/>
      <c r="B55" s="133" t="s">
        <v>72</v>
      </c>
      <c r="C55" s="134" t="n">
        <v>3</v>
      </c>
      <c r="D55" s="137" t="n">
        <v>-2</v>
      </c>
      <c r="E55" s="135"/>
      <c r="F55" s="137" t="n">
        <v>1</v>
      </c>
      <c r="G55" s="138" t="n">
        <v>1</v>
      </c>
    </row>
    <row r="56" customFormat="false" ht="15" hidden="false" customHeight="false" outlineLevel="0" collapsed="false">
      <c r="A56" s="132"/>
      <c r="B56" s="133" t="s">
        <v>55</v>
      </c>
      <c r="C56" s="134" t="n">
        <v>2</v>
      </c>
      <c r="D56" s="135"/>
      <c r="E56" s="135"/>
      <c r="F56" s="135"/>
      <c r="G56" s="136"/>
    </row>
    <row r="57" customFormat="false" ht="15" hidden="false" customHeight="false" outlineLevel="0" collapsed="false">
      <c r="A57" s="132"/>
      <c r="B57" s="133" t="s">
        <v>56</v>
      </c>
      <c r="C57" s="134" t="n">
        <v>4</v>
      </c>
      <c r="D57" s="137" t="n">
        <v>-1</v>
      </c>
      <c r="E57" s="137" t="n">
        <v>-1</v>
      </c>
      <c r="F57" s="137" t="n">
        <v>-1</v>
      </c>
      <c r="G57" s="138" t="n">
        <v>1</v>
      </c>
    </row>
    <row r="58" customFormat="false" ht="15" hidden="false" customHeight="false" outlineLevel="0" collapsed="false">
      <c r="A58" s="132"/>
      <c r="B58" s="133" t="s">
        <v>73</v>
      </c>
      <c r="C58" s="134" t="n">
        <v>4</v>
      </c>
      <c r="D58" s="135"/>
      <c r="E58" s="137" t="n">
        <v>-1</v>
      </c>
      <c r="F58" s="137" t="n">
        <v>-1</v>
      </c>
      <c r="G58" s="138" t="n">
        <v>1</v>
      </c>
    </row>
    <row r="59" customFormat="false" ht="15" hidden="false" customHeight="false" outlineLevel="0" collapsed="false">
      <c r="A59" s="132"/>
      <c r="B59" s="133" t="s">
        <v>74</v>
      </c>
      <c r="C59" s="134" t="n">
        <v>2</v>
      </c>
      <c r="D59" s="135"/>
      <c r="E59" s="137" t="n">
        <v>1</v>
      </c>
      <c r="F59" s="135"/>
      <c r="G59" s="136"/>
    </row>
    <row r="60" customFormat="false" ht="15" hidden="false" customHeight="false" outlineLevel="0" collapsed="false">
      <c r="A60" s="132"/>
      <c r="B60" s="133" t="s">
        <v>76</v>
      </c>
      <c r="C60" s="134" t="n">
        <v>3</v>
      </c>
      <c r="D60" s="137" t="n">
        <v>1</v>
      </c>
      <c r="E60" s="137" t="n">
        <v>-1</v>
      </c>
      <c r="F60" s="137" t="n">
        <v>1</v>
      </c>
      <c r="G60" s="136"/>
    </row>
    <row r="61" customFormat="false" ht="15" hidden="false" customHeight="false" outlineLevel="0" collapsed="false">
      <c r="A61" s="132"/>
      <c r="B61" s="133" t="s">
        <v>57</v>
      </c>
      <c r="C61" s="134" t="n">
        <v>3</v>
      </c>
      <c r="D61" s="135"/>
      <c r="E61" s="135"/>
      <c r="F61" s="137" t="n">
        <v>-1</v>
      </c>
      <c r="G61" s="138" t="n">
        <v>-1</v>
      </c>
    </row>
    <row r="62" customFormat="false" ht="15" hidden="false" customHeight="false" outlineLevel="0" collapsed="false">
      <c r="A62" s="132"/>
      <c r="B62" s="133" t="s">
        <v>58</v>
      </c>
      <c r="C62" s="134" t="n">
        <v>3</v>
      </c>
      <c r="D62" s="135"/>
      <c r="E62" s="135"/>
      <c r="F62" s="135"/>
      <c r="G62" s="136"/>
    </row>
    <row r="63" customFormat="false" ht="15" hidden="false" customHeight="false" outlineLevel="0" collapsed="false">
      <c r="A63" s="132"/>
      <c r="B63" s="133" t="s">
        <v>37</v>
      </c>
      <c r="C63" s="134" t="n">
        <v>5</v>
      </c>
      <c r="D63" s="135"/>
      <c r="E63" s="137" t="n">
        <v>-1</v>
      </c>
      <c r="F63" s="135"/>
      <c r="G63" s="136"/>
    </row>
    <row r="64" customFormat="false" ht="15" hidden="false" customHeight="false" outlineLevel="0" collapsed="false">
      <c r="A64" s="139"/>
      <c r="B64" s="140" t="s">
        <v>59</v>
      </c>
      <c r="C64" s="141" t="n">
        <v>2</v>
      </c>
      <c r="D64" s="142"/>
      <c r="E64" s="142"/>
      <c r="F64" s="142"/>
      <c r="G64" s="145"/>
    </row>
    <row r="65" customFormat="false" ht="15" hidden="false" customHeight="false" outlineLevel="0" collapsed="false">
      <c r="A65" s="127" t="s">
        <v>179</v>
      </c>
      <c r="B65" s="128"/>
      <c r="C65" s="129"/>
      <c r="D65" s="130"/>
      <c r="E65" s="130"/>
      <c r="F65" s="130"/>
      <c r="G65" s="131"/>
    </row>
    <row r="66" customFormat="false" ht="15" hidden="false" customHeight="false" outlineLevel="0" collapsed="false">
      <c r="A66" s="132"/>
      <c r="B66" s="133" t="s">
        <v>71</v>
      </c>
      <c r="C66" s="134" t="n">
        <v>2</v>
      </c>
      <c r="D66" s="135"/>
      <c r="E66" s="135"/>
      <c r="F66" s="135"/>
      <c r="G66" s="136"/>
    </row>
    <row r="67" customFormat="false" ht="15" hidden="false" customHeight="false" outlineLevel="0" collapsed="false">
      <c r="A67" s="132"/>
      <c r="B67" s="133" t="s">
        <v>72</v>
      </c>
      <c r="C67" s="134" t="n">
        <v>4</v>
      </c>
      <c r="D67" s="137" t="n">
        <v>-1</v>
      </c>
      <c r="E67" s="135"/>
      <c r="F67" s="135"/>
      <c r="G67" s="138" t="n">
        <v>1</v>
      </c>
    </row>
    <row r="68" customFormat="false" ht="15" hidden="false" customHeight="false" outlineLevel="0" collapsed="false">
      <c r="A68" s="132"/>
      <c r="B68" s="133" t="s">
        <v>55</v>
      </c>
      <c r="C68" s="134" t="n">
        <v>3</v>
      </c>
      <c r="D68" s="137" t="n">
        <v>-1</v>
      </c>
      <c r="E68" s="137" t="n">
        <v>-1</v>
      </c>
      <c r="F68" s="137" t="n">
        <v>-1</v>
      </c>
      <c r="G68" s="138" t="n">
        <v>1</v>
      </c>
    </row>
    <row r="69" customFormat="false" ht="15" hidden="false" customHeight="false" outlineLevel="0" collapsed="false">
      <c r="A69" s="132"/>
      <c r="B69" s="133" t="s">
        <v>56</v>
      </c>
      <c r="C69" s="134" t="n">
        <v>2</v>
      </c>
      <c r="D69" s="135"/>
      <c r="E69" s="137" t="n">
        <v>1</v>
      </c>
      <c r="F69" s="137" t="n">
        <v>-1</v>
      </c>
      <c r="G69" s="138" t="n">
        <v>-1</v>
      </c>
    </row>
    <row r="70" customFormat="false" ht="15" hidden="false" customHeight="false" outlineLevel="0" collapsed="false">
      <c r="A70" s="132"/>
      <c r="B70" s="133" t="s">
        <v>73</v>
      </c>
      <c r="C70" s="134" t="n">
        <v>1</v>
      </c>
      <c r="D70" s="135"/>
      <c r="E70" s="135"/>
      <c r="F70" s="135"/>
      <c r="G70" s="136"/>
    </row>
    <row r="71" customFormat="false" ht="15" hidden="false" customHeight="false" outlineLevel="0" collapsed="false">
      <c r="A71" s="132"/>
      <c r="B71" s="133" t="s">
        <v>74</v>
      </c>
      <c r="C71" s="134" t="n">
        <v>3</v>
      </c>
      <c r="D71" s="137" t="n">
        <v>-1</v>
      </c>
      <c r="E71" s="137" t="n">
        <v>-1</v>
      </c>
      <c r="F71" s="137" t="n">
        <v>-1</v>
      </c>
      <c r="G71" s="138" t="n">
        <v>1</v>
      </c>
    </row>
    <row r="72" customFormat="false" ht="15" hidden="false" customHeight="false" outlineLevel="0" collapsed="false">
      <c r="A72" s="132"/>
      <c r="B72" s="133" t="s">
        <v>76</v>
      </c>
      <c r="C72" s="134" t="n">
        <v>2</v>
      </c>
      <c r="D72" s="137" t="n">
        <v>-1</v>
      </c>
      <c r="E72" s="135"/>
      <c r="F72" s="135"/>
      <c r="G72" s="138" t="n">
        <v>1</v>
      </c>
    </row>
    <row r="73" customFormat="false" ht="15" hidden="false" customHeight="false" outlineLevel="0" collapsed="false">
      <c r="A73" s="132"/>
      <c r="B73" s="133" t="s">
        <v>57</v>
      </c>
      <c r="C73" s="134" t="n">
        <v>3</v>
      </c>
      <c r="D73" s="137" t="n">
        <v>-1</v>
      </c>
      <c r="E73" s="135"/>
      <c r="F73" s="137" t="n">
        <v>-1</v>
      </c>
      <c r="G73" s="138" t="n">
        <v>1</v>
      </c>
    </row>
    <row r="74" customFormat="false" ht="15" hidden="false" customHeight="false" outlineLevel="0" collapsed="false">
      <c r="A74" s="132"/>
      <c r="B74" s="133" t="s">
        <v>58</v>
      </c>
      <c r="C74" s="134" t="n">
        <v>3</v>
      </c>
      <c r="D74" s="135"/>
      <c r="E74" s="135"/>
      <c r="F74" s="135"/>
      <c r="G74" s="136"/>
    </row>
    <row r="75" customFormat="false" ht="15" hidden="false" customHeight="false" outlineLevel="0" collapsed="false">
      <c r="A75" s="132"/>
      <c r="B75" s="133" t="s">
        <v>37</v>
      </c>
      <c r="C75" s="134" t="n">
        <v>4</v>
      </c>
      <c r="D75" s="137" t="n">
        <v>-1</v>
      </c>
      <c r="E75" s="135"/>
      <c r="F75" s="137" t="n">
        <v>1</v>
      </c>
      <c r="G75" s="136"/>
    </row>
    <row r="76" customFormat="false" ht="15" hidden="false" customHeight="false" outlineLevel="0" collapsed="false">
      <c r="A76" s="139"/>
      <c r="B76" s="140" t="s">
        <v>59</v>
      </c>
      <c r="C76" s="141" t="n">
        <v>3</v>
      </c>
      <c r="D76" s="142"/>
      <c r="E76" s="142"/>
      <c r="F76" s="143" t="n">
        <v>-1</v>
      </c>
      <c r="G76" s="144" t="n">
        <v>1</v>
      </c>
    </row>
    <row r="77" customFormat="false" ht="15" hidden="false" customHeight="false" outlineLevel="0" collapsed="false">
      <c r="A77" s="127" t="s">
        <v>180</v>
      </c>
      <c r="B77" s="128"/>
      <c r="C77" s="129"/>
      <c r="D77" s="130"/>
      <c r="E77" s="130"/>
      <c r="F77" s="130"/>
      <c r="G77" s="131"/>
    </row>
    <row r="78" customFormat="false" ht="15" hidden="false" customHeight="false" outlineLevel="0" collapsed="false">
      <c r="A78" s="132"/>
      <c r="B78" s="133" t="s">
        <v>71</v>
      </c>
      <c r="C78" s="134" t="n">
        <v>2</v>
      </c>
      <c r="D78" s="137" t="n">
        <v>2</v>
      </c>
      <c r="E78" s="137" t="n">
        <v>-1</v>
      </c>
      <c r="F78" s="135"/>
      <c r="G78" s="136"/>
    </row>
    <row r="79" customFormat="false" ht="15" hidden="false" customHeight="false" outlineLevel="0" collapsed="false">
      <c r="A79" s="132"/>
      <c r="B79" s="133" t="s">
        <v>72</v>
      </c>
      <c r="C79" s="134" t="n">
        <v>1</v>
      </c>
      <c r="D79" s="135"/>
      <c r="E79" s="135"/>
      <c r="F79" s="135"/>
      <c r="G79" s="138" t="n">
        <v>1</v>
      </c>
    </row>
    <row r="80" customFormat="false" ht="15" hidden="false" customHeight="false" outlineLevel="0" collapsed="false">
      <c r="A80" s="132"/>
      <c r="B80" s="133" t="s">
        <v>55</v>
      </c>
      <c r="C80" s="134" t="n">
        <v>2</v>
      </c>
      <c r="D80" s="137" t="n">
        <v>1</v>
      </c>
      <c r="E80" s="135"/>
      <c r="F80" s="135"/>
      <c r="G80" s="136"/>
    </row>
    <row r="81" customFormat="false" ht="15" hidden="false" customHeight="false" outlineLevel="0" collapsed="false">
      <c r="A81" s="132"/>
      <c r="B81" s="133" t="s">
        <v>56</v>
      </c>
      <c r="C81" s="134" t="n">
        <v>3</v>
      </c>
      <c r="D81" s="135"/>
      <c r="E81" s="135"/>
      <c r="F81" s="137" t="n">
        <v>-1</v>
      </c>
      <c r="G81" s="138" t="n">
        <v>1</v>
      </c>
    </row>
    <row r="82" customFormat="false" ht="15" hidden="false" customHeight="false" outlineLevel="0" collapsed="false">
      <c r="A82" s="132"/>
      <c r="B82" s="133" t="s">
        <v>73</v>
      </c>
      <c r="C82" s="134" t="n">
        <v>2</v>
      </c>
      <c r="D82" s="135"/>
      <c r="E82" s="135"/>
      <c r="F82" s="135"/>
      <c r="G82" s="138" t="n">
        <v>1</v>
      </c>
    </row>
    <row r="83" customFormat="false" ht="15" hidden="false" customHeight="false" outlineLevel="0" collapsed="false">
      <c r="A83" s="132"/>
      <c r="B83" s="133" t="s">
        <v>74</v>
      </c>
      <c r="C83" s="134" t="n">
        <v>2</v>
      </c>
      <c r="D83" s="137" t="n">
        <v>1</v>
      </c>
      <c r="E83" s="135"/>
      <c r="F83" s="135"/>
      <c r="G83" s="136"/>
    </row>
    <row r="84" customFormat="false" ht="15" hidden="false" customHeight="false" outlineLevel="0" collapsed="false">
      <c r="A84" s="132"/>
      <c r="B84" s="133" t="s">
        <v>76</v>
      </c>
      <c r="C84" s="134" t="n">
        <v>3</v>
      </c>
      <c r="D84" s="137" t="n">
        <v>1</v>
      </c>
      <c r="E84" s="137" t="n">
        <v>-1</v>
      </c>
      <c r="F84" s="135"/>
      <c r="G84" s="136"/>
    </row>
    <row r="85" customFormat="false" ht="15" hidden="false" customHeight="false" outlineLevel="0" collapsed="false">
      <c r="A85" s="132"/>
      <c r="B85" s="133" t="s">
        <v>57</v>
      </c>
      <c r="C85" s="134" t="n">
        <v>4</v>
      </c>
      <c r="D85" s="135"/>
      <c r="E85" s="137" t="n">
        <v>-2</v>
      </c>
      <c r="F85" s="135"/>
      <c r="G85" s="136"/>
    </row>
    <row r="86" customFormat="false" ht="15" hidden="false" customHeight="false" outlineLevel="0" collapsed="false">
      <c r="A86" s="132"/>
      <c r="B86" s="133" t="s">
        <v>58</v>
      </c>
      <c r="C86" s="134" t="n">
        <v>3</v>
      </c>
      <c r="D86" s="135"/>
      <c r="E86" s="135"/>
      <c r="F86" s="135"/>
      <c r="G86" s="136"/>
    </row>
    <row r="87" customFormat="false" ht="15" hidden="false" customHeight="false" outlineLevel="0" collapsed="false">
      <c r="A87" s="132"/>
      <c r="B87" s="133" t="s">
        <v>37</v>
      </c>
      <c r="C87" s="134" t="n">
        <v>5</v>
      </c>
      <c r="D87" s="135"/>
      <c r="E87" s="137" t="n">
        <v>-1</v>
      </c>
      <c r="F87" s="135"/>
      <c r="G87" s="136"/>
    </row>
    <row r="88" customFormat="false" ht="15" hidden="false" customHeight="false" outlineLevel="0" collapsed="false">
      <c r="A88" s="139"/>
      <c r="B88" s="140" t="s">
        <v>59</v>
      </c>
      <c r="C88" s="141" t="n">
        <v>5</v>
      </c>
      <c r="D88" s="142"/>
      <c r="E88" s="142"/>
      <c r="F88" s="143" t="n">
        <v>-1</v>
      </c>
      <c r="G88" s="145"/>
    </row>
    <row r="89" customFormat="false" ht="15" hidden="false" customHeight="false" outlineLevel="0" collapsed="false">
      <c r="A89" s="127" t="s">
        <v>181</v>
      </c>
      <c r="B89" s="128"/>
      <c r="C89" s="129"/>
      <c r="D89" s="130"/>
      <c r="E89" s="130"/>
      <c r="F89" s="130"/>
      <c r="G89" s="131"/>
    </row>
    <row r="90" customFormat="false" ht="15" hidden="false" customHeight="false" outlineLevel="0" collapsed="false">
      <c r="A90" s="132"/>
      <c r="B90" s="133" t="s">
        <v>71</v>
      </c>
      <c r="C90" s="134" t="n">
        <v>3</v>
      </c>
      <c r="D90" s="135"/>
      <c r="E90" s="137" t="n">
        <v>-1</v>
      </c>
      <c r="F90" s="135"/>
      <c r="G90" s="136"/>
    </row>
    <row r="91" customFormat="false" ht="15" hidden="false" customHeight="false" outlineLevel="0" collapsed="false">
      <c r="A91" s="132"/>
      <c r="B91" s="133" t="s">
        <v>72</v>
      </c>
      <c r="C91" s="134" t="n">
        <v>4</v>
      </c>
      <c r="D91" s="137" t="n">
        <v>1</v>
      </c>
      <c r="E91" s="135"/>
      <c r="F91" s="135"/>
      <c r="G91" s="136"/>
    </row>
    <row r="92" customFormat="false" ht="15" hidden="false" customHeight="false" outlineLevel="0" collapsed="false">
      <c r="A92" s="132"/>
      <c r="B92" s="133" t="s">
        <v>55</v>
      </c>
      <c r="C92" s="134" t="n">
        <v>3</v>
      </c>
      <c r="D92" s="137" t="n">
        <v>-1</v>
      </c>
      <c r="E92" s="137" t="n">
        <v>-1</v>
      </c>
      <c r="F92" s="135"/>
      <c r="G92" s="136"/>
    </row>
    <row r="93" customFormat="false" ht="15" hidden="false" customHeight="false" outlineLevel="0" collapsed="false">
      <c r="A93" s="132"/>
      <c r="B93" s="133" t="s">
        <v>56</v>
      </c>
      <c r="C93" s="134" t="n">
        <v>3</v>
      </c>
      <c r="D93" s="137" t="n">
        <v>-2</v>
      </c>
      <c r="E93" s="135"/>
      <c r="F93" s="135"/>
      <c r="G93" s="136"/>
    </row>
    <row r="94" customFormat="false" ht="15" hidden="false" customHeight="false" outlineLevel="0" collapsed="false">
      <c r="A94" s="132"/>
      <c r="B94" s="133" t="s">
        <v>73</v>
      </c>
      <c r="C94" s="134" t="n">
        <v>3</v>
      </c>
      <c r="D94" s="135"/>
      <c r="E94" s="137" t="n">
        <v>-1</v>
      </c>
      <c r="F94" s="135"/>
      <c r="G94" s="136"/>
    </row>
    <row r="95" customFormat="false" ht="15" hidden="false" customHeight="false" outlineLevel="0" collapsed="false">
      <c r="A95" s="132"/>
      <c r="B95" s="133" t="s">
        <v>74</v>
      </c>
      <c r="C95" s="134" t="n">
        <v>3</v>
      </c>
      <c r="D95" s="137" t="n">
        <v>-1</v>
      </c>
      <c r="E95" s="137" t="n">
        <v>-1</v>
      </c>
      <c r="F95" s="135"/>
      <c r="G95" s="136"/>
    </row>
    <row r="96" customFormat="false" ht="15" hidden="false" customHeight="false" outlineLevel="0" collapsed="false">
      <c r="A96" s="132"/>
      <c r="B96" s="133" t="s">
        <v>76</v>
      </c>
      <c r="C96" s="134" t="n">
        <v>2</v>
      </c>
      <c r="D96" s="137" t="n">
        <v>-1</v>
      </c>
      <c r="E96" s="137" t="n">
        <v>2</v>
      </c>
      <c r="F96" s="137" t="n">
        <v>-1</v>
      </c>
      <c r="G96" s="136"/>
    </row>
    <row r="97" customFormat="false" ht="15" hidden="false" customHeight="false" outlineLevel="0" collapsed="false">
      <c r="A97" s="132"/>
      <c r="B97" s="133" t="s">
        <v>57</v>
      </c>
      <c r="C97" s="134" t="n">
        <v>3</v>
      </c>
      <c r="D97" s="135"/>
      <c r="E97" s="135"/>
      <c r="F97" s="135"/>
      <c r="G97" s="136"/>
    </row>
    <row r="98" customFormat="false" ht="15" hidden="false" customHeight="false" outlineLevel="0" collapsed="false">
      <c r="A98" s="132"/>
      <c r="B98" s="133" t="s">
        <v>58</v>
      </c>
      <c r="C98" s="134" t="n">
        <v>3</v>
      </c>
      <c r="D98" s="135"/>
      <c r="E98" s="135"/>
      <c r="F98" s="135"/>
      <c r="G98" s="136"/>
    </row>
    <row r="99" customFormat="false" ht="15" hidden="false" customHeight="false" outlineLevel="0" collapsed="false">
      <c r="A99" s="132"/>
      <c r="B99" s="133" t="s">
        <v>37</v>
      </c>
      <c r="C99" s="134" t="n">
        <v>5</v>
      </c>
      <c r="D99" s="135"/>
      <c r="E99" s="135"/>
      <c r="F99" s="135"/>
      <c r="G99" s="136"/>
    </row>
    <row r="100" customFormat="false" ht="15" hidden="false" customHeight="false" outlineLevel="0" collapsed="false">
      <c r="A100" s="139"/>
      <c r="B100" s="140" t="s">
        <v>59</v>
      </c>
      <c r="C100" s="141" t="n">
        <v>3</v>
      </c>
      <c r="D100" s="142"/>
      <c r="E100" s="142"/>
      <c r="F100" s="142"/>
      <c r="G100" s="145"/>
    </row>
    <row r="101" customFormat="false" ht="15" hidden="false" customHeight="false" outlineLevel="0" collapsed="false">
      <c r="A101" s="127" t="s">
        <v>182</v>
      </c>
      <c r="B101" s="128"/>
      <c r="C101" s="129"/>
      <c r="D101" s="130"/>
      <c r="E101" s="130"/>
      <c r="F101" s="130"/>
      <c r="G101" s="131"/>
    </row>
    <row r="102" customFormat="false" ht="15" hidden="false" customHeight="false" outlineLevel="0" collapsed="false">
      <c r="A102" s="132"/>
      <c r="B102" s="133" t="s">
        <v>71</v>
      </c>
      <c r="C102" s="134" t="n">
        <v>4</v>
      </c>
      <c r="D102" s="135"/>
      <c r="E102" s="137" t="n">
        <v>1</v>
      </c>
      <c r="F102" s="135"/>
      <c r="G102" s="138" t="n">
        <v>-1</v>
      </c>
    </row>
    <row r="103" customFormat="false" ht="15" hidden="false" customHeight="false" outlineLevel="0" collapsed="false">
      <c r="A103" s="132"/>
      <c r="B103" s="133" t="s">
        <v>72</v>
      </c>
      <c r="C103" s="134" t="n">
        <v>4</v>
      </c>
      <c r="D103" s="137" t="n">
        <v>1</v>
      </c>
      <c r="E103" s="135"/>
      <c r="F103" s="137" t="n">
        <v>-1</v>
      </c>
      <c r="G103" s="138" t="n">
        <v>-1</v>
      </c>
    </row>
    <row r="104" customFormat="false" ht="15" hidden="false" customHeight="false" outlineLevel="0" collapsed="false">
      <c r="A104" s="132"/>
      <c r="B104" s="133" t="s">
        <v>55</v>
      </c>
      <c r="C104" s="134" t="n">
        <v>2</v>
      </c>
      <c r="D104" s="135"/>
      <c r="E104" s="135"/>
      <c r="F104" s="137" t="n">
        <v>-1</v>
      </c>
      <c r="G104" s="138" t="n">
        <v>1</v>
      </c>
    </row>
    <row r="105" customFormat="false" ht="15" hidden="false" customHeight="false" outlineLevel="0" collapsed="false">
      <c r="A105" s="132"/>
      <c r="B105" s="133" t="s">
        <v>56</v>
      </c>
      <c r="C105" s="134" t="n">
        <v>3</v>
      </c>
      <c r="D105" s="135"/>
      <c r="E105" s="135"/>
      <c r="F105" s="135"/>
      <c r="G105" s="136"/>
    </row>
    <row r="106" customFormat="false" ht="15" hidden="false" customHeight="false" outlineLevel="0" collapsed="false">
      <c r="A106" s="132"/>
      <c r="B106" s="133" t="s">
        <v>73</v>
      </c>
      <c r="C106" s="134" t="n">
        <v>2</v>
      </c>
      <c r="D106" s="135"/>
      <c r="E106" s="137" t="n">
        <v>-1</v>
      </c>
      <c r="F106" s="137" t="n">
        <v>1</v>
      </c>
      <c r="G106" s="138" t="n">
        <v>1</v>
      </c>
    </row>
    <row r="107" customFormat="false" ht="15" hidden="false" customHeight="false" outlineLevel="0" collapsed="false">
      <c r="A107" s="132"/>
      <c r="B107" s="133" t="s">
        <v>74</v>
      </c>
      <c r="C107" s="134" t="n">
        <v>2</v>
      </c>
      <c r="D107" s="135"/>
      <c r="E107" s="135"/>
      <c r="F107" s="137" t="n">
        <v>-1</v>
      </c>
      <c r="G107" s="138" t="n">
        <v>1</v>
      </c>
    </row>
    <row r="108" customFormat="false" ht="15" hidden="false" customHeight="false" outlineLevel="0" collapsed="false">
      <c r="A108" s="132"/>
      <c r="B108" s="133" t="s">
        <v>76</v>
      </c>
      <c r="C108" s="134" t="n">
        <v>3</v>
      </c>
      <c r="D108" s="137" t="n">
        <v>-1</v>
      </c>
      <c r="E108" s="137" t="n">
        <v>-2</v>
      </c>
      <c r="F108" s="137" t="n">
        <v>-1</v>
      </c>
      <c r="G108" s="138" t="n">
        <v>2</v>
      </c>
    </row>
    <row r="109" customFormat="false" ht="15" hidden="false" customHeight="false" outlineLevel="0" collapsed="false">
      <c r="A109" s="132"/>
      <c r="B109" s="133" t="s">
        <v>57</v>
      </c>
      <c r="C109" s="134" t="n">
        <v>4</v>
      </c>
      <c r="D109" s="137" t="n">
        <v>1</v>
      </c>
      <c r="E109" s="137" t="n">
        <v>-1</v>
      </c>
      <c r="F109" s="137" t="n">
        <v>-1</v>
      </c>
      <c r="G109" s="138" t="n">
        <v>-1</v>
      </c>
    </row>
    <row r="110" customFormat="false" ht="15" hidden="false" customHeight="false" outlineLevel="0" collapsed="false">
      <c r="A110" s="132"/>
      <c r="B110" s="133" t="s">
        <v>58</v>
      </c>
      <c r="C110" s="134" t="n">
        <v>3</v>
      </c>
      <c r="D110" s="135"/>
      <c r="E110" s="135"/>
      <c r="F110" s="135"/>
      <c r="G110" s="136"/>
    </row>
    <row r="111" customFormat="false" ht="15" hidden="false" customHeight="false" outlineLevel="0" collapsed="false">
      <c r="A111" s="132"/>
      <c r="B111" s="133" t="s">
        <v>37</v>
      </c>
      <c r="C111" s="134" t="n">
        <v>5</v>
      </c>
      <c r="D111" s="135"/>
      <c r="E111" s="135"/>
      <c r="F111" s="135"/>
      <c r="G111" s="138" t="n">
        <v>-1</v>
      </c>
    </row>
    <row r="112" customFormat="false" ht="15" hidden="false" customHeight="false" outlineLevel="0" collapsed="false">
      <c r="A112" s="139"/>
      <c r="B112" s="140" t="s">
        <v>59</v>
      </c>
      <c r="C112" s="141" t="n">
        <v>4</v>
      </c>
      <c r="D112" s="142"/>
      <c r="E112" s="142"/>
      <c r="F112" s="143" t="n">
        <v>-1</v>
      </c>
      <c r="G112" s="145"/>
    </row>
    <row r="113" customFormat="false" ht="15" hidden="false" customHeight="false" outlineLevel="0" collapsed="false">
      <c r="A113" s="127" t="s">
        <v>183</v>
      </c>
      <c r="B113" s="128"/>
      <c r="C113" s="129"/>
      <c r="D113" s="130"/>
      <c r="E113" s="130"/>
      <c r="F113" s="130"/>
      <c r="G113" s="131"/>
    </row>
    <row r="114" customFormat="false" ht="15" hidden="false" customHeight="false" outlineLevel="0" collapsed="false">
      <c r="A114" s="132"/>
      <c r="B114" s="133" t="s">
        <v>71</v>
      </c>
      <c r="C114" s="134" t="n">
        <v>4</v>
      </c>
      <c r="D114" s="137" t="n">
        <v>1</v>
      </c>
      <c r="E114" s="135"/>
      <c r="F114" s="135"/>
      <c r="G114" s="138" t="n">
        <v>-1</v>
      </c>
    </row>
    <row r="115" customFormat="false" ht="15" hidden="false" customHeight="false" outlineLevel="0" collapsed="false">
      <c r="A115" s="132"/>
      <c r="B115" s="133" t="s">
        <v>72</v>
      </c>
      <c r="C115" s="134" t="n">
        <v>3</v>
      </c>
      <c r="D115" s="135"/>
      <c r="E115" s="135"/>
      <c r="F115" s="135"/>
      <c r="G115" s="136"/>
    </row>
    <row r="116" customFormat="false" ht="15" hidden="false" customHeight="false" outlineLevel="0" collapsed="false">
      <c r="A116" s="132"/>
      <c r="B116" s="133" t="s">
        <v>55</v>
      </c>
      <c r="C116" s="134" t="n">
        <v>3</v>
      </c>
      <c r="D116" s="135"/>
      <c r="E116" s="135"/>
      <c r="F116" s="137" t="n">
        <v>1</v>
      </c>
      <c r="G116" s="136"/>
    </row>
    <row r="117" customFormat="false" ht="15" hidden="false" customHeight="false" outlineLevel="0" collapsed="false">
      <c r="A117" s="132"/>
      <c r="B117" s="133" t="s">
        <v>56</v>
      </c>
      <c r="C117" s="134" t="n">
        <v>4</v>
      </c>
      <c r="D117" s="135"/>
      <c r="E117" s="135"/>
      <c r="F117" s="137" t="n">
        <v>-1</v>
      </c>
      <c r="G117" s="138" t="n">
        <v>1</v>
      </c>
    </row>
    <row r="118" customFormat="false" ht="15" hidden="false" customHeight="false" outlineLevel="0" collapsed="false">
      <c r="A118" s="132"/>
      <c r="B118" s="133" t="s">
        <v>73</v>
      </c>
      <c r="C118" s="134" t="n">
        <v>5</v>
      </c>
      <c r="D118" s="135"/>
      <c r="E118" s="137" t="n">
        <v>-1</v>
      </c>
      <c r="F118" s="135"/>
      <c r="G118" s="136"/>
    </row>
    <row r="119" customFormat="false" ht="15" hidden="false" customHeight="false" outlineLevel="0" collapsed="false">
      <c r="A119" s="132"/>
      <c r="B119" s="133" t="s">
        <v>74</v>
      </c>
      <c r="C119" s="134" t="n">
        <v>4</v>
      </c>
      <c r="D119" s="137" t="n">
        <v>1</v>
      </c>
      <c r="E119" s="135"/>
      <c r="F119" s="135"/>
      <c r="G119" s="138" t="n">
        <v>-1</v>
      </c>
    </row>
    <row r="120" customFormat="false" ht="15" hidden="false" customHeight="false" outlineLevel="0" collapsed="false">
      <c r="A120" s="132"/>
      <c r="B120" s="133" t="s">
        <v>76</v>
      </c>
      <c r="C120" s="134" t="n">
        <v>4</v>
      </c>
      <c r="D120" s="135"/>
      <c r="E120" s="135"/>
      <c r="F120" s="137" t="n">
        <v>-1</v>
      </c>
      <c r="G120" s="138" t="n">
        <v>-1</v>
      </c>
    </row>
    <row r="121" customFormat="false" ht="15" hidden="false" customHeight="false" outlineLevel="0" collapsed="false">
      <c r="A121" s="132"/>
      <c r="B121" s="133" t="s">
        <v>57</v>
      </c>
      <c r="C121" s="134" t="n">
        <v>3</v>
      </c>
      <c r="D121" s="137" t="n">
        <v>1</v>
      </c>
      <c r="E121" s="137" t="n">
        <v>-1</v>
      </c>
      <c r="F121" s="135"/>
      <c r="G121" s="136"/>
    </row>
    <row r="122" customFormat="false" ht="15" hidden="false" customHeight="false" outlineLevel="0" collapsed="false">
      <c r="A122" s="132"/>
      <c r="B122" s="133" t="s">
        <v>58</v>
      </c>
      <c r="C122" s="134" t="n">
        <v>3</v>
      </c>
      <c r="D122" s="135"/>
      <c r="E122" s="135"/>
      <c r="F122" s="135"/>
      <c r="G122" s="136"/>
    </row>
    <row r="123" customFormat="false" ht="15" hidden="false" customHeight="false" outlineLevel="0" collapsed="false">
      <c r="A123" s="132"/>
      <c r="B123" s="133" t="s">
        <v>37</v>
      </c>
      <c r="C123" s="134" t="n">
        <v>5</v>
      </c>
      <c r="D123" s="137" t="n">
        <v>-1</v>
      </c>
      <c r="E123" s="135"/>
      <c r="F123" s="135"/>
      <c r="G123" s="138" t="n">
        <v>-1</v>
      </c>
    </row>
    <row r="124" customFormat="false" ht="15" hidden="false" customHeight="false" outlineLevel="0" collapsed="false">
      <c r="A124" s="139"/>
      <c r="B124" s="140" t="s">
        <v>59</v>
      </c>
      <c r="C124" s="141" t="n">
        <v>3</v>
      </c>
      <c r="D124" s="142"/>
      <c r="E124" s="142"/>
      <c r="F124" s="142"/>
      <c r="G124" s="145"/>
    </row>
    <row r="125" customFormat="false" ht="15" hidden="false" customHeight="false" outlineLevel="0" collapsed="false">
      <c r="A125" s="127" t="s">
        <v>184</v>
      </c>
      <c r="B125" s="128"/>
      <c r="C125" s="129"/>
      <c r="D125" s="130"/>
      <c r="E125" s="130"/>
      <c r="F125" s="130"/>
      <c r="G125" s="131"/>
    </row>
    <row r="126" customFormat="false" ht="15" hidden="false" customHeight="false" outlineLevel="0" collapsed="false">
      <c r="A126" s="132"/>
      <c r="B126" s="133" t="s">
        <v>71</v>
      </c>
      <c r="C126" s="134" t="n">
        <v>4</v>
      </c>
      <c r="D126" s="137" t="n">
        <v>1</v>
      </c>
      <c r="E126" s="135"/>
      <c r="F126" s="135"/>
      <c r="G126" s="138" t="n">
        <v>-2</v>
      </c>
    </row>
    <row r="127" customFormat="false" ht="15" hidden="false" customHeight="false" outlineLevel="0" collapsed="false">
      <c r="A127" s="132"/>
      <c r="B127" s="133" t="s">
        <v>72</v>
      </c>
      <c r="C127" s="134" t="n">
        <v>4</v>
      </c>
      <c r="D127" s="137" t="n">
        <v>1</v>
      </c>
      <c r="E127" s="135"/>
      <c r="F127" s="137" t="n">
        <v>-1</v>
      </c>
      <c r="G127" s="136"/>
    </row>
    <row r="128" customFormat="false" ht="15" hidden="false" customHeight="false" outlineLevel="0" collapsed="false">
      <c r="A128" s="132"/>
      <c r="B128" s="133" t="s">
        <v>55</v>
      </c>
      <c r="C128" s="134" t="n">
        <v>3</v>
      </c>
      <c r="D128" s="137" t="n">
        <v>1</v>
      </c>
      <c r="E128" s="135"/>
      <c r="F128" s="137" t="n">
        <v>-1</v>
      </c>
      <c r="G128" s="136"/>
    </row>
    <row r="129" customFormat="false" ht="15" hidden="false" customHeight="false" outlineLevel="0" collapsed="false">
      <c r="A129" s="132"/>
      <c r="B129" s="133" t="s">
        <v>56</v>
      </c>
      <c r="C129" s="134" t="n">
        <v>4</v>
      </c>
      <c r="D129" s="137" t="n">
        <v>-1</v>
      </c>
      <c r="E129" s="137" t="n">
        <v>-1</v>
      </c>
      <c r="F129" s="137" t="n">
        <v>-1</v>
      </c>
      <c r="G129" s="138" t="n">
        <v>1</v>
      </c>
    </row>
    <row r="130" customFormat="false" ht="15" hidden="false" customHeight="false" outlineLevel="0" collapsed="false">
      <c r="A130" s="132"/>
      <c r="B130" s="133" t="s">
        <v>73</v>
      </c>
      <c r="C130" s="134" t="n">
        <v>3</v>
      </c>
      <c r="D130" s="135"/>
      <c r="E130" s="137" t="n">
        <v>1</v>
      </c>
      <c r="F130" s="137" t="n">
        <v>-1</v>
      </c>
      <c r="G130" s="138" t="n">
        <v>1</v>
      </c>
    </row>
    <row r="131" customFormat="false" ht="15" hidden="false" customHeight="false" outlineLevel="0" collapsed="false">
      <c r="A131" s="132"/>
      <c r="B131" s="133" t="s">
        <v>74</v>
      </c>
      <c r="C131" s="134" t="n">
        <v>3</v>
      </c>
      <c r="D131" s="137" t="n">
        <v>1</v>
      </c>
      <c r="E131" s="135"/>
      <c r="F131" s="137" t="n">
        <v>-1</v>
      </c>
      <c r="G131" s="136"/>
    </row>
    <row r="132" customFormat="false" ht="15" hidden="false" customHeight="false" outlineLevel="0" collapsed="false">
      <c r="A132" s="132"/>
      <c r="B132" s="133" t="s">
        <v>76</v>
      </c>
      <c r="C132" s="134" t="n">
        <v>4</v>
      </c>
      <c r="D132" s="135"/>
      <c r="E132" s="135"/>
      <c r="F132" s="137" t="n">
        <v>-1</v>
      </c>
      <c r="G132" s="136"/>
    </row>
    <row r="133" customFormat="false" ht="15" hidden="false" customHeight="false" outlineLevel="0" collapsed="false">
      <c r="A133" s="132"/>
      <c r="B133" s="133" t="s">
        <v>57</v>
      </c>
      <c r="C133" s="134" t="n">
        <v>3</v>
      </c>
      <c r="D133" s="137" t="n">
        <v>1</v>
      </c>
      <c r="E133" s="135"/>
      <c r="F133" s="137" t="n">
        <v>-1</v>
      </c>
      <c r="G133" s="138" t="n">
        <v>1</v>
      </c>
    </row>
    <row r="134" customFormat="false" ht="15" hidden="false" customHeight="false" outlineLevel="0" collapsed="false">
      <c r="A134" s="132"/>
      <c r="B134" s="133" t="s">
        <v>58</v>
      </c>
      <c r="C134" s="134" t="n">
        <v>3</v>
      </c>
      <c r="D134" s="135"/>
      <c r="E134" s="135"/>
      <c r="F134" s="135"/>
      <c r="G134" s="136"/>
    </row>
    <row r="135" customFormat="false" ht="15" hidden="false" customHeight="false" outlineLevel="0" collapsed="false">
      <c r="A135" s="132"/>
      <c r="B135" s="133" t="s">
        <v>37</v>
      </c>
      <c r="C135" s="134" t="n">
        <v>5</v>
      </c>
      <c r="D135" s="135"/>
      <c r="E135" s="135"/>
      <c r="F135" s="135"/>
      <c r="G135" s="136"/>
    </row>
    <row r="136" customFormat="false" ht="15" hidden="false" customHeight="false" outlineLevel="0" collapsed="false">
      <c r="A136" s="139"/>
      <c r="B136" s="140" t="s">
        <v>59</v>
      </c>
      <c r="C136" s="141" t="n">
        <v>3</v>
      </c>
      <c r="D136" s="142"/>
      <c r="E136" s="142"/>
      <c r="F136" s="142"/>
      <c r="G136" s="144" t="n">
        <v>-1</v>
      </c>
    </row>
    <row r="137" customFormat="false" ht="15" hidden="false" customHeight="false" outlineLevel="0" collapsed="false">
      <c r="A137" s="127" t="s">
        <v>185</v>
      </c>
      <c r="B137" s="128"/>
      <c r="C137" s="129"/>
      <c r="D137" s="130"/>
      <c r="E137" s="130"/>
      <c r="F137" s="130"/>
      <c r="G137" s="131"/>
    </row>
    <row r="138" customFormat="false" ht="15" hidden="false" customHeight="false" outlineLevel="0" collapsed="false">
      <c r="A138" s="132"/>
      <c r="B138" s="133" t="s">
        <v>71</v>
      </c>
      <c r="C138" s="134" t="n">
        <v>4</v>
      </c>
      <c r="D138" s="137" t="n">
        <v>1</v>
      </c>
      <c r="E138" s="135"/>
      <c r="F138" s="135"/>
      <c r="G138" s="138" t="n">
        <v>-2</v>
      </c>
    </row>
    <row r="139" customFormat="false" ht="15" hidden="false" customHeight="false" outlineLevel="0" collapsed="false">
      <c r="A139" s="132"/>
      <c r="B139" s="133" t="s">
        <v>72</v>
      </c>
      <c r="C139" s="134" t="n">
        <v>3</v>
      </c>
      <c r="D139" s="137" t="n">
        <v>1</v>
      </c>
      <c r="E139" s="135"/>
      <c r="F139" s="135"/>
      <c r="G139" s="138" t="n">
        <v>-1</v>
      </c>
    </row>
    <row r="140" customFormat="false" ht="15" hidden="false" customHeight="false" outlineLevel="0" collapsed="false">
      <c r="A140" s="132"/>
      <c r="B140" s="133" t="s">
        <v>55</v>
      </c>
      <c r="C140" s="134" t="n">
        <v>2</v>
      </c>
      <c r="D140" s="137" t="n">
        <v>1</v>
      </c>
      <c r="E140" s="135"/>
      <c r="F140" s="135"/>
      <c r="G140" s="138" t="n">
        <v>-1</v>
      </c>
    </row>
    <row r="141" customFormat="false" ht="15" hidden="false" customHeight="false" outlineLevel="0" collapsed="false">
      <c r="A141" s="132"/>
      <c r="B141" s="133" t="s">
        <v>56</v>
      </c>
      <c r="C141" s="134" t="n">
        <v>3</v>
      </c>
      <c r="D141" s="135"/>
      <c r="E141" s="135"/>
      <c r="F141" s="137" t="n">
        <v>-1</v>
      </c>
      <c r="G141" s="138" t="n">
        <v>-1</v>
      </c>
    </row>
    <row r="142" customFormat="false" ht="15" hidden="false" customHeight="false" outlineLevel="0" collapsed="false">
      <c r="A142" s="132"/>
      <c r="B142" s="133" t="s">
        <v>73</v>
      </c>
      <c r="C142" s="134" t="n">
        <v>3</v>
      </c>
      <c r="D142" s="135"/>
      <c r="E142" s="137" t="n">
        <v>1</v>
      </c>
      <c r="F142" s="137" t="n">
        <v>1</v>
      </c>
      <c r="G142" s="138" t="n">
        <v>-1</v>
      </c>
    </row>
    <row r="143" customFormat="false" ht="15" hidden="false" customHeight="false" outlineLevel="0" collapsed="false">
      <c r="A143" s="132"/>
      <c r="B143" s="133" t="s">
        <v>74</v>
      </c>
      <c r="C143" s="134" t="n">
        <v>2</v>
      </c>
      <c r="D143" s="137" t="n">
        <v>1</v>
      </c>
      <c r="E143" s="135"/>
      <c r="F143" s="135"/>
      <c r="G143" s="138" t="n">
        <v>-1</v>
      </c>
    </row>
    <row r="144" customFormat="false" ht="15" hidden="false" customHeight="false" outlineLevel="0" collapsed="false">
      <c r="A144" s="132"/>
      <c r="B144" s="133" t="s">
        <v>76</v>
      </c>
      <c r="C144" s="134" t="n">
        <v>3</v>
      </c>
      <c r="D144" s="137" t="n">
        <v>1</v>
      </c>
      <c r="E144" s="137" t="n">
        <v>1</v>
      </c>
      <c r="F144" s="137" t="n">
        <v>-1</v>
      </c>
      <c r="G144" s="138" t="n">
        <v>-1</v>
      </c>
    </row>
    <row r="145" customFormat="false" ht="15" hidden="false" customHeight="false" outlineLevel="0" collapsed="false">
      <c r="A145" s="132"/>
      <c r="B145" s="133" t="s">
        <v>57</v>
      </c>
      <c r="C145" s="134" t="n">
        <v>3</v>
      </c>
      <c r="D145" s="137" t="n">
        <v>1</v>
      </c>
      <c r="E145" s="135"/>
      <c r="F145" s="135"/>
      <c r="G145" s="138" t="n">
        <v>-1</v>
      </c>
    </row>
    <row r="146" customFormat="false" ht="15" hidden="false" customHeight="false" outlineLevel="0" collapsed="false">
      <c r="A146" s="132"/>
      <c r="B146" s="133" t="s">
        <v>58</v>
      </c>
      <c r="C146" s="134" t="n">
        <v>3</v>
      </c>
      <c r="D146" s="135"/>
      <c r="E146" s="135"/>
      <c r="F146" s="135"/>
      <c r="G146" s="136"/>
    </row>
    <row r="147" customFormat="false" ht="15" hidden="false" customHeight="false" outlineLevel="0" collapsed="false">
      <c r="A147" s="132"/>
      <c r="B147" s="133" t="s">
        <v>37</v>
      </c>
      <c r="C147" s="134" t="n">
        <v>4</v>
      </c>
      <c r="D147" s="135"/>
      <c r="E147" s="137" t="n">
        <v>1</v>
      </c>
      <c r="F147" s="137" t="n">
        <v>1</v>
      </c>
      <c r="G147" s="138" t="n">
        <v>-1</v>
      </c>
    </row>
    <row r="148" customFormat="false" ht="15" hidden="false" customHeight="false" outlineLevel="0" collapsed="false">
      <c r="A148" s="139"/>
      <c r="B148" s="140" t="s">
        <v>59</v>
      </c>
      <c r="C148" s="141" t="n">
        <v>3</v>
      </c>
      <c r="D148" s="142"/>
      <c r="E148" s="142"/>
      <c r="F148" s="142"/>
      <c r="G148" s="144" t="n">
        <v>-1</v>
      </c>
    </row>
    <row r="149" customFormat="false" ht="15" hidden="false" customHeight="false" outlineLevel="0" collapsed="false">
      <c r="A149" s="127" t="s">
        <v>186</v>
      </c>
      <c r="B149" s="128"/>
      <c r="C149" s="129"/>
      <c r="D149" s="130"/>
      <c r="E149" s="130"/>
      <c r="F149" s="130"/>
      <c r="G149" s="131"/>
    </row>
    <row r="150" customFormat="false" ht="15" hidden="false" customHeight="false" outlineLevel="0" collapsed="false">
      <c r="A150" s="132"/>
      <c r="B150" s="133" t="s">
        <v>71</v>
      </c>
      <c r="C150" s="134" t="n">
        <v>5</v>
      </c>
      <c r="D150" s="135"/>
      <c r="E150" s="135"/>
      <c r="F150" s="135"/>
      <c r="G150" s="138" t="n">
        <v>-1</v>
      </c>
    </row>
    <row r="151" customFormat="false" ht="15" hidden="false" customHeight="false" outlineLevel="0" collapsed="false">
      <c r="A151" s="132"/>
      <c r="B151" s="133" t="s">
        <v>72</v>
      </c>
      <c r="C151" s="134" t="n">
        <v>4</v>
      </c>
      <c r="D151" s="137" t="n">
        <v>1</v>
      </c>
      <c r="E151" s="135"/>
      <c r="F151" s="135"/>
      <c r="G151" s="136"/>
    </row>
    <row r="152" customFormat="false" ht="15" hidden="false" customHeight="false" outlineLevel="0" collapsed="false">
      <c r="A152" s="132"/>
      <c r="B152" s="133" t="s">
        <v>55</v>
      </c>
      <c r="C152" s="134" t="n">
        <v>4</v>
      </c>
      <c r="D152" s="137" t="n">
        <v>-1</v>
      </c>
      <c r="E152" s="135"/>
      <c r="F152" s="135"/>
      <c r="G152" s="138" t="n">
        <v>-1</v>
      </c>
    </row>
    <row r="153" customFormat="false" ht="15" hidden="false" customHeight="false" outlineLevel="0" collapsed="false">
      <c r="A153" s="132"/>
      <c r="B153" s="133" t="s">
        <v>56</v>
      </c>
      <c r="C153" s="134" t="n">
        <v>4</v>
      </c>
      <c r="D153" s="135"/>
      <c r="E153" s="135"/>
      <c r="F153" s="135"/>
      <c r="G153" s="138" t="n">
        <v>1</v>
      </c>
    </row>
    <row r="154" customFormat="false" ht="15" hidden="false" customHeight="false" outlineLevel="0" collapsed="false">
      <c r="A154" s="132"/>
      <c r="B154" s="133" t="s">
        <v>73</v>
      </c>
      <c r="C154" s="134" t="n">
        <v>4</v>
      </c>
      <c r="D154" s="135"/>
      <c r="E154" s="135"/>
      <c r="F154" s="135"/>
      <c r="G154" s="138" t="n">
        <v>1</v>
      </c>
    </row>
    <row r="155" customFormat="false" ht="15" hidden="false" customHeight="false" outlineLevel="0" collapsed="false">
      <c r="A155" s="132"/>
      <c r="B155" s="133" t="s">
        <v>74</v>
      </c>
      <c r="C155" s="134" t="n">
        <v>4</v>
      </c>
      <c r="D155" s="135"/>
      <c r="E155" s="135"/>
      <c r="F155" s="135"/>
      <c r="G155" s="138" t="n">
        <v>-1</v>
      </c>
    </row>
    <row r="156" customFormat="false" ht="15" hidden="false" customHeight="false" outlineLevel="0" collapsed="false">
      <c r="A156" s="132"/>
      <c r="B156" s="133" t="s">
        <v>76</v>
      </c>
      <c r="C156" s="134" t="n">
        <v>4</v>
      </c>
      <c r="D156" s="137" t="n">
        <v>-1</v>
      </c>
      <c r="E156" s="137" t="n">
        <v>1</v>
      </c>
      <c r="F156" s="135"/>
      <c r="G156" s="136"/>
    </row>
    <row r="157" customFormat="false" ht="15" hidden="false" customHeight="false" outlineLevel="0" collapsed="false">
      <c r="A157" s="132"/>
      <c r="B157" s="133" t="s">
        <v>57</v>
      </c>
      <c r="C157" s="134" t="n">
        <v>3</v>
      </c>
      <c r="D157" s="135"/>
      <c r="E157" s="137" t="n">
        <v>-1</v>
      </c>
      <c r="F157" s="137" t="n">
        <v>1</v>
      </c>
      <c r="G157" s="136"/>
    </row>
    <row r="158" customFormat="false" ht="15" hidden="false" customHeight="false" outlineLevel="0" collapsed="false">
      <c r="A158" s="132"/>
      <c r="B158" s="133" t="s">
        <v>58</v>
      </c>
      <c r="C158" s="134" t="n">
        <v>3</v>
      </c>
      <c r="D158" s="135"/>
      <c r="E158" s="135"/>
      <c r="F158" s="137" t="n">
        <v>1</v>
      </c>
      <c r="G158" s="136"/>
    </row>
    <row r="159" customFormat="false" ht="15" hidden="false" customHeight="false" outlineLevel="0" collapsed="false">
      <c r="A159" s="132"/>
      <c r="B159" s="133" t="s">
        <v>37</v>
      </c>
      <c r="C159" s="134" t="n">
        <v>5</v>
      </c>
      <c r="D159" s="135"/>
      <c r="E159" s="135"/>
      <c r="F159" s="135"/>
      <c r="G159" s="136"/>
    </row>
    <row r="160" customFormat="false" ht="15" hidden="false" customHeight="false" outlineLevel="0" collapsed="false">
      <c r="A160" s="139"/>
      <c r="B160" s="140" t="s">
        <v>59</v>
      </c>
      <c r="C160" s="141" t="n">
        <v>4</v>
      </c>
      <c r="D160" s="142"/>
      <c r="E160" s="142"/>
      <c r="F160" s="142"/>
      <c r="G160" s="144" t="n">
        <v>-1</v>
      </c>
    </row>
    <row r="161" customFormat="false" ht="15" hidden="false" customHeight="false" outlineLevel="0" collapsed="false">
      <c r="A161" s="127" t="s">
        <v>187</v>
      </c>
      <c r="B161" s="128"/>
      <c r="C161" s="129"/>
      <c r="D161" s="130"/>
      <c r="E161" s="130"/>
      <c r="F161" s="130"/>
      <c r="G161" s="131"/>
    </row>
    <row r="162" customFormat="false" ht="15" hidden="false" customHeight="false" outlineLevel="0" collapsed="false">
      <c r="A162" s="132"/>
      <c r="B162" s="133" t="s">
        <v>71</v>
      </c>
      <c r="C162" s="134" t="n">
        <v>4</v>
      </c>
      <c r="D162" s="137" t="n">
        <v>1</v>
      </c>
      <c r="E162" s="137" t="n">
        <v>1</v>
      </c>
      <c r="F162" s="135"/>
      <c r="G162" s="138" t="n">
        <v>-2</v>
      </c>
    </row>
    <row r="163" customFormat="false" ht="15" hidden="false" customHeight="false" outlineLevel="0" collapsed="false">
      <c r="A163" s="132"/>
      <c r="B163" s="133" t="s">
        <v>72</v>
      </c>
      <c r="C163" s="134" t="n">
        <v>4</v>
      </c>
      <c r="D163" s="137" t="n">
        <v>1</v>
      </c>
      <c r="E163" s="135"/>
      <c r="F163" s="137" t="n">
        <v>-1</v>
      </c>
      <c r="G163" s="136"/>
    </row>
    <row r="164" customFormat="false" ht="15" hidden="false" customHeight="false" outlineLevel="0" collapsed="false">
      <c r="A164" s="132"/>
      <c r="B164" s="133" t="s">
        <v>55</v>
      </c>
      <c r="C164" s="134" t="n">
        <v>2</v>
      </c>
      <c r="D164" s="137" t="n">
        <v>1</v>
      </c>
      <c r="E164" s="135"/>
      <c r="F164" s="135"/>
      <c r="G164" s="138" t="n">
        <v>-1</v>
      </c>
    </row>
    <row r="165" customFormat="false" ht="15" hidden="false" customHeight="false" outlineLevel="0" collapsed="false">
      <c r="A165" s="132"/>
      <c r="B165" s="133" t="s">
        <v>56</v>
      </c>
      <c r="C165" s="134" t="n">
        <v>4</v>
      </c>
      <c r="D165" s="135"/>
      <c r="E165" s="135"/>
      <c r="F165" s="137" t="n">
        <v>-1</v>
      </c>
      <c r="G165" s="138" t="n">
        <v>1</v>
      </c>
    </row>
    <row r="166" customFormat="false" ht="15" hidden="false" customHeight="false" outlineLevel="0" collapsed="false">
      <c r="A166" s="132"/>
      <c r="B166" s="133" t="s">
        <v>73</v>
      </c>
      <c r="C166" s="134" t="n">
        <v>4</v>
      </c>
      <c r="D166" s="135"/>
      <c r="E166" s="135"/>
      <c r="F166" s="137" t="n">
        <v>-2</v>
      </c>
      <c r="G166" s="138" t="n">
        <v>1</v>
      </c>
    </row>
    <row r="167" customFormat="false" ht="15" hidden="false" customHeight="false" outlineLevel="0" collapsed="false">
      <c r="A167" s="132"/>
      <c r="B167" s="133" t="s">
        <v>74</v>
      </c>
      <c r="C167" s="134" t="n">
        <v>2</v>
      </c>
      <c r="D167" s="137" t="n">
        <v>1</v>
      </c>
      <c r="E167" s="135"/>
      <c r="F167" s="135"/>
      <c r="G167" s="138" t="n">
        <v>-1</v>
      </c>
    </row>
    <row r="168" customFormat="false" ht="15" hidden="false" customHeight="false" outlineLevel="0" collapsed="false">
      <c r="A168" s="132"/>
      <c r="B168" s="133" t="s">
        <v>76</v>
      </c>
      <c r="C168" s="134" t="n">
        <v>4</v>
      </c>
      <c r="D168" s="135"/>
      <c r="E168" s="135"/>
      <c r="F168" s="137" t="n">
        <v>-1</v>
      </c>
      <c r="G168" s="138" t="n">
        <v>-1</v>
      </c>
    </row>
    <row r="169" customFormat="false" ht="15" hidden="false" customHeight="false" outlineLevel="0" collapsed="false">
      <c r="A169" s="132"/>
      <c r="B169" s="133" t="s">
        <v>57</v>
      </c>
      <c r="C169" s="134" t="n">
        <v>3</v>
      </c>
      <c r="D169" s="135"/>
      <c r="E169" s="137" t="n">
        <v>1</v>
      </c>
      <c r="F169" s="137" t="n">
        <v>-1</v>
      </c>
      <c r="G169" s="138" t="n">
        <v>-1</v>
      </c>
    </row>
    <row r="170" customFormat="false" ht="15" hidden="false" customHeight="false" outlineLevel="0" collapsed="false">
      <c r="A170" s="132"/>
      <c r="B170" s="133" t="s">
        <v>58</v>
      </c>
      <c r="C170" s="134" t="n">
        <v>3</v>
      </c>
      <c r="D170" s="135"/>
      <c r="E170" s="135"/>
      <c r="F170" s="135"/>
      <c r="G170" s="136"/>
    </row>
    <row r="171" customFormat="false" ht="15" hidden="false" customHeight="false" outlineLevel="0" collapsed="false">
      <c r="A171" s="132"/>
      <c r="B171" s="133" t="s">
        <v>37</v>
      </c>
      <c r="C171" s="134" t="n">
        <v>4</v>
      </c>
      <c r="D171" s="135"/>
      <c r="E171" s="137" t="n">
        <v>-1</v>
      </c>
      <c r="F171" s="137" t="n">
        <v>1</v>
      </c>
      <c r="G171" s="136"/>
    </row>
    <row r="172" customFormat="false" ht="15" hidden="false" customHeight="false" outlineLevel="0" collapsed="false">
      <c r="A172" s="139"/>
      <c r="B172" s="140" t="s">
        <v>59</v>
      </c>
      <c r="C172" s="141" t="n">
        <v>3</v>
      </c>
      <c r="D172" s="142"/>
      <c r="E172" s="142"/>
      <c r="F172" s="143" t="n">
        <v>-1</v>
      </c>
      <c r="G172" s="145"/>
    </row>
    <row r="173" customFormat="false" ht="15" hidden="false" customHeight="false" outlineLevel="0" collapsed="false">
      <c r="A173" s="127" t="s">
        <v>188</v>
      </c>
      <c r="B173" s="128"/>
      <c r="C173" s="129"/>
      <c r="D173" s="130"/>
      <c r="E173" s="130"/>
      <c r="F173" s="130"/>
      <c r="G173" s="131"/>
    </row>
    <row r="174" customFormat="false" ht="15" hidden="false" customHeight="false" outlineLevel="0" collapsed="false">
      <c r="A174" s="132"/>
      <c r="B174" s="133" t="s">
        <v>71</v>
      </c>
      <c r="C174" s="134" t="n">
        <v>4</v>
      </c>
      <c r="D174" s="137" t="n">
        <v>1</v>
      </c>
      <c r="E174" s="137" t="n">
        <v>1</v>
      </c>
      <c r="F174" s="135"/>
      <c r="G174" s="138" t="n">
        <v>-3</v>
      </c>
    </row>
    <row r="175" customFormat="false" ht="15" hidden="false" customHeight="false" outlineLevel="0" collapsed="false">
      <c r="A175" s="132"/>
      <c r="B175" s="133" t="s">
        <v>72</v>
      </c>
      <c r="C175" s="134" t="n">
        <v>4</v>
      </c>
      <c r="D175" s="135"/>
      <c r="E175" s="135"/>
      <c r="F175" s="135"/>
      <c r="G175" s="138" t="n">
        <v>-1</v>
      </c>
    </row>
    <row r="176" customFormat="false" ht="15" hidden="false" customHeight="false" outlineLevel="0" collapsed="false">
      <c r="A176" s="132"/>
      <c r="B176" s="133" t="s">
        <v>55</v>
      </c>
      <c r="C176" s="134" t="n">
        <v>2</v>
      </c>
      <c r="D176" s="137" t="n">
        <v>1</v>
      </c>
      <c r="E176" s="137" t="n">
        <v>1</v>
      </c>
      <c r="F176" s="137" t="n">
        <v>-1</v>
      </c>
      <c r="G176" s="136"/>
    </row>
    <row r="177" customFormat="false" ht="15" hidden="false" customHeight="false" outlineLevel="0" collapsed="false">
      <c r="A177" s="132"/>
      <c r="B177" s="133" t="s">
        <v>56</v>
      </c>
      <c r="C177" s="134" t="n">
        <v>3</v>
      </c>
      <c r="D177" s="135"/>
      <c r="E177" s="135"/>
      <c r="F177" s="135"/>
      <c r="G177" s="138" t="n">
        <v>-1</v>
      </c>
    </row>
    <row r="178" customFormat="false" ht="15" hidden="false" customHeight="false" outlineLevel="0" collapsed="false">
      <c r="A178" s="132"/>
      <c r="B178" s="133" t="s">
        <v>73</v>
      </c>
      <c r="C178" s="134" t="n">
        <v>2</v>
      </c>
      <c r="D178" s="135"/>
      <c r="E178" s="135"/>
      <c r="F178" s="135"/>
      <c r="G178" s="136"/>
    </row>
    <row r="179" customFormat="false" ht="15" hidden="false" customHeight="false" outlineLevel="0" collapsed="false">
      <c r="A179" s="132"/>
      <c r="B179" s="133" t="s">
        <v>74</v>
      </c>
      <c r="C179" s="134" t="n">
        <v>2</v>
      </c>
      <c r="D179" s="137" t="n">
        <v>1</v>
      </c>
      <c r="E179" s="137" t="n">
        <v>1</v>
      </c>
      <c r="F179" s="137" t="n">
        <v>-1</v>
      </c>
      <c r="G179" s="136"/>
    </row>
    <row r="180" customFormat="false" ht="15" hidden="false" customHeight="false" outlineLevel="0" collapsed="false">
      <c r="A180" s="132"/>
      <c r="B180" s="133" t="s">
        <v>76</v>
      </c>
      <c r="C180" s="134" t="n">
        <v>2</v>
      </c>
      <c r="D180" s="137" t="n">
        <v>-1</v>
      </c>
      <c r="E180" s="137" t="n">
        <v>-1</v>
      </c>
      <c r="F180" s="135"/>
      <c r="G180" s="138" t="n">
        <v>1</v>
      </c>
    </row>
    <row r="181" customFormat="false" ht="15" hidden="false" customHeight="false" outlineLevel="0" collapsed="false">
      <c r="A181" s="132"/>
      <c r="B181" s="133" t="s">
        <v>57</v>
      </c>
      <c r="C181" s="134" t="n">
        <v>3</v>
      </c>
      <c r="D181" s="137" t="n">
        <v>1</v>
      </c>
      <c r="E181" s="135"/>
      <c r="F181" s="137" t="n">
        <v>-1</v>
      </c>
      <c r="G181" s="138" t="n">
        <v>-1</v>
      </c>
    </row>
    <row r="182" customFormat="false" ht="15" hidden="false" customHeight="false" outlineLevel="0" collapsed="false">
      <c r="A182" s="132"/>
      <c r="B182" s="133" t="s">
        <v>58</v>
      </c>
      <c r="C182" s="134" t="n">
        <v>3</v>
      </c>
      <c r="D182" s="135"/>
      <c r="E182" s="135"/>
      <c r="F182" s="135"/>
      <c r="G182" s="136"/>
    </row>
    <row r="183" customFormat="false" ht="15" hidden="false" customHeight="false" outlineLevel="0" collapsed="false">
      <c r="A183" s="132"/>
      <c r="B183" s="133" t="s">
        <v>37</v>
      </c>
      <c r="C183" s="134" t="n">
        <v>4</v>
      </c>
      <c r="D183" s="137" t="n">
        <v>1</v>
      </c>
      <c r="E183" s="135"/>
      <c r="F183" s="137" t="n">
        <v>1</v>
      </c>
      <c r="G183" s="138" t="n">
        <v>-1</v>
      </c>
    </row>
    <row r="184" customFormat="false" ht="15" hidden="false" customHeight="false" outlineLevel="0" collapsed="false">
      <c r="A184" s="139"/>
      <c r="B184" s="140" t="s">
        <v>59</v>
      </c>
      <c r="C184" s="141" t="n">
        <v>2</v>
      </c>
      <c r="D184" s="142"/>
      <c r="E184" s="142"/>
      <c r="F184" s="142"/>
      <c r="G184" s="145"/>
    </row>
    <row r="185" customFormat="false" ht="15" hidden="false" customHeight="false" outlineLevel="0" collapsed="false">
      <c r="A185" s="127" t="s">
        <v>189</v>
      </c>
      <c r="B185" s="128"/>
      <c r="C185" s="129"/>
      <c r="D185" s="130"/>
      <c r="E185" s="130"/>
      <c r="F185" s="130"/>
      <c r="G185" s="131"/>
    </row>
    <row r="186" customFormat="false" ht="15" hidden="false" customHeight="false" outlineLevel="0" collapsed="false">
      <c r="A186" s="132"/>
      <c r="B186" s="133" t="s">
        <v>71</v>
      </c>
      <c r="C186" s="134" t="n">
        <v>3</v>
      </c>
      <c r="D186" s="135"/>
      <c r="E186" s="135"/>
      <c r="F186" s="135"/>
      <c r="G186" s="136"/>
    </row>
    <row r="187" customFormat="false" ht="15" hidden="false" customHeight="false" outlineLevel="0" collapsed="false">
      <c r="A187" s="132"/>
      <c r="B187" s="133" t="s">
        <v>72</v>
      </c>
      <c r="C187" s="134" t="n">
        <v>2</v>
      </c>
      <c r="D187" s="137" t="n">
        <v>-1</v>
      </c>
      <c r="E187" s="135"/>
      <c r="F187" s="137" t="n">
        <v>-1</v>
      </c>
      <c r="G187" s="138" t="n">
        <v>1</v>
      </c>
    </row>
    <row r="188" customFormat="false" ht="15" hidden="false" customHeight="false" outlineLevel="0" collapsed="false">
      <c r="A188" s="132"/>
      <c r="B188" s="133" t="s">
        <v>55</v>
      </c>
      <c r="C188" s="134" t="n">
        <v>3</v>
      </c>
      <c r="D188" s="135"/>
      <c r="E188" s="135"/>
      <c r="F188" s="137" t="n">
        <v>-1</v>
      </c>
      <c r="G188" s="136"/>
    </row>
    <row r="189" customFormat="false" ht="15" hidden="false" customHeight="false" outlineLevel="0" collapsed="false">
      <c r="A189" s="132"/>
      <c r="B189" s="133" t="s">
        <v>56</v>
      </c>
      <c r="C189" s="134" t="n">
        <v>3</v>
      </c>
      <c r="D189" s="135"/>
      <c r="E189" s="135"/>
      <c r="F189" s="135"/>
      <c r="G189" s="136"/>
    </row>
    <row r="190" customFormat="false" ht="15" hidden="false" customHeight="false" outlineLevel="0" collapsed="false">
      <c r="A190" s="132"/>
      <c r="B190" s="133" t="s">
        <v>73</v>
      </c>
      <c r="C190" s="134" t="n">
        <v>3</v>
      </c>
      <c r="D190" s="135"/>
      <c r="E190" s="135"/>
      <c r="F190" s="137" t="n">
        <v>-1</v>
      </c>
      <c r="G190" s="136"/>
    </row>
    <row r="191" customFormat="false" ht="15" hidden="false" customHeight="false" outlineLevel="0" collapsed="false">
      <c r="A191" s="132"/>
      <c r="B191" s="133" t="s">
        <v>74</v>
      </c>
      <c r="C191" s="134" t="n">
        <v>3</v>
      </c>
      <c r="D191" s="135"/>
      <c r="E191" s="135"/>
      <c r="F191" s="137" t="n">
        <v>-1</v>
      </c>
      <c r="G191" s="136"/>
    </row>
    <row r="192" customFormat="false" ht="15" hidden="false" customHeight="false" outlineLevel="0" collapsed="false">
      <c r="A192" s="132"/>
      <c r="B192" s="133" t="s">
        <v>76</v>
      </c>
      <c r="C192" s="134" t="n">
        <v>3</v>
      </c>
      <c r="D192" s="135"/>
      <c r="E192" s="137" t="n">
        <v>-1</v>
      </c>
      <c r="F192" s="135"/>
      <c r="G192" s="136"/>
    </row>
    <row r="193" customFormat="false" ht="15" hidden="false" customHeight="false" outlineLevel="0" collapsed="false">
      <c r="A193" s="132"/>
      <c r="B193" s="133" t="s">
        <v>57</v>
      </c>
      <c r="C193" s="134" t="n">
        <v>3</v>
      </c>
      <c r="D193" s="135"/>
      <c r="E193" s="135"/>
      <c r="F193" s="137" t="n">
        <v>-1</v>
      </c>
      <c r="G193" s="136"/>
    </row>
    <row r="194" customFormat="false" ht="15" hidden="false" customHeight="false" outlineLevel="0" collapsed="false">
      <c r="A194" s="132"/>
      <c r="B194" s="133" t="s">
        <v>58</v>
      </c>
      <c r="C194" s="134" t="n">
        <v>3</v>
      </c>
      <c r="D194" s="135"/>
      <c r="E194" s="135"/>
      <c r="F194" s="135"/>
      <c r="G194" s="136"/>
    </row>
    <row r="195" customFormat="false" ht="15" hidden="false" customHeight="false" outlineLevel="0" collapsed="false">
      <c r="A195" s="132"/>
      <c r="B195" s="133" t="s">
        <v>37</v>
      </c>
      <c r="C195" s="134" t="n">
        <v>5</v>
      </c>
      <c r="D195" s="135"/>
      <c r="E195" s="135"/>
      <c r="F195" s="135"/>
      <c r="G195" s="136"/>
    </row>
    <row r="196" customFormat="false" ht="15" hidden="false" customHeight="false" outlineLevel="0" collapsed="false">
      <c r="A196" s="139"/>
      <c r="B196" s="140" t="s">
        <v>59</v>
      </c>
      <c r="C196" s="141" t="n">
        <v>3</v>
      </c>
      <c r="D196" s="142"/>
      <c r="E196" s="142"/>
      <c r="F196" s="142"/>
      <c r="G196" s="145"/>
    </row>
    <row r="197" customFormat="false" ht="15" hidden="false" customHeight="false" outlineLevel="0" collapsed="false">
      <c r="A197" s="127" t="s">
        <v>190</v>
      </c>
      <c r="B197" s="128"/>
      <c r="C197" s="129"/>
      <c r="D197" s="130"/>
      <c r="E197" s="130"/>
      <c r="F197" s="130"/>
      <c r="G197" s="131"/>
    </row>
    <row r="198" customFormat="false" ht="15" hidden="false" customHeight="false" outlineLevel="0" collapsed="false">
      <c r="A198" s="132"/>
      <c r="B198" s="133" t="s">
        <v>71</v>
      </c>
      <c r="C198" s="134" t="n">
        <v>4</v>
      </c>
      <c r="D198" s="137" t="n">
        <v>-1</v>
      </c>
      <c r="E198" s="137" t="n">
        <v>1</v>
      </c>
      <c r="F198" s="135"/>
      <c r="G198" s="138" t="n">
        <v>-1</v>
      </c>
    </row>
    <row r="199" customFormat="false" ht="15" hidden="false" customHeight="false" outlineLevel="0" collapsed="false">
      <c r="A199" s="132"/>
      <c r="B199" s="133" t="s">
        <v>72</v>
      </c>
      <c r="C199" s="134" t="n">
        <v>3</v>
      </c>
      <c r="D199" s="135"/>
      <c r="E199" s="135"/>
      <c r="F199" s="135"/>
      <c r="G199" s="138" t="n">
        <v>-1</v>
      </c>
    </row>
    <row r="200" customFormat="false" ht="15" hidden="false" customHeight="false" outlineLevel="0" collapsed="false">
      <c r="A200" s="132"/>
      <c r="B200" s="133" t="s">
        <v>55</v>
      </c>
      <c r="C200" s="134" t="n">
        <v>2</v>
      </c>
      <c r="D200" s="135"/>
      <c r="E200" s="135"/>
      <c r="F200" s="135"/>
      <c r="G200" s="136"/>
    </row>
    <row r="201" customFormat="false" ht="15" hidden="false" customHeight="false" outlineLevel="0" collapsed="false">
      <c r="A201" s="132"/>
      <c r="B201" s="133" t="s">
        <v>56</v>
      </c>
      <c r="C201" s="134" t="n">
        <v>3</v>
      </c>
      <c r="D201" s="135"/>
      <c r="E201" s="135"/>
      <c r="F201" s="135"/>
      <c r="G201" s="136"/>
    </row>
    <row r="202" customFormat="false" ht="15" hidden="false" customHeight="false" outlineLevel="0" collapsed="false">
      <c r="A202" s="132"/>
      <c r="B202" s="133" t="s">
        <v>73</v>
      </c>
      <c r="C202" s="134" t="n">
        <v>4</v>
      </c>
      <c r="D202" s="135"/>
      <c r="E202" s="137" t="n">
        <v>1</v>
      </c>
      <c r="F202" s="137" t="n">
        <v>-1</v>
      </c>
      <c r="G202" s="138" t="n">
        <v>-1</v>
      </c>
    </row>
    <row r="203" customFormat="false" ht="15" hidden="false" customHeight="false" outlineLevel="0" collapsed="false">
      <c r="A203" s="132"/>
      <c r="B203" s="133" t="s">
        <v>74</v>
      </c>
      <c r="C203" s="134" t="n">
        <v>2</v>
      </c>
      <c r="D203" s="135"/>
      <c r="E203" s="135"/>
      <c r="F203" s="135"/>
      <c r="G203" s="136"/>
    </row>
    <row r="204" customFormat="false" ht="15" hidden="false" customHeight="false" outlineLevel="0" collapsed="false">
      <c r="A204" s="132"/>
      <c r="B204" s="133" t="s">
        <v>76</v>
      </c>
      <c r="C204" s="134" t="n">
        <v>1</v>
      </c>
      <c r="D204" s="135"/>
      <c r="E204" s="135"/>
      <c r="F204" s="135"/>
      <c r="G204" s="136"/>
    </row>
    <row r="205" customFormat="false" ht="15" hidden="false" customHeight="false" outlineLevel="0" collapsed="false">
      <c r="A205" s="132"/>
      <c r="B205" s="133" t="s">
        <v>57</v>
      </c>
      <c r="C205" s="134" t="n">
        <v>2</v>
      </c>
      <c r="D205" s="137" t="n">
        <v>1</v>
      </c>
      <c r="E205" s="135"/>
      <c r="F205" s="135"/>
      <c r="G205" s="136"/>
    </row>
    <row r="206" customFormat="false" ht="15" hidden="false" customHeight="false" outlineLevel="0" collapsed="false">
      <c r="A206" s="132"/>
      <c r="B206" s="133" t="s">
        <v>58</v>
      </c>
      <c r="C206" s="134" t="n">
        <v>3</v>
      </c>
      <c r="D206" s="135"/>
      <c r="E206" s="135"/>
      <c r="F206" s="135"/>
      <c r="G206" s="136"/>
    </row>
    <row r="207" customFormat="false" ht="15" hidden="false" customHeight="false" outlineLevel="0" collapsed="false">
      <c r="A207" s="132"/>
      <c r="B207" s="133" t="s">
        <v>37</v>
      </c>
      <c r="C207" s="134" t="n">
        <v>4</v>
      </c>
      <c r="D207" s="137" t="n">
        <v>-2</v>
      </c>
      <c r="E207" s="137" t="n">
        <v>-2</v>
      </c>
      <c r="F207" s="137" t="n">
        <v>1</v>
      </c>
      <c r="G207" s="138" t="n">
        <v>1</v>
      </c>
    </row>
    <row r="208" customFormat="false" ht="15" hidden="false" customHeight="false" outlineLevel="0" collapsed="false">
      <c r="A208" s="139"/>
      <c r="B208" s="140" t="s">
        <v>59</v>
      </c>
      <c r="C208" s="141" t="n">
        <v>3</v>
      </c>
      <c r="D208" s="142"/>
      <c r="E208" s="142"/>
      <c r="F208" s="142"/>
      <c r="G208" s="145"/>
    </row>
    <row r="209" customFormat="false" ht="15" hidden="false" customHeight="false" outlineLevel="0" collapsed="false">
      <c r="A209" s="127" t="s">
        <v>191</v>
      </c>
      <c r="B209" s="128"/>
      <c r="C209" s="129"/>
      <c r="D209" s="130"/>
      <c r="E209" s="130"/>
      <c r="F209" s="130"/>
      <c r="G209" s="131"/>
    </row>
    <row r="210" customFormat="false" ht="15" hidden="false" customHeight="false" outlineLevel="0" collapsed="false">
      <c r="A210" s="132"/>
      <c r="B210" s="133" t="s">
        <v>71</v>
      </c>
      <c r="C210" s="134" t="n">
        <v>3</v>
      </c>
      <c r="D210" s="135"/>
      <c r="E210" s="135"/>
      <c r="F210" s="135"/>
      <c r="G210" s="136"/>
    </row>
    <row r="211" customFormat="false" ht="15" hidden="false" customHeight="false" outlineLevel="0" collapsed="false">
      <c r="A211" s="132"/>
      <c r="B211" s="133" t="s">
        <v>72</v>
      </c>
      <c r="C211" s="134" t="n">
        <v>3</v>
      </c>
      <c r="D211" s="135"/>
      <c r="E211" s="135"/>
      <c r="F211" s="135"/>
      <c r="G211" s="136"/>
    </row>
    <row r="212" customFormat="false" ht="15" hidden="false" customHeight="false" outlineLevel="0" collapsed="false">
      <c r="A212" s="132"/>
      <c r="B212" s="133" t="s">
        <v>55</v>
      </c>
      <c r="C212" s="134" t="n">
        <v>3</v>
      </c>
      <c r="D212" s="135"/>
      <c r="E212" s="135"/>
      <c r="F212" s="135"/>
      <c r="G212" s="136"/>
    </row>
    <row r="213" customFormat="false" ht="15" hidden="false" customHeight="false" outlineLevel="0" collapsed="false">
      <c r="A213" s="132"/>
      <c r="B213" s="133" t="s">
        <v>56</v>
      </c>
      <c r="C213" s="134" t="n">
        <v>3</v>
      </c>
      <c r="D213" s="135"/>
      <c r="E213" s="135"/>
      <c r="F213" s="135"/>
      <c r="G213" s="136"/>
    </row>
    <row r="214" customFormat="false" ht="15" hidden="false" customHeight="false" outlineLevel="0" collapsed="false">
      <c r="A214" s="132"/>
      <c r="B214" s="133" t="s">
        <v>73</v>
      </c>
      <c r="C214" s="134" t="n">
        <v>3</v>
      </c>
      <c r="D214" s="135"/>
      <c r="E214" s="135"/>
      <c r="F214" s="135"/>
      <c r="G214" s="136"/>
    </row>
    <row r="215" customFormat="false" ht="15" hidden="false" customHeight="false" outlineLevel="0" collapsed="false">
      <c r="A215" s="132"/>
      <c r="B215" s="133" t="s">
        <v>74</v>
      </c>
      <c r="C215" s="134" t="n">
        <v>3</v>
      </c>
      <c r="D215" s="135"/>
      <c r="E215" s="135"/>
      <c r="F215" s="135"/>
      <c r="G215" s="136"/>
    </row>
    <row r="216" customFormat="false" ht="15" hidden="false" customHeight="false" outlineLevel="0" collapsed="false">
      <c r="A216" s="132"/>
      <c r="B216" s="133" t="s">
        <v>76</v>
      </c>
      <c r="C216" s="134" t="n">
        <v>3</v>
      </c>
      <c r="D216" s="135"/>
      <c r="E216" s="135"/>
      <c r="F216" s="135"/>
      <c r="G216" s="136"/>
    </row>
    <row r="217" customFormat="false" ht="15" hidden="false" customHeight="false" outlineLevel="0" collapsed="false">
      <c r="A217" s="132"/>
      <c r="B217" s="133" t="s">
        <v>57</v>
      </c>
      <c r="C217" s="134" t="n">
        <v>3</v>
      </c>
      <c r="D217" s="135"/>
      <c r="E217" s="135"/>
      <c r="F217" s="135"/>
      <c r="G217" s="136"/>
    </row>
    <row r="218" customFormat="false" ht="15" hidden="false" customHeight="false" outlineLevel="0" collapsed="false">
      <c r="A218" s="132"/>
      <c r="B218" s="133" t="s">
        <v>58</v>
      </c>
      <c r="C218" s="134" t="n">
        <v>3</v>
      </c>
      <c r="D218" s="135"/>
      <c r="E218" s="135"/>
      <c r="F218" s="135"/>
      <c r="G218" s="136"/>
    </row>
    <row r="219" customFormat="false" ht="15" hidden="false" customHeight="false" outlineLevel="0" collapsed="false">
      <c r="A219" s="132"/>
      <c r="B219" s="133" t="s">
        <v>37</v>
      </c>
      <c r="C219" s="134" t="n">
        <v>3</v>
      </c>
      <c r="D219" s="137" t="n">
        <v>-1</v>
      </c>
      <c r="E219" s="137" t="n">
        <v>-1</v>
      </c>
      <c r="F219" s="137" t="n">
        <v>1</v>
      </c>
      <c r="G219" s="138" t="n">
        <v>2</v>
      </c>
    </row>
    <row r="220" customFormat="false" ht="15" hidden="false" customHeight="false" outlineLevel="0" collapsed="false">
      <c r="A220" s="139"/>
      <c r="B220" s="140" t="s">
        <v>59</v>
      </c>
      <c r="C220" s="141" t="n">
        <v>3</v>
      </c>
      <c r="D220" s="142"/>
      <c r="E220" s="142"/>
      <c r="F220" s="142"/>
      <c r="G220" s="145"/>
    </row>
    <row r="221" customFormat="false" ht="15" hidden="false" customHeight="false" outlineLevel="0" collapsed="false">
      <c r="A221" s="127" t="s">
        <v>192</v>
      </c>
      <c r="B221" s="128"/>
      <c r="C221" s="129"/>
      <c r="D221" s="130"/>
      <c r="E221" s="130"/>
      <c r="F221" s="130"/>
      <c r="G221" s="131"/>
    </row>
    <row r="222" customFormat="false" ht="15" hidden="false" customHeight="false" outlineLevel="0" collapsed="false">
      <c r="A222" s="132"/>
      <c r="B222" s="133" t="s">
        <v>71</v>
      </c>
      <c r="C222" s="134" t="n">
        <v>2</v>
      </c>
      <c r="D222" s="135"/>
      <c r="E222" s="135"/>
      <c r="F222" s="135"/>
      <c r="G222" s="138" t="n">
        <v>1</v>
      </c>
    </row>
    <row r="223" customFormat="false" ht="15" hidden="false" customHeight="false" outlineLevel="0" collapsed="false">
      <c r="A223" s="132"/>
      <c r="B223" s="133" t="s">
        <v>72</v>
      </c>
      <c r="C223" s="134" t="n">
        <v>3</v>
      </c>
      <c r="D223" s="135"/>
      <c r="E223" s="135"/>
      <c r="F223" s="135"/>
      <c r="G223" s="136"/>
    </row>
    <row r="224" customFormat="false" ht="15" hidden="false" customHeight="false" outlineLevel="0" collapsed="false">
      <c r="A224" s="132"/>
      <c r="B224" s="133" t="s">
        <v>55</v>
      </c>
      <c r="C224" s="134" t="n">
        <v>3</v>
      </c>
      <c r="D224" s="135"/>
      <c r="E224" s="135"/>
      <c r="F224" s="135"/>
      <c r="G224" s="138" t="n">
        <v>-1</v>
      </c>
    </row>
    <row r="225" customFormat="false" ht="15" hidden="false" customHeight="false" outlineLevel="0" collapsed="false">
      <c r="A225" s="132"/>
      <c r="B225" s="133" t="s">
        <v>56</v>
      </c>
      <c r="C225" s="134" t="n">
        <v>3</v>
      </c>
      <c r="D225" s="135"/>
      <c r="E225" s="135"/>
      <c r="F225" s="135"/>
      <c r="G225" s="136"/>
    </row>
    <row r="226" customFormat="false" ht="15" hidden="false" customHeight="false" outlineLevel="0" collapsed="false">
      <c r="A226" s="132"/>
      <c r="B226" s="133" t="s">
        <v>73</v>
      </c>
      <c r="C226" s="134" t="n">
        <v>3</v>
      </c>
      <c r="D226" s="135"/>
      <c r="E226" s="135"/>
      <c r="F226" s="135"/>
      <c r="G226" s="136"/>
    </row>
    <row r="227" customFormat="false" ht="15" hidden="false" customHeight="false" outlineLevel="0" collapsed="false">
      <c r="A227" s="132"/>
      <c r="B227" s="133" t="s">
        <v>74</v>
      </c>
      <c r="C227" s="134" t="n">
        <v>3</v>
      </c>
      <c r="D227" s="135"/>
      <c r="E227" s="135"/>
      <c r="F227" s="135"/>
      <c r="G227" s="138" t="n">
        <v>-1</v>
      </c>
    </row>
    <row r="228" customFormat="false" ht="15" hidden="false" customHeight="false" outlineLevel="0" collapsed="false">
      <c r="A228" s="132"/>
      <c r="B228" s="133" t="s">
        <v>76</v>
      </c>
      <c r="C228" s="134" t="n">
        <v>1</v>
      </c>
      <c r="D228" s="137" t="n">
        <v>1</v>
      </c>
      <c r="E228" s="135"/>
      <c r="F228" s="135"/>
      <c r="G228" s="136"/>
    </row>
    <row r="229" customFormat="false" ht="15" hidden="false" customHeight="false" outlineLevel="0" collapsed="false">
      <c r="A229" s="132"/>
      <c r="B229" s="133" t="s">
        <v>57</v>
      </c>
      <c r="C229" s="134" t="n">
        <v>3</v>
      </c>
      <c r="D229" s="135"/>
      <c r="E229" s="135"/>
      <c r="F229" s="135"/>
      <c r="G229" s="136"/>
    </row>
    <row r="230" customFormat="false" ht="15" hidden="false" customHeight="false" outlineLevel="0" collapsed="false">
      <c r="A230" s="132"/>
      <c r="B230" s="133" t="s">
        <v>58</v>
      </c>
      <c r="C230" s="134" t="n">
        <v>3</v>
      </c>
      <c r="D230" s="135"/>
      <c r="E230" s="135"/>
      <c r="F230" s="135"/>
      <c r="G230" s="136"/>
    </row>
    <row r="231" customFormat="false" ht="15" hidden="false" customHeight="false" outlineLevel="0" collapsed="false">
      <c r="A231" s="132"/>
      <c r="B231" s="133" t="s">
        <v>37</v>
      </c>
      <c r="C231" s="134" t="n">
        <v>1</v>
      </c>
      <c r="D231" s="135"/>
      <c r="E231" s="135"/>
      <c r="F231" s="135"/>
      <c r="G231" s="136"/>
    </row>
    <row r="232" customFormat="false" ht="15" hidden="false" customHeight="false" outlineLevel="0" collapsed="false">
      <c r="A232" s="139"/>
      <c r="B232" s="140" t="s">
        <v>59</v>
      </c>
      <c r="C232" s="141" t="n">
        <v>3</v>
      </c>
      <c r="D232" s="142"/>
      <c r="E232" s="142"/>
      <c r="F232" s="142"/>
      <c r="G232" s="145"/>
    </row>
    <row r="233" customFormat="false" ht="15" hidden="false" customHeight="false" outlineLevel="0" collapsed="false">
      <c r="A233" s="127" t="s">
        <v>193</v>
      </c>
      <c r="B233" s="128"/>
      <c r="C233" s="129"/>
      <c r="D233" s="130"/>
      <c r="E233" s="130"/>
      <c r="F233" s="130"/>
      <c r="G233" s="131"/>
    </row>
    <row r="234" customFormat="false" ht="15" hidden="false" customHeight="false" outlineLevel="0" collapsed="false">
      <c r="A234" s="132"/>
      <c r="B234" s="133" t="s">
        <v>71</v>
      </c>
      <c r="C234" s="134" t="n">
        <v>3</v>
      </c>
      <c r="D234" s="135"/>
      <c r="E234" s="137" t="n">
        <v>-1</v>
      </c>
      <c r="F234" s="135"/>
      <c r="G234" s="136"/>
    </row>
    <row r="235" customFormat="false" ht="15" hidden="false" customHeight="false" outlineLevel="0" collapsed="false">
      <c r="A235" s="132"/>
      <c r="B235" s="133" t="s">
        <v>72</v>
      </c>
      <c r="C235" s="134" t="n">
        <v>2</v>
      </c>
      <c r="D235" s="137" t="n">
        <v>1</v>
      </c>
      <c r="E235" s="135"/>
      <c r="F235" s="137" t="n">
        <v>-1</v>
      </c>
      <c r="G235" s="138" t="n">
        <v>1</v>
      </c>
    </row>
    <row r="236" customFormat="false" ht="15" hidden="false" customHeight="false" outlineLevel="0" collapsed="false">
      <c r="A236" s="132"/>
      <c r="B236" s="133" t="s">
        <v>55</v>
      </c>
      <c r="C236" s="134" t="n">
        <v>3</v>
      </c>
      <c r="D236" s="135"/>
      <c r="E236" s="135"/>
      <c r="F236" s="135"/>
      <c r="G236" s="136"/>
    </row>
    <row r="237" customFormat="false" ht="15" hidden="false" customHeight="false" outlineLevel="0" collapsed="false">
      <c r="A237" s="132"/>
      <c r="B237" s="133" t="s">
        <v>56</v>
      </c>
      <c r="C237" s="134" t="n">
        <v>3</v>
      </c>
      <c r="D237" s="135"/>
      <c r="E237" s="135"/>
      <c r="F237" s="137" t="n">
        <v>-1</v>
      </c>
      <c r="G237" s="136"/>
    </row>
    <row r="238" customFormat="false" ht="15" hidden="false" customHeight="false" outlineLevel="0" collapsed="false">
      <c r="A238" s="132"/>
      <c r="B238" s="133" t="s">
        <v>73</v>
      </c>
      <c r="C238" s="134" t="n">
        <v>3</v>
      </c>
      <c r="D238" s="135"/>
      <c r="E238" s="135"/>
      <c r="F238" s="135"/>
      <c r="G238" s="136"/>
    </row>
    <row r="239" customFormat="false" ht="15" hidden="false" customHeight="false" outlineLevel="0" collapsed="false">
      <c r="A239" s="132"/>
      <c r="B239" s="133" t="s">
        <v>74</v>
      </c>
      <c r="C239" s="134" t="n">
        <v>3</v>
      </c>
      <c r="D239" s="135"/>
      <c r="E239" s="135"/>
      <c r="F239" s="135"/>
      <c r="G239" s="136"/>
    </row>
    <row r="240" customFormat="false" ht="15" hidden="false" customHeight="false" outlineLevel="0" collapsed="false">
      <c r="A240" s="132"/>
      <c r="B240" s="133" t="s">
        <v>76</v>
      </c>
      <c r="C240" s="134" t="n">
        <v>3</v>
      </c>
      <c r="D240" s="135"/>
      <c r="E240" s="137" t="n">
        <v>-1</v>
      </c>
      <c r="F240" s="137" t="n">
        <v>-1</v>
      </c>
      <c r="G240" s="136"/>
    </row>
    <row r="241" customFormat="false" ht="15" hidden="false" customHeight="false" outlineLevel="0" collapsed="false">
      <c r="A241" s="132"/>
      <c r="B241" s="133" t="s">
        <v>57</v>
      </c>
      <c r="C241" s="134" t="n">
        <v>3</v>
      </c>
      <c r="D241" s="135"/>
      <c r="E241" s="135"/>
      <c r="F241" s="135"/>
      <c r="G241" s="136"/>
    </row>
    <row r="242" customFormat="false" ht="15" hidden="false" customHeight="false" outlineLevel="0" collapsed="false">
      <c r="A242" s="132"/>
      <c r="B242" s="133" t="s">
        <v>58</v>
      </c>
      <c r="C242" s="134" t="n">
        <v>3</v>
      </c>
      <c r="D242" s="135"/>
      <c r="E242" s="135"/>
      <c r="F242" s="135"/>
      <c r="G242" s="136"/>
    </row>
    <row r="243" customFormat="false" ht="15" hidden="false" customHeight="false" outlineLevel="0" collapsed="false">
      <c r="A243" s="132"/>
      <c r="B243" s="133" t="s">
        <v>37</v>
      </c>
      <c r="C243" s="134" t="n">
        <v>3</v>
      </c>
      <c r="D243" s="135"/>
      <c r="E243" s="135"/>
      <c r="F243" s="137" t="n">
        <v>-1</v>
      </c>
      <c r="G243" s="136"/>
    </row>
    <row r="244" customFormat="false" ht="15" hidden="false" customHeight="false" outlineLevel="0" collapsed="false">
      <c r="A244" s="139"/>
      <c r="B244" s="140" t="s">
        <v>59</v>
      </c>
      <c r="C244" s="141" t="n">
        <v>3</v>
      </c>
      <c r="D244" s="142"/>
      <c r="E244" s="142"/>
      <c r="F244" s="142"/>
      <c r="G244" s="145"/>
    </row>
    <row r="245" customFormat="false" ht="15" hidden="false" customHeight="false" outlineLevel="0" collapsed="false">
      <c r="A245" s="127" t="s">
        <v>194</v>
      </c>
      <c r="B245" s="128"/>
      <c r="C245" s="129"/>
      <c r="D245" s="130"/>
      <c r="E245" s="130"/>
      <c r="F245" s="130"/>
      <c r="G245" s="131"/>
    </row>
    <row r="246" customFormat="false" ht="15" hidden="false" customHeight="false" outlineLevel="0" collapsed="false">
      <c r="A246" s="132"/>
      <c r="B246" s="133" t="s">
        <v>71</v>
      </c>
      <c r="C246" s="134" t="n">
        <v>3</v>
      </c>
      <c r="D246" s="137" t="n">
        <v>1</v>
      </c>
      <c r="E246" s="137" t="n">
        <v>-1</v>
      </c>
      <c r="F246" s="135"/>
      <c r="G246" s="136"/>
    </row>
    <row r="247" customFormat="false" ht="15" hidden="false" customHeight="false" outlineLevel="0" collapsed="false">
      <c r="A247" s="132"/>
      <c r="B247" s="133" t="s">
        <v>72</v>
      </c>
      <c r="C247" s="134" t="n">
        <v>3</v>
      </c>
      <c r="D247" s="135"/>
      <c r="E247" s="135"/>
      <c r="F247" s="135"/>
      <c r="G247" s="136"/>
    </row>
    <row r="248" customFormat="false" ht="15" hidden="false" customHeight="false" outlineLevel="0" collapsed="false">
      <c r="A248" s="132"/>
      <c r="B248" s="133" t="s">
        <v>55</v>
      </c>
      <c r="C248" s="134" t="n">
        <v>3</v>
      </c>
      <c r="D248" s="137" t="n">
        <v>1</v>
      </c>
      <c r="E248" s="135"/>
      <c r="F248" s="135"/>
      <c r="G248" s="136"/>
    </row>
    <row r="249" customFormat="false" ht="15" hidden="false" customHeight="false" outlineLevel="0" collapsed="false">
      <c r="A249" s="132"/>
      <c r="B249" s="133" t="s">
        <v>56</v>
      </c>
      <c r="C249" s="134" t="n">
        <v>3</v>
      </c>
      <c r="D249" s="135"/>
      <c r="E249" s="135"/>
      <c r="F249" s="135"/>
      <c r="G249" s="136"/>
    </row>
    <row r="250" customFormat="false" ht="15" hidden="false" customHeight="false" outlineLevel="0" collapsed="false">
      <c r="A250" s="132"/>
      <c r="B250" s="133" t="s">
        <v>73</v>
      </c>
      <c r="C250" s="134" t="n">
        <v>3</v>
      </c>
      <c r="D250" s="135"/>
      <c r="E250" s="135"/>
      <c r="F250" s="135"/>
      <c r="G250" s="136"/>
    </row>
    <row r="251" customFormat="false" ht="15" hidden="false" customHeight="false" outlineLevel="0" collapsed="false">
      <c r="A251" s="132"/>
      <c r="B251" s="133" t="s">
        <v>74</v>
      </c>
      <c r="C251" s="134" t="n">
        <v>3</v>
      </c>
      <c r="D251" s="137" t="n">
        <v>1</v>
      </c>
      <c r="E251" s="135"/>
      <c r="F251" s="135"/>
      <c r="G251" s="136"/>
    </row>
    <row r="252" customFormat="false" ht="15" hidden="false" customHeight="false" outlineLevel="0" collapsed="false">
      <c r="A252" s="132"/>
      <c r="B252" s="133" t="s">
        <v>76</v>
      </c>
      <c r="C252" s="134" t="n">
        <v>2</v>
      </c>
      <c r="D252" s="135"/>
      <c r="E252" s="137" t="n">
        <v>-1</v>
      </c>
      <c r="F252" s="135"/>
      <c r="G252" s="138" t="n">
        <v>-1</v>
      </c>
    </row>
    <row r="253" customFormat="false" ht="15" hidden="false" customHeight="false" outlineLevel="0" collapsed="false">
      <c r="A253" s="132"/>
      <c r="B253" s="133" t="s">
        <v>57</v>
      </c>
      <c r="C253" s="134" t="n">
        <v>3</v>
      </c>
      <c r="D253" s="137" t="n">
        <v>1</v>
      </c>
      <c r="E253" s="135"/>
      <c r="F253" s="135"/>
      <c r="G253" s="136"/>
    </row>
    <row r="254" customFormat="false" ht="15" hidden="false" customHeight="false" outlineLevel="0" collapsed="false">
      <c r="A254" s="132"/>
      <c r="B254" s="133" t="s">
        <v>58</v>
      </c>
      <c r="C254" s="134" t="n">
        <v>3</v>
      </c>
      <c r="D254" s="135"/>
      <c r="E254" s="135"/>
      <c r="F254" s="135"/>
      <c r="G254" s="136"/>
    </row>
    <row r="255" customFormat="false" ht="15" hidden="false" customHeight="false" outlineLevel="0" collapsed="false">
      <c r="A255" s="132"/>
      <c r="B255" s="133" t="s">
        <v>37</v>
      </c>
      <c r="C255" s="134" t="n">
        <v>1</v>
      </c>
      <c r="D255" s="135"/>
      <c r="E255" s="135"/>
      <c r="F255" s="135"/>
      <c r="G255" s="136"/>
    </row>
    <row r="256" customFormat="false" ht="15" hidden="false" customHeight="false" outlineLevel="0" collapsed="false">
      <c r="A256" s="139"/>
      <c r="B256" s="140" t="s">
        <v>59</v>
      </c>
      <c r="C256" s="141" t="n">
        <v>3</v>
      </c>
      <c r="D256" s="142"/>
      <c r="E256" s="142"/>
      <c r="F256" s="142"/>
      <c r="G256" s="145"/>
    </row>
    <row r="257" customFormat="false" ht="15" hidden="false" customHeight="false" outlineLevel="0" collapsed="false">
      <c r="A257" s="127" t="s">
        <v>195</v>
      </c>
      <c r="B257" s="128"/>
      <c r="C257" s="129"/>
      <c r="D257" s="130"/>
      <c r="E257" s="130"/>
      <c r="F257" s="130"/>
      <c r="G257" s="131"/>
    </row>
    <row r="258" customFormat="false" ht="15" hidden="false" customHeight="false" outlineLevel="0" collapsed="false">
      <c r="A258" s="132"/>
      <c r="B258" s="133" t="s">
        <v>71</v>
      </c>
      <c r="C258" s="134" t="n">
        <v>2</v>
      </c>
      <c r="D258" s="135"/>
      <c r="E258" s="135"/>
      <c r="F258" s="135"/>
      <c r="G258" s="138" t="n">
        <v>1</v>
      </c>
    </row>
    <row r="259" customFormat="false" ht="15" hidden="false" customHeight="false" outlineLevel="0" collapsed="false">
      <c r="A259" s="132"/>
      <c r="B259" s="133" t="s">
        <v>72</v>
      </c>
      <c r="C259" s="134" t="n">
        <v>3</v>
      </c>
      <c r="D259" s="135"/>
      <c r="E259" s="135"/>
      <c r="F259" s="135"/>
      <c r="G259" s="136"/>
    </row>
    <row r="260" customFormat="false" ht="15" hidden="false" customHeight="false" outlineLevel="0" collapsed="false">
      <c r="A260" s="132"/>
      <c r="B260" s="133" t="s">
        <v>55</v>
      </c>
      <c r="C260" s="134" t="n">
        <v>3</v>
      </c>
      <c r="D260" s="135"/>
      <c r="E260" s="135"/>
      <c r="F260" s="135"/>
      <c r="G260" s="138" t="n">
        <v>-1</v>
      </c>
    </row>
    <row r="261" customFormat="false" ht="15" hidden="false" customHeight="false" outlineLevel="0" collapsed="false">
      <c r="A261" s="132"/>
      <c r="B261" s="133" t="s">
        <v>56</v>
      </c>
      <c r="C261" s="134" t="n">
        <v>3</v>
      </c>
      <c r="D261" s="135"/>
      <c r="E261" s="135"/>
      <c r="F261" s="135"/>
      <c r="G261" s="136"/>
    </row>
    <row r="262" customFormat="false" ht="15" hidden="false" customHeight="false" outlineLevel="0" collapsed="false">
      <c r="A262" s="132"/>
      <c r="B262" s="133" t="s">
        <v>73</v>
      </c>
      <c r="C262" s="134" t="n">
        <v>3</v>
      </c>
      <c r="D262" s="135"/>
      <c r="E262" s="135"/>
      <c r="F262" s="135"/>
      <c r="G262" s="136"/>
    </row>
    <row r="263" customFormat="false" ht="15" hidden="false" customHeight="false" outlineLevel="0" collapsed="false">
      <c r="A263" s="132"/>
      <c r="B263" s="133" t="s">
        <v>74</v>
      </c>
      <c r="C263" s="134" t="n">
        <v>3</v>
      </c>
      <c r="D263" s="135"/>
      <c r="E263" s="135"/>
      <c r="F263" s="135"/>
      <c r="G263" s="138" t="n">
        <v>-1</v>
      </c>
    </row>
    <row r="264" customFormat="false" ht="15" hidden="false" customHeight="false" outlineLevel="0" collapsed="false">
      <c r="A264" s="132"/>
      <c r="B264" s="133" t="s">
        <v>76</v>
      </c>
      <c r="C264" s="134" t="n">
        <v>3</v>
      </c>
      <c r="D264" s="137" t="n">
        <v>-1</v>
      </c>
      <c r="E264" s="137" t="n">
        <v>-1</v>
      </c>
      <c r="F264" s="135"/>
      <c r="G264" s="136"/>
    </row>
    <row r="265" customFormat="false" ht="15" hidden="false" customHeight="false" outlineLevel="0" collapsed="false">
      <c r="A265" s="132"/>
      <c r="B265" s="133" t="s">
        <v>57</v>
      </c>
      <c r="C265" s="134" t="n">
        <v>3</v>
      </c>
      <c r="D265" s="135"/>
      <c r="E265" s="135"/>
      <c r="F265" s="135"/>
      <c r="G265" s="136"/>
    </row>
    <row r="266" customFormat="false" ht="15" hidden="false" customHeight="false" outlineLevel="0" collapsed="false">
      <c r="A266" s="132"/>
      <c r="B266" s="133" t="s">
        <v>58</v>
      </c>
      <c r="C266" s="134" t="n">
        <v>3</v>
      </c>
      <c r="D266" s="135"/>
      <c r="E266" s="135"/>
      <c r="F266" s="135"/>
      <c r="G266" s="136"/>
    </row>
    <row r="267" customFormat="false" ht="15" hidden="false" customHeight="false" outlineLevel="0" collapsed="false">
      <c r="A267" s="132"/>
      <c r="B267" s="133" t="s">
        <v>37</v>
      </c>
      <c r="C267" s="134" t="n">
        <v>1</v>
      </c>
      <c r="D267" s="135"/>
      <c r="E267" s="137" t="n">
        <v>1</v>
      </c>
      <c r="F267" s="135"/>
      <c r="G267" s="136"/>
    </row>
    <row r="268" customFormat="false" ht="15" hidden="false" customHeight="false" outlineLevel="0" collapsed="false">
      <c r="A268" s="146"/>
      <c r="B268" s="147" t="s">
        <v>59</v>
      </c>
      <c r="C268" s="148" t="n">
        <v>3</v>
      </c>
      <c r="D268" s="149"/>
      <c r="E268" s="149"/>
      <c r="F268" s="149"/>
      <c r="G268" s="15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5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3.43"/>
    <col collapsed="false" customWidth="true" hidden="false" outlineLevel="0" max="2" min="2" style="0" width="8.67"/>
    <col collapsed="false" customWidth="true" hidden="false" outlineLevel="0" max="3" min="3" style="0" width="5.7"/>
    <col collapsed="false" customWidth="true" hidden="false" outlineLevel="0" max="1025" min="4" style="0" width="8.67"/>
  </cols>
  <sheetData>
    <row r="1" customFormat="false" ht="15" hidden="false" customHeight="false" outlineLevel="0" collapsed="false">
      <c r="A1" s="0" t="s">
        <v>172</v>
      </c>
      <c r="B1" s="0" t="s">
        <v>196</v>
      </c>
      <c r="C1" s="0" t="s">
        <v>197</v>
      </c>
      <c r="D1" s="0" t="s">
        <v>128</v>
      </c>
      <c r="E1" s="0" t="s">
        <v>171</v>
      </c>
    </row>
    <row r="2" customFormat="false" ht="15" hidden="false" customHeight="false" outlineLevel="0" collapsed="false">
      <c r="A2" s="0" t="s">
        <v>71</v>
      </c>
      <c r="B2" s="0" t="s">
        <v>159</v>
      </c>
      <c r="C2" s="116" t="n">
        <v>-3</v>
      </c>
      <c r="D2" s="0" t="s">
        <v>141</v>
      </c>
      <c r="E2" s="0" t="s">
        <v>188</v>
      </c>
    </row>
    <row r="3" customFormat="false" ht="15" hidden="false" customHeight="false" outlineLevel="0" collapsed="false">
      <c r="A3" s="0" t="s">
        <v>71</v>
      </c>
      <c r="B3" s="0" t="s">
        <v>155</v>
      </c>
      <c r="C3" s="116" t="n">
        <v>-2</v>
      </c>
      <c r="D3" s="0" t="s">
        <v>141</v>
      </c>
      <c r="E3" s="0" t="s">
        <v>184</v>
      </c>
    </row>
    <row r="4" customFormat="false" ht="15" hidden="false" customHeight="false" outlineLevel="0" collapsed="false">
      <c r="A4" s="0" t="s">
        <v>71</v>
      </c>
      <c r="B4" s="0" t="s">
        <v>156</v>
      </c>
      <c r="C4" s="116" t="n">
        <v>-2</v>
      </c>
      <c r="D4" s="0" t="s">
        <v>141</v>
      </c>
      <c r="E4" s="0" t="s">
        <v>185</v>
      </c>
    </row>
    <row r="5" customFormat="false" ht="15" hidden="false" customHeight="false" outlineLevel="0" collapsed="false">
      <c r="A5" s="0" t="s">
        <v>71</v>
      </c>
      <c r="B5" s="0" t="s">
        <v>158</v>
      </c>
      <c r="C5" s="116" t="n">
        <v>-2</v>
      </c>
      <c r="D5" s="0" t="s">
        <v>141</v>
      </c>
      <c r="E5" s="0" t="s">
        <v>187</v>
      </c>
    </row>
    <row r="6" customFormat="false" ht="15" hidden="false" customHeight="false" outlineLevel="0" collapsed="false">
      <c r="A6" s="0" t="s">
        <v>73</v>
      </c>
      <c r="B6" s="0" t="s">
        <v>158</v>
      </c>
      <c r="C6" s="116" t="n">
        <v>-2</v>
      </c>
      <c r="D6" s="0" t="s">
        <v>142</v>
      </c>
      <c r="E6" s="0" t="s">
        <v>187</v>
      </c>
    </row>
    <row r="7" customFormat="false" ht="15" hidden="false" customHeight="false" outlineLevel="0" collapsed="false">
      <c r="A7" s="0" t="s">
        <v>74</v>
      </c>
      <c r="B7" s="0" t="s">
        <v>148</v>
      </c>
      <c r="C7" s="116" t="n">
        <v>-2</v>
      </c>
      <c r="D7" s="0" t="s">
        <v>142</v>
      </c>
      <c r="E7" s="0" t="s">
        <v>177</v>
      </c>
    </row>
    <row r="8" customFormat="false" ht="15" hidden="false" customHeight="false" outlineLevel="0" collapsed="false">
      <c r="A8" s="0" t="s">
        <v>55</v>
      </c>
      <c r="B8" s="0" t="s">
        <v>145</v>
      </c>
      <c r="C8" s="116" t="n">
        <v>-2</v>
      </c>
      <c r="D8" s="0" t="s">
        <v>143</v>
      </c>
      <c r="E8" s="0" t="s">
        <v>174</v>
      </c>
    </row>
    <row r="9" customFormat="false" ht="15" hidden="false" customHeight="false" outlineLevel="0" collapsed="false">
      <c r="A9" s="0" t="s">
        <v>55</v>
      </c>
      <c r="B9" s="0" t="s">
        <v>146</v>
      </c>
      <c r="C9" s="116" t="n">
        <v>-2</v>
      </c>
      <c r="D9" s="0" t="s">
        <v>143</v>
      </c>
      <c r="E9" s="0" t="s">
        <v>175</v>
      </c>
    </row>
    <row r="10" customFormat="false" ht="15" hidden="false" customHeight="false" outlineLevel="0" collapsed="false">
      <c r="A10" s="0" t="s">
        <v>55</v>
      </c>
      <c r="B10" s="0" t="s">
        <v>147</v>
      </c>
      <c r="C10" s="116" t="n">
        <v>-2</v>
      </c>
      <c r="D10" s="0" t="s">
        <v>143</v>
      </c>
      <c r="E10" s="0" t="s">
        <v>176</v>
      </c>
    </row>
    <row r="11" customFormat="false" ht="15" hidden="false" customHeight="false" outlineLevel="0" collapsed="false">
      <c r="A11" s="0" t="s">
        <v>76</v>
      </c>
      <c r="B11" s="0" t="s">
        <v>153</v>
      </c>
      <c r="C11" s="116" t="n">
        <v>-2</v>
      </c>
      <c r="D11" s="0" t="s">
        <v>143</v>
      </c>
      <c r="E11" s="0" t="s">
        <v>182</v>
      </c>
    </row>
    <row r="12" customFormat="false" ht="15" hidden="false" customHeight="false" outlineLevel="0" collapsed="false">
      <c r="A12" s="0" t="s">
        <v>57</v>
      </c>
      <c r="B12" s="0" t="s">
        <v>151</v>
      </c>
      <c r="C12" s="116" t="n">
        <v>-2</v>
      </c>
      <c r="D12" s="0" t="s">
        <v>143</v>
      </c>
      <c r="E12" s="0" t="s">
        <v>180</v>
      </c>
    </row>
    <row r="13" customFormat="false" ht="15" hidden="false" customHeight="false" outlineLevel="0" collapsed="false">
      <c r="A13" s="0" t="s">
        <v>37</v>
      </c>
      <c r="B13" s="0" t="s">
        <v>161</v>
      </c>
      <c r="C13" s="116" t="n">
        <v>-2</v>
      </c>
      <c r="D13" s="0" t="s">
        <v>143</v>
      </c>
      <c r="E13" s="0" t="s">
        <v>190</v>
      </c>
    </row>
    <row r="14" customFormat="false" ht="15" hidden="false" customHeight="false" outlineLevel="0" collapsed="false">
      <c r="A14" s="0" t="s">
        <v>72</v>
      </c>
      <c r="B14" s="0" t="s">
        <v>149</v>
      </c>
      <c r="C14" s="116" t="n">
        <v>-2</v>
      </c>
      <c r="D14" s="0" t="s">
        <v>144</v>
      </c>
      <c r="E14" s="0" t="s">
        <v>178</v>
      </c>
    </row>
    <row r="15" customFormat="false" ht="15" hidden="false" customHeight="false" outlineLevel="0" collapsed="false">
      <c r="A15" s="0" t="s">
        <v>56</v>
      </c>
      <c r="B15" s="0" t="s">
        <v>152</v>
      </c>
      <c r="C15" s="116" t="n">
        <v>-2</v>
      </c>
      <c r="D15" s="0" t="s">
        <v>144</v>
      </c>
      <c r="E15" s="0" t="s">
        <v>181</v>
      </c>
    </row>
    <row r="16" customFormat="false" ht="15" hidden="false" customHeight="false" outlineLevel="0" collapsed="false">
      <c r="A16" s="0" t="s">
        <v>76</v>
      </c>
      <c r="B16" s="0" t="s">
        <v>145</v>
      </c>
      <c r="C16" s="116" t="n">
        <v>-2</v>
      </c>
      <c r="D16" s="0" t="s">
        <v>144</v>
      </c>
      <c r="E16" s="0" t="s">
        <v>174</v>
      </c>
    </row>
    <row r="17" customFormat="false" ht="15" hidden="false" customHeight="false" outlineLevel="0" collapsed="false">
      <c r="A17" s="0" t="s">
        <v>76</v>
      </c>
      <c r="B17" s="0" t="s">
        <v>146</v>
      </c>
      <c r="C17" s="116" t="n">
        <v>-2</v>
      </c>
      <c r="D17" s="0" t="s">
        <v>144</v>
      </c>
      <c r="E17" s="0" t="s">
        <v>175</v>
      </c>
    </row>
    <row r="18" customFormat="false" ht="15" hidden="false" customHeight="false" outlineLevel="0" collapsed="false">
      <c r="A18" s="0" t="s">
        <v>37</v>
      </c>
      <c r="B18" s="0" t="s">
        <v>161</v>
      </c>
      <c r="C18" s="116" t="n">
        <v>-2</v>
      </c>
      <c r="D18" s="0" t="s">
        <v>144</v>
      </c>
      <c r="E18" s="0" t="s">
        <v>190</v>
      </c>
    </row>
    <row r="19" customFormat="false" ht="15" hidden="false" customHeight="false" outlineLevel="0" collapsed="false">
      <c r="A19" s="0" t="s">
        <v>71</v>
      </c>
      <c r="B19" s="0" t="s">
        <v>153</v>
      </c>
      <c r="C19" s="116" t="n">
        <v>-1</v>
      </c>
      <c r="D19" s="0" t="s">
        <v>141</v>
      </c>
      <c r="E19" s="0" t="s">
        <v>182</v>
      </c>
    </row>
    <row r="20" customFormat="false" ht="15" hidden="false" customHeight="false" outlineLevel="0" collapsed="false">
      <c r="A20" s="0" t="s">
        <v>71</v>
      </c>
      <c r="B20" s="0" t="s">
        <v>154</v>
      </c>
      <c r="C20" s="116" t="n">
        <v>-1</v>
      </c>
      <c r="D20" s="0" t="s">
        <v>141</v>
      </c>
      <c r="E20" s="0" t="s">
        <v>183</v>
      </c>
    </row>
    <row r="21" customFormat="false" ht="15" hidden="false" customHeight="false" outlineLevel="0" collapsed="false">
      <c r="A21" s="0" t="s">
        <v>71</v>
      </c>
      <c r="B21" s="0" t="s">
        <v>157</v>
      </c>
      <c r="C21" s="116" t="n">
        <v>-1</v>
      </c>
      <c r="D21" s="0" t="s">
        <v>141</v>
      </c>
      <c r="E21" s="0" t="s">
        <v>186</v>
      </c>
    </row>
    <row r="22" customFormat="false" ht="15" hidden="false" customHeight="false" outlineLevel="0" collapsed="false">
      <c r="A22" s="0" t="s">
        <v>71</v>
      </c>
      <c r="B22" s="0" t="s">
        <v>161</v>
      </c>
      <c r="C22" s="116" t="n">
        <v>-1</v>
      </c>
      <c r="D22" s="0" t="s">
        <v>141</v>
      </c>
      <c r="E22" s="0" t="s">
        <v>190</v>
      </c>
    </row>
    <row r="23" customFormat="false" ht="15" hidden="false" customHeight="false" outlineLevel="0" collapsed="false">
      <c r="A23" s="0" t="s">
        <v>72</v>
      </c>
      <c r="B23" s="0" t="s">
        <v>153</v>
      </c>
      <c r="C23" s="116" t="n">
        <v>-1</v>
      </c>
      <c r="D23" s="0" t="s">
        <v>141</v>
      </c>
      <c r="E23" s="0" t="s">
        <v>182</v>
      </c>
    </row>
    <row r="24" customFormat="false" ht="15" hidden="false" customHeight="false" outlineLevel="0" collapsed="false">
      <c r="A24" s="0" t="s">
        <v>72</v>
      </c>
      <c r="B24" s="0" t="s">
        <v>156</v>
      </c>
      <c r="C24" s="116" t="n">
        <v>-1</v>
      </c>
      <c r="D24" s="0" t="s">
        <v>141</v>
      </c>
      <c r="E24" s="0" t="s">
        <v>185</v>
      </c>
    </row>
    <row r="25" customFormat="false" ht="15" hidden="false" customHeight="false" outlineLevel="0" collapsed="false">
      <c r="A25" s="0" t="s">
        <v>72</v>
      </c>
      <c r="B25" s="0" t="s">
        <v>159</v>
      </c>
      <c r="C25" s="116" t="n">
        <v>-1</v>
      </c>
      <c r="D25" s="0" t="s">
        <v>141</v>
      </c>
      <c r="E25" s="0" t="s">
        <v>188</v>
      </c>
    </row>
    <row r="26" customFormat="false" ht="15" hidden="false" customHeight="false" outlineLevel="0" collapsed="false">
      <c r="A26" s="0" t="s">
        <v>72</v>
      </c>
      <c r="B26" s="0" t="s">
        <v>161</v>
      </c>
      <c r="C26" s="116" t="n">
        <v>-1</v>
      </c>
      <c r="D26" s="0" t="s">
        <v>141</v>
      </c>
      <c r="E26" s="0" t="s">
        <v>190</v>
      </c>
    </row>
    <row r="27" customFormat="false" ht="15" hidden="false" customHeight="false" outlineLevel="0" collapsed="false">
      <c r="A27" s="0" t="s">
        <v>55</v>
      </c>
      <c r="B27" s="0" t="s">
        <v>156</v>
      </c>
      <c r="C27" s="116" t="n">
        <v>-1</v>
      </c>
      <c r="D27" s="0" t="s">
        <v>141</v>
      </c>
      <c r="E27" s="0" t="s">
        <v>185</v>
      </c>
    </row>
    <row r="28" customFormat="false" ht="15" hidden="false" customHeight="false" outlineLevel="0" collapsed="false">
      <c r="A28" s="0" t="s">
        <v>55</v>
      </c>
      <c r="B28" s="0" t="s">
        <v>157</v>
      </c>
      <c r="C28" s="116" t="n">
        <v>-1</v>
      </c>
      <c r="D28" s="0" t="s">
        <v>141</v>
      </c>
      <c r="E28" s="0" t="s">
        <v>186</v>
      </c>
    </row>
    <row r="29" customFormat="false" ht="15" hidden="false" customHeight="false" outlineLevel="0" collapsed="false">
      <c r="A29" s="0" t="s">
        <v>55</v>
      </c>
      <c r="B29" s="0" t="s">
        <v>158</v>
      </c>
      <c r="C29" s="116" t="n">
        <v>-1</v>
      </c>
      <c r="D29" s="0" t="s">
        <v>141</v>
      </c>
      <c r="E29" s="0" t="s">
        <v>187</v>
      </c>
    </row>
    <row r="30" customFormat="false" ht="15" hidden="false" customHeight="false" outlineLevel="0" collapsed="false">
      <c r="A30" s="0" t="s">
        <v>55</v>
      </c>
      <c r="B30" s="0" t="s">
        <v>163</v>
      </c>
      <c r="C30" s="116" t="n">
        <v>-1</v>
      </c>
      <c r="D30" s="0" t="s">
        <v>141</v>
      </c>
      <c r="E30" s="0" t="s">
        <v>192</v>
      </c>
    </row>
    <row r="31" customFormat="false" ht="15" hidden="false" customHeight="false" outlineLevel="0" collapsed="false">
      <c r="A31" s="0" t="s">
        <v>55</v>
      </c>
      <c r="B31" s="0" t="s">
        <v>166</v>
      </c>
      <c r="C31" s="116" t="n">
        <v>-1</v>
      </c>
      <c r="D31" s="0" t="s">
        <v>141</v>
      </c>
      <c r="E31" s="0" t="s">
        <v>195</v>
      </c>
    </row>
    <row r="32" customFormat="false" ht="15" hidden="false" customHeight="false" outlineLevel="0" collapsed="false">
      <c r="A32" s="0" t="s">
        <v>56</v>
      </c>
      <c r="B32" s="0" t="s">
        <v>150</v>
      </c>
      <c r="C32" s="116" t="n">
        <v>-1</v>
      </c>
      <c r="D32" s="0" t="s">
        <v>141</v>
      </c>
      <c r="E32" s="0" t="s">
        <v>179</v>
      </c>
    </row>
    <row r="33" customFormat="false" ht="15" hidden="false" customHeight="false" outlineLevel="0" collapsed="false">
      <c r="A33" s="0" t="s">
        <v>56</v>
      </c>
      <c r="B33" s="0" t="s">
        <v>156</v>
      </c>
      <c r="C33" s="116" t="n">
        <v>-1</v>
      </c>
      <c r="D33" s="0" t="s">
        <v>141</v>
      </c>
      <c r="E33" s="0" t="s">
        <v>185</v>
      </c>
    </row>
    <row r="34" customFormat="false" ht="15" hidden="false" customHeight="false" outlineLevel="0" collapsed="false">
      <c r="A34" s="0" t="s">
        <v>56</v>
      </c>
      <c r="B34" s="0" t="s">
        <v>159</v>
      </c>
      <c r="C34" s="116" t="n">
        <v>-1</v>
      </c>
      <c r="D34" s="0" t="s">
        <v>141</v>
      </c>
      <c r="E34" s="0" t="s">
        <v>188</v>
      </c>
    </row>
    <row r="35" customFormat="false" ht="15" hidden="false" customHeight="false" outlineLevel="0" collapsed="false">
      <c r="A35" s="0" t="s">
        <v>73</v>
      </c>
      <c r="B35" s="0" t="s">
        <v>156</v>
      </c>
      <c r="C35" s="116" t="n">
        <v>-1</v>
      </c>
      <c r="D35" s="0" t="s">
        <v>141</v>
      </c>
      <c r="E35" s="0" t="s">
        <v>185</v>
      </c>
    </row>
    <row r="36" customFormat="false" ht="15" hidden="false" customHeight="false" outlineLevel="0" collapsed="false">
      <c r="A36" s="0" t="s">
        <v>73</v>
      </c>
      <c r="B36" s="0" t="s">
        <v>161</v>
      </c>
      <c r="C36" s="116" t="n">
        <v>-1</v>
      </c>
      <c r="D36" s="0" t="s">
        <v>141</v>
      </c>
      <c r="E36" s="0" t="s">
        <v>190</v>
      </c>
    </row>
    <row r="37" customFormat="false" ht="15" hidden="false" customHeight="false" outlineLevel="0" collapsed="false">
      <c r="A37" s="0" t="s">
        <v>74</v>
      </c>
      <c r="B37" s="0" t="s">
        <v>154</v>
      </c>
      <c r="C37" s="116" t="n">
        <v>-1</v>
      </c>
      <c r="D37" s="0" t="s">
        <v>141</v>
      </c>
      <c r="E37" s="0" t="s">
        <v>183</v>
      </c>
    </row>
    <row r="38" customFormat="false" ht="15" hidden="false" customHeight="false" outlineLevel="0" collapsed="false">
      <c r="A38" s="0" t="s">
        <v>74</v>
      </c>
      <c r="B38" s="0" t="s">
        <v>156</v>
      </c>
      <c r="C38" s="116" t="n">
        <v>-1</v>
      </c>
      <c r="D38" s="0" t="s">
        <v>141</v>
      </c>
      <c r="E38" s="0" t="s">
        <v>185</v>
      </c>
    </row>
    <row r="39" customFormat="false" ht="15" hidden="false" customHeight="false" outlineLevel="0" collapsed="false">
      <c r="A39" s="0" t="s">
        <v>74</v>
      </c>
      <c r="B39" s="0" t="s">
        <v>157</v>
      </c>
      <c r="C39" s="116" t="n">
        <v>-1</v>
      </c>
      <c r="D39" s="0" t="s">
        <v>141</v>
      </c>
      <c r="E39" s="0" t="s">
        <v>186</v>
      </c>
    </row>
    <row r="40" customFormat="false" ht="15" hidden="false" customHeight="false" outlineLevel="0" collapsed="false">
      <c r="A40" s="0" t="s">
        <v>74</v>
      </c>
      <c r="B40" s="0" t="s">
        <v>158</v>
      </c>
      <c r="C40" s="116" t="n">
        <v>-1</v>
      </c>
      <c r="D40" s="0" t="s">
        <v>141</v>
      </c>
      <c r="E40" s="0" t="s">
        <v>187</v>
      </c>
    </row>
    <row r="41" customFormat="false" ht="15" hidden="false" customHeight="false" outlineLevel="0" collapsed="false">
      <c r="A41" s="0" t="s">
        <v>74</v>
      </c>
      <c r="B41" s="0" t="s">
        <v>163</v>
      </c>
      <c r="C41" s="116" t="n">
        <v>-1</v>
      </c>
      <c r="D41" s="0" t="s">
        <v>141</v>
      </c>
      <c r="E41" s="0" t="s">
        <v>192</v>
      </c>
    </row>
    <row r="42" customFormat="false" ht="15" hidden="false" customHeight="false" outlineLevel="0" collapsed="false">
      <c r="A42" s="0" t="s">
        <v>74</v>
      </c>
      <c r="B42" s="0" t="s">
        <v>166</v>
      </c>
      <c r="C42" s="116" t="n">
        <v>-1</v>
      </c>
      <c r="D42" s="0" t="s">
        <v>141</v>
      </c>
      <c r="E42" s="0" t="s">
        <v>195</v>
      </c>
    </row>
    <row r="43" customFormat="false" ht="15" hidden="false" customHeight="false" outlineLevel="0" collapsed="false">
      <c r="A43" s="0" t="s">
        <v>76</v>
      </c>
      <c r="B43" s="0" t="s">
        <v>145</v>
      </c>
      <c r="C43" s="116" t="n">
        <v>-1</v>
      </c>
      <c r="D43" s="0" t="s">
        <v>141</v>
      </c>
      <c r="E43" s="0" t="s">
        <v>174</v>
      </c>
    </row>
    <row r="44" customFormat="false" ht="15" hidden="false" customHeight="false" outlineLevel="0" collapsed="false">
      <c r="A44" s="0" t="s">
        <v>76</v>
      </c>
      <c r="B44" s="0" t="s">
        <v>146</v>
      </c>
      <c r="C44" s="116" t="n">
        <v>-1</v>
      </c>
      <c r="D44" s="0" t="s">
        <v>141</v>
      </c>
      <c r="E44" s="0" t="s">
        <v>175</v>
      </c>
    </row>
    <row r="45" customFormat="false" ht="15" hidden="false" customHeight="false" outlineLevel="0" collapsed="false">
      <c r="A45" s="0" t="s">
        <v>76</v>
      </c>
      <c r="B45" s="0" t="s">
        <v>148</v>
      </c>
      <c r="C45" s="116" t="n">
        <v>-1</v>
      </c>
      <c r="D45" s="0" t="s">
        <v>141</v>
      </c>
      <c r="E45" s="0" t="s">
        <v>177</v>
      </c>
    </row>
    <row r="46" customFormat="false" ht="15" hidden="false" customHeight="false" outlineLevel="0" collapsed="false">
      <c r="A46" s="0" t="s">
        <v>76</v>
      </c>
      <c r="B46" s="0" t="s">
        <v>154</v>
      </c>
      <c r="C46" s="116" t="n">
        <v>-1</v>
      </c>
      <c r="D46" s="0" t="s">
        <v>141</v>
      </c>
      <c r="E46" s="0" t="s">
        <v>183</v>
      </c>
    </row>
    <row r="47" customFormat="false" ht="15" hidden="false" customHeight="false" outlineLevel="0" collapsed="false">
      <c r="A47" s="0" t="s">
        <v>76</v>
      </c>
      <c r="B47" s="0" t="s">
        <v>156</v>
      </c>
      <c r="C47" s="116" t="n">
        <v>-1</v>
      </c>
      <c r="D47" s="0" t="s">
        <v>141</v>
      </c>
      <c r="E47" s="0" t="s">
        <v>185</v>
      </c>
    </row>
    <row r="48" customFormat="false" ht="15" hidden="false" customHeight="false" outlineLevel="0" collapsed="false">
      <c r="A48" s="0" t="s">
        <v>76</v>
      </c>
      <c r="B48" s="0" t="s">
        <v>158</v>
      </c>
      <c r="C48" s="116" t="n">
        <v>-1</v>
      </c>
      <c r="D48" s="0" t="s">
        <v>141</v>
      </c>
      <c r="E48" s="0" t="s">
        <v>187</v>
      </c>
    </row>
    <row r="49" customFormat="false" ht="15" hidden="false" customHeight="false" outlineLevel="0" collapsed="false">
      <c r="A49" s="0" t="s">
        <v>76</v>
      </c>
      <c r="B49" s="0" t="s">
        <v>165</v>
      </c>
      <c r="C49" s="116" t="n">
        <v>-1</v>
      </c>
      <c r="D49" s="0" t="s">
        <v>141</v>
      </c>
      <c r="E49" s="0" t="s">
        <v>194</v>
      </c>
    </row>
    <row r="50" customFormat="false" ht="15" hidden="false" customHeight="false" outlineLevel="0" collapsed="false">
      <c r="A50" s="0" t="s">
        <v>57</v>
      </c>
      <c r="B50" s="0" t="s">
        <v>149</v>
      </c>
      <c r="C50" s="116" t="n">
        <v>-1</v>
      </c>
      <c r="D50" s="0" t="s">
        <v>141</v>
      </c>
      <c r="E50" s="0" t="s">
        <v>178</v>
      </c>
    </row>
    <row r="51" customFormat="false" ht="15" hidden="false" customHeight="false" outlineLevel="0" collapsed="false">
      <c r="A51" s="0" t="s">
        <v>57</v>
      </c>
      <c r="B51" s="0" t="s">
        <v>153</v>
      </c>
      <c r="C51" s="116" t="n">
        <v>-1</v>
      </c>
      <c r="D51" s="0" t="s">
        <v>141</v>
      </c>
      <c r="E51" s="0" t="s">
        <v>182</v>
      </c>
    </row>
    <row r="52" customFormat="false" ht="15" hidden="false" customHeight="false" outlineLevel="0" collapsed="false">
      <c r="A52" s="0" t="s">
        <v>57</v>
      </c>
      <c r="B52" s="0" t="s">
        <v>156</v>
      </c>
      <c r="C52" s="116" t="n">
        <v>-1</v>
      </c>
      <c r="D52" s="0" t="s">
        <v>141</v>
      </c>
      <c r="E52" s="0" t="s">
        <v>185</v>
      </c>
    </row>
    <row r="53" customFormat="false" ht="15" hidden="false" customHeight="false" outlineLevel="0" collapsed="false">
      <c r="A53" s="0" t="s">
        <v>57</v>
      </c>
      <c r="B53" s="0" t="s">
        <v>158</v>
      </c>
      <c r="C53" s="116" t="n">
        <v>-1</v>
      </c>
      <c r="D53" s="0" t="s">
        <v>141</v>
      </c>
      <c r="E53" s="0" t="s">
        <v>187</v>
      </c>
    </row>
    <row r="54" customFormat="false" ht="15" hidden="false" customHeight="false" outlineLevel="0" collapsed="false">
      <c r="A54" s="0" t="s">
        <v>57</v>
      </c>
      <c r="B54" s="0" t="s">
        <v>159</v>
      </c>
      <c r="C54" s="116" t="n">
        <v>-1</v>
      </c>
      <c r="D54" s="0" t="s">
        <v>141</v>
      </c>
      <c r="E54" s="0" t="s">
        <v>188</v>
      </c>
    </row>
    <row r="55" customFormat="false" ht="15" hidden="false" customHeight="false" outlineLevel="0" collapsed="false">
      <c r="A55" s="0" t="s">
        <v>37</v>
      </c>
      <c r="B55" s="0" t="s">
        <v>148</v>
      </c>
      <c r="C55" s="116" t="n">
        <v>-1</v>
      </c>
      <c r="D55" s="0" t="s">
        <v>141</v>
      </c>
      <c r="E55" s="0" t="s">
        <v>177</v>
      </c>
    </row>
    <row r="56" customFormat="false" ht="15" hidden="false" customHeight="false" outlineLevel="0" collapsed="false">
      <c r="A56" s="0" t="s">
        <v>37</v>
      </c>
      <c r="B56" s="0" t="s">
        <v>153</v>
      </c>
      <c r="C56" s="116" t="n">
        <v>-1</v>
      </c>
      <c r="D56" s="0" t="s">
        <v>141</v>
      </c>
      <c r="E56" s="0" t="s">
        <v>182</v>
      </c>
    </row>
    <row r="57" customFormat="false" ht="15" hidden="false" customHeight="false" outlineLevel="0" collapsed="false">
      <c r="A57" s="0" t="s">
        <v>37</v>
      </c>
      <c r="B57" s="0" t="s">
        <v>154</v>
      </c>
      <c r="C57" s="116" t="n">
        <v>-1</v>
      </c>
      <c r="D57" s="0" t="s">
        <v>141</v>
      </c>
      <c r="E57" s="0" t="s">
        <v>183</v>
      </c>
    </row>
    <row r="58" customFormat="false" ht="15" hidden="false" customHeight="false" outlineLevel="0" collapsed="false">
      <c r="A58" s="0" t="s">
        <v>37</v>
      </c>
      <c r="B58" s="0" t="s">
        <v>156</v>
      </c>
      <c r="C58" s="116" t="n">
        <v>-1</v>
      </c>
      <c r="D58" s="0" t="s">
        <v>141</v>
      </c>
      <c r="E58" s="0" t="s">
        <v>185</v>
      </c>
    </row>
    <row r="59" customFormat="false" ht="15" hidden="false" customHeight="false" outlineLevel="0" collapsed="false">
      <c r="A59" s="0" t="s">
        <v>37</v>
      </c>
      <c r="B59" s="0" t="s">
        <v>159</v>
      </c>
      <c r="C59" s="116" t="n">
        <v>-1</v>
      </c>
      <c r="D59" s="0" t="s">
        <v>141</v>
      </c>
      <c r="E59" s="0" t="s">
        <v>188</v>
      </c>
    </row>
    <row r="60" customFormat="false" ht="15" hidden="false" customHeight="false" outlineLevel="0" collapsed="false">
      <c r="A60" s="0" t="s">
        <v>59</v>
      </c>
      <c r="B60" s="0" t="s">
        <v>145</v>
      </c>
      <c r="C60" s="116" t="n">
        <v>-1</v>
      </c>
      <c r="D60" s="0" t="s">
        <v>141</v>
      </c>
      <c r="E60" s="0" t="s">
        <v>174</v>
      </c>
    </row>
    <row r="61" customFormat="false" ht="15" hidden="false" customHeight="false" outlineLevel="0" collapsed="false">
      <c r="A61" s="0" t="s">
        <v>59</v>
      </c>
      <c r="B61" s="0" t="s">
        <v>146</v>
      </c>
      <c r="C61" s="116" t="n">
        <v>-1</v>
      </c>
      <c r="D61" s="0" t="s">
        <v>141</v>
      </c>
      <c r="E61" s="0" t="s">
        <v>175</v>
      </c>
    </row>
    <row r="62" customFormat="false" ht="15" hidden="false" customHeight="false" outlineLevel="0" collapsed="false">
      <c r="A62" s="0" t="s">
        <v>59</v>
      </c>
      <c r="B62" s="0" t="s">
        <v>147</v>
      </c>
      <c r="C62" s="116" t="n">
        <v>-1</v>
      </c>
      <c r="D62" s="0" t="s">
        <v>141</v>
      </c>
      <c r="E62" s="0" t="s">
        <v>176</v>
      </c>
    </row>
    <row r="63" customFormat="false" ht="15" hidden="false" customHeight="false" outlineLevel="0" collapsed="false">
      <c r="A63" s="0" t="s">
        <v>59</v>
      </c>
      <c r="B63" s="0" t="s">
        <v>155</v>
      </c>
      <c r="C63" s="116" t="n">
        <v>-1</v>
      </c>
      <c r="D63" s="0" t="s">
        <v>141</v>
      </c>
      <c r="E63" s="0" t="s">
        <v>184</v>
      </c>
    </row>
    <row r="64" customFormat="false" ht="15" hidden="false" customHeight="false" outlineLevel="0" collapsed="false">
      <c r="A64" s="0" t="s">
        <v>59</v>
      </c>
      <c r="B64" s="0" t="s">
        <v>156</v>
      </c>
      <c r="C64" s="116" t="n">
        <v>-1</v>
      </c>
      <c r="D64" s="0" t="s">
        <v>141</v>
      </c>
      <c r="E64" s="0" t="s">
        <v>185</v>
      </c>
    </row>
    <row r="65" customFormat="false" ht="15" hidden="false" customHeight="false" outlineLevel="0" collapsed="false">
      <c r="A65" s="0" t="s">
        <v>59</v>
      </c>
      <c r="B65" s="0" t="s">
        <v>157</v>
      </c>
      <c r="C65" s="116" t="n">
        <v>-1</v>
      </c>
      <c r="D65" s="0" t="s">
        <v>141</v>
      </c>
      <c r="E65" s="0" t="s">
        <v>186</v>
      </c>
    </row>
    <row r="66" customFormat="false" ht="15" hidden="false" customHeight="false" outlineLevel="0" collapsed="false">
      <c r="A66" s="0" t="s">
        <v>72</v>
      </c>
      <c r="B66" s="0" t="s">
        <v>145</v>
      </c>
      <c r="C66" s="116" t="n">
        <v>-1</v>
      </c>
      <c r="D66" s="0" t="s">
        <v>142</v>
      </c>
      <c r="E66" s="0" t="s">
        <v>174</v>
      </c>
    </row>
    <row r="67" customFormat="false" ht="15" hidden="false" customHeight="false" outlineLevel="0" collapsed="false">
      <c r="A67" s="0" t="s">
        <v>72</v>
      </c>
      <c r="B67" s="0" t="s">
        <v>146</v>
      </c>
      <c r="C67" s="116" t="n">
        <v>-1</v>
      </c>
      <c r="D67" s="0" t="s">
        <v>142</v>
      </c>
      <c r="E67" s="0" t="s">
        <v>175</v>
      </c>
    </row>
    <row r="68" customFormat="false" ht="15" hidden="false" customHeight="false" outlineLevel="0" collapsed="false">
      <c r="A68" s="0" t="s">
        <v>72</v>
      </c>
      <c r="B68" s="0" t="s">
        <v>147</v>
      </c>
      <c r="C68" s="116" t="n">
        <v>-1</v>
      </c>
      <c r="D68" s="0" t="s">
        <v>142</v>
      </c>
      <c r="E68" s="0" t="s">
        <v>176</v>
      </c>
    </row>
    <row r="69" customFormat="false" ht="15" hidden="false" customHeight="false" outlineLevel="0" collapsed="false">
      <c r="A69" s="0" t="s">
        <v>72</v>
      </c>
      <c r="B69" s="0" t="s">
        <v>148</v>
      </c>
      <c r="C69" s="116" t="n">
        <v>-1</v>
      </c>
      <c r="D69" s="0" t="s">
        <v>142</v>
      </c>
      <c r="E69" s="0" t="s">
        <v>177</v>
      </c>
    </row>
    <row r="70" customFormat="false" ht="15" hidden="false" customHeight="false" outlineLevel="0" collapsed="false">
      <c r="A70" s="0" t="s">
        <v>72</v>
      </c>
      <c r="B70" s="0" t="s">
        <v>153</v>
      </c>
      <c r="C70" s="116" t="n">
        <v>-1</v>
      </c>
      <c r="D70" s="0" t="s">
        <v>142</v>
      </c>
      <c r="E70" s="0" t="s">
        <v>182</v>
      </c>
    </row>
    <row r="71" customFormat="false" ht="15" hidden="false" customHeight="false" outlineLevel="0" collapsed="false">
      <c r="A71" s="0" t="s">
        <v>72</v>
      </c>
      <c r="B71" s="0" t="s">
        <v>155</v>
      </c>
      <c r="C71" s="116" t="n">
        <v>-1</v>
      </c>
      <c r="D71" s="0" t="s">
        <v>142</v>
      </c>
      <c r="E71" s="0" t="s">
        <v>184</v>
      </c>
    </row>
    <row r="72" customFormat="false" ht="15" hidden="false" customHeight="false" outlineLevel="0" collapsed="false">
      <c r="A72" s="0" t="s">
        <v>72</v>
      </c>
      <c r="B72" s="0" t="s">
        <v>158</v>
      </c>
      <c r="C72" s="116" t="n">
        <v>-1</v>
      </c>
      <c r="D72" s="0" t="s">
        <v>142</v>
      </c>
      <c r="E72" s="0" t="s">
        <v>187</v>
      </c>
    </row>
    <row r="73" customFormat="false" ht="15" hidden="false" customHeight="false" outlineLevel="0" collapsed="false">
      <c r="A73" s="0" t="s">
        <v>72</v>
      </c>
      <c r="B73" s="0" t="s">
        <v>160</v>
      </c>
      <c r="C73" s="116" t="n">
        <v>-1</v>
      </c>
      <c r="D73" s="0" t="s">
        <v>142</v>
      </c>
      <c r="E73" s="0" t="s">
        <v>189</v>
      </c>
    </row>
    <row r="74" customFormat="false" ht="15" hidden="false" customHeight="false" outlineLevel="0" collapsed="false">
      <c r="A74" s="0" t="s">
        <v>72</v>
      </c>
      <c r="B74" s="0" t="s">
        <v>164</v>
      </c>
      <c r="C74" s="116" t="n">
        <v>-1</v>
      </c>
      <c r="D74" s="0" t="s">
        <v>142</v>
      </c>
      <c r="E74" s="0" t="s">
        <v>193</v>
      </c>
    </row>
    <row r="75" customFormat="false" ht="15" hidden="false" customHeight="false" outlineLevel="0" collapsed="false">
      <c r="A75" s="0" t="s">
        <v>55</v>
      </c>
      <c r="B75" s="0" t="s">
        <v>148</v>
      </c>
      <c r="C75" s="116" t="n">
        <v>-1</v>
      </c>
      <c r="D75" s="0" t="s">
        <v>142</v>
      </c>
      <c r="E75" s="0" t="s">
        <v>177</v>
      </c>
    </row>
    <row r="76" customFormat="false" ht="15" hidden="false" customHeight="false" outlineLevel="0" collapsed="false">
      <c r="A76" s="0" t="s">
        <v>55</v>
      </c>
      <c r="B76" s="0" t="s">
        <v>150</v>
      </c>
      <c r="C76" s="116" t="n">
        <v>-1</v>
      </c>
      <c r="D76" s="0" t="s">
        <v>142</v>
      </c>
      <c r="E76" s="0" t="s">
        <v>179</v>
      </c>
    </row>
    <row r="77" customFormat="false" ht="15" hidden="false" customHeight="false" outlineLevel="0" collapsed="false">
      <c r="A77" s="0" t="s">
        <v>55</v>
      </c>
      <c r="B77" s="0" t="s">
        <v>153</v>
      </c>
      <c r="C77" s="116" t="n">
        <v>-1</v>
      </c>
      <c r="D77" s="0" t="s">
        <v>142</v>
      </c>
      <c r="E77" s="0" t="s">
        <v>182</v>
      </c>
    </row>
    <row r="78" customFormat="false" ht="15" hidden="false" customHeight="false" outlineLevel="0" collapsed="false">
      <c r="A78" s="0" t="s">
        <v>55</v>
      </c>
      <c r="B78" s="0" t="s">
        <v>155</v>
      </c>
      <c r="C78" s="116" t="n">
        <v>-1</v>
      </c>
      <c r="D78" s="0" t="s">
        <v>142</v>
      </c>
      <c r="E78" s="0" t="s">
        <v>184</v>
      </c>
    </row>
    <row r="79" customFormat="false" ht="15" hidden="false" customHeight="false" outlineLevel="0" collapsed="false">
      <c r="A79" s="0" t="s">
        <v>55</v>
      </c>
      <c r="B79" s="0" t="s">
        <v>159</v>
      </c>
      <c r="C79" s="116" t="n">
        <v>-1</v>
      </c>
      <c r="D79" s="0" t="s">
        <v>142</v>
      </c>
      <c r="E79" s="0" t="s">
        <v>188</v>
      </c>
    </row>
    <row r="80" customFormat="false" ht="15" hidden="false" customHeight="false" outlineLevel="0" collapsed="false">
      <c r="A80" s="0" t="s">
        <v>55</v>
      </c>
      <c r="B80" s="0" t="s">
        <v>160</v>
      </c>
      <c r="C80" s="116" t="n">
        <v>-1</v>
      </c>
      <c r="D80" s="0" t="s">
        <v>142</v>
      </c>
      <c r="E80" s="0" t="s">
        <v>189</v>
      </c>
    </row>
    <row r="81" customFormat="false" ht="15" hidden="false" customHeight="false" outlineLevel="0" collapsed="false">
      <c r="A81" s="0" t="s">
        <v>56</v>
      </c>
      <c r="B81" s="0" t="s">
        <v>148</v>
      </c>
      <c r="C81" s="116" t="n">
        <v>-1</v>
      </c>
      <c r="D81" s="0" t="s">
        <v>142</v>
      </c>
      <c r="E81" s="0" t="s">
        <v>177</v>
      </c>
    </row>
    <row r="82" customFormat="false" ht="15" hidden="false" customHeight="false" outlineLevel="0" collapsed="false">
      <c r="A82" s="0" t="s">
        <v>56</v>
      </c>
      <c r="B82" s="0" t="s">
        <v>149</v>
      </c>
      <c r="C82" s="116" t="n">
        <v>-1</v>
      </c>
      <c r="D82" s="0" t="s">
        <v>142</v>
      </c>
      <c r="E82" s="0" t="s">
        <v>178</v>
      </c>
    </row>
    <row r="83" customFormat="false" ht="15" hidden="false" customHeight="false" outlineLevel="0" collapsed="false">
      <c r="A83" s="0" t="s">
        <v>56</v>
      </c>
      <c r="B83" s="0" t="s">
        <v>150</v>
      </c>
      <c r="C83" s="116" t="n">
        <v>-1</v>
      </c>
      <c r="D83" s="0" t="s">
        <v>142</v>
      </c>
      <c r="E83" s="0" t="s">
        <v>179</v>
      </c>
    </row>
    <row r="84" customFormat="false" ht="15" hidden="false" customHeight="false" outlineLevel="0" collapsed="false">
      <c r="A84" s="0" t="s">
        <v>56</v>
      </c>
      <c r="B84" s="0" t="s">
        <v>151</v>
      </c>
      <c r="C84" s="116" t="n">
        <v>-1</v>
      </c>
      <c r="D84" s="0" t="s">
        <v>142</v>
      </c>
      <c r="E84" s="0" t="s">
        <v>180</v>
      </c>
    </row>
    <row r="85" customFormat="false" ht="15" hidden="false" customHeight="false" outlineLevel="0" collapsed="false">
      <c r="A85" s="0" t="s">
        <v>56</v>
      </c>
      <c r="B85" s="0" t="s">
        <v>154</v>
      </c>
      <c r="C85" s="116" t="n">
        <v>-1</v>
      </c>
      <c r="D85" s="0" t="s">
        <v>142</v>
      </c>
      <c r="E85" s="0" t="s">
        <v>183</v>
      </c>
    </row>
    <row r="86" customFormat="false" ht="15" hidden="false" customHeight="false" outlineLevel="0" collapsed="false">
      <c r="A86" s="0" t="s">
        <v>56</v>
      </c>
      <c r="B86" s="0" t="s">
        <v>155</v>
      </c>
      <c r="C86" s="116" t="n">
        <v>-1</v>
      </c>
      <c r="D86" s="0" t="s">
        <v>142</v>
      </c>
      <c r="E86" s="0" t="s">
        <v>184</v>
      </c>
    </row>
    <row r="87" customFormat="false" ht="15" hidden="false" customHeight="false" outlineLevel="0" collapsed="false">
      <c r="A87" s="0" t="s">
        <v>56</v>
      </c>
      <c r="B87" s="0" t="s">
        <v>156</v>
      </c>
      <c r="C87" s="116" t="n">
        <v>-1</v>
      </c>
      <c r="D87" s="0" t="s">
        <v>142</v>
      </c>
      <c r="E87" s="0" t="s">
        <v>185</v>
      </c>
    </row>
    <row r="88" customFormat="false" ht="15" hidden="false" customHeight="false" outlineLevel="0" collapsed="false">
      <c r="A88" s="0" t="s">
        <v>56</v>
      </c>
      <c r="B88" s="0" t="s">
        <v>158</v>
      </c>
      <c r="C88" s="116" t="n">
        <v>-1</v>
      </c>
      <c r="D88" s="0" t="s">
        <v>142</v>
      </c>
      <c r="E88" s="0" t="s">
        <v>187</v>
      </c>
    </row>
    <row r="89" customFormat="false" ht="15" hidden="false" customHeight="false" outlineLevel="0" collapsed="false">
      <c r="A89" s="0" t="s">
        <v>56</v>
      </c>
      <c r="B89" s="0" t="s">
        <v>164</v>
      </c>
      <c r="C89" s="116" t="n">
        <v>-1</v>
      </c>
      <c r="D89" s="0" t="s">
        <v>142</v>
      </c>
      <c r="E89" s="0" t="s">
        <v>193</v>
      </c>
    </row>
    <row r="90" customFormat="false" ht="15" hidden="false" customHeight="false" outlineLevel="0" collapsed="false">
      <c r="A90" s="0" t="s">
        <v>73</v>
      </c>
      <c r="B90" s="0" t="s">
        <v>148</v>
      </c>
      <c r="C90" s="116" t="n">
        <v>-1</v>
      </c>
      <c r="D90" s="0" t="s">
        <v>142</v>
      </c>
      <c r="E90" s="0" t="s">
        <v>177</v>
      </c>
    </row>
    <row r="91" customFormat="false" ht="15" hidden="false" customHeight="false" outlineLevel="0" collapsed="false">
      <c r="A91" s="0" t="s">
        <v>73</v>
      </c>
      <c r="B91" s="0" t="s">
        <v>149</v>
      </c>
      <c r="C91" s="116" t="n">
        <v>-1</v>
      </c>
      <c r="D91" s="0" t="s">
        <v>142</v>
      </c>
      <c r="E91" s="0" t="s">
        <v>178</v>
      </c>
    </row>
    <row r="92" customFormat="false" ht="15" hidden="false" customHeight="false" outlineLevel="0" collapsed="false">
      <c r="A92" s="0" t="s">
        <v>73</v>
      </c>
      <c r="B92" s="0" t="s">
        <v>155</v>
      </c>
      <c r="C92" s="116" t="n">
        <v>-1</v>
      </c>
      <c r="D92" s="0" t="s">
        <v>142</v>
      </c>
      <c r="E92" s="0" t="s">
        <v>184</v>
      </c>
    </row>
    <row r="93" customFormat="false" ht="15" hidden="false" customHeight="false" outlineLevel="0" collapsed="false">
      <c r="A93" s="0" t="s">
        <v>73</v>
      </c>
      <c r="B93" s="0" t="s">
        <v>160</v>
      </c>
      <c r="C93" s="116" t="n">
        <v>-1</v>
      </c>
      <c r="D93" s="0" t="s">
        <v>142</v>
      </c>
      <c r="E93" s="0" t="s">
        <v>189</v>
      </c>
    </row>
    <row r="94" customFormat="false" ht="15" hidden="false" customHeight="false" outlineLevel="0" collapsed="false">
      <c r="A94" s="0" t="s">
        <v>73</v>
      </c>
      <c r="B94" s="0" t="s">
        <v>161</v>
      </c>
      <c r="C94" s="116" t="n">
        <v>-1</v>
      </c>
      <c r="D94" s="0" t="s">
        <v>142</v>
      </c>
      <c r="E94" s="0" t="s">
        <v>190</v>
      </c>
    </row>
    <row r="95" customFormat="false" ht="15" hidden="false" customHeight="false" outlineLevel="0" collapsed="false">
      <c r="A95" s="0" t="s">
        <v>74</v>
      </c>
      <c r="B95" s="0" t="s">
        <v>150</v>
      </c>
      <c r="C95" s="116" t="n">
        <v>-1</v>
      </c>
      <c r="D95" s="0" t="s">
        <v>142</v>
      </c>
      <c r="E95" s="0" t="s">
        <v>179</v>
      </c>
    </row>
    <row r="96" customFormat="false" ht="15" hidden="false" customHeight="false" outlineLevel="0" collapsed="false">
      <c r="A96" s="0" t="s">
        <v>74</v>
      </c>
      <c r="B96" s="0" t="s">
        <v>153</v>
      </c>
      <c r="C96" s="116" t="n">
        <v>-1</v>
      </c>
      <c r="D96" s="0" t="s">
        <v>142</v>
      </c>
      <c r="E96" s="0" t="s">
        <v>182</v>
      </c>
    </row>
    <row r="97" customFormat="false" ht="15" hidden="false" customHeight="false" outlineLevel="0" collapsed="false">
      <c r="A97" s="0" t="s">
        <v>74</v>
      </c>
      <c r="B97" s="0" t="s">
        <v>155</v>
      </c>
      <c r="C97" s="116" t="n">
        <v>-1</v>
      </c>
      <c r="D97" s="0" t="s">
        <v>142</v>
      </c>
      <c r="E97" s="0" t="s">
        <v>184</v>
      </c>
    </row>
    <row r="98" customFormat="false" ht="15" hidden="false" customHeight="false" outlineLevel="0" collapsed="false">
      <c r="A98" s="0" t="s">
        <v>74</v>
      </c>
      <c r="B98" s="0" t="s">
        <v>159</v>
      </c>
      <c r="C98" s="116" t="n">
        <v>-1</v>
      </c>
      <c r="D98" s="0" t="s">
        <v>142</v>
      </c>
      <c r="E98" s="0" t="s">
        <v>188</v>
      </c>
    </row>
    <row r="99" customFormat="false" ht="15" hidden="false" customHeight="false" outlineLevel="0" collapsed="false">
      <c r="A99" s="0" t="s">
        <v>74</v>
      </c>
      <c r="B99" s="0" t="s">
        <v>160</v>
      </c>
      <c r="C99" s="116" t="n">
        <v>-1</v>
      </c>
      <c r="D99" s="0" t="s">
        <v>142</v>
      </c>
      <c r="E99" s="0" t="s">
        <v>189</v>
      </c>
    </row>
    <row r="100" customFormat="false" ht="15" hidden="false" customHeight="false" outlineLevel="0" collapsed="false">
      <c r="A100" s="0" t="s">
        <v>76</v>
      </c>
      <c r="B100" s="0" t="s">
        <v>152</v>
      </c>
      <c r="C100" s="116" t="n">
        <v>-1</v>
      </c>
      <c r="D100" s="0" t="s">
        <v>142</v>
      </c>
      <c r="E100" s="0" t="s">
        <v>181</v>
      </c>
    </row>
    <row r="101" customFormat="false" ht="15" hidden="false" customHeight="false" outlineLevel="0" collapsed="false">
      <c r="A101" s="0" t="s">
        <v>76</v>
      </c>
      <c r="B101" s="0" t="s">
        <v>153</v>
      </c>
      <c r="C101" s="116" t="n">
        <v>-1</v>
      </c>
      <c r="D101" s="0" t="s">
        <v>142</v>
      </c>
      <c r="E101" s="0" t="s">
        <v>182</v>
      </c>
    </row>
    <row r="102" customFormat="false" ht="15" hidden="false" customHeight="false" outlineLevel="0" collapsed="false">
      <c r="A102" s="0" t="s">
        <v>76</v>
      </c>
      <c r="B102" s="0" t="s">
        <v>154</v>
      </c>
      <c r="C102" s="116" t="n">
        <v>-1</v>
      </c>
      <c r="D102" s="0" t="s">
        <v>142</v>
      </c>
      <c r="E102" s="0" t="s">
        <v>183</v>
      </c>
    </row>
    <row r="103" customFormat="false" ht="15" hidden="false" customHeight="false" outlineLevel="0" collapsed="false">
      <c r="A103" s="0" t="s">
        <v>76</v>
      </c>
      <c r="B103" s="0" t="s">
        <v>155</v>
      </c>
      <c r="C103" s="116" t="n">
        <v>-1</v>
      </c>
      <c r="D103" s="0" t="s">
        <v>142</v>
      </c>
      <c r="E103" s="0" t="s">
        <v>184</v>
      </c>
    </row>
    <row r="104" customFormat="false" ht="15" hidden="false" customHeight="false" outlineLevel="0" collapsed="false">
      <c r="A104" s="0" t="s">
        <v>76</v>
      </c>
      <c r="B104" s="0" t="s">
        <v>156</v>
      </c>
      <c r="C104" s="116" t="n">
        <v>-1</v>
      </c>
      <c r="D104" s="0" t="s">
        <v>142</v>
      </c>
      <c r="E104" s="0" t="s">
        <v>185</v>
      </c>
    </row>
    <row r="105" customFormat="false" ht="15" hidden="false" customHeight="false" outlineLevel="0" collapsed="false">
      <c r="A105" s="0" t="s">
        <v>76</v>
      </c>
      <c r="B105" s="0" t="s">
        <v>158</v>
      </c>
      <c r="C105" s="116" t="n">
        <v>-1</v>
      </c>
      <c r="D105" s="0" t="s">
        <v>142</v>
      </c>
      <c r="E105" s="0" t="s">
        <v>187</v>
      </c>
    </row>
    <row r="106" customFormat="false" ht="15" hidden="false" customHeight="false" outlineLevel="0" collapsed="false">
      <c r="A106" s="0" t="s">
        <v>76</v>
      </c>
      <c r="B106" s="0" t="s">
        <v>164</v>
      </c>
      <c r="C106" s="116" t="n">
        <v>-1</v>
      </c>
      <c r="D106" s="0" t="s">
        <v>142</v>
      </c>
      <c r="E106" s="0" t="s">
        <v>193</v>
      </c>
    </row>
    <row r="107" customFormat="false" ht="15" hidden="false" customHeight="false" outlineLevel="0" collapsed="false">
      <c r="A107" s="0" t="s">
        <v>57</v>
      </c>
      <c r="B107" s="0" t="s">
        <v>148</v>
      </c>
      <c r="C107" s="116" t="n">
        <v>-1</v>
      </c>
      <c r="D107" s="0" t="s">
        <v>142</v>
      </c>
      <c r="E107" s="0" t="s">
        <v>177</v>
      </c>
    </row>
    <row r="108" customFormat="false" ht="15" hidden="false" customHeight="false" outlineLevel="0" collapsed="false">
      <c r="A108" s="0" t="s">
        <v>57</v>
      </c>
      <c r="B108" s="0" t="s">
        <v>149</v>
      </c>
      <c r="C108" s="116" t="n">
        <v>-1</v>
      </c>
      <c r="D108" s="0" t="s">
        <v>142</v>
      </c>
      <c r="E108" s="0" t="s">
        <v>178</v>
      </c>
    </row>
    <row r="109" customFormat="false" ht="15" hidden="false" customHeight="false" outlineLevel="0" collapsed="false">
      <c r="A109" s="0" t="s">
        <v>57</v>
      </c>
      <c r="B109" s="0" t="s">
        <v>150</v>
      </c>
      <c r="C109" s="116" t="n">
        <v>-1</v>
      </c>
      <c r="D109" s="0" t="s">
        <v>142</v>
      </c>
      <c r="E109" s="0" t="s">
        <v>179</v>
      </c>
    </row>
    <row r="110" customFormat="false" ht="15" hidden="false" customHeight="false" outlineLevel="0" collapsed="false">
      <c r="A110" s="0" t="s">
        <v>57</v>
      </c>
      <c r="B110" s="0" t="s">
        <v>153</v>
      </c>
      <c r="C110" s="116" t="n">
        <v>-1</v>
      </c>
      <c r="D110" s="0" t="s">
        <v>142</v>
      </c>
      <c r="E110" s="0" t="s">
        <v>182</v>
      </c>
    </row>
    <row r="111" customFormat="false" ht="15" hidden="false" customHeight="false" outlineLevel="0" collapsed="false">
      <c r="A111" s="0" t="s">
        <v>57</v>
      </c>
      <c r="B111" s="0" t="s">
        <v>155</v>
      </c>
      <c r="C111" s="116" t="n">
        <v>-1</v>
      </c>
      <c r="D111" s="0" t="s">
        <v>142</v>
      </c>
      <c r="E111" s="0" t="s">
        <v>184</v>
      </c>
    </row>
    <row r="112" customFormat="false" ht="15" hidden="false" customHeight="false" outlineLevel="0" collapsed="false">
      <c r="A112" s="0" t="s">
        <v>57</v>
      </c>
      <c r="B112" s="0" t="s">
        <v>158</v>
      </c>
      <c r="C112" s="116" t="n">
        <v>-1</v>
      </c>
      <c r="D112" s="0" t="s">
        <v>142</v>
      </c>
      <c r="E112" s="0" t="s">
        <v>187</v>
      </c>
    </row>
    <row r="113" customFormat="false" ht="15" hidden="false" customHeight="false" outlineLevel="0" collapsed="false">
      <c r="A113" s="0" t="s">
        <v>57</v>
      </c>
      <c r="B113" s="0" t="s">
        <v>159</v>
      </c>
      <c r="C113" s="116" t="n">
        <v>-1</v>
      </c>
      <c r="D113" s="0" t="s">
        <v>142</v>
      </c>
      <c r="E113" s="0" t="s">
        <v>188</v>
      </c>
    </row>
    <row r="114" customFormat="false" ht="15" hidden="false" customHeight="false" outlineLevel="0" collapsed="false">
      <c r="A114" s="0" t="s">
        <v>57</v>
      </c>
      <c r="B114" s="0" t="s">
        <v>160</v>
      </c>
      <c r="C114" s="116" t="n">
        <v>-1</v>
      </c>
      <c r="D114" s="0" t="s">
        <v>142</v>
      </c>
      <c r="E114" s="0" t="s">
        <v>189</v>
      </c>
    </row>
    <row r="115" customFormat="false" ht="15" hidden="false" customHeight="false" outlineLevel="0" collapsed="false">
      <c r="A115" s="0" t="s">
        <v>37</v>
      </c>
      <c r="B115" s="0" t="s">
        <v>164</v>
      </c>
      <c r="C115" s="116" t="n">
        <v>-1</v>
      </c>
      <c r="D115" s="0" t="s">
        <v>142</v>
      </c>
      <c r="E115" s="0" t="s">
        <v>193</v>
      </c>
    </row>
    <row r="116" customFormat="false" ht="15" hidden="false" customHeight="false" outlineLevel="0" collapsed="false">
      <c r="A116" s="0" t="s">
        <v>59</v>
      </c>
      <c r="B116" s="0" t="s">
        <v>150</v>
      </c>
      <c r="C116" s="116" t="n">
        <v>-1</v>
      </c>
      <c r="D116" s="0" t="s">
        <v>142</v>
      </c>
      <c r="E116" s="0" t="s">
        <v>179</v>
      </c>
    </row>
    <row r="117" customFormat="false" ht="15" hidden="false" customHeight="false" outlineLevel="0" collapsed="false">
      <c r="A117" s="0" t="s">
        <v>59</v>
      </c>
      <c r="B117" s="0" t="s">
        <v>151</v>
      </c>
      <c r="C117" s="116" t="n">
        <v>-1</v>
      </c>
      <c r="D117" s="0" t="s">
        <v>142</v>
      </c>
      <c r="E117" s="0" t="s">
        <v>180</v>
      </c>
    </row>
    <row r="118" customFormat="false" ht="15" hidden="false" customHeight="false" outlineLevel="0" collapsed="false">
      <c r="A118" s="0" t="s">
        <v>59</v>
      </c>
      <c r="B118" s="0" t="s">
        <v>153</v>
      </c>
      <c r="C118" s="116" t="n">
        <v>-1</v>
      </c>
      <c r="D118" s="0" t="s">
        <v>142</v>
      </c>
      <c r="E118" s="0" t="s">
        <v>182</v>
      </c>
    </row>
    <row r="119" customFormat="false" ht="15" hidden="false" customHeight="false" outlineLevel="0" collapsed="false">
      <c r="A119" s="0" t="s">
        <v>59</v>
      </c>
      <c r="B119" s="0" t="s">
        <v>158</v>
      </c>
      <c r="C119" s="116" t="n">
        <v>-1</v>
      </c>
      <c r="D119" s="0" t="s">
        <v>142</v>
      </c>
      <c r="E119" s="0" t="s">
        <v>187</v>
      </c>
    </row>
    <row r="120" customFormat="false" ht="15" hidden="false" customHeight="false" outlineLevel="0" collapsed="false">
      <c r="A120" s="0" t="s">
        <v>71</v>
      </c>
      <c r="B120" s="0" t="s">
        <v>146</v>
      </c>
      <c r="C120" s="116" t="n">
        <v>-1</v>
      </c>
      <c r="D120" s="0" t="s">
        <v>143</v>
      </c>
      <c r="E120" s="0" t="s">
        <v>175</v>
      </c>
    </row>
    <row r="121" customFormat="false" ht="15" hidden="false" customHeight="false" outlineLevel="0" collapsed="false">
      <c r="A121" s="0" t="s">
        <v>71</v>
      </c>
      <c r="B121" s="0" t="s">
        <v>147</v>
      </c>
      <c r="C121" s="116" t="n">
        <v>-1</v>
      </c>
      <c r="D121" s="0" t="s">
        <v>143</v>
      </c>
      <c r="E121" s="0" t="s">
        <v>176</v>
      </c>
    </row>
    <row r="122" customFormat="false" ht="15" hidden="false" customHeight="false" outlineLevel="0" collapsed="false">
      <c r="A122" s="0" t="s">
        <v>71</v>
      </c>
      <c r="B122" s="0" t="s">
        <v>148</v>
      </c>
      <c r="C122" s="116" t="n">
        <v>-1</v>
      </c>
      <c r="D122" s="0" t="s">
        <v>143</v>
      </c>
      <c r="E122" s="0" t="s">
        <v>177</v>
      </c>
    </row>
    <row r="123" customFormat="false" ht="15" hidden="false" customHeight="false" outlineLevel="0" collapsed="false">
      <c r="A123" s="0" t="s">
        <v>71</v>
      </c>
      <c r="B123" s="0" t="s">
        <v>149</v>
      </c>
      <c r="C123" s="116" t="n">
        <v>-1</v>
      </c>
      <c r="D123" s="0" t="s">
        <v>143</v>
      </c>
      <c r="E123" s="0" t="s">
        <v>178</v>
      </c>
    </row>
    <row r="124" customFormat="false" ht="15" hidden="false" customHeight="false" outlineLevel="0" collapsed="false">
      <c r="A124" s="0" t="s">
        <v>71</v>
      </c>
      <c r="B124" s="0" t="s">
        <v>151</v>
      </c>
      <c r="C124" s="116" t="n">
        <v>-1</v>
      </c>
      <c r="D124" s="0" t="s">
        <v>143</v>
      </c>
      <c r="E124" s="0" t="s">
        <v>180</v>
      </c>
    </row>
    <row r="125" customFormat="false" ht="15" hidden="false" customHeight="false" outlineLevel="0" collapsed="false">
      <c r="A125" s="0" t="s">
        <v>71</v>
      </c>
      <c r="B125" s="0" t="s">
        <v>152</v>
      </c>
      <c r="C125" s="116" t="n">
        <v>-1</v>
      </c>
      <c r="D125" s="0" t="s">
        <v>143</v>
      </c>
      <c r="E125" s="0" t="s">
        <v>181</v>
      </c>
    </row>
    <row r="126" customFormat="false" ht="15" hidden="false" customHeight="false" outlineLevel="0" collapsed="false">
      <c r="A126" s="0" t="s">
        <v>71</v>
      </c>
      <c r="B126" s="0" t="s">
        <v>164</v>
      </c>
      <c r="C126" s="116" t="n">
        <v>-1</v>
      </c>
      <c r="D126" s="0" t="s">
        <v>143</v>
      </c>
      <c r="E126" s="0" t="s">
        <v>193</v>
      </c>
    </row>
    <row r="127" customFormat="false" ht="15" hidden="false" customHeight="false" outlineLevel="0" collapsed="false">
      <c r="A127" s="0" t="s">
        <v>71</v>
      </c>
      <c r="B127" s="0" t="s">
        <v>165</v>
      </c>
      <c r="C127" s="116" t="n">
        <v>-1</v>
      </c>
      <c r="D127" s="0" t="s">
        <v>143</v>
      </c>
      <c r="E127" s="0" t="s">
        <v>194</v>
      </c>
    </row>
    <row r="128" customFormat="false" ht="15" hidden="false" customHeight="false" outlineLevel="0" collapsed="false">
      <c r="A128" s="0" t="s">
        <v>55</v>
      </c>
      <c r="B128" s="0" t="s">
        <v>148</v>
      </c>
      <c r="C128" s="116" t="n">
        <v>-1</v>
      </c>
      <c r="D128" s="0" t="s">
        <v>143</v>
      </c>
      <c r="E128" s="0" t="s">
        <v>177</v>
      </c>
    </row>
    <row r="129" customFormat="false" ht="15" hidden="false" customHeight="false" outlineLevel="0" collapsed="false">
      <c r="A129" s="0" t="s">
        <v>55</v>
      </c>
      <c r="B129" s="0" t="s">
        <v>150</v>
      </c>
      <c r="C129" s="116" t="n">
        <v>-1</v>
      </c>
      <c r="D129" s="0" t="s">
        <v>143</v>
      </c>
      <c r="E129" s="0" t="s">
        <v>179</v>
      </c>
    </row>
    <row r="130" customFormat="false" ht="15" hidden="false" customHeight="false" outlineLevel="0" collapsed="false">
      <c r="A130" s="0" t="s">
        <v>55</v>
      </c>
      <c r="B130" s="0" t="s">
        <v>152</v>
      </c>
      <c r="C130" s="116" t="n">
        <v>-1</v>
      </c>
      <c r="D130" s="0" t="s">
        <v>143</v>
      </c>
      <c r="E130" s="0" t="s">
        <v>181</v>
      </c>
    </row>
    <row r="131" customFormat="false" ht="15" hidden="false" customHeight="false" outlineLevel="0" collapsed="false">
      <c r="A131" s="0" t="s">
        <v>56</v>
      </c>
      <c r="B131" s="0" t="s">
        <v>149</v>
      </c>
      <c r="C131" s="116" t="n">
        <v>-1</v>
      </c>
      <c r="D131" s="0" t="s">
        <v>143</v>
      </c>
      <c r="E131" s="0" t="s">
        <v>178</v>
      </c>
    </row>
    <row r="132" customFormat="false" ht="15" hidden="false" customHeight="false" outlineLevel="0" collapsed="false">
      <c r="A132" s="0" t="s">
        <v>56</v>
      </c>
      <c r="B132" s="0" t="s">
        <v>155</v>
      </c>
      <c r="C132" s="116" t="n">
        <v>-1</v>
      </c>
      <c r="D132" s="0" t="s">
        <v>143</v>
      </c>
      <c r="E132" s="0" t="s">
        <v>184</v>
      </c>
    </row>
    <row r="133" customFormat="false" ht="15" hidden="false" customHeight="false" outlineLevel="0" collapsed="false">
      <c r="A133" s="0" t="s">
        <v>73</v>
      </c>
      <c r="B133" s="0" t="s">
        <v>149</v>
      </c>
      <c r="C133" s="116" t="n">
        <v>-1</v>
      </c>
      <c r="D133" s="0" t="s">
        <v>143</v>
      </c>
      <c r="E133" s="0" t="s">
        <v>178</v>
      </c>
    </row>
    <row r="134" customFormat="false" ht="15" hidden="false" customHeight="false" outlineLevel="0" collapsed="false">
      <c r="A134" s="0" t="s">
        <v>73</v>
      </c>
      <c r="B134" s="0" t="s">
        <v>152</v>
      </c>
      <c r="C134" s="116" t="n">
        <v>-1</v>
      </c>
      <c r="D134" s="0" t="s">
        <v>143</v>
      </c>
      <c r="E134" s="0" t="s">
        <v>181</v>
      </c>
    </row>
    <row r="135" customFormat="false" ht="15" hidden="false" customHeight="false" outlineLevel="0" collapsed="false">
      <c r="A135" s="0" t="s">
        <v>73</v>
      </c>
      <c r="B135" s="0" t="s">
        <v>153</v>
      </c>
      <c r="C135" s="116" t="n">
        <v>-1</v>
      </c>
      <c r="D135" s="0" t="s">
        <v>143</v>
      </c>
      <c r="E135" s="0" t="s">
        <v>182</v>
      </c>
    </row>
    <row r="136" customFormat="false" ht="15" hidden="false" customHeight="false" outlineLevel="0" collapsed="false">
      <c r="A136" s="0" t="s">
        <v>73</v>
      </c>
      <c r="B136" s="0" t="s">
        <v>154</v>
      </c>
      <c r="C136" s="116" t="n">
        <v>-1</v>
      </c>
      <c r="D136" s="0" t="s">
        <v>143</v>
      </c>
      <c r="E136" s="0" t="s">
        <v>183</v>
      </c>
    </row>
    <row r="137" customFormat="false" ht="15" hidden="false" customHeight="false" outlineLevel="0" collapsed="false">
      <c r="A137" s="0" t="s">
        <v>74</v>
      </c>
      <c r="B137" s="0" t="s">
        <v>145</v>
      </c>
      <c r="C137" s="116" t="n">
        <v>-1</v>
      </c>
      <c r="D137" s="0" t="s">
        <v>143</v>
      </c>
      <c r="E137" s="0" t="s">
        <v>174</v>
      </c>
    </row>
    <row r="138" customFormat="false" ht="15" hidden="false" customHeight="false" outlineLevel="0" collapsed="false">
      <c r="A138" s="0" t="s">
        <v>74</v>
      </c>
      <c r="B138" s="0" t="s">
        <v>146</v>
      </c>
      <c r="C138" s="116" t="n">
        <v>-1</v>
      </c>
      <c r="D138" s="0" t="s">
        <v>143</v>
      </c>
      <c r="E138" s="0" t="s">
        <v>175</v>
      </c>
    </row>
    <row r="139" customFormat="false" ht="15" hidden="false" customHeight="false" outlineLevel="0" collapsed="false">
      <c r="A139" s="0" t="s">
        <v>74</v>
      </c>
      <c r="B139" s="0" t="s">
        <v>147</v>
      </c>
      <c r="C139" s="116" t="n">
        <v>-1</v>
      </c>
      <c r="D139" s="0" t="s">
        <v>143</v>
      </c>
      <c r="E139" s="0" t="s">
        <v>176</v>
      </c>
    </row>
    <row r="140" customFormat="false" ht="15" hidden="false" customHeight="false" outlineLevel="0" collapsed="false">
      <c r="A140" s="0" t="s">
        <v>74</v>
      </c>
      <c r="B140" s="0" t="s">
        <v>148</v>
      </c>
      <c r="C140" s="116" t="n">
        <v>-1</v>
      </c>
      <c r="D140" s="0" t="s">
        <v>143</v>
      </c>
      <c r="E140" s="0" t="s">
        <v>177</v>
      </c>
    </row>
    <row r="141" customFormat="false" ht="15" hidden="false" customHeight="false" outlineLevel="0" collapsed="false">
      <c r="A141" s="0" t="s">
        <v>74</v>
      </c>
      <c r="B141" s="0" t="s">
        <v>150</v>
      </c>
      <c r="C141" s="116" t="n">
        <v>-1</v>
      </c>
      <c r="D141" s="0" t="s">
        <v>143</v>
      </c>
      <c r="E141" s="0" t="s">
        <v>179</v>
      </c>
    </row>
    <row r="142" customFormat="false" ht="15" hidden="false" customHeight="false" outlineLevel="0" collapsed="false">
      <c r="A142" s="0" t="s">
        <v>74</v>
      </c>
      <c r="B142" s="0" t="s">
        <v>152</v>
      </c>
      <c r="C142" s="116" t="n">
        <v>-1</v>
      </c>
      <c r="D142" s="0" t="s">
        <v>143</v>
      </c>
      <c r="E142" s="0" t="s">
        <v>181</v>
      </c>
    </row>
    <row r="143" customFormat="false" ht="15" hidden="false" customHeight="false" outlineLevel="0" collapsed="false">
      <c r="A143" s="0" t="s">
        <v>76</v>
      </c>
      <c r="B143" s="0" t="s">
        <v>149</v>
      </c>
      <c r="C143" s="116" t="n">
        <v>-1</v>
      </c>
      <c r="D143" s="0" t="s">
        <v>143</v>
      </c>
      <c r="E143" s="0" t="s">
        <v>178</v>
      </c>
    </row>
    <row r="144" customFormat="false" ht="15" hidden="false" customHeight="false" outlineLevel="0" collapsed="false">
      <c r="A144" s="0" t="s">
        <v>76</v>
      </c>
      <c r="B144" s="0" t="s">
        <v>151</v>
      </c>
      <c r="C144" s="116" t="n">
        <v>-1</v>
      </c>
      <c r="D144" s="0" t="s">
        <v>143</v>
      </c>
      <c r="E144" s="0" t="s">
        <v>180</v>
      </c>
    </row>
    <row r="145" customFormat="false" ht="15" hidden="false" customHeight="false" outlineLevel="0" collapsed="false">
      <c r="A145" s="0" t="s">
        <v>76</v>
      </c>
      <c r="B145" s="0" t="s">
        <v>159</v>
      </c>
      <c r="C145" s="116" t="n">
        <v>-1</v>
      </c>
      <c r="D145" s="0" t="s">
        <v>143</v>
      </c>
      <c r="E145" s="0" t="s">
        <v>188</v>
      </c>
    </row>
    <row r="146" customFormat="false" ht="15" hidden="false" customHeight="false" outlineLevel="0" collapsed="false">
      <c r="A146" s="0" t="s">
        <v>76</v>
      </c>
      <c r="B146" s="0" t="s">
        <v>160</v>
      </c>
      <c r="C146" s="116" t="n">
        <v>-1</v>
      </c>
      <c r="D146" s="0" t="s">
        <v>143</v>
      </c>
      <c r="E146" s="0" t="s">
        <v>189</v>
      </c>
    </row>
    <row r="147" customFormat="false" ht="15" hidden="false" customHeight="false" outlineLevel="0" collapsed="false">
      <c r="A147" s="0" t="s">
        <v>76</v>
      </c>
      <c r="B147" s="0" t="s">
        <v>164</v>
      </c>
      <c r="C147" s="116" t="n">
        <v>-1</v>
      </c>
      <c r="D147" s="0" t="s">
        <v>143</v>
      </c>
      <c r="E147" s="0" t="s">
        <v>193</v>
      </c>
    </row>
    <row r="148" customFormat="false" ht="15" hidden="false" customHeight="false" outlineLevel="0" collapsed="false">
      <c r="A148" s="0" t="s">
        <v>76</v>
      </c>
      <c r="B148" s="0" t="s">
        <v>165</v>
      </c>
      <c r="C148" s="116" t="n">
        <v>-1</v>
      </c>
      <c r="D148" s="0" t="s">
        <v>143</v>
      </c>
      <c r="E148" s="0" t="s">
        <v>194</v>
      </c>
    </row>
    <row r="149" customFormat="false" ht="15" hidden="false" customHeight="false" outlineLevel="0" collapsed="false">
      <c r="A149" s="0" t="s">
        <v>76</v>
      </c>
      <c r="B149" s="0" t="s">
        <v>166</v>
      </c>
      <c r="C149" s="116" t="n">
        <v>-1</v>
      </c>
      <c r="D149" s="0" t="s">
        <v>143</v>
      </c>
      <c r="E149" s="0" t="s">
        <v>195</v>
      </c>
    </row>
    <row r="150" customFormat="false" ht="15" hidden="false" customHeight="false" outlineLevel="0" collapsed="false">
      <c r="A150" s="0" t="s">
        <v>57</v>
      </c>
      <c r="B150" s="0" t="s">
        <v>146</v>
      </c>
      <c r="C150" s="116" t="n">
        <v>-1</v>
      </c>
      <c r="D150" s="0" t="s">
        <v>143</v>
      </c>
      <c r="E150" s="0" t="s">
        <v>175</v>
      </c>
    </row>
    <row r="151" customFormat="false" ht="15" hidden="false" customHeight="false" outlineLevel="0" collapsed="false">
      <c r="A151" s="0" t="s">
        <v>57</v>
      </c>
      <c r="B151" s="0" t="s">
        <v>147</v>
      </c>
      <c r="C151" s="116" t="n">
        <v>-1</v>
      </c>
      <c r="D151" s="0" t="s">
        <v>143</v>
      </c>
      <c r="E151" s="0" t="s">
        <v>176</v>
      </c>
    </row>
    <row r="152" customFormat="false" ht="15" hidden="false" customHeight="false" outlineLevel="0" collapsed="false">
      <c r="A152" s="0" t="s">
        <v>57</v>
      </c>
      <c r="B152" s="0" t="s">
        <v>153</v>
      </c>
      <c r="C152" s="116" t="n">
        <v>-1</v>
      </c>
      <c r="D152" s="0" t="s">
        <v>143</v>
      </c>
      <c r="E152" s="0" t="s">
        <v>182</v>
      </c>
    </row>
    <row r="153" customFormat="false" ht="15" hidden="false" customHeight="false" outlineLevel="0" collapsed="false">
      <c r="A153" s="0" t="s">
        <v>57</v>
      </c>
      <c r="B153" s="0" t="s">
        <v>154</v>
      </c>
      <c r="C153" s="116" t="n">
        <v>-1</v>
      </c>
      <c r="D153" s="0" t="s">
        <v>143</v>
      </c>
      <c r="E153" s="0" t="s">
        <v>183</v>
      </c>
    </row>
    <row r="154" customFormat="false" ht="15" hidden="false" customHeight="false" outlineLevel="0" collapsed="false">
      <c r="A154" s="0" t="s">
        <v>57</v>
      </c>
      <c r="B154" s="0" t="s">
        <v>157</v>
      </c>
      <c r="C154" s="116" t="n">
        <v>-1</v>
      </c>
      <c r="D154" s="0" t="s">
        <v>143</v>
      </c>
      <c r="E154" s="0" t="s">
        <v>186</v>
      </c>
    </row>
    <row r="155" customFormat="false" ht="15" hidden="false" customHeight="false" outlineLevel="0" collapsed="false">
      <c r="A155" s="0" t="s">
        <v>37</v>
      </c>
      <c r="B155" s="0" t="s">
        <v>145</v>
      </c>
      <c r="C155" s="116" t="n">
        <v>-1</v>
      </c>
      <c r="D155" s="0" t="s">
        <v>143</v>
      </c>
      <c r="E155" s="0" t="s">
        <v>174</v>
      </c>
    </row>
    <row r="156" customFormat="false" ht="15" hidden="false" customHeight="false" outlineLevel="0" collapsed="false">
      <c r="A156" s="0" t="s">
        <v>37</v>
      </c>
      <c r="B156" s="0" t="s">
        <v>149</v>
      </c>
      <c r="C156" s="116" t="n">
        <v>-1</v>
      </c>
      <c r="D156" s="0" t="s">
        <v>143</v>
      </c>
      <c r="E156" s="0" t="s">
        <v>178</v>
      </c>
    </row>
    <row r="157" customFormat="false" ht="15" hidden="false" customHeight="false" outlineLevel="0" collapsed="false">
      <c r="A157" s="0" t="s">
        <v>37</v>
      </c>
      <c r="B157" s="0" t="s">
        <v>151</v>
      </c>
      <c r="C157" s="116" t="n">
        <v>-1</v>
      </c>
      <c r="D157" s="0" t="s">
        <v>143</v>
      </c>
      <c r="E157" s="0" t="s">
        <v>180</v>
      </c>
    </row>
    <row r="158" customFormat="false" ht="15" hidden="false" customHeight="false" outlineLevel="0" collapsed="false">
      <c r="A158" s="0" t="s">
        <v>37</v>
      </c>
      <c r="B158" s="0" t="s">
        <v>158</v>
      </c>
      <c r="C158" s="116" t="n">
        <v>-1</v>
      </c>
      <c r="D158" s="0" t="s">
        <v>143</v>
      </c>
      <c r="E158" s="0" t="s">
        <v>187</v>
      </c>
    </row>
    <row r="159" customFormat="false" ht="15" hidden="false" customHeight="false" outlineLevel="0" collapsed="false">
      <c r="A159" s="0" t="s">
        <v>37</v>
      </c>
      <c r="B159" s="0" t="s">
        <v>162</v>
      </c>
      <c r="C159" s="116" t="n">
        <v>-1</v>
      </c>
      <c r="D159" s="0" t="s">
        <v>143</v>
      </c>
      <c r="E159" s="0" t="s">
        <v>191</v>
      </c>
    </row>
    <row r="160" customFormat="false" ht="15" hidden="false" customHeight="false" outlineLevel="0" collapsed="false">
      <c r="A160" s="0" t="s">
        <v>71</v>
      </c>
      <c r="B160" s="0" t="s">
        <v>161</v>
      </c>
      <c r="C160" s="116" t="n">
        <v>-1</v>
      </c>
      <c r="D160" s="0" t="s">
        <v>144</v>
      </c>
      <c r="E160" s="0" t="s">
        <v>190</v>
      </c>
    </row>
    <row r="161" customFormat="false" ht="15" hidden="false" customHeight="false" outlineLevel="0" collapsed="false">
      <c r="A161" s="0" t="s">
        <v>72</v>
      </c>
      <c r="B161" s="0" t="s">
        <v>145</v>
      </c>
      <c r="C161" s="116" t="n">
        <v>-1</v>
      </c>
      <c r="D161" s="0" t="s">
        <v>144</v>
      </c>
      <c r="E161" s="0" t="s">
        <v>174</v>
      </c>
    </row>
    <row r="162" customFormat="false" ht="15" hidden="false" customHeight="false" outlineLevel="0" collapsed="false">
      <c r="A162" s="0" t="s">
        <v>72</v>
      </c>
      <c r="B162" s="0" t="s">
        <v>146</v>
      </c>
      <c r="C162" s="116" t="n">
        <v>-1</v>
      </c>
      <c r="D162" s="0" t="s">
        <v>144</v>
      </c>
      <c r="E162" s="0" t="s">
        <v>175</v>
      </c>
    </row>
    <row r="163" customFormat="false" ht="15" hidden="false" customHeight="false" outlineLevel="0" collapsed="false">
      <c r="A163" s="0" t="s">
        <v>72</v>
      </c>
      <c r="B163" s="0" t="s">
        <v>147</v>
      </c>
      <c r="C163" s="116" t="n">
        <v>-1</v>
      </c>
      <c r="D163" s="0" t="s">
        <v>144</v>
      </c>
      <c r="E163" s="0" t="s">
        <v>176</v>
      </c>
    </row>
    <row r="164" customFormat="false" ht="15" hidden="false" customHeight="false" outlineLevel="0" collapsed="false">
      <c r="A164" s="0" t="s">
        <v>72</v>
      </c>
      <c r="B164" s="0" t="s">
        <v>148</v>
      </c>
      <c r="C164" s="116" t="n">
        <v>-1</v>
      </c>
      <c r="D164" s="0" t="s">
        <v>144</v>
      </c>
      <c r="E164" s="0" t="s">
        <v>177</v>
      </c>
    </row>
    <row r="165" customFormat="false" ht="15" hidden="false" customHeight="false" outlineLevel="0" collapsed="false">
      <c r="A165" s="0" t="s">
        <v>72</v>
      </c>
      <c r="B165" s="0" t="s">
        <v>150</v>
      </c>
      <c r="C165" s="116" t="n">
        <v>-1</v>
      </c>
      <c r="D165" s="0" t="s">
        <v>144</v>
      </c>
      <c r="E165" s="0" t="s">
        <v>179</v>
      </c>
    </row>
    <row r="166" customFormat="false" ht="15" hidden="false" customHeight="false" outlineLevel="0" collapsed="false">
      <c r="A166" s="0" t="s">
        <v>72</v>
      </c>
      <c r="B166" s="0" t="s">
        <v>160</v>
      </c>
      <c r="C166" s="116" t="n">
        <v>-1</v>
      </c>
      <c r="D166" s="0" t="s">
        <v>144</v>
      </c>
      <c r="E166" s="0" t="s">
        <v>189</v>
      </c>
    </row>
    <row r="167" customFormat="false" ht="15" hidden="false" customHeight="false" outlineLevel="0" collapsed="false">
      <c r="A167" s="0" t="s">
        <v>55</v>
      </c>
      <c r="B167" s="0" t="s">
        <v>147</v>
      </c>
      <c r="C167" s="116" t="n">
        <v>-1</v>
      </c>
      <c r="D167" s="0" t="s">
        <v>144</v>
      </c>
      <c r="E167" s="0" t="s">
        <v>176</v>
      </c>
    </row>
    <row r="168" customFormat="false" ht="15" hidden="false" customHeight="false" outlineLevel="0" collapsed="false">
      <c r="A168" s="0" t="s">
        <v>55</v>
      </c>
      <c r="B168" s="0" t="s">
        <v>150</v>
      </c>
      <c r="C168" s="116" t="n">
        <v>-1</v>
      </c>
      <c r="D168" s="0" t="s">
        <v>144</v>
      </c>
      <c r="E168" s="0" t="s">
        <v>179</v>
      </c>
    </row>
    <row r="169" customFormat="false" ht="15" hidden="false" customHeight="false" outlineLevel="0" collapsed="false">
      <c r="A169" s="0" t="s">
        <v>55</v>
      </c>
      <c r="B169" s="0" t="s">
        <v>152</v>
      </c>
      <c r="C169" s="116" t="n">
        <v>-1</v>
      </c>
      <c r="D169" s="0" t="s">
        <v>144</v>
      </c>
      <c r="E169" s="0" t="s">
        <v>181</v>
      </c>
    </row>
    <row r="170" customFormat="false" ht="15" hidden="false" customHeight="false" outlineLevel="0" collapsed="false">
      <c r="A170" s="0" t="s">
        <v>55</v>
      </c>
      <c r="B170" s="0" t="s">
        <v>157</v>
      </c>
      <c r="C170" s="116" t="n">
        <v>-1</v>
      </c>
      <c r="D170" s="0" t="s">
        <v>144</v>
      </c>
      <c r="E170" s="0" t="s">
        <v>186</v>
      </c>
    </row>
    <row r="171" customFormat="false" ht="15" hidden="false" customHeight="false" outlineLevel="0" collapsed="false">
      <c r="A171" s="0" t="s">
        <v>56</v>
      </c>
      <c r="B171" s="0" t="s">
        <v>148</v>
      </c>
      <c r="C171" s="116" t="n">
        <v>-1</v>
      </c>
      <c r="D171" s="0" t="s">
        <v>144</v>
      </c>
      <c r="E171" s="0" t="s">
        <v>177</v>
      </c>
    </row>
    <row r="172" customFormat="false" ht="15" hidden="false" customHeight="false" outlineLevel="0" collapsed="false">
      <c r="A172" s="0" t="s">
        <v>56</v>
      </c>
      <c r="B172" s="0" t="s">
        <v>149</v>
      </c>
      <c r="C172" s="116" t="n">
        <v>-1</v>
      </c>
      <c r="D172" s="0" t="s">
        <v>144</v>
      </c>
      <c r="E172" s="0" t="s">
        <v>178</v>
      </c>
    </row>
    <row r="173" customFormat="false" ht="15" hidden="false" customHeight="false" outlineLevel="0" collapsed="false">
      <c r="A173" s="0" t="s">
        <v>56</v>
      </c>
      <c r="B173" s="0" t="s">
        <v>155</v>
      </c>
      <c r="C173" s="116" t="n">
        <v>-1</v>
      </c>
      <c r="D173" s="0" t="s">
        <v>144</v>
      </c>
      <c r="E173" s="0" t="s">
        <v>184</v>
      </c>
    </row>
    <row r="174" customFormat="false" ht="15" hidden="false" customHeight="false" outlineLevel="0" collapsed="false">
      <c r="A174" s="0" t="s">
        <v>74</v>
      </c>
      <c r="B174" s="0" t="s">
        <v>150</v>
      </c>
      <c r="C174" s="116" t="n">
        <v>-1</v>
      </c>
      <c r="D174" s="0" t="s">
        <v>144</v>
      </c>
      <c r="E174" s="0" t="s">
        <v>179</v>
      </c>
    </row>
    <row r="175" customFormat="false" ht="15" hidden="false" customHeight="false" outlineLevel="0" collapsed="false">
      <c r="A175" s="0" t="s">
        <v>74</v>
      </c>
      <c r="B175" s="0" t="s">
        <v>152</v>
      </c>
      <c r="C175" s="116" t="n">
        <v>-1</v>
      </c>
      <c r="D175" s="0" t="s">
        <v>144</v>
      </c>
      <c r="E175" s="0" t="s">
        <v>181</v>
      </c>
    </row>
    <row r="176" customFormat="false" ht="15" hidden="false" customHeight="false" outlineLevel="0" collapsed="false">
      <c r="A176" s="0" t="s">
        <v>76</v>
      </c>
      <c r="B176" s="0" t="s">
        <v>147</v>
      </c>
      <c r="C176" s="116" t="n">
        <v>-1</v>
      </c>
      <c r="D176" s="0" t="s">
        <v>144</v>
      </c>
      <c r="E176" s="0" t="s">
        <v>176</v>
      </c>
    </row>
    <row r="177" customFormat="false" ht="15" hidden="false" customHeight="false" outlineLevel="0" collapsed="false">
      <c r="A177" s="0" t="s">
        <v>76</v>
      </c>
      <c r="B177" s="0" t="s">
        <v>148</v>
      </c>
      <c r="C177" s="116" t="n">
        <v>-1</v>
      </c>
      <c r="D177" s="0" t="s">
        <v>144</v>
      </c>
      <c r="E177" s="0" t="s">
        <v>177</v>
      </c>
    </row>
    <row r="178" customFormat="false" ht="15" hidden="false" customHeight="false" outlineLevel="0" collapsed="false">
      <c r="A178" s="0" t="s">
        <v>76</v>
      </c>
      <c r="B178" s="0" t="s">
        <v>150</v>
      </c>
      <c r="C178" s="116" t="n">
        <v>-1</v>
      </c>
      <c r="D178" s="0" t="s">
        <v>144</v>
      </c>
      <c r="E178" s="0" t="s">
        <v>179</v>
      </c>
    </row>
    <row r="179" customFormat="false" ht="15" hidden="false" customHeight="false" outlineLevel="0" collapsed="false">
      <c r="A179" s="0" t="s">
        <v>76</v>
      </c>
      <c r="B179" s="0" t="s">
        <v>152</v>
      </c>
      <c r="C179" s="116" t="n">
        <v>-1</v>
      </c>
      <c r="D179" s="0" t="s">
        <v>144</v>
      </c>
      <c r="E179" s="0" t="s">
        <v>181</v>
      </c>
    </row>
    <row r="180" customFormat="false" ht="15" hidden="false" customHeight="false" outlineLevel="0" collapsed="false">
      <c r="A180" s="0" t="s">
        <v>76</v>
      </c>
      <c r="B180" s="0" t="s">
        <v>153</v>
      </c>
      <c r="C180" s="116" t="n">
        <v>-1</v>
      </c>
      <c r="D180" s="0" t="s">
        <v>144</v>
      </c>
      <c r="E180" s="0" t="s">
        <v>182</v>
      </c>
    </row>
    <row r="181" customFormat="false" ht="15" hidden="false" customHeight="false" outlineLevel="0" collapsed="false">
      <c r="A181" s="0" t="s">
        <v>76</v>
      </c>
      <c r="B181" s="0" t="s">
        <v>157</v>
      </c>
      <c r="C181" s="116" t="n">
        <v>-1</v>
      </c>
      <c r="D181" s="0" t="s">
        <v>144</v>
      </c>
      <c r="E181" s="0" t="s">
        <v>186</v>
      </c>
    </row>
    <row r="182" customFormat="false" ht="15" hidden="false" customHeight="false" outlineLevel="0" collapsed="false">
      <c r="A182" s="0" t="s">
        <v>76</v>
      </c>
      <c r="B182" s="0" t="s">
        <v>159</v>
      </c>
      <c r="C182" s="116" t="n">
        <v>-1</v>
      </c>
      <c r="D182" s="0" t="s">
        <v>144</v>
      </c>
      <c r="E182" s="0" t="s">
        <v>188</v>
      </c>
    </row>
    <row r="183" customFormat="false" ht="15" hidden="false" customHeight="false" outlineLevel="0" collapsed="false">
      <c r="A183" s="0" t="s">
        <v>76</v>
      </c>
      <c r="B183" s="0" t="s">
        <v>166</v>
      </c>
      <c r="C183" s="116" t="n">
        <v>-1</v>
      </c>
      <c r="D183" s="0" t="s">
        <v>144</v>
      </c>
      <c r="E183" s="0" t="s">
        <v>195</v>
      </c>
    </row>
    <row r="184" customFormat="false" ht="15" hidden="false" customHeight="false" outlineLevel="0" collapsed="false">
      <c r="A184" s="0" t="s">
        <v>57</v>
      </c>
      <c r="B184" s="0" t="s">
        <v>150</v>
      </c>
      <c r="C184" s="116" t="n">
        <v>-1</v>
      </c>
      <c r="D184" s="0" t="s">
        <v>144</v>
      </c>
      <c r="E184" s="0" t="s">
        <v>179</v>
      </c>
    </row>
    <row r="185" customFormat="false" ht="15" hidden="false" customHeight="false" outlineLevel="0" collapsed="false">
      <c r="A185" s="0" t="s">
        <v>37</v>
      </c>
      <c r="B185" s="0" t="s">
        <v>150</v>
      </c>
      <c r="C185" s="116" t="n">
        <v>-1</v>
      </c>
      <c r="D185" s="0" t="s">
        <v>144</v>
      </c>
      <c r="E185" s="0" t="s">
        <v>179</v>
      </c>
    </row>
    <row r="186" customFormat="false" ht="15" hidden="false" customHeight="false" outlineLevel="0" collapsed="false">
      <c r="A186" s="0" t="s">
        <v>37</v>
      </c>
      <c r="B186" s="0" t="s">
        <v>154</v>
      </c>
      <c r="C186" s="116" t="n">
        <v>-1</v>
      </c>
      <c r="D186" s="0" t="s">
        <v>144</v>
      </c>
      <c r="E186" s="0" t="s">
        <v>183</v>
      </c>
    </row>
    <row r="187" customFormat="false" ht="15" hidden="false" customHeight="false" outlineLevel="0" collapsed="false">
      <c r="A187" s="0" t="s">
        <v>37</v>
      </c>
      <c r="B187" s="0" t="s">
        <v>162</v>
      </c>
      <c r="C187" s="116" t="n">
        <v>-1</v>
      </c>
      <c r="D187" s="0" t="s">
        <v>144</v>
      </c>
      <c r="E187" s="0" t="s">
        <v>191</v>
      </c>
    </row>
    <row r="188" customFormat="false" ht="15" hidden="false" customHeight="false" outlineLevel="0" collapsed="false">
      <c r="A188" s="0" t="s">
        <v>71</v>
      </c>
      <c r="B188" s="0" t="s">
        <v>163</v>
      </c>
      <c r="C188" s="116" t="n">
        <v>1</v>
      </c>
      <c r="D188" s="0" t="s">
        <v>141</v>
      </c>
      <c r="E188" s="0" t="s">
        <v>192</v>
      </c>
    </row>
    <row r="189" customFormat="false" ht="15" hidden="false" customHeight="false" outlineLevel="0" collapsed="false">
      <c r="A189" s="0" t="s">
        <v>71</v>
      </c>
      <c r="B189" s="0" t="s">
        <v>166</v>
      </c>
      <c r="C189" s="116" t="n">
        <v>1</v>
      </c>
      <c r="D189" s="0" t="s">
        <v>141</v>
      </c>
      <c r="E189" s="0" t="s">
        <v>195</v>
      </c>
    </row>
    <row r="190" customFormat="false" ht="15" hidden="false" customHeight="false" outlineLevel="0" collapsed="false">
      <c r="A190" s="0" t="s">
        <v>72</v>
      </c>
      <c r="B190" s="0" t="s">
        <v>149</v>
      </c>
      <c r="C190" s="116" t="n">
        <v>1</v>
      </c>
      <c r="D190" s="0" t="s">
        <v>141</v>
      </c>
      <c r="E190" s="0" t="s">
        <v>178</v>
      </c>
    </row>
    <row r="191" customFormat="false" ht="15" hidden="false" customHeight="false" outlineLevel="0" collapsed="false">
      <c r="A191" s="0" t="s">
        <v>72</v>
      </c>
      <c r="B191" s="0" t="s">
        <v>150</v>
      </c>
      <c r="C191" s="116" t="n">
        <v>1</v>
      </c>
      <c r="D191" s="0" t="s">
        <v>141</v>
      </c>
      <c r="E191" s="0" t="s">
        <v>179</v>
      </c>
    </row>
    <row r="192" customFormat="false" ht="15" hidden="false" customHeight="false" outlineLevel="0" collapsed="false">
      <c r="A192" s="0" t="s">
        <v>72</v>
      </c>
      <c r="B192" s="0" t="s">
        <v>151</v>
      </c>
      <c r="C192" s="116" t="n">
        <v>1</v>
      </c>
      <c r="D192" s="0" t="s">
        <v>141</v>
      </c>
      <c r="E192" s="0" t="s">
        <v>180</v>
      </c>
    </row>
    <row r="193" customFormat="false" ht="15" hidden="false" customHeight="false" outlineLevel="0" collapsed="false">
      <c r="A193" s="0" t="s">
        <v>72</v>
      </c>
      <c r="B193" s="0" t="s">
        <v>160</v>
      </c>
      <c r="C193" s="116" t="n">
        <v>1</v>
      </c>
      <c r="D193" s="0" t="s">
        <v>141</v>
      </c>
      <c r="E193" s="0" t="s">
        <v>189</v>
      </c>
    </row>
    <row r="194" customFormat="false" ht="15" hidden="false" customHeight="false" outlineLevel="0" collapsed="false">
      <c r="A194" s="0" t="s">
        <v>72</v>
      </c>
      <c r="B194" s="0" t="s">
        <v>164</v>
      </c>
      <c r="C194" s="116" t="n">
        <v>1</v>
      </c>
      <c r="D194" s="0" t="s">
        <v>141</v>
      </c>
      <c r="E194" s="0" t="s">
        <v>193</v>
      </c>
    </row>
    <row r="195" customFormat="false" ht="15" hidden="false" customHeight="false" outlineLevel="0" collapsed="false">
      <c r="A195" s="0" t="s">
        <v>55</v>
      </c>
      <c r="B195" s="0" t="s">
        <v>145</v>
      </c>
      <c r="C195" s="116" t="n">
        <v>1</v>
      </c>
      <c r="D195" s="0" t="s">
        <v>141</v>
      </c>
      <c r="E195" s="0" t="s">
        <v>174</v>
      </c>
    </row>
    <row r="196" customFormat="false" ht="15" hidden="false" customHeight="false" outlineLevel="0" collapsed="false">
      <c r="A196" s="0" t="s">
        <v>55</v>
      </c>
      <c r="B196" s="0" t="s">
        <v>146</v>
      </c>
      <c r="C196" s="116" t="n">
        <v>1</v>
      </c>
      <c r="D196" s="0" t="s">
        <v>141</v>
      </c>
      <c r="E196" s="0" t="s">
        <v>175</v>
      </c>
    </row>
    <row r="197" customFormat="false" ht="15" hidden="false" customHeight="false" outlineLevel="0" collapsed="false">
      <c r="A197" s="0" t="s">
        <v>55</v>
      </c>
      <c r="B197" s="0" t="s">
        <v>147</v>
      </c>
      <c r="C197" s="116" t="n">
        <v>1</v>
      </c>
      <c r="D197" s="0" t="s">
        <v>141</v>
      </c>
      <c r="E197" s="0" t="s">
        <v>176</v>
      </c>
    </row>
    <row r="198" customFormat="false" ht="15" hidden="false" customHeight="false" outlineLevel="0" collapsed="false">
      <c r="A198" s="0" t="s">
        <v>55</v>
      </c>
      <c r="B198" s="0" t="s">
        <v>150</v>
      </c>
      <c r="C198" s="116" t="n">
        <v>1</v>
      </c>
      <c r="D198" s="0" t="s">
        <v>141</v>
      </c>
      <c r="E198" s="0" t="s">
        <v>179</v>
      </c>
    </row>
    <row r="199" customFormat="false" ht="15" hidden="false" customHeight="false" outlineLevel="0" collapsed="false">
      <c r="A199" s="0" t="s">
        <v>55</v>
      </c>
      <c r="B199" s="0" t="s">
        <v>153</v>
      </c>
      <c r="C199" s="116" t="n">
        <v>1</v>
      </c>
      <c r="D199" s="0" t="s">
        <v>141</v>
      </c>
      <c r="E199" s="0" t="s">
        <v>182</v>
      </c>
    </row>
    <row r="200" customFormat="false" ht="15" hidden="false" customHeight="false" outlineLevel="0" collapsed="false">
      <c r="A200" s="0" t="s">
        <v>56</v>
      </c>
      <c r="B200" s="0" t="s">
        <v>145</v>
      </c>
      <c r="C200" s="116" t="n">
        <v>1</v>
      </c>
      <c r="D200" s="0" t="s">
        <v>141</v>
      </c>
      <c r="E200" s="0" t="s">
        <v>174</v>
      </c>
    </row>
    <row r="201" customFormat="false" ht="15" hidden="false" customHeight="false" outlineLevel="0" collapsed="false">
      <c r="A201" s="0" t="s">
        <v>56</v>
      </c>
      <c r="B201" s="0" t="s">
        <v>146</v>
      </c>
      <c r="C201" s="116" t="n">
        <v>1</v>
      </c>
      <c r="D201" s="0" t="s">
        <v>141</v>
      </c>
      <c r="E201" s="0" t="s">
        <v>175</v>
      </c>
    </row>
    <row r="202" customFormat="false" ht="15" hidden="false" customHeight="false" outlineLevel="0" collapsed="false">
      <c r="A202" s="0" t="s">
        <v>56</v>
      </c>
      <c r="B202" s="0" t="s">
        <v>147</v>
      </c>
      <c r="C202" s="116" t="n">
        <v>1</v>
      </c>
      <c r="D202" s="0" t="s">
        <v>141</v>
      </c>
      <c r="E202" s="0" t="s">
        <v>176</v>
      </c>
    </row>
    <row r="203" customFormat="false" ht="15" hidden="false" customHeight="false" outlineLevel="0" collapsed="false">
      <c r="A203" s="0" t="s">
        <v>56</v>
      </c>
      <c r="B203" s="0" t="s">
        <v>149</v>
      </c>
      <c r="C203" s="116" t="n">
        <v>1</v>
      </c>
      <c r="D203" s="0" t="s">
        <v>141</v>
      </c>
      <c r="E203" s="0" t="s">
        <v>178</v>
      </c>
    </row>
    <row r="204" customFormat="false" ht="15" hidden="false" customHeight="false" outlineLevel="0" collapsed="false">
      <c r="A204" s="0" t="s">
        <v>56</v>
      </c>
      <c r="B204" s="0" t="s">
        <v>151</v>
      </c>
      <c r="C204" s="116" t="n">
        <v>1</v>
      </c>
      <c r="D204" s="0" t="s">
        <v>141</v>
      </c>
      <c r="E204" s="0" t="s">
        <v>180</v>
      </c>
    </row>
    <row r="205" customFormat="false" ht="15" hidden="false" customHeight="false" outlineLevel="0" collapsed="false">
      <c r="A205" s="0" t="s">
        <v>56</v>
      </c>
      <c r="B205" s="0" t="s">
        <v>154</v>
      </c>
      <c r="C205" s="116" t="n">
        <v>1</v>
      </c>
      <c r="D205" s="0" t="s">
        <v>141</v>
      </c>
      <c r="E205" s="0" t="s">
        <v>183</v>
      </c>
    </row>
    <row r="206" customFormat="false" ht="15" hidden="false" customHeight="false" outlineLevel="0" collapsed="false">
      <c r="A206" s="0" t="s">
        <v>56</v>
      </c>
      <c r="B206" s="0" t="s">
        <v>155</v>
      </c>
      <c r="C206" s="116" t="n">
        <v>1</v>
      </c>
      <c r="D206" s="0" t="s">
        <v>141</v>
      </c>
      <c r="E206" s="0" t="s">
        <v>184</v>
      </c>
    </row>
    <row r="207" customFormat="false" ht="15" hidden="false" customHeight="false" outlineLevel="0" collapsed="false">
      <c r="A207" s="0" t="s">
        <v>56</v>
      </c>
      <c r="B207" s="0" t="s">
        <v>157</v>
      </c>
      <c r="C207" s="116" t="n">
        <v>1</v>
      </c>
      <c r="D207" s="0" t="s">
        <v>141</v>
      </c>
      <c r="E207" s="0" t="s">
        <v>186</v>
      </c>
    </row>
    <row r="208" customFormat="false" ht="15" hidden="false" customHeight="false" outlineLevel="0" collapsed="false">
      <c r="A208" s="0" t="s">
        <v>56</v>
      </c>
      <c r="B208" s="0" t="s">
        <v>158</v>
      </c>
      <c r="C208" s="116" t="n">
        <v>1</v>
      </c>
      <c r="D208" s="0" t="s">
        <v>141</v>
      </c>
      <c r="E208" s="0" t="s">
        <v>187</v>
      </c>
    </row>
    <row r="209" customFormat="false" ht="15" hidden="false" customHeight="false" outlineLevel="0" collapsed="false">
      <c r="A209" s="0" t="s">
        <v>73</v>
      </c>
      <c r="B209" s="0" t="s">
        <v>149</v>
      </c>
      <c r="C209" s="116" t="n">
        <v>1</v>
      </c>
      <c r="D209" s="0" t="s">
        <v>141</v>
      </c>
      <c r="E209" s="0" t="s">
        <v>178</v>
      </c>
    </row>
    <row r="210" customFormat="false" ht="15" hidden="false" customHeight="false" outlineLevel="0" collapsed="false">
      <c r="A210" s="0" t="s">
        <v>73</v>
      </c>
      <c r="B210" s="0" t="s">
        <v>151</v>
      </c>
      <c r="C210" s="116" t="n">
        <v>1</v>
      </c>
      <c r="D210" s="0" t="s">
        <v>141</v>
      </c>
      <c r="E210" s="0" t="s">
        <v>180</v>
      </c>
    </row>
    <row r="211" customFormat="false" ht="15" hidden="false" customHeight="false" outlineLevel="0" collapsed="false">
      <c r="A211" s="0" t="s">
        <v>73</v>
      </c>
      <c r="B211" s="0" t="s">
        <v>153</v>
      </c>
      <c r="C211" s="116" t="n">
        <v>1</v>
      </c>
      <c r="D211" s="0" t="s">
        <v>141</v>
      </c>
      <c r="E211" s="0" t="s">
        <v>182</v>
      </c>
    </row>
    <row r="212" customFormat="false" ht="15" hidden="false" customHeight="false" outlineLevel="0" collapsed="false">
      <c r="A212" s="0" t="s">
        <v>73</v>
      </c>
      <c r="B212" s="0" t="s">
        <v>155</v>
      </c>
      <c r="C212" s="116" t="n">
        <v>1</v>
      </c>
      <c r="D212" s="0" t="s">
        <v>141</v>
      </c>
      <c r="E212" s="0" t="s">
        <v>184</v>
      </c>
    </row>
    <row r="213" customFormat="false" ht="15" hidden="false" customHeight="false" outlineLevel="0" collapsed="false">
      <c r="A213" s="0" t="s">
        <v>73</v>
      </c>
      <c r="B213" s="0" t="s">
        <v>157</v>
      </c>
      <c r="C213" s="116" t="n">
        <v>1</v>
      </c>
      <c r="D213" s="0" t="s">
        <v>141</v>
      </c>
      <c r="E213" s="0" t="s">
        <v>186</v>
      </c>
    </row>
    <row r="214" customFormat="false" ht="15" hidden="false" customHeight="false" outlineLevel="0" collapsed="false">
      <c r="A214" s="0" t="s">
        <v>73</v>
      </c>
      <c r="B214" s="0" t="s">
        <v>158</v>
      </c>
      <c r="C214" s="116" t="n">
        <v>1</v>
      </c>
      <c r="D214" s="0" t="s">
        <v>141</v>
      </c>
      <c r="E214" s="0" t="s">
        <v>187</v>
      </c>
    </row>
    <row r="215" customFormat="false" ht="15" hidden="false" customHeight="false" outlineLevel="0" collapsed="false">
      <c r="A215" s="0" t="s">
        <v>74</v>
      </c>
      <c r="B215" s="0" t="s">
        <v>145</v>
      </c>
      <c r="C215" s="116" t="n">
        <v>1</v>
      </c>
      <c r="D215" s="0" t="s">
        <v>141</v>
      </c>
      <c r="E215" s="0" t="s">
        <v>174</v>
      </c>
    </row>
    <row r="216" customFormat="false" ht="15" hidden="false" customHeight="false" outlineLevel="0" collapsed="false">
      <c r="A216" s="0" t="s">
        <v>74</v>
      </c>
      <c r="B216" s="0" t="s">
        <v>146</v>
      </c>
      <c r="C216" s="116" t="n">
        <v>1</v>
      </c>
      <c r="D216" s="0" t="s">
        <v>141</v>
      </c>
      <c r="E216" s="0" t="s">
        <v>175</v>
      </c>
    </row>
    <row r="217" customFormat="false" ht="15" hidden="false" customHeight="false" outlineLevel="0" collapsed="false">
      <c r="A217" s="0" t="s">
        <v>74</v>
      </c>
      <c r="B217" s="0" t="s">
        <v>147</v>
      </c>
      <c r="C217" s="116" t="n">
        <v>1</v>
      </c>
      <c r="D217" s="0" t="s">
        <v>141</v>
      </c>
      <c r="E217" s="0" t="s">
        <v>176</v>
      </c>
    </row>
    <row r="218" customFormat="false" ht="15" hidden="false" customHeight="false" outlineLevel="0" collapsed="false">
      <c r="A218" s="0" t="s">
        <v>74</v>
      </c>
      <c r="B218" s="0" t="s">
        <v>148</v>
      </c>
      <c r="C218" s="116" t="n">
        <v>1</v>
      </c>
      <c r="D218" s="0" t="s">
        <v>141</v>
      </c>
      <c r="E218" s="0" t="s">
        <v>177</v>
      </c>
    </row>
    <row r="219" customFormat="false" ht="15" hidden="false" customHeight="false" outlineLevel="0" collapsed="false">
      <c r="A219" s="0" t="s">
        <v>74</v>
      </c>
      <c r="B219" s="0" t="s">
        <v>150</v>
      </c>
      <c r="C219" s="116" t="n">
        <v>1</v>
      </c>
      <c r="D219" s="0" t="s">
        <v>141</v>
      </c>
      <c r="E219" s="0" t="s">
        <v>179</v>
      </c>
    </row>
    <row r="220" customFormat="false" ht="15" hidden="false" customHeight="false" outlineLevel="0" collapsed="false">
      <c r="A220" s="0" t="s">
        <v>74</v>
      </c>
      <c r="B220" s="0" t="s">
        <v>153</v>
      </c>
      <c r="C220" s="116" t="n">
        <v>1</v>
      </c>
      <c r="D220" s="0" t="s">
        <v>141</v>
      </c>
      <c r="E220" s="0" t="s">
        <v>182</v>
      </c>
    </row>
    <row r="221" customFormat="false" ht="15" hidden="false" customHeight="false" outlineLevel="0" collapsed="false">
      <c r="A221" s="0" t="s">
        <v>76</v>
      </c>
      <c r="B221" s="0" t="s">
        <v>150</v>
      </c>
      <c r="C221" s="116" t="n">
        <v>1</v>
      </c>
      <c r="D221" s="0" t="s">
        <v>141</v>
      </c>
      <c r="E221" s="0" t="s">
        <v>179</v>
      </c>
    </row>
    <row r="222" customFormat="false" ht="15" hidden="false" customHeight="false" outlineLevel="0" collapsed="false">
      <c r="A222" s="0" t="s">
        <v>76</v>
      </c>
      <c r="B222" s="0" t="s">
        <v>159</v>
      </c>
      <c r="C222" s="116" t="n">
        <v>1</v>
      </c>
      <c r="D222" s="0" t="s">
        <v>141</v>
      </c>
      <c r="E222" s="0" t="s">
        <v>188</v>
      </c>
    </row>
    <row r="223" customFormat="false" ht="15" hidden="false" customHeight="false" outlineLevel="0" collapsed="false">
      <c r="A223" s="0" t="s">
        <v>57</v>
      </c>
      <c r="B223" s="0" t="s">
        <v>148</v>
      </c>
      <c r="C223" s="116" t="n">
        <v>1</v>
      </c>
      <c r="D223" s="0" t="s">
        <v>141</v>
      </c>
      <c r="E223" s="0" t="s">
        <v>177</v>
      </c>
    </row>
    <row r="224" customFormat="false" ht="15" hidden="false" customHeight="false" outlineLevel="0" collapsed="false">
      <c r="A224" s="0" t="s">
        <v>57</v>
      </c>
      <c r="B224" s="0" t="s">
        <v>150</v>
      </c>
      <c r="C224" s="116" t="n">
        <v>1</v>
      </c>
      <c r="D224" s="0" t="s">
        <v>141</v>
      </c>
      <c r="E224" s="0" t="s">
        <v>179</v>
      </c>
    </row>
    <row r="225" customFormat="false" ht="15" hidden="false" customHeight="false" outlineLevel="0" collapsed="false">
      <c r="A225" s="0" t="s">
        <v>57</v>
      </c>
      <c r="B225" s="0" t="s">
        <v>155</v>
      </c>
      <c r="C225" s="116" t="n">
        <v>1</v>
      </c>
      <c r="D225" s="0" t="s">
        <v>141</v>
      </c>
      <c r="E225" s="0" t="s">
        <v>184</v>
      </c>
    </row>
    <row r="226" customFormat="false" ht="15" hidden="false" customHeight="false" outlineLevel="0" collapsed="false">
      <c r="A226" s="0" t="s">
        <v>37</v>
      </c>
      <c r="B226" s="0" t="s">
        <v>161</v>
      </c>
      <c r="C226" s="116" t="n">
        <v>1</v>
      </c>
      <c r="D226" s="0" t="s">
        <v>141</v>
      </c>
      <c r="E226" s="0" t="s">
        <v>190</v>
      </c>
    </row>
    <row r="227" customFormat="false" ht="15" hidden="false" customHeight="false" outlineLevel="0" collapsed="false">
      <c r="A227" s="0" t="s">
        <v>59</v>
      </c>
      <c r="B227" s="0" t="s">
        <v>150</v>
      </c>
      <c r="C227" s="116" t="n">
        <v>1</v>
      </c>
      <c r="D227" s="0" t="s">
        <v>141</v>
      </c>
      <c r="E227" s="0" t="s">
        <v>179</v>
      </c>
    </row>
    <row r="228" customFormat="false" ht="15" hidden="false" customHeight="false" outlineLevel="0" collapsed="false">
      <c r="A228" s="0" t="s">
        <v>72</v>
      </c>
      <c r="B228" s="0" t="s">
        <v>149</v>
      </c>
      <c r="C228" s="116" t="n">
        <v>1</v>
      </c>
      <c r="D228" s="0" t="s">
        <v>142</v>
      </c>
      <c r="E228" s="0" t="s">
        <v>178</v>
      </c>
    </row>
    <row r="229" customFormat="false" ht="15" hidden="false" customHeight="false" outlineLevel="0" collapsed="false">
      <c r="A229" s="0" t="s">
        <v>55</v>
      </c>
      <c r="B229" s="0" t="s">
        <v>145</v>
      </c>
      <c r="C229" s="116" t="n">
        <v>1</v>
      </c>
      <c r="D229" s="0" t="s">
        <v>142</v>
      </c>
      <c r="E229" s="0" t="s">
        <v>174</v>
      </c>
    </row>
    <row r="230" customFormat="false" ht="15" hidden="false" customHeight="false" outlineLevel="0" collapsed="false">
      <c r="A230" s="0" t="s">
        <v>55</v>
      </c>
      <c r="B230" s="0" t="s">
        <v>146</v>
      </c>
      <c r="C230" s="116" t="n">
        <v>1</v>
      </c>
      <c r="D230" s="0" t="s">
        <v>142</v>
      </c>
      <c r="E230" s="0" t="s">
        <v>175</v>
      </c>
    </row>
    <row r="231" customFormat="false" ht="15" hidden="false" customHeight="false" outlineLevel="0" collapsed="false">
      <c r="A231" s="0" t="s">
        <v>55</v>
      </c>
      <c r="B231" s="0" t="s">
        <v>147</v>
      </c>
      <c r="C231" s="116" t="n">
        <v>1</v>
      </c>
      <c r="D231" s="0" t="s">
        <v>142</v>
      </c>
      <c r="E231" s="0" t="s">
        <v>176</v>
      </c>
    </row>
    <row r="232" customFormat="false" ht="15" hidden="false" customHeight="false" outlineLevel="0" collapsed="false">
      <c r="A232" s="0" t="s">
        <v>55</v>
      </c>
      <c r="B232" s="0" t="s">
        <v>154</v>
      </c>
      <c r="C232" s="116" t="n">
        <v>1</v>
      </c>
      <c r="D232" s="0" t="s">
        <v>142</v>
      </c>
      <c r="E232" s="0" t="s">
        <v>183</v>
      </c>
    </row>
    <row r="233" customFormat="false" ht="15" hidden="false" customHeight="false" outlineLevel="0" collapsed="false">
      <c r="A233" s="0" t="s">
        <v>73</v>
      </c>
      <c r="B233" s="0" t="s">
        <v>145</v>
      </c>
      <c r="C233" s="116" t="n">
        <v>1</v>
      </c>
      <c r="D233" s="0" t="s">
        <v>142</v>
      </c>
      <c r="E233" s="0" t="s">
        <v>174</v>
      </c>
    </row>
    <row r="234" customFormat="false" ht="15" hidden="false" customHeight="false" outlineLevel="0" collapsed="false">
      <c r="A234" s="0" t="s">
        <v>73</v>
      </c>
      <c r="B234" s="0" t="s">
        <v>146</v>
      </c>
      <c r="C234" s="116" t="n">
        <v>1</v>
      </c>
      <c r="D234" s="0" t="s">
        <v>142</v>
      </c>
      <c r="E234" s="0" t="s">
        <v>175</v>
      </c>
    </row>
    <row r="235" customFormat="false" ht="15" hidden="false" customHeight="false" outlineLevel="0" collapsed="false">
      <c r="A235" s="0" t="s">
        <v>73</v>
      </c>
      <c r="B235" s="0" t="s">
        <v>147</v>
      </c>
      <c r="C235" s="116" t="n">
        <v>1</v>
      </c>
      <c r="D235" s="0" t="s">
        <v>142</v>
      </c>
      <c r="E235" s="0" t="s">
        <v>176</v>
      </c>
    </row>
    <row r="236" customFormat="false" ht="15" hidden="false" customHeight="false" outlineLevel="0" collapsed="false">
      <c r="A236" s="0" t="s">
        <v>73</v>
      </c>
      <c r="B236" s="0" t="s">
        <v>153</v>
      </c>
      <c r="C236" s="116" t="n">
        <v>1</v>
      </c>
      <c r="D236" s="0" t="s">
        <v>142</v>
      </c>
      <c r="E236" s="0" t="s">
        <v>182</v>
      </c>
    </row>
    <row r="237" customFormat="false" ht="15" hidden="false" customHeight="false" outlineLevel="0" collapsed="false">
      <c r="A237" s="0" t="s">
        <v>73</v>
      </c>
      <c r="B237" s="0" t="s">
        <v>156</v>
      </c>
      <c r="C237" s="116" t="n">
        <v>1</v>
      </c>
      <c r="D237" s="0" t="s">
        <v>142</v>
      </c>
      <c r="E237" s="0" t="s">
        <v>185</v>
      </c>
    </row>
    <row r="238" customFormat="false" ht="15" hidden="false" customHeight="false" outlineLevel="0" collapsed="false">
      <c r="A238" s="0" t="s">
        <v>74</v>
      </c>
      <c r="B238" s="0" t="s">
        <v>145</v>
      </c>
      <c r="C238" s="116" t="n">
        <v>1</v>
      </c>
      <c r="D238" s="0" t="s">
        <v>142</v>
      </c>
      <c r="E238" s="0" t="s">
        <v>174</v>
      </c>
    </row>
    <row r="239" customFormat="false" ht="15" hidden="false" customHeight="false" outlineLevel="0" collapsed="false">
      <c r="A239" s="0" t="s">
        <v>74</v>
      </c>
      <c r="B239" s="0" t="s">
        <v>146</v>
      </c>
      <c r="C239" s="116" t="n">
        <v>1</v>
      </c>
      <c r="D239" s="0" t="s">
        <v>142</v>
      </c>
      <c r="E239" s="0" t="s">
        <v>175</v>
      </c>
    </row>
    <row r="240" customFormat="false" ht="15" hidden="false" customHeight="false" outlineLevel="0" collapsed="false">
      <c r="A240" s="0" t="s">
        <v>74</v>
      </c>
      <c r="B240" s="0" t="s">
        <v>147</v>
      </c>
      <c r="C240" s="116" t="n">
        <v>1</v>
      </c>
      <c r="D240" s="0" t="s">
        <v>142</v>
      </c>
      <c r="E240" s="0" t="s">
        <v>176</v>
      </c>
    </row>
    <row r="241" customFormat="false" ht="15" hidden="false" customHeight="false" outlineLevel="0" collapsed="false">
      <c r="A241" s="0" t="s">
        <v>76</v>
      </c>
      <c r="B241" s="0" t="s">
        <v>145</v>
      </c>
      <c r="C241" s="116" t="n">
        <v>1</v>
      </c>
      <c r="D241" s="0" t="s">
        <v>142</v>
      </c>
      <c r="E241" s="0" t="s">
        <v>174</v>
      </c>
    </row>
    <row r="242" customFormat="false" ht="15" hidden="false" customHeight="false" outlineLevel="0" collapsed="false">
      <c r="A242" s="0" t="s">
        <v>76</v>
      </c>
      <c r="B242" s="0" t="s">
        <v>146</v>
      </c>
      <c r="C242" s="116" t="n">
        <v>1</v>
      </c>
      <c r="D242" s="0" t="s">
        <v>142</v>
      </c>
      <c r="E242" s="0" t="s">
        <v>175</v>
      </c>
    </row>
    <row r="243" customFormat="false" ht="15" hidden="false" customHeight="false" outlineLevel="0" collapsed="false">
      <c r="A243" s="0" t="s">
        <v>76</v>
      </c>
      <c r="B243" s="0" t="s">
        <v>148</v>
      </c>
      <c r="C243" s="116" t="n">
        <v>1</v>
      </c>
      <c r="D243" s="0" t="s">
        <v>142</v>
      </c>
      <c r="E243" s="0" t="s">
        <v>177</v>
      </c>
    </row>
    <row r="244" customFormat="false" ht="15" hidden="false" customHeight="false" outlineLevel="0" collapsed="false">
      <c r="A244" s="0" t="s">
        <v>76</v>
      </c>
      <c r="B244" s="0" t="s">
        <v>149</v>
      </c>
      <c r="C244" s="116" t="n">
        <v>1</v>
      </c>
      <c r="D244" s="0" t="s">
        <v>142</v>
      </c>
      <c r="E244" s="0" t="s">
        <v>178</v>
      </c>
    </row>
    <row r="245" customFormat="false" ht="15" hidden="false" customHeight="false" outlineLevel="0" collapsed="false">
      <c r="A245" s="0" t="s">
        <v>57</v>
      </c>
      <c r="B245" s="0" t="s">
        <v>157</v>
      </c>
      <c r="C245" s="116" t="n">
        <v>1</v>
      </c>
      <c r="D245" s="0" t="s">
        <v>142</v>
      </c>
      <c r="E245" s="0" t="s">
        <v>186</v>
      </c>
    </row>
    <row r="246" customFormat="false" ht="15" hidden="false" customHeight="false" outlineLevel="0" collapsed="false">
      <c r="A246" s="0" t="s">
        <v>58</v>
      </c>
      <c r="B246" s="0" t="s">
        <v>157</v>
      </c>
      <c r="C246" s="116" t="n">
        <v>1</v>
      </c>
      <c r="D246" s="0" t="s">
        <v>142</v>
      </c>
      <c r="E246" s="0" t="s">
        <v>186</v>
      </c>
    </row>
    <row r="247" customFormat="false" ht="15" hidden="false" customHeight="false" outlineLevel="0" collapsed="false">
      <c r="A247" s="0" t="s">
        <v>37</v>
      </c>
      <c r="B247" s="0" t="s">
        <v>150</v>
      </c>
      <c r="C247" s="116" t="n">
        <v>1</v>
      </c>
      <c r="D247" s="0" t="s">
        <v>142</v>
      </c>
      <c r="E247" s="0" t="s">
        <v>179</v>
      </c>
    </row>
    <row r="248" customFormat="false" ht="15" hidden="false" customHeight="false" outlineLevel="0" collapsed="false">
      <c r="A248" s="0" t="s">
        <v>37</v>
      </c>
      <c r="B248" s="0" t="s">
        <v>156</v>
      </c>
      <c r="C248" s="116" t="n">
        <v>1</v>
      </c>
      <c r="D248" s="0" t="s">
        <v>142</v>
      </c>
      <c r="E248" s="0" t="s">
        <v>185</v>
      </c>
    </row>
    <row r="249" customFormat="false" ht="15" hidden="false" customHeight="false" outlineLevel="0" collapsed="false">
      <c r="A249" s="0" t="s">
        <v>37</v>
      </c>
      <c r="B249" s="0" t="s">
        <v>158</v>
      </c>
      <c r="C249" s="116" t="n">
        <v>1</v>
      </c>
      <c r="D249" s="0" t="s">
        <v>142</v>
      </c>
      <c r="E249" s="0" t="s">
        <v>187</v>
      </c>
    </row>
    <row r="250" customFormat="false" ht="15" hidden="false" customHeight="false" outlineLevel="0" collapsed="false">
      <c r="A250" s="0" t="s">
        <v>37</v>
      </c>
      <c r="B250" s="0" t="s">
        <v>159</v>
      </c>
      <c r="C250" s="116" t="n">
        <v>1</v>
      </c>
      <c r="D250" s="0" t="s">
        <v>142</v>
      </c>
      <c r="E250" s="0" t="s">
        <v>188</v>
      </c>
    </row>
    <row r="251" customFormat="false" ht="15" hidden="false" customHeight="false" outlineLevel="0" collapsed="false">
      <c r="A251" s="0" t="s">
        <v>37</v>
      </c>
      <c r="B251" s="0" t="s">
        <v>161</v>
      </c>
      <c r="C251" s="116" t="n">
        <v>1</v>
      </c>
      <c r="D251" s="0" t="s">
        <v>142</v>
      </c>
      <c r="E251" s="0" t="s">
        <v>190</v>
      </c>
    </row>
    <row r="252" customFormat="false" ht="15" hidden="false" customHeight="false" outlineLevel="0" collapsed="false">
      <c r="A252" s="0" t="s">
        <v>37</v>
      </c>
      <c r="B252" s="0" t="s">
        <v>162</v>
      </c>
      <c r="C252" s="116" t="n">
        <v>1</v>
      </c>
      <c r="D252" s="0" t="s">
        <v>142</v>
      </c>
      <c r="E252" s="0" t="s">
        <v>191</v>
      </c>
    </row>
    <row r="253" customFormat="false" ht="15" hidden="false" customHeight="false" outlineLevel="0" collapsed="false">
      <c r="A253" s="0" t="s">
        <v>59</v>
      </c>
      <c r="B253" s="0" t="s">
        <v>145</v>
      </c>
      <c r="C253" s="116" t="n">
        <v>1</v>
      </c>
      <c r="D253" s="0" t="s">
        <v>142</v>
      </c>
      <c r="E253" s="0" t="s">
        <v>174</v>
      </c>
    </row>
    <row r="254" customFormat="false" ht="15" hidden="false" customHeight="false" outlineLevel="0" collapsed="false">
      <c r="A254" s="0" t="s">
        <v>59</v>
      </c>
      <c r="B254" s="0" t="s">
        <v>146</v>
      </c>
      <c r="C254" s="116" t="n">
        <v>1</v>
      </c>
      <c r="D254" s="0" t="s">
        <v>142</v>
      </c>
      <c r="E254" s="0" t="s">
        <v>175</v>
      </c>
    </row>
    <row r="255" customFormat="false" ht="15" hidden="false" customHeight="false" outlineLevel="0" collapsed="false">
      <c r="A255" s="0" t="s">
        <v>59</v>
      </c>
      <c r="B255" s="0" t="s">
        <v>147</v>
      </c>
      <c r="C255" s="116" t="n">
        <v>1</v>
      </c>
      <c r="D255" s="0" t="s">
        <v>142</v>
      </c>
      <c r="E255" s="0" t="s">
        <v>176</v>
      </c>
    </row>
    <row r="256" customFormat="false" ht="15" hidden="false" customHeight="false" outlineLevel="0" collapsed="false">
      <c r="A256" s="0" t="s">
        <v>71</v>
      </c>
      <c r="B256" s="0" t="s">
        <v>153</v>
      </c>
      <c r="C256" s="116" t="n">
        <v>1</v>
      </c>
      <c r="D256" s="0" t="s">
        <v>143</v>
      </c>
      <c r="E256" s="0" t="s">
        <v>182</v>
      </c>
    </row>
    <row r="257" customFormat="false" ht="15" hidden="false" customHeight="false" outlineLevel="0" collapsed="false">
      <c r="A257" s="0" t="s">
        <v>71</v>
      </c>
      <c r="B257" s="0" t="s">
        <v>158</v>
      </c>
      <c r="C257" s="116" t="n">
        <v>1</v>
      </c>
      <c r="D257" s="0" t="s">
        <v>143</v>
      </c>
      <c r="E257" s="0" t="s">
        <v>187</v>
      </c>
    </row>
    <row r="258" customFormat="false" ht="15" hidden="false" customHeight="false" outlineLevel="0" collapsed="false">
      <c r="A258" s="0" t="s">
        <v>71</v>
      </c>
      <c r="B258" s="0" t="s">
        <v>159</v>
      </c>
      <c r="C258" s="116" t="n">
        <v>1</v>
      </c>
      <c r="D258" s="0" t="s">
        <v>143</v>
      </c>
      <c r="E258" s="0" t="s">
        <v>188</v>
      </c>
    </row>
    <row r="259" customFormat="false" ht="15" hidden="false" customHeight="false" outlineLevel="0" collapsed="false">
      <c r="A259" s="0" t="s">
        <v>71</v>
      </c>
      <c r="B259" s="0" t="s">
        <v>161</v>
      </c>
      <c r="C259" s="116" t="n">
        <v>1</v>
      </c>
      <c r="D259" s="0" t="s">
        <v>143</v>
      </c>
      <c r="E259" s="0" t="s">
        <v>190</v>
      </c>
    </row>
    <row r="260" customFormat="false" ht="15" hidden="false" customHeight="false" outlineLevel="0" collapsed="false">
      <c r="A260" s="0" t="s">
        <v>55</v>
      </c>
      <c r="B260" s="0" t="s">
        <v>159</v>
      </c>
      <c r="C260" s="116" t="n">
        <v>1</v>
      </c>
      <c r="D260" s="0" t="s">
        <v>143</v>
      </c>
      <c r="E260" s="0" t="s">
        <v>188</v>
      </c>
    </row>
    <row r="261" customFormat="false" ht="15" hidden="false" customHeight="false" outlineLevel="0" collapsed="false">
      <c r="A261" s="0" t="s">
        <v>56</v>
      </c>
      <c r="B261" s="0" t="s">
        <v>150</v>
      </c>
      <c r="C261" s="116" t="n">
        <v>1</v>
      </c>
      <c r="D261" s="0" t="s">
        <v>143</v>
      </c>
      <c r="E261" s="0" t="s">
        <v>179</v>
      </c>
    </row>
    <row r="262" customFormat="false" ht="15" hidden="false" customHeight="false" outlineLevel="0" collapsed="false">
      <c r="A262" s="0" t="s">
        <v>73</v>
      </c>
      <c r="B262" s="0" t="s">
        <v>148</v>
      </c>
      <c r="C262" s="116" t="n">
        <v>1</v>
      </c>
      <c r="D262" s="0" t="s">
        <v>143</v>
      </c>
      <c r="E262" s="0" t="s">
        <v>177</v>
      </c>
    </row>
    <row r="263" customFormat="false" ht="15" hidden="false" customHeight="false" outlineLevel="0" collapsed="false">
      <c r="A263" s="0" t="s">
        <v>73</v>
      </c>
      <c r="B263" s="0" t="s">
        <v>155</v>
      </c>
      <c r="C263" s="116" t="n">
        <v>1</v>
      </c>
      <c r="D263" s="0" t="s">
        <v>143</v>
      </c>
      <c r="E263" s="0" t="s">
        <v>184</v>
      </c>
    </row>
    <row r="264" customFormat="false" ht="15" hidden="false" customHeight="false" outlineLevel="0" collapsed="false">
      <c r="A264" s="0" t="s">
        <v>73</v>
      </c>
      <c r="B264" s="0" t="s">
        <v>156</v>
      </c>
      <c r="C264" s="116" t="n">
        <v>1</v>
      </c>
      <c r="D264" s="0" t="s">
        <v>143</v>
      </c>
      <c r="E264" s="0" t="s">
        <v>185</v>
      </c>
    </row>
    <row r="265" customFormat="false" ht="15" hidden="false" customHeight="false" outlineLevel="0" collapsed="false">
      <c r="A265" s="0" t="s">
        <v>73</v>
      </c>
      <c r="B265" s="0" t="s">
        <v>161</v>
      </c>
      <c r="C265" s="116" t="n">
        <v>1</v>
      </c>
      <c r="D265" s="0" t="s">
        <v>143</v>
      </c>
      <c r="E265" s="0" t="s">
        <v>190</v>
      </c>
    </row>
    <row r="266" customFormat="false" ht="15" hidden="false" customHeight="false" outlineLevel="0" collapsed="false">
      <c r="A266" s="0" t="s">
        <v>74</v>
      </c>
      <c r="B266" s="0" t="s">
        <v>149</v>
      </c>
      <c r="C266" s="116" t="n">
        <v>1</v>
      </c>
      <c r="D266" s="0" t="s">
        <v>143</v>
      </c>
      <c r="E266" s="0" t="s">
        <v>178</v>
      </c>
    </row>
    <row r="267" customFormat="false" ht="15" hidden="false" customHeight="false" outlineLevel="0" collapsed="false">
      <c r="A267" s="0" t="s">
        <v>74</v>
      </c>
      <c r="B267" s="0" t="s">
        <v>159</v>
      </c>
      <c r="C267" s="116" t="n">
        <v>1</v>
      </c>
      <c r="D267" s="0" t="s">
        <v>143</v>
      </c>
      <c r="E267" s="0" t="s">
        <v>188</v>
      </c>
    </row>
    <row r="268" customFormat="false" ht="15" hidden="false" customHeight="false" outlineLevel="0" collapsed="false">
      <c r="A268" s="0" t="s">
        <v>76</v>
      </c>
      <c r="B268" s="0" t="s">
        <v>156</v>
      </c>
      <c r="C268" s="116" t="n">
        <v>1</v>
      </c>
      <c r="D268" s="0" t="s">
        <v>143</v>
      </c>
      <c r="E268" s="0" t="s">
        <v>185</v>
      </c>
    </row>
    <row r="269" customFormat="false" ht="15" hidden="false" customHeight="false" outlineLevel="0" collapsed="false">
      <c r="A269" s="0" t="s">
        <v>76</v>
      </c>
      <c r="B269" s="0" t="s">
        <v>157</v>
      </c>
      <c r="C269" s="116" t="n">
        <v>1</v>
      </c>
      <c r="D269" s="0" t="s">
        <v>143</v>
      </c>
      <c r="E269" s="0" t="s">
        <v>186</v>
      </c>
    </row>
    <row r="270" customFormat="false" ht="15" hidden="false" customHeight="false" outlineLevel="0" collapsed="false">
      <c r="A270" s="0" t="s">
        <v>57</v>
      </c>
      <c r="B270" s="0" t="s">
        <v>158</v>
      </c>
      <c r="C270" s="116" t="n">
        <v>1</v>
      </c>
      <c r="D270" s="0" t="s">
        <v>143</v>
      </c>
      <c r="E270" s="0" t="s">
        <v>187</v>
      </c>
    </row>
    <row r="271" customFormat="false" ht="15" hidden="false" customHeight="false" outlineLevel="0" collapsed="false">
      <c r="A271" s="0" t="s">
        <v>37</v>
      </c>
      <c r="B271" s="0" t="s">
        <v>156</v>
      </c>
      <c r="C271" s="116" t="n">
        <v>1</v>
      </c>
      <c r="D271" s="0" t="s">
        <v>143</v>
      </c>
      <c r="E271" s="0" t="s">
        <v>185</v>
      </c>
    </row>
    <row r="272" customFormat="false" ht="15" hidden="false" customHeight="false" outlineLevel="0" collapsed="false">
      <c r="A272" s="0" t="s">
        <v>37</v>
      </c>
      <c r="B272" s="0" t="s">
        <v>166</v>
      </c>
      <c r="C272" s="116" t="n">
        <v>1</v>
      </c>
      <c r="D272" s="0" t="s">
        <v>143</v>
      </c>
      <c r="E272" s="0" t="s">
        <v>195</v>
      </c>
    </row>
    <row r="273" customFormat="false" ht="15" hidden="false" customHeight="false" outlineLevel="0" collapsed="false">
      <c r="A273" s="0" t="s">
        <v>71</v>
      </c>
      <c r="B273" s="0" t="s">
        <v>146</v>
      </c>
      <c r="C273" s="116" t="n">
        <v>1</v>
      </c>
      <c r="D273" s="0" t="s">
        <v>144</v>
      </c>
      <c r="E273" s="0" t="s">
        <v>175</v>
      </c>
    </row>
    <row r="274" customFormat="false" ht="15" hidden="false" customHeight="false" outlineLevel="0" collapsed="false">
      <c r="A274" s="0" t="s">
        <v>71</v>
      </c>
      <c r="B274" s="0" t="s">
        <v>154</v>
      </c>
      <c r="C274" s="116" t="n">
        <v>1</v>
      </c>
      <c r="D274" s="0" t="s">
        <v>144</v>
      </c>
      <c r="E274" s="0" t="s">
        <v>183</v>
      </c>
    </row>
    <row r="275" customFormat="false" ht="15" hidden="false" customHeight="false" outlineLevel="0" collapsed="false">
      <c r="A275" s="0" t="s">
        <v>71</v>
      </c>
      <c r="B275" s="0" t="s">
        <v>155</v>
      </c>
      <c r="C275" s="116" t="n">
        <v>1</v>
      </c>
      <c r="D275" s="0" t="s">
        <v>144</v>
      </c>
      <c r="E275" s="0" t="s">
        <v>184</v>
      </c>
    </row>
    <row r="276" customFormat="false" ht="15" hidden="false" customHeight="false" outlineLevel="0" collapsed="false">
      <c r="A276" s="0" t="s">
        <v>71</v>
      </c>
      <c r="B276" s="0" t="s">
        <v>156</v>
      </c>
      <c r="C276" s="116" t="n">
        <v>1</v>
      </c>
      <c r="D276" s="0" t="s">
        <v>144</v>
      </c>
      <c r="E276" s="0" t="s">
        <v>185</v>
      </c>
    </row>
    <row r="277" customFormat="false" ht="15" hidden="false" customHeight="false" outlineLevel="0" collapsed="false">
      <c r="A277" s="0" t="s">
        <v>71</v>
      </c>
      <c r="B277" s="0" t="s">
        <v>158</v>
      </c>
      <c r="C277" s="116" t="n">
        <v>1</v>
      </c>
      <c r="D277" s="0" t="s">
        <v>144</v>
      </c>
      <c r="E277" s="0" t="s">
        <v>187</v>
      </c>
    </row>
    <row r="278" customFormat="false" ht="15" hidden="false" customHeight="false" outlineLevel="0" collapsed="false">
      <c r="A278" s="0" t="s">
        <v>71</v>
      </c>
      <c r="B278" s="0" t="s">
        <v>159</v>
      </c>
      <c r="C278" s="116" t="n">
        <v>1</v>
      </c>
      <c r="D278" s="0" t="s">
        <v>144</v>
      </c>
      <c r="E278" s="0" t="s">
        <v>188</v>
      </c>
    </row>
    <row r="279" customFormat="false" ht="15" hidden="false" customHeight="false" outlineLevel="0" collapsed="false">
      <c r="A279" s="0" t="s">
        <v>71</v>
      </c>
      <c r="B279" s="0" t="s">
        <v>165</v>
      </c>
      <c r="C279" s="116" t="n">
        <v>1</v>
      </c>
      <c r="D279" s="0" t="s">
        <v>144</v>
      </c>
      <c r="E279" s="0" t="s">
        <v>194</v>
      </c>
    </row>
    <row r="280" customFormat="false" ht="15" hidden="false" customHeight="false" outlineLevel="0" collapsed="false">
      <c r="A280" s="0" t="s">
        <v>72</v>
      </c>
      <c r="B280" s="0" t="s">
        <v>152</v>
      </c>
      <c r="C280" s="116" t="n">
        <v>1</v>
      </c>
      <c r="D280" s="0" t="s">
        <v>144</v>
      </c>
      <c r="E280" s="0" t="s">
        <v>181</v>
      </c>
    </row>
    <row r="281" customFormat="false" ht="15" hidden="false" customHeight="false" outlineLevel="0" collapsed="false">
      <c r="A281" s="0" t="s">
        <v>72</v>
      </c>
      <c r="B281" s="0" t="s">
        <v>153</v>
      </c>
      <c r="C281" s="116" t="n">
        <v>1</v>
      </c>
      <c r="D281" s="0" t="s">
        <v>144</v>
      </c>
      <c r="E281" s="0" t="s">
        <v>182</v>
      </c>
    </row>
    <row r="282" customFormat="false" ht="15" hidden="false" customHeight="false" outlineLevel="0" collapsed="false">
      <c r="A282" s="0" t="s">
        <v>72</v>
      </c>
      <c r="B282" s="0" t="s">
        <v>155</v>
      </c>
      <c r="C282" s="116" t="n">
        <v>1</v>
      </c>
      <c r="D282" s="0" t="s">
        <v>144</v>
      </c>
      <c r="E282" s="0" t="s">
        <v>184</v>
      </c>
    </row>
    <row r="283" customFormat="false" ht="15" hidden="false" customHeight="false" outlineLevel="0" collapsed="false">
      <c r="A283" s="0" t="s">
        <v>72</v>
      </c>
      <c r="B283" s="0" t="s">
        <v>156</v>
      </c>
      <c r="C283" s="116" t="n">
        <v>1</v>
      </c>
      <c r="D283" s="0" t="s">
        <v>144</v>
      </c>
      <c r="E283" s="0" t="s">
        <v>185</v>
      </c>
    </row>
    <row r="284" customFormat="false" ht="15" hidden="false" customHeight="false" outlineLevel="0" collapsed="false">
      <c r="A284" s="0" t="s">
        <v>72</v>
      </c>
      <c r="B284" s="0" t="s">
        <v>157</v>
      </c>
      <c r="C284" s="116" t="n">
        <v>1</v>
      </c>
      <c r="D284" s="0" t="s">
        <v>144</v>
      </c>
      <c r="E284" s="0" t="s">
        <v>186</v>
      </c>
    </row>
    <row r="285" customFormat="false" ht="15" hidden="false" customHeight="false" outlineLevel="0" collapsed="false">
      <c r="A285" s="0" t="s">
        <v>72</v>
      </c>
      <c r="B285" s="0" t="s">
        <v>158</v>
      </c>
      <c r="C285" s="116" t="n">
        <v>1</v>
      </c>
      <c r="D285" s="0" t="s">
        <v>144</v>
      </c>
      <c r="E285" s="0" t="s">
        <v>187</v>
      </c>
    </row>
    <row r="286" customFormat="false" ht="15" hidden="false" customHeight="false" outlineLevel="0" collapsed="false">
      <c r="A286" s="0" t="s">
        <v>72</v>
      </c>
      <c r="B286" s="0" t="s">
        <v>164</v>
      </c>
      <c r="C286" s="116" t="n">
        <v>1</v>
      </c>
      <c r="D286" s="0" t="s">
        <v>144</v>
      </c>
      <c r="E286" s="0" t="s">
        <v>193</v>
      </c>
    </row>
    <row r="287" customFormat="false" ht="15" hidden="false" customHeight="false" outlineLevel="0" collapsed="false">
      <c r="A287" s="0" t="s">
        <v>55</v>
      </c>
      <c r="B287" s="0" t="s">
        <v>151</v>
      </c>
      <c r="C287" s="116" t="n">
        <v>1</v>
      </c>
      <c r="D287" s="0" t="s">
        <v>144</v>
      </c>
      <c r="E287" s="0" t="s">
        <v>180</v>
      </c>
    </row>
    <row r="288" customFormat="false" ht="15" hidden="false" customHeight="false" outlineLevel="0" collapsed="false">
      <c r="A288" s="0" t="s">
        <v>55</v>
      </c>
      <c r="B288" s="0" t="s">
        <v>155</v>
      </c>
      <c r="C288" s="116" t="n">
        <v>1</v>
      </c>
      <c r="D288" s="0" t="s">
        <v>144</v>
      </c>
      <c r="E288" s="0" t="s">
        <v>184</v>
      </c>
    </row>
    <row r="289" customFormat="false" ht="15" hidden="false" customHeight="false" outlineLevel="0" collapsed="false">
      <c r="A289" s="0" t="s">
        <v>55</v>
      </c>
      <c r="B289" s="0" t="s">
        <v>156</v>
      </c>
      <c r="C289" s="116" t="n">
        <v>1</v>
      </c>
      <c r="D289" s="0" t="s">
        <v>144</v>
      </c>
      <c r="E289" s="0" t="s">
        <v>185</v>
      </c>
    </row>
    <row r="290" customFormat="false" ht="15" hidden="false" customHeight="false" outlineLevel="0" collapsed="false">
      <c r="A290" s="0" t="s">
        <v>55</v>
      </c>
      <c r="B290" s="0" t="s">
        <v>158</v>
      </c>
      <c r="C290" s="116" t="n">
        <v>1</v>
      </c>
      <c r="D290" s="0" t="s">
        <v>144</v>
      </c>
      <c r="E290" s="0" t="s">
        <v>187</v>
      </c>
    </row>
    <row r="291" customFormat="false" ht="15" hidden="false" customHeight="false" outlineLevel="0" collapsed="false">
      <c r="A291" s="0" t="s">
        <v>55</v>
      </c>
      <c r="B291" s="0" t="s">
        <v>159</v>
      </c>
      <c r="C291" s="116" t="n">
        <v>1</v>
      </c>
      <c r="D291" s="0" t="s">
        <v>144</v>
      </c>
      <c r="E291" s="0" t="s">
        <v>188</v>
      </c>
    </row>
    <row r="292" customFormat="false" ht="15" hidden="false" customHeight="false" outlineLevel="0" collapsed="false">
      <c r="A292" s="0" t="s">
        <v>55</v>
      </c>
      <c r="B292" s="0" t="s">
        <v>165</v>
      </c>
      <c r="C292" s="116" t="n">
        <v>1</v>
      </c>
      <c r="D292" s="0" t="s">
        <v>144</v>
      </c>
      <c r="E292" s="0" t="s">
        <v>194</v>
      </c>
    </row>
    <row r="293" customFormat="false" ht="15" hidden="false" customHeight="false" outlineLevel="0" collapsed="false">
      <c r="A293" s="0" t="s">
        <v>74</v>
      </c>
      <c r="B293" s="0" t="s">
        <v>151</v>
      </c>
      <c r="C293" s="116" t="n">
        <v>1</v>
      </c>
      <c r="D293" s="0" t="s">
        <v>144</v>
      </c>
      <c r="E293" s="0" t="s">
        <v>180</v>
      </c>
    </row>
    <row r="294" customFormat="false" ht="15" hidden="false" customHeight="false" outlineLevel="0" collapsed="false">
      <c r="A294" s="0" t="s">
        <v>74</v>
      </c>
      <c r="B294" s="0" t="s">
        <v>154</v>
      </c>
      <c r="C294" s="116" t="n">
        <v>1</v>
      </c>
      <c r="D294" s="0" t="s">
        <v>144</v>
      </c>
      <c r="E294" s="0" t="s">
        <v>183</v>
      </c>
    </row>
    <row r="295" customFormat="false" ht="15" hidden="false" customHeight="false" outlineLevel="0" collapsed="false">
      <c r="A295" s="0" t="s">
        <v>74</v>
      </c>
      <c r="B295" s="0" t="s">
        <v>155</v>
      </c>
      <c r="C295" s="116" t="n">
        <v>1</v>
      </c>
      <c r="D295" s="0" t="s">
        <v>144</v>
      </c>
      <c r="E295" s="0" t="s">
        <v>184</v>
      </c>
    </row>
    <row r="296" customFormat="false" ht="15" hidden="false" customHeight="false" outlineLevel="0" collapsed="false">
      <c r="A296" s="0" t="s">
        <v>74</v>
      </c>
      <c r="B296" s="0" t="s">
        <v>156</v>
      </c>
      <c r="C296" s="116" t="n">
        <v>1</v>
      </c>
      <c r="D296" s="0" t="s">
        <v>144</v>
      </c>
      <c r="E296" s="0" t="s">
        <v>185</v>
      </c>
    </row>
    <row r="297" customFormat="false" ht="15" hidden="false" customHeight="false" outlineLevel="0" collapsed="false">
      <c r="A297" s="0" t="s">
        <v>74</v>
      </c>
      <c r="B297" s="0" t="s">
        <v>158</v>
      </c>
      <c r="C297" s="116" t="n">
        <v>1</v>
      </c>
      <c r="D297" s="0" t="s">
        <v>144</v>
      </c>
      <c r="E297" s="0" t="s">
        <v>187</v>
      </c>
    </row>
    <row r="298" customFormat="false" ht="15" hidden="false" customHeight="false" outlineLevel="0" collapsed="false">
      <c r="A298" s="0" t="s">
        <v>74</v>
      </c>
      <c r="B298" s="0" t="s">
        <v>159</v>
      </c>
      <c r="C298" s="116" t="n">
        <v>1</v>
      </c>
      <c r="D298" s="0" t="s">
        <v>144</v>
      </c>
      <c r="E298" s="0" t="s">
        <v>188</v>
      </c>
    </row>
    <row r="299" customFormat="false" ht="15" hidden="false" customHeight="false" outlineLevel="0" collapsed="false">
      <c r="A299" s="0" t="s">
        <v>74</v>
      </c>
      <c r="B299" s="0" t="s">
        <v>165</v>
      </c>
      <c r="C299" s="116" t="n">
        <v>1</v>
      </c>
      <c r="D299" s="0" t="s">
        <v>144</v>
      </c>
      <c r="E299" s="0" t="s">
        <v>194</v>
      </c>
    </row>
    <row r="300" customFormat="false" ht="15" hidden="false" customHeight="false" outlineLevel="0" collapsed="false">
      <c r="A300" s="0" t="s">
        <v>76</v>
      </c>
      <c r="B300" s="0" t="s">
        <v>149</v>
      </c>
      <c r="C300" s="116" t="n">
        <v>1</v>
      </c>
      <c r="D300" s="0" t="s">
        <v>144</v>
      </c>
      <c r="E300" s="0" t="s">
        <v>178</v>
      </c>
    </row>
    <row r="301" customFormat="false" ht="15" hidden="false" customHeight="false" outlineLevel="0" collapsed="false">
      <c r="A301" s="0" t="s">
        <v>76</v>
      </c>
      <c r="B301" s="0" t="s">
        <v>151</v>
      </c>
      <c r="C301" s="116" t="n">
        <v>1</v>
      </c>
      <c r="D301" s="0" t="s">
        <v>144</v>
      </c>
      <c r="E301" s="0" t="s">
        <v>180</v>
      </c>
    </row>
    <row r="302" customFormat="false" ht="15" hidden="false" customHeight="false" outlineLevel="0" collapsed="false">
      <c r="A302" s="0" t="s">
        <v>76</v>
      </c>
      <c r="B302" s="0" t="s">
        <v>156</v>
      </c>
      <c r="C302" s="116" t="n">
        <v>1</v>
      </c>
      <c r="D302" s="0" t="s">
        <v>144</v>
      </c>
      <c r="E302" s="0" t="s">
        <v>185</v>
      </c>
    </row>
    <row r="303" customFormat="false" ht="15" hidden="false" customHeight="false" outlineLevel="0" collapsed="false">
      <c r="A303" s="0" t="s">
        <v>76</v>
      </c>
      <c r="B303" s="0" t="s">
        <v>163</v>
      </c>
      <c r="C303" s="116" t="n">
        <v>1</v>
      </c>
      <c r="D303" s="0" t="s">
        <v>144</v>
      </c>
      <c r="E303" s="0" t="s">
        <v>192</v>
      </c>
    </row>
    <row r="304" customFormat="false" ht="15" hidden="false" customHeight="false" outlineLevel="0" collapsed="false">
      <c r="A304" s="0" t="s">
        <v>57</v>
      </c>
      <c r="B304" s="0" t="s">
        <v>148</v>
      </c>
      <c r="C304" s="116" t="n">
        <v>1</v>
      </c>
      <c r="D304" s="0" t="s">
        <v>144</v>
      </c>
      <c r="E304" s="0" t="s">
        <v>177</v>
      </c>
    </row>
    <row r="305" customFormat="false" ht="15" hidden="false" customHeight="false" outlineLevel="0" collapsed="false">
      <c r="A305" s="0" t="s">
        <v>57</v>
      </c>
      <c r="B305" s="0" t="s">
        <v>153</v>
      </c>
      <c r="C305" s="116" t="n">
        <v>1</v>
      </c>
      <c r="D305" s="0" t="s">
        <v>144</v>
      </c>
      <c r="E305" s="0" t="s">
        <v>182</v>
      </c>
    </row>
    <row r="306" customFormat="false" ht="15" hidden="false" customHeight="false" outlineLevel="0" collapsed="false">
      <c r="A306" s="0" t="s">
        <v>57</v>
      </c>
      <c r="B306" s="0" t="s">
        <v>154</v>
      </c>
      <c r="C306" s="116" t="n">
        <v>1</v>
      </c>
      <c r="D306" s="0" t="s">
        <v>144</v>
      </c>
      <c r="E306" s="0" t="s">
        <v>183</v>
      </c>
    </row>
    <row r="307" customFormat="false" ht="15" hidden="false" customHeight="false" outlineLevel="0" collapsed="false">
      <c r="A307" s="0" t="s">
        <v>57</v>
      </c>
      <c r="B307" s="0" t="s">
        <v>155</v>
      </c>
      <c r="C307" s="116" t="n">
        <v>1</v>
      </c>
      <c r="D307" s="0" t="s">
        <v>144</v>
      </c>
      <c r="E307" s="0" t="s">
        <v>184</v>
      </c>
    </row>
    <row r="308" customFormat="false" ht="15" hidden="false" customHeight="false" outlineLevel="0" collapsed="false">
      <c r="A308" s="0" t="s">
        <v>57</v>
      </c>
      <c r="B308" s="0" t="s">
        <v>156</v>
      </c>
      <c r="C308" s="116" t="n">
        <v>1</v>
      </c>
      <c r="D308" s="0" t="s">
        <v>144</v>
      </c>
      <c r="E308" s="0" t="s">
        <v>185</v>
      </c>
    </row>
    <row r="309" customFormat="false" ht="15" hidden="false" customHeight="false" outlineLevel="0" collapsed="false">
      <c r="A309" s="0" t="s">
        <v>57</v>
      </c>
      <c r="B309" s="0" t="s">
        <v>159</v>
      </c>
      <c r="C309" s="116" t="n">
        <v>1</v>
      </c>
      <c r="D309" s="0" t="s">
        <v>144</v>
      </c>
      <c r="E309" s="0" t="s">
        <v>188</v>
      </c>
    </row>
    <row r="310" customFormat="false" ht="15" hidden="false" customHeight="false" outlineLevel="0" collapsed="false">
      <c r="A310" s="0" t="s">
        <v>57</v>
      </c>
      <c r="B310" s="0" t="s">
        <v>161</v>
      </c>
      <c r="C310" s="116" t="n">
        <v>1</v>
      </c>
      <c r="D310" s="0" t="s">
        <v>144</v>
      </c>
      <c r="E310" s="0" t="s">
        <v>190</v>
      </c>
    </row>
    <row r="311" customFormat="false" ht="15" hidden="false" customHeight="false" outlineLevel="0" collapsed="false">
      <c r="A311" s="0" t="s">
        <v>57</v>
      </c>
      <c r="B311" s="0" t="s">
        <v>165</v>
      </c>
      <c r="C311" s="116" t="n">
        <v>1</v>
      </c>
      <c r="D311" s="0" t="s">
        <v>144</v>
      </c>
      <c r="E311" s="0" t="s">
        <v>194</v>
      </c>
    </row>
    <row r="312" customFormat="false" ht="15" hidden="false" customHeight="false" outlineLevel="0" collapsed="false">
      <c r="A312" s="0" t="s">
        <v>37</v>
      </c>
      <c r="B312" s="0" t="s">
        <v>159</v>
      </c>
      <c r="C312" s="116" t="n">
        <v>1</v>
      </c>
      <c r="D312" s="0" t="s">
        <v>144</v>
      </c>
      <c r="E312" s="0" t="s">
        <v>188</v>
      </c>
    </row>
    <row r="313" customFormat="false" ht="15" hidden="false" customHeight="false" outlineLevel="0" collapsed="false">
      <c r="A313" s="0" t="s">
        <v>72</v>
      </c>
      <c r="B313" s="0" t="s">
        <v>145</v>
      </c>
      <c r="C313" s="116" t="n">
        <v>2</v>
      </c>
      <c r="D313" s="0" t="s">
        <v>141</v>
      </c>
      <c r="E313" s="0" t="s">
        <v>174</v>
      </c>
    </row>
    <row r="314" customFormat="false" ht="15" hidden="false" customHeight="false" outlineLevel="0" collapsed="false">
      <c r="A314" s="0" t="s">
        <v>72</v>
      </c>
      <c r="B314" s="0" t="s">
        <v>146</v>
      </c>
      <c r="C314" s="116" t="n">
        <v>2</v>
      </c>
      <c r="D314" s="0" t="s">
        <v>141</v>
      </c>
      <c r="E314" s="0" t="s">
        <v>175</v>
      </c>
    </row>
    <row r="315" customFormat="false" ht="15" hidden="false" customHeight="false" outlineLevel="0" collapsed="false">
      <c r="A315" s="0" t="s">
        <v>72</v>
      </c>
      <c r="B315" s="0" t="s">
        <v>147</v>
      </c>
      <c r="C315" s="116" t="n">
        <v>2</v>
      </c>
      <c r="D315" s="0" t="s">
        <v>141</v>
      </c>
      <c r="E315" s="0" t="s">
        <v>176</v>
      </c>
    </row>
    <row r="316" customFormat="false" ht="15" hidden="false" customHeight="false" outlineLevel="0" collapsed="false">
      <c r="A316" s="0" t="s">
        <v>72</v>
      </c>
      <c r="B316" s="0" t="s">
        <v>148</v>
      </c>
      <c r="C316" s="116" t="n">
        <v>2</v>
      </c>
      <c r="D316" s="0" t="s">
        <v>141</v>
      </c>
      <c r="E316" s="0" t="s">
        <v>177</v>
      </c>
    </row>
    <row r="317" customFormat="false" ht="15" hidden="false" customHeight="false" outlineLevel="0" collapsed="false">
      <c r="A317" s="0" t="s">
        <v>55</v>
      </c>
      <c r="B317" s="0" t="s">
        <v>148</v>
      </c>
      <c r="C317" s="116" t="n">
        <v>2</v>
      </c>
      <c r="D317" s="0" t="s">
        <v>141</v>
      </c>
      <c r="E317" s="0" t="s">
        <v>177</v>
      </c>
    </row>
    <row r="318" customFormat="false" ht="15" hidden="false" customHeight="false" outlineLevel="0" collapsed="false">
      <c r="A318" s="0" t="s">
        <v>76</v>
      </c>
      <c r="B318" s="0" t="s">
        <v>153</v>
      </c>
      <c r="C318" s="116" t="n">
        <v>2</v>
      </c>
      <c r="D318" s="0" t="s">
        <v>141</v>
      </c>
      <c r="E318" s="0" t="s">
        <v>182</v>
      </c>
    </row>
    <row r="319" customFormat="false" ht="15" hidden="false" customHeight="false" outlineLevel="0" collapsed="false">
      <c r="A319" s="0" t="s">
        <v>37</v>
      </c>
      <c r="B319" s="0" t="s">
        <v>162</v>
      </c>
      <c r="C319" s="116" t="n">
        <v>2</v>
      </c>
      <c r="D319" s="0" t="s">
        <v>141</v>
      </c>
      <c r="E319" s="0" t="s">
        <v>191</v>
      </c>
    </row>
    <row r="320" customFormat="false" ht="15" hidden="false" customHeight="false" outlineLevel="0" collapsed="false">
      <c r="A320" s="0" t="s">
        <v>76</v>
      </c>
      <c r="B320" s="0" t="s">
        <v>147</v>
      </c>
      <c r="C320" s="116" t="n">
        <v>2</v>
      </c>
      <c r="D320" s="0" t="s">
        <v>142</v>
      </c>
      <c r="E320" s="0" t="s">
        <v>176</v>
      </c>
    </row>
    <row r="321" customFormat="false" ht="15" hidden="false" customHeight="false" outlineLevel="0" collapsed="false">
      <c r="A321" s="0" t="s">
        <v>76</v>
      </c>
      <c r="B321" s="0" t="s">
        <v>152</v>
      </c>
      <c r="C321" s="116" t="n">
        <v>2</v>
      </c>
      <c r="D321" s="0" t="s">
        <v>143</v>
      </c>
      <c r="E321" s="0" t="s">
        <v>181</v>
      </c>
    </row>
    <row r="322" customFormat="false" ht="15" hidden="false" customHeight="false" outlineLevel="0" collapsed="false">
      <c r="A322" s="0" t="s">
        <v>71</v>
      </c>
      <c r="B322" s="0" t="s">
        <v>151</v>
      </c>
      <c r="C322" s="116" t="n">
        <v>2</v>
      </c>
      <c r="D322" s="0" t="s">
        <v>144</v>
      </c>
      <c r="E322" s="0" t="s">
        <v>180</v>
      </c>
    </row>
    <row r="323" customFormat="false" ht="15" hidden="false" customHeight="false" outlineLevel="0" collapsed="false">
      <c r="A323" s="0" t="s">
        <v>71</v>
      </c>
      <c r="B323" s="0" t="s">
        <v>145</v>
      </c>
      <c r="C323" s="116" t="n">
        <v>2</v>
      </c>
      <c r="D323" s="0" t="s">
        <v>173</v>
      </c>
      <c r="E323" s="0" t="s">
        <v>174</v>
      </c>
    </row>
    <row r="324" customFormat="false" ht="15" hidden="false" customHeight="false" outlineLevel="0" collapsed="false">
      <c r="A324" s="0" t="s">
        <v>71</v>
      </c>
      <c r="B324" s="0" t="s">
        <v>146</v>
      </c>
      <c r="C324" s="116" t="n">
        <v>2</v>
      </c>
      <c r="D324" s="0" t="s">
        <v>173</v>
      </c>
      <c r="E324" s="0" t="s">
        <v>175</v>
      </c>
    </row>
    <row r="325" customFormat="false" ht="15" hidden="false" customHeight="false" outlineLevel="0" collapsed="false">
      <c r="A325" s="0" t="s">
        <v>71</v>
      </c>
      <c r="B325" s="0" t="s">
        <v>147</v>
      </c>
      <c r="C325" s="116" t="n">
        <v>2</v>
      </c>
      <c r="D325" s="0" t="s">
        <v>173</v>
      </c>
      <c r="E325" s="0" t="s">
        <v>176</v>
      </c>
    </row>
    <row r="326" customFormat="false" ht="15" hidden="false" customHeight="false" outlineLevel="0" collapsed="false">
      <c r="A326" s="0" t="s">
        <v>71</v>
      </c>
      <c r="B326" s="0" t="s">
        <v>148</v>
      </c>
      <c r="C326" s="116" t="n">
        <v>2</v>
      </c>
      <c r="D326" s="0" t="s">
        <v>173</v>
      </c>
      <c r="E326" s="0" t="s">
        <v>177</v>
      </c>
    </row>
    <row r="327" customFormat="false" ht="15" hidden="false" customHeight="false" outlineLevel="0" collapsed="false">
      <c r="A327" s="0" t="s">
        <v>71</v>
      </c>
      <c r="B327" s="0" t="s">
        <v>149</v>
      </c>
      <c r="C327" s="116" t="n">
        <v>3</v>
      </c>
      <c r="D327" s="0" t="s">
        <v>173</v>
      </c>
      <c r="E327" s="0" t="s">
        <v>178</v>
      </c>
    </row>
    <row r="328" customFormat="false" ht="15" hidden="false" customHeight="false" outlineLevel="0" collapsed="false">
      <c r="A328" s="0" t="s">
        <v>71</v>
      </c>
      <c r="B328" s="0" t="s">
        <v>150</v>
      </c>
      <c r="C328" s="116" t="n">
        <v>2</v>
      </c>
      <c r="D328" s="0" t="s">
        <v>173</v>
      </c>
      <c r="E328" s="0" t="s">
        <v>179</v>
      </c>
    </row>
    <row r="329" customFormat="false" ht="15" hidden="false" customHeight="false" outlineLevel="0" collapsed="false">
      <c r="A329" s="0" t="s">
        <v>71</v>
      </c>
      <c r="B329" s="0" t="s">
        <v>151</v>
      </c>
      <c r="C329" s="116" t="n">
        <v>2</v>
      </c>
      <c r="D329" s="0" t="s">
        <v>173</v>
      </c>
      <c r="E329" s="0" t="s">
        <v>180</v>
      </c>
    </row>
    <row r="330" customFormat="false" ht="15" hidden="false" customHeight="false" outlineLevel="0" collapsed="false">
      <c r="A330" s="0" t="s">
        <v>71</v>
      </c>
      <c r="B330" s="0" t="s">
        <v>152</v>
      </c>
      <c r="C330" s="116" t="n">
        <v>3</v>
      </c>
      <c r="D330" s="0" t="s">
        <v>173</v>
      </c>
      <c r="E330" s="0" t="s">
        <v>181</v>
      </c>
    </row>
    <row r="331" customFormat="false" ht="15" hidden="false" customHeight="false" outlineLevel="0" collapsed="false">
      <c r="A331" s="0" t="s">
        <v>71</v>
      </c>
      <c r="B331" s="0" t="s">
        <v>153</v>
      </c>
      <c r="C331" s="116" t="n">
        <v>4</v>
      </c>
      <c r="D331" s="0" t="s">
        <v>173</v>
      </c>
      <c r="E331" s="0" t="s">
        <v>182</v>
      </c>
    </row>
    <row r="332" customFormat="false" ht="15" hidden="false" customHeight="false" outlineLevel="0" collapsed="false">
      <c r="A332" s="0" t="s">
        <v>71</v>
      </c>
      <c r="B332" s="0" t="s">
        <v>154</v>
      </c>
      <c r="C332" s="116" t="n">
        <v>4</v>
      </c>
      <c r="D332" s="0" t="s">
        <v>173</v>
      </c>
      <c r="E332" s="0" t="s">
        <v>183</v>
      </c>
    </row>
    <row r="333" customFormat="false" ht="15" hidden="false" customHeight="false" outlineLevel="0" collapsed="false">
      <c r="A333" s="0" t="s">
        <v>71</v>
      </c>
      <c r="B333" s="0" t="s">
        <v>155</v>
      </c>
      <c r="C333" s="116" t="n">
        <v>4</v>
      </c>
      <c r="D333" s="0" t="s">
        <v>173</v>
      </c>
      <c r="E333" s="0" t="s">
        <v>184</v>
      </c>
    </row>
    <row r="334" customFormat="false" ht="15" hidden="false" customHeight="false" outlineLevel="0" collapsed="false">
      <c r="A334" s="0" t="s">
        <v>71</v>
      </c>
      <c r="B334" s="0" t="s">
        <v>156</v>
      </c>
      <c r="C334" s="116" t="n">
        <v>4</v>
      </c>
      <c r="D334" s="0" t="s">
        <v>173</v>
      </c>
      <c r="E334" s="0" t="s">
        <v>185</v>
      </c>
    </row>
    <row r="335" customFormat="false" ht="15" hidden="false" customHeight="false" outlineLevel="0" collapsed="false">
      <c r="A335" s="0" t="s">
        <v>71</v>
      </c>
      <c r="B335" s="0" t="s">
        <v>157</v>
      </c>
      <c r="C335" s="116" t="n">
        <v>5</v>
      </c>
      <c r="D335" s="0" t="s">
        <v>173</v>
      </c>
      <c r="E335" s="0" t="s">
        <v>186</v>
      </c>
    </row>
    <row r="336" customFormat="false" ht="15" hidden="false" customHeight="false" outlineLevel="0" collapsed="false">
      <c r="A336" s="0" t="s">
        <v>71</v>
      </c>
      <c r="B336" s="0" t="s">
        <v>158</v>
      </c>
      <c r="C336" s="116" t="n">
        <v>4</v>
      </c>
      <c r="D336" s="0" t="s">
        <v>173</v>
      </c>
      <c r="E336" s="0" t="s">
        <v>187</v>
      </c>
    </row>
    <row r="337" customFormat="false" ht="15" hidden="false" customHeight="false" outlineLevel="0" collapsed="false">
      <c r="A337" s="0" t="s">
        <v>71</v>
      </c>
      <c r="B337" s="0" t="s">
        <v>159</v>
      </c>
      <c r="C337" s="116" t="n">
        <v>4</v>
      </c>
      <c r="D337" s="0" t="s">
        <v>173</v>
      </c>
      <c r="E337" s="0" t="s">
        <v>188</v>
      </c>
    </row>
    <row r="338" customFormat="false" ht="15" hidden="false" customHeight="false" outlineLevel="0" collapsed="false">
      <c r="A338" s="0" t="s">
        <v>71</v>
      </c>
      <c r="B338" s="0" t="s">
        <v>160</v>
      </c>
      <c r="C338" s="116" t="n">
        <v>3</v>
      </c>
      <c r="D338" s="0" t="s">
        <v>173</v>
      </c>
      <c r="E338" s="0" t="s">
        <v>189</v>
      </c>
    </row>
    <row r="339" customFormat="false" ht="15" hidden="false" customHeight="false" outlineLevel="0" collapsed="false">
      <c r="A339" s="0" t="s">
        <v>71</v>
      </c>
      <c r="B339" s="0" t="s">
        <v>161</v>
      </c>
      <c r="C339" s="116" t="n">
        <v>4</v>
      </c>
      <c r="D339" s="0" t="s">
        <v>173</v>
      </c>
      <c r="E339" s="0" t="s">
        <v>190</v>
      </c>
    </row>
    <row r="340" customFormat="false" ht="15" hidden="false" customHeight="false" outlineLevel="0" collapsed="false">
      <c r="A340" s="0" t="s">
        <v>71</v>
      </c>
      <c r="B340" s="0" t="s">
        <v>162</v>
      </c>
      <c r="C340" s="116" t="n">
        <v>3</v>
      </c>
      <c r="D340" s="0" t="s">
        <v>173</v>
      </c>
      <c r="E340" s="0" t="s">
        <v>191</v>
      </c>
    </row>
    <row r="341" customFormat="false" ht="15" hidden="false" customHeight="false" outlineLevel="0" collapsed="false">
      <c r="A341" s="0" t="s">
        <v>71</v>
      </c>
      <c r="B341" s="0" t="s">
        <v>163</v>
      </c>
      <c r="C341" s="116" t="n">
        <v>2</v>
      </c>
      <c r="D341" s="0" t="s">
        <v>173</v>
      </c>
      <c r="E341" s="0" t="s">
        <v>192</v>
      </c>
    </row>
    <row r="342" customFormat="false" ht="15" hidden="false" customHeight="false" outlineLevel="0" collapsed="false">
      <c r="A342" s="0" t="s">
        <v>71</v>
      </c>
      <c r="B342" s="0" t="s">
        <v>164</v>
      </c>
      <c r="C342" s="116" t="n">
        <v>3</v>
      </c>
      <c r="D342" s="0" t="s">
        <v>173</v>
      </c>
      <c r="E342" s="0" t="s">
        <v>193</v>
      </c>
    </row>
    <row r="343" customFormat="false" ht="15" hidden="false" customHeight="false" outlineLevel="0" collapsed="false">
      <c r="A343" s="0" t="s">
        <v>71</v>
      </c>
      <c r="B343" s="0" t="s">
        <v>165</v>
      </c>
      <c r="C343" s="116" t="n">
        <v>3</v>
      </c>
      <c r="D343" s="0" t="s">
        <v>173</v>
      </c>
      <c r="E343" s="0" t="s">
        <v>194</v>
      </c>
    </row>
    <row r="344" customFormat="false" ht="15" hidden="false" customHeight="false" outlineLevel="0" collapsed="false">
      <c r="A344" s="0" t="s">
        <v>71</v>
      </c>
      <c r="B344" s="0" t="s">
        <v>166</v>
      </c>
      <c r="C344" s="116" t="n">
        <v>2</v>
      </c>
      <c r="D344" s="0" t="s">
        <v>173</v>
      </c>
      <c r="E344" s="0" t="s">
        <v>195</v>
      </c>
    </row>
    <row r="345" customFormat="false" ht="15" hidden="false" customHeight="false" outlineLevel="0" collapsed="false">
      <c r="A345" s="0" t="s">
        <v>72</v>
      </c>
      <c r="B345" s="0" t="s">
        <v>145</v>
      </c>
      <c r="C345" s="116" t="n">
        <v>2</v>
      </c>
      <c r="D345" s="0" t="s">
        <v>173</v>
      </c>
      <c r="E345" s="0" t="s">
        <v>174</v>
      </c>
    </row>
    <row r="346" customFormat="false" ht="15" hidden="false" customHeight="false" outlineLevel="0" collapsed="false">
      <c r="A346" s="0" t="s">
        <v>72</v>
      </c>
      <c r="B346" s="0" t="s">
        <v>146</v>
      </c>
      <c r="C346" s="116" t="n">
        <v>2</v>
      </c>
      <c r="D346" s="0" t="s">
        <v>173</v>
      </c>
      <c r="E346" s="0" t="s">
        <v>175</v>
      </c>
    </row>
    <row r="347" customFormat="false" ht="15" hidden="false" customHeight="false" outlineLevel="0" collapsed="false">
      <c r="A347" s="0" t="s">
        <v>72</v>
      </c>
      <c r="B347" s="0" t="s">
        <v>147</v>
      </c>
      <c r="C347" s="116" t="n">
        <v>2</v>
      </c>
      <c r="D347" s="0" t="s">
        <v>173</v>
      </c>
      <c r="E347" s="0" t="s">
        <v>176</v>
      </c>
    </row>
    <row r="348" customFormat="false" ht="15" hidden="false" customHeight="false" outlineLevel="0" collapsed="false">
      <c r="A348" s="0" t="s">
        <v>72</v>
      </c>
      <c r="B348" s="0" t="s">
        <v>148</v>
      </c>
      <c r="C348" s="116" t="n">
        <v>2</v>
      </c>
      <c r="D348" s="0" t="s">
        <v>173</v>
      </c>
      <c r="E348" s="0" t="s">
        <v>177</v>
      </c>
    </row>
    <row r="349" customFormat="false" ht="15" hidden="false" customHeight="false" outlineLevel="0" collapsed="false">
      <c r="A349" s="0" t="s">
        <v>72</v>
      </c>
      <c r="B349" s="0" t="s">
        <v>149</v>
      </c>
      <c r="C349" s="116" t="n">
        <v>3</v>
      </c>
      <c r="D349" s="0" t="s">
        <v>173</v>
      </c>
      <c r="E349" s="0" t="s">
        <v>178</v>
      </c>
    </row>
    <row r="350" customFormat="false" ht="15" hidden="false" customHeight="false" outlineLevel="0" collapsed="false">
      <c r="A350" s="0" t="s">
        <v>72</v>
      </c>
      <c r="B350" s="0" t="s">
        <v>150</v>
      </c>
      <c r="C350" s="116" t="n">
        <v>4</v>
      </c>
      <c r="D350" s="0" t="s">
        <v>173</v>
      </c>
      <c r="E350" s="0" t="s">
        <v>179</v>
      </c>
    </row>
    <row r="351" customFormat="false" ht="15" hidden="false" customHeight="false" outlineLevel="0" collapsed="false">
      <c r="A351" s="0" t="s">
        <v>72</v>
      </c>
      <c r="B351" s="0" t="s">
        <v>151</v>
      </c>
      <c r="C351" s="116" t="n">
        <v>1</v>
      </c>
      <c r="D351" s="0" t="s">
        <v>173</v>
      </c>
      <c r="E351" s="0" t="s">
        <v>180</v>
      </c>
    </row>
    <row r="352" customFormat="false" ht="15" hidden="false" customHeight="false" outlineLevel="0" collapsed="false">
      <c r="A352" s="0" t="s">
        <v>72</v>
      </c>
      <c r="B352" s="0" t="s">
        <v>152</v>
      </c>
      <c r="C352" s="116" t="n">
        <v>4</v>
      </c>
      <c r="D352" s="0" t="s">
        <v>173</v>
      </c>
      <c r="E352" s="0" t="s">
        <v>181</v>
      </c>
    </row>
    <row r="353" customFormat="false" ht="15" hidden="false" customHeight="false" outlineLevel="0" collapsed="false">
      <c r="A353" s="0" t="s">
        <v>72</v>
      </c>
      <c r="B353" s="0" t="s">
        <v>153</v>
      </c>
      <c r="C353" s="116" t="n">
        <v>4</v>
      </c>
      <c r="D353" s="0" t="s">
        <v>173</v>
      </c>
      <c r="E353" s="0" t="s">
        <v>182</v>
      </c>
    </row>
    <row r="354" customFormat="false" ht="15" hidden="false" customHeight="false" outlineLevel="0" collapsed="false">
      <c r="A354" s="0" t="s">
        <v>72</v>
      </c>
      <c r="B354" s="0" t="s">
        <v>154</v>
      </c>
      <c r="C354" s="116" t="n">
        <v>3</v>
      </c>
      <c r="D354" s="0" t="s">
        <v>173</v>
      </c>
      <c r="E354" s="0" t="s">
        <v>183</v>
      </c>
    </row>
    <row r="355" customFormat="false" ht="15" hidden="false" customHeight="false" outlineLevel="0" collapsed="false">
      <c r="A355" s="0" t="s">
        <v>72</v>
      </c>
      <c r="B355" s="0" t="s">
        <v>155</v>
      </c>
      <c r="C355" s="116" t="n">
        <v>4</v>
      </c>
      <c r="D355" s="0" t="s">
        <v>173</v>
      </c>
      <c r="E355" s="0" t="s">
        <v>184</v>
      </c>
    </row>
    <row r="356" customFormat="false" ht="15" hidden="false" customHeight="false" outlineLevel="0" collapsed="false">
      <c r="A356" s="0" t="s">
        <v>72</v>
      </c>
      <c r="B356" s="0" t="s">
        <v>156</v>
      </c>
      <c r="C356" s="116" t="n">
        <v>3</v>
      </c>
      <c r="D356" s="0" t="s">
        <v>173</v>
      </c>
      <c r="E356" s="0" t="s">
        <v>185</v>
      </c>
    </row>
    <row r="357" customFormat="false" ht="15" hidden="false" customHeight="false" outlineLevel="0" collapsed="false">
      <c r="A357" s="0" t="s">
        <v>72</v>
      </c>
      <c r="B357" s="0" t="s">
        <v>157</v>
      </c>
      <c r="C357" s="116" t="n">
        <v>4</v>
      </c>
      <c r="D357" s="0" t="s">
        <v>173</v>
      </c>
      <c r="E357" s="0" t="s">
        <v>186</v>
      </c>
    </row>
    <row r="358" customFormat="false" ht="15" hidden="false" customHeight="false" outlineLevel="0" collapsed="false">
      <c r="A358" s="0" t="s">
        <v>72</v>
      </c>
      <c r="B358" s="0" t="s">
        <v>158</v>
      </c>
      <c r="C358" s="116" t="n">
        <v>4</v>
      </c>
      <c r="D358" s="0" t="s">
        <v>173</v>
      </c>
      <c r="E358" s="0" t="s">
        <v>187</v>
      </c>
    </row>
    <row r="359" customFormat="false" ht="15" hidden="false" customHeight="false" outlineLevel="0" collapsed="false">
      <c r="A359" s="0" t="s">
        <v>72</v>
      </c>
      <c r="B359" s="0" t="s">
        <v>159</v>
      </c>
      <c r="C359" s="116" t="n">
        <v>4</v>
      </c>
      <c r="D359" s="0" t="s">
        <v>173</v>
      </c>
      <c r="E359" s="0" t="s">
        <v>188</v>
      </c>
    </row>
    <row r="360" customFormat="false" ht="15" hidden="false" customHeight="false" outlineLevel="0" collapsed="false">
      <c r="A360" s="0" t="s">
        <v>72</v>
      </c>
      <c r="B360" s="0" t="s">
        <v>160</v>
      </c>
      <c r="C360" s="116" t="n">
        <v>2</v>
      </c>
      <c r="D360" s="0" t="s">
        <v>173</v>
      </c>
      <c r="E360" s="0" t="s">
        <v>189</v>
      </c>
    </row>
    <row r="361" customFormat="false" ht="15" hidden="false" customHeight="false" outlineLevel="0" collapsed="false">
      <c r="A361" s="0" t="s">
        <v>72</v>
      </c>
      <c r="B361" s="0" t="s">
        <v>161</v>
      </c>
      <c r="C361" s="116" t="n">
        <v>3</v>
      </c>
      <c r="D361" s="0" t="s">
        <v>173</v>
      </c>
      <c r="E361" s="0" t="s">
        <v>190</v>
      </c>
    </row>
    <row r="362" customFormat="false" ht="15" hidden="false" customHeight="false" outlineLevel="0" collapsed="false">
      <c r="A362" s="0" t="s">
        <v>72</v>
      </c>
      <c r="B362" s="0" t="s">
        <v>162</v>
      </c>
      <c r="C362" s="116" t="n">
        <v>3</v>
      </c>
      <c r="D362" s="0" t="s">
        <v>173</v>
      </c>
      <c r="E362" s="0" t="s">
        <v>191</v>
      </c>
    </row>
    <row r="363" customFormat="false" ht="15" hidden="false" customHeight="false" outlineLevel="0" collapsed="false">
      <c r="A363" s="0" t="s">
        <v>72</v>
      </c>
      <c r="B363" s="0" t="s">
        <v>163</v>
      </c>
      <c r="C363" s="116" t="n">
        <v>3</v>
      </c>
      <c r="D363" s="0" t="s">
        <v>173</v>
      </c>
      <c r="E363" s="0" t="s">
        <v>192</v>
      </c>
    </row>
    <row r="364" customFormat="false" ht="15" hidden="false" customHeight="false" outlineLevel="0" collapsed="false">
      <c r="A364" s="0" t="s">
        <v>72</v>
      </c>
      <c r="B364" s="0" t="s">
        <v>164</v>
      </c>
      <c r="C364" s="116" t="n">
        <v>2</v>
      </c>
      <c r="D364" s="0" t="s">
        <v>173</v>
      </c>
      <c r="E364" s="0" t="s">
        <v>193</v>
      </c>
    </row>
    <row r="365" customFormat="false" ht="15" hidden="false" customHeight="false" outlineLevel="0" collapsed="false">
      <c r="A365" s="0" t="s">
        <v>72</v>
      </c>
      <c r="B365" s="0" t="s">
        <v>165</v>
      </c>
      <c r="C365" s="116" t="n">
        <v>3</v>
      </c>
      <c r="D365" s="0" t="s">
        <v>173</v>
      </c>
      <c r="E365" s="0" t="s">
        <v>194</v>
      </c>
    </row>
    <row r="366" customFormat="false" ht="15" hidden="false" customHeight="false" outlineLevel="0" collapsed="false">
      <c r="A366" s="0" t="s">
        <v>72</v>
      </c>
      <c r="B366" s="0" t="s">
        <v>166</v>
      </c>
      <c r="C366" s="116" t="n">
        <v>3</v>
      </c>
      <c r="D366" s="0" t="s">
        <v>173</v>
      </c>
      <c r="E366" s="0" t="s">
        <v>195</v>
      </c>
    </row>
    <row r="367" customFormat="false" ht="15" hidden="false" customHeight="false" outlineLevel="0" collapsed="false">
      <c r="A367" s="0" t="s">
        <v>55</v>
      </c>
      <c r="B367" s="0" t="s">
        <v>145</v>
      </c>
      <c r="C367" s="116" t="n">
        <v>4</v>
      </c>
      <c r="D367" s="0" t="s">
        <v>173</v>
      </c>
      <c r="E367" s="0" t="s">
        <v>174</v>
      </c>
    </row>
    <row r="368" customFormat="false" ht="15" hidden="false" customHeight="false" outlineLevel="0" collapsed="false">
      <c r="A368" s="0" t="s">
        <v>55</v>
      </c>
      <c r="B368" s="0" t="s">
        <v>146</v>
      </c>
      <c r="C368" s="116" t="n">
        <v>4</v>
      </c>
      <c r="D368" s="0" t="s">
        <v>173</v>
      </c>
      <c r="E368" s="0" t="s">
        <v>175</v>
      </c>
    </row>
    <row r="369" customFormat="false" ht="15" hidden="false" customHeight="false" outlineLevel="0" collapsed="false">
      <c r="A369" s="0" t="s">
        <v>55</v>
      </c>
      <c r="B369" s="0" t="s">
        <v>147</v>
      </c>
      <c r="C369" s="116" t="n">
        <v>4</v>
      </c>
      <c r="D369" s="0" t="s">
        <v>173</v>
      </c>
      <c r="E369" s="0" t="s">
        <v>176</v>
      </c>
    </row>
    <row r="370" customFormat="false" ht="15" hidden="false" customHeight="false" outlineLevel="0" collapsed="false">
      <c r="A370" s="0" t="s">
        <v>55</v>
      </c>
      <c r="B370" s="0" t="s">
        <v>148</v>
      </c>
      <c r="C370" s="116" t="n">
        <v>3</v>
      </c>
      <c r="D370" s="0" t="s">
        <v>173</v>
      </c>
      <c r="E370" s="0" t="s">
        <v>177</v>
      </c>
    </row>
    <row r="371" customFormat="false" ht="15" hidden="false" customHeight="false" outlineLevel="0" collapsed="false">
      <c r="A371" s="0" t="s">
        <v>55</v>
      </c>
      <c r="B371" s="0" t="s">
        <v>149</v>
      </c>
      <c r="C371" s="116" t="n">
        <v>2</v>
      </c>
      <c r="D371" s="0" t="s">
        <v>173</v>
      </c>
      <c r="E371" s="0" t="s">
        <v>178</v>
      </c>
    </row>
    <row r="372" customFormat="false" ht="15" hidden="false" customHeight="false" outlineLevel="0" collapsed="false">
      <c r="A372" s="0" t="s">
        <v>55</v>
      </c>
      <c r="B372" s="0" t="s">
        <v>150</v>
      </c>
      <c r="C372" s="116" t="n">
        <v>3</v>
      </c>
      <c r="D372" s="0" t="s">
        <v>173</v>
      </c>
      <c r="E372" s="0" t="s">
        <v>179</v>
      </c>
    </row>
    <row r="373" customFormat="false" ht="15" hidden="false" customHeight="false" outlineLevel="0" collapsed="false">
      <c r="A373" s="0" t="s">
        <v>55</v>
      </c>
      <c r="B373" s="0" t="s">
        <v>151</v>
      </c>
      <c r="C373" s="116" t="n">
        <v>2</v>
      </c>
      <c r="D373" s="0" t="s">
        <v>173</v>
      </c>
      <c r="E373" s="0" t="s">
        <v>180</v>
      </c>
    </row>
    <row r="374" customFormat="false" ht="15" hidden="false" customHeight="false" outlineLevel="0" collapsed="false">
      <c r="A374" s="0" t="s">
        <v>55</v>
      </c>
      <c r="B374" s="0" t="s">
        <v>152</v>
      </c>
      <c r="C374" s="116" t="n">
        <v>3</v>
      </c>
      <c r="D374" s="0" t="s">
        <v>173</v>
      </c>
      <c r="E374" s="0" t="s">
        <v>181</v>
      </c>
    </row>
    <row r="375" customFormat="false" ht="15" hidden="false" customHeight="false" outlineLevel="0" collapsed="false">
      <c r="A375" s="0" t="s">
        <v>55</v>
      </c>
      <c r="B375" s="0" t="s">
        <v>153</v>
      </c>
      <c r="C375" s="116" t="n">
        <v>2</v>
      </c>
      <c r="D375" s="0" t="s">
        <v>173</v>
      </c>
      <c r="E375" s="0" t="s">
        <v>182</v>
      </c>
    </row>
    <row r="376" customFormat="false" ht="15" hidden="false" customHeight="false" outlineLevel="0" collapsed="false">
      <c r="A376" s="0" t="s">
        <v>55</v>
      </c>
      <c r="B376" s="0" t="s">
        <v>154</v>
      </c>
      <c r="C376" s="116" t="n">
        <v>3</v>
      </c>
      <c r="D376" s="0" t="s">
        <v>173</v>
      </c>
      <c r="E376" s="0" t="s">
        <v>183</v>
      </c>
    </row>
    <row r="377" customFormat="false" ht="15" hidden="false" customHeight="false" outlineLevel="0" collapsed="false">
      <c r="A377" s="0" t="s">
        <v>55</v>
      </c>
      <c r="B377" s="0" t="s">
        <v>155</v>
      </c>
      <c r="C377" s="116" t="n">
        <v>3</v>
      </c>
      <c r="D377" s="0" t="s">
        <v>173</v>
      </c>
      <c r="E377" s="0" t="s">
        <v>184</v>
      </c>
    </row>
    <row r="378" customFormat="false" ht="15" hidden="false" customHeight="false" outlineLevel="0" collapsed="false">
      <c r="A378" s="0" t="s">
        <v>55</v>
      </c>
      <c r="B378" s="0" t="s">
        <v>156</v>
      </c>
      <c r="C378" s="116" t="n">
        <v>2</v>
      </c>
      <c r="D378" s="0" t="s">
        <v>173</v>
      </c>
      <c r="E378" s="0" t="s">
        <v>185</v>
      </c>
    </row>
    <row r="379" customFormat="false" ht="15" hidden="false" customHeight="false" outlineLevel="0" collapsed="false">
      <c r="A379" s="0" t="s">
        <v>55</v>
      </c>
      <c r="B379" s="0" t="s">
        <v>157</v>
      </c>
      <c r="C379" s="116" t="n">
        <v>4</v>
      </c>
      <c r="D379" s="0" t="s">
        <v>173</v>
      </c>
      <c r="E379" s="0" t="s">
        <v>186</v>
      </c>
    </row>
    <row r="380" customFormat="false" ht="15" hidden="false" customHeight="false" outlineLevel="0" collapsed="false">
      <c r="A380" s="0" t="s">
        <v>55</v>
      </c>
      <c r="B380" s="0" t="s">
        <v>158</v>
      </c>
      <c r="C380" s="116" t="n">
        <v>2</v>
      </c>
      <c r="D380" s="0" t="s">
        <v>173</v>
      </c>
      <c r="E380" s="0" t="s">
        <v>187</v>
      </c>
    </row>
    <row r="381" customFormat="false" ht="15" hidden="false" customHeight="false" outlineLevel="0" collapsed="false">
      <c r="A381" s="0" t="s">
        <v>55</v>
      </c>
      <c r="B381" s="0" t="s">
        <v>159</v>
      </c>
      <c r="C381" s="116" t="n">
        <v>2</v>
      </c>
      <c r="D381" s="0" t="s">
        <v>173</v>
      </c>
      <c r="E381" s="0" t="s">
        <v>188</v>
      </c>
    </row>
    <row r="382" customFormat="false" ht="15" hidden="false" customHeight="false" outlineLevel="0" collapsed="false">
      <c r="A382" s="0" t="s">
        <v>55</v>
      </c>
      <c r="B382" s="0" t="s">
        <v>160</v>
      </c>
      <c r="C382" s="116" t="n">
        <v>3</v>
      </c>
      <c r="D382" s="0" t="s">
        <v>173</v>
      </c>
      <c r="E382" s="0" t="s">
        <v>189</v>
      </c>
    </row>
    <row r="383" customFormat="false" ht="15" hidden="false" customHeight="false" outlineLevel="0" collapsed="false">
      <c r="A383" s="0" t="s">
        <v>55</v>
      </c>
      <c r="B383" s="0" t="s">
        <v>161</v>
      </c>
      <c r="C383" s="116" t="n">
        <v>2</v>
      </c>
      <c r="D383" s="0" t="s">
        <v>173</v>
      </c>
      <c r="E383" s="0" t="s">
        <v>190</v>
      </c>
    </row>
    <row r="384" customFormat="false" ht="15" hidden="false" customHeight="false" outlineLevel="0" collapsed="false">
      <c r="A384" s="0" t="s">
        <v>55</v>
      </c>
      <c r="B384" s="0" t="s">
        <v>162</v>
      </c>
      <c r="C384" s="116" t="n">
        <v>3</v>
      </c>
      <c r="D384" s="0" t="s">
        <v>173</v>
      </c>
      <c r="E384" s="0" t="s">
        <v>191</v>
      </c>
    </row>
    <row r="385" customFormat="false" ht="15" hidden="false" customHeight="false" outlineLevel="0" collapsed="false">
      <c r="A385" s="0" t="s">
        <v>55</v>
      </c>
      <c r="B385" s="0" t="s">
        <v>163</v>
      </c>
      <c r="C385" s="116" t="n">
        <v>3</v>
      </c>
      <c r="D385" s="0" t="s">
        <v>173</v>
      </c>
      <c r="E385" s="0" t="s">
        <v>192</v>
      </c>
    </row>
    <row r="386" customFormat="false" ht="15" hidden="false" customHeight="false" outlineLevel="0" collapsed="false">
      <c r="A386" s="0" t="s">
        <v>55</v>
      </c>
      <c r="B386" s="0" t="s">
        <v>164</v>
      </c>
      <c r="C386" s="116" t="n">
        <v>3</v>
      </c>
      <c r="D386" s="0" t="s">
        <v>173</v>
      </c>
      <c r="E386" s="0" t="s">
        <v>193</v>
      </c>
    </row>
    <row r="387" customFormat="false" ht="15" hidden="false" customHeight="false" outlineLevel="0" collapsed="false">
      <c r="A387" s="0" t="s">
        <v>55</v>
      </c>
      <c r="B387" s="0" t="s">
        <v>165</v>
      </c>
      <c r="C387" s="116" t="n">
        <v>3</v>
      </c>
      <c r="D387" s="0" t="s">
        <v>173</v>
      </c>
      <c r="E387" s="0" t="s">
        <v>194</v>
      </c>
    </row>
    <row r="388" customFormat="false" ht="15" hidden="false" customHeight="false" outlineLevel="0" collapsed="false">
      <c r="A388" s="0" t="s">
        <v>55</v>
      </c>
      <c r="B388" s="0" t="s">
        <v>166</v>
      </c>
      <c r="C388" s="116" t="n">
        <v>3</v>
      </c>
      <c r="D388" s="0" t="s">
        <v>173</v>
      </c>
      <c r="E388" s="0" t="s">
        <v>195</v>
      </c>
    </row>
    <row r="389" customFormat="false" ht="15" hidden="false" customHeight="false" outlineLevel="0" collapsed="false">
      <c r="A389" s="0" t="s">
        <v>56</v>
      </c>
      <c r="B389" s="0" t="s">
        <v>145</v>
      </c>
      <c r="C389" s="116" t="n">
        <v>3</v>
      </c>
      <c r="D389" s="0" t="s">
        <v>173</v>
      </c>
      <c r="E389" s="0" t="s">
        <v>174</v>
      </c>
    </row>
    <row r="390" customFormat="false" ht="15" hidden="false" customHeight="false" outlineLevel="0" collapsed="false">
      <c r="A390" s="0" t="s">
        <v>56</v>
      </c>
      <c r="B390" s="0" t="s">
        <v>146</v>
      </c>
      <c r="C390" s="116" t="n">
        <v>3</v>
      </c>
      <c r="D390" s="0" t="s">
        <v>173</v>
      </c>
      <c r="E390" s="0" t="s">
        <v>175</v>
      </c>
    </row>
    <row r="391" customFormat="false" ht="15" hidden="false" customHeight="false" outlineLevel="0" collapsed="false">
      <c r="A391" s="0" t="s">
        <v>56</v>
      </c>
      <c r="B391" s="0" t="s">
        <v>147</v>
      </c>
      <c r="C391" s="116" t="n">
        <v>3</v>
      </c>
      <c r="D391" s="0" t="s">
        <v>173</v>
      </c>
      <c r="E391" s="0" t="s">
        <v>176</v>
      </c>
    </row>
    <row r="392" customFormat="false" ht="15" hidden="false" customHeight="false" outlineLevel="0" collapsed="false">
      <c r="A392" s="0" t="s">
        <v>56</v>
      </c>
      <c r="B392" s="0" t="s">
        <v>148</v>
      </c>
      <c r="C392" s="116" t="n">
        <v>4</v>
      </c>
      <c r="D392" s="0" t="s">
        <v>173</v>
      </c>
      <c r="E392" s="0" t="s">
        <v>177</v>
      </c>
    </row>
    <row r="393" customFormat="false" ht="15" hidden="false" customHeight="false" outlineLevel="0" collapsed="false">
      <c r="A393" s="0" t="s">
        <v>56</v>
      </c>
      <c r="B393" s="0" t="s">
        <v>149</v>
      </c>
      <c r="C393" s="116" t="n">
        <v>4</v>
      </c>
      <c r="D393" s="0" t="s">
        <v>173</v>
      </c>
      <c r="E393" s="0" t="s">
        <v>178</v>
      </c>
    </row>
    <row r="394" customFormat="false" ht="15" hidden="false" customHeight="false" outlineLevel="0" collapsed="false">
      <c r="A394" s="0" t="s">
        <v>56</v>
      </c>
      <c r="B394" s="0" t="s">
        <v>150</v>
      </c>
      <c r="C394" s="116" t="n">
        <v>2</v>
      </c>
      <c r="D394" s="0" t="s">
        <v>173</v>
      </c>
      <c r="E394" s="0" t="s">
        <v>179</v>
      </c>
    </row>
    <row r="395" customFormat="false" ht="15" hidden="false" customHeight="false" outlineLevel="0" collapsed="false">
      <c r="A395" s="0" t="s">
        <v>56</v>
      </c>
      <c r="B395" s="0" t="s">
        <v>151</v>
      </c>
      <c r="C395" s="116" t="n">
        <v>3</v>
      </c>
      <c r="D395" s="0" t="s">
        <v>173</v>
      </c>
      <c r="E395" s="0" t="s">
        <v>180</v>
      </c>
    </row>
    <row r="396" customFormat="false" ht="15" hidden="false" customHeight="false" outlineLevel="0" collapsed="false">
      <c r="A396" s="0" t="s">
        <v>56</v>
      </c>
      <c r="B396" s="0" t="s">
        <v>152</v>
      </c>
      <c r="C396" s="116" t="n">
        <v>3</v>
      </c>
      <c r="D396" s="0" t="s">
        <v>173</v>
      </c>
      <c r="E396" s="0" t="s">
        <v>181</v>
      </c>
    </row>
    <row r="397" customFormat="false" ht="15" hidden="false" customHeight="false" outlineLevel="0" collapsed="false">
      <c r="A397" s="0" t="s">
        <v>56</v>
      </c>
      <c r="B397" s="0" t="s">
        <v>153</v>
      </c>
      <c r="C397" s="116" t="n">
        <v>3</v>
      </c>
      <c r="D397" s="0" t="s">
        <v>173</v>
      </c>
      <c r="E397" s="0" t="s">
        <v>182</v>
      </c>
    </row>
    <row r="398" customFormat="false" ht="15" hidden="false" customHeight="false" outlineLevel="0" collapsed="false">
      <c r="A398" s="0" t="s">
        <v>56</v>
      </c>
      <c r="B398" s="0" t="s">
        <v>154</v>
      </c>
      <c r="C398" s="116" t="n">
        <v>4</v>
      </c>
      <c r="D398" s="0" t="s">
        <v>173</v>
      </c>
      <c r="E398" s="0" t="s">
        <v>183</v>
      </c>
    </row>
    <row r="399" customFormat="false" ht="15" hidden="false" customHeight="false" outlineLevel="0" collapsed="false">
      <c r="A399" s="0" t="s">
        <v>56</v>
      </c>
      <c r="B399" s="0" t="s">
        <v>155</v>
      </c>
      <c r="C399" s="116" t="n">
        <v>4</v>
      </c>
      <c r="D399" s="0" t="s">
        <v>173</v>
      </c>
      <c r="E399" s="0" t="s">
        <v>184</v>
      </c>
    </row>
    <row r="400" customFormat="false" ht="15" hidden="false" customHeight="false" outlineLevel="0" collapsed="false">
      <c r="A400" s="0" t="s">
        <v>56</v>
      </c>
      <c r="B400" s="0" t="s">
        <v>156</v>
      </c>
      <c r="C400" s="116" t="n">
        <v>3</v>
      </c>
      <c r="D400" s="0" t="s">
        <v>173</v>
      </c>
      <c r="E400" s="0" t="s">
        <v>185</v>
      </c>
    </row>
    <row r="401" customFormat="false" ht="15" hidden="false" customHeight="false" outlineLevel="0" collapsed="false">
      <c r="A401" s="0" t="s">
        <v>56</v>
      </c>
      <c r="B401" s="0" t="s">
        <v>157</v>
      </c>
      <c r="C401" s="116" t="n">
        <v>4</v>
      </c>
      <c r="D401" s="0" t="s">
        <v>173</v>
      </c>
      <c r="E401" s="0" t="s">
        <v>186</v>
      </c>
    </row>
    <row r="402" customFormat="false" ht="15" hidden="false" customHeight="false" outlineLevel="0" collapsed="false">
      <c r="A402" s="0" t="s">
        <v>56</v>
      </c>
      <c r="B402" s="0" t="s">
        <v>158</v>
      </c>
      <c r="C402" s="116" t="n">
        <v>4</v>
      </c>
      <c r="D402" s="0" t="s">
        <v>173</v>
      </c>
      <c r="E402" s="0" t="s">
        <v>187</v>
      </c>
    </row>
    <row r="403" customFormat="false" ht="15" hidden="false" customHeight="false" outlineLevel="0" collapsed="false">
      <c r="A403" s="0" t="s">
        <v>56</v>
      </c>
      <c r="B403" s="0" t="s">
        <v>159</v>
      </c>
      <c r="C403" s="116" t="n">
        <v>3</v>
      </c>
      <c r="D403" s="0" t="s">
        <v>173</v>
      </c>
      <c r="E403" s="0" t="s">
        <v>188</v>
      </c>
    </row>
    <row r="404" customFormat="false" ht="15" hidden="false" customHeight="false" outlineLevel="0" collapsed="false">
      <c r="A404" s="0" t="s">
        <v>56</v>
      </c>
      <c r="B404" s="0" t="s">
        <v>160</v>
      </c>
      <c r="C404" s="116" t="n">
        <v>3</v>
      </c>
      <c r="D404" s="0" t="s">
        <v>173</v>
      </c>
      <c r="E404" s="0" t="s">
        <v>189</v>
      </c>
    </row>
    <row r="405" customFormat="false" ht="15" hidden="false" customHeight="false" outlineLevel="0" collapsed="false">
      <c r="A405" s="0" t="s">
        <v>56</v>
      </c>
      <c r="B405" s="0" t="s">
        <v>161</v>
      </c>
      <c r="C405" s="116" t="n">
        <v>3</v>
      </c>
      <c r="D405" s="0" t="s">
        <v>173</v>
      </c>
      <c r="E405" s="0" t="s">
        <v>190</v>
      </c>
    </row>
    <row r="406" customFormat="false" ht="15" hidden="false" customHeight="false" outlineLevel="0" collapsed="false">
      <c r="A406" s="0" t="s">
        <v>56</v>
      </c>
      <c r="B406" s="0" t="s">
        <v>162</v>
      </c>
      <c r="C406" s="116" t="n">
        <v>3</v>
      </c>
      <c r="D406" s="0" t="s">
        <v>173</v>
      </c>
      <c r="E406" s="0" t="s">
        <v>191</v>
      </c>
    </row>
    <row r="407" customFormat="false" ht="15" hidden="false" customHeight="false" outlineLevel="0" collapsed="false">
      <c r="A407" s="0" t="s">
        <v>56</v>
      </c>
      <c r="B407" s="0" t="s">
        <v>163</v>
      </c>
      <c r="C407" s="116" t="n">
        <v>3</v>
      </c>
      <c r="D407" s="0" t="s">
        <v>173</v>
      </c>
      <c r="E407" s="0" t="s">
        <v>192</v>
      </c>
    </row>
    <row r="408" customFormat="false" ht="15" hidden="false" customHeight="false" outlineLevel="0" collapsed="false">
      <c r="A408" s="0" t="s">
        <v>56</v>
      </c>
      <c r="B408" s="0" t="s">
        <v>164</v>
      </c>
      <c r="C408" s="116" t="n">
        <v>3</v>
      </c>
      <c r="D408" s="0" t="s">
        <v>173</v>
      </c>
      <c r="E408" s="0" t="s">
        <v>193</v>
      </c>
    </row>
    <row r="409" customFormat="false" ht="15" hidden="false" customHeight="false" outlineLevel="0" collapsed="false">
      <c r="A409" s="0" t="s">
        <v>56</v>
      </c>
      <c r="B409" s="0" t="s">
        <v>165</v>
      </c>
      <c r="C409" s="116" t="n">
        <v>3</v>
      </c>
      <c r="D409" s="0" t="s">
        <v>173</v>
      </c>
      <c r="E409" s="0" t="s">
        <v>194</v>
      </c>
    </row>
    <row r="410" customFormat="false" ht="15" hidden="false" customHeight="false" outlineLevel="0" collapsed="false">
      <c r="A410" s="0" t="s">
        <v>56</v>
      </c>
      <c r="B410" s="0" t="s">
        <v>166</v>
      </c>
      <c r="C410" s="116" t="n">
        <v>3</v>
      </c>
      <c r="D410" s="0" t="s">
        <v>173</v>
      </c>
      <c r="E410" s="0" t="s">
        <v>195</v>
      </c>
    </row>
    <row r="411" customFormat="false" ht="15" hidden="false" customHeight="false" outlineLevel="0" collapsed="false">
      <c r="A411" s="0" t="s">
        <v>73</v>
      </c>
      <c r="B411" s="0" t="s">
        <v>145</v>
      </c>
      <c r="C411" s="116" t="n">
        <v>3</v>
      </c>
      <c r="D411" s="0" t="s">
        <v>173</v>
      </c>
      <c r="E411" s="0" t="s">
        <v>174</v>
      </c>
    </row>
    <row r="412" customFormat="false" ht="15" hidden="false" customHeight="false" outlineLevel="0" collapsed="false">
      <c r="A412" s="0" t="s">
        <v>73</v>
      </c>
      <c r="B412" s="0" t="s">
        <v>146</v>
      </c>
      <c r="C412" s="116" t="n">
        <v>3</v>
      </c>
      <c r="D412" s="0" t="s">
        <v>173</v>
      </c>
      <c r="E412" s="0" t="s">
        <v>175</v>
      </c>
    </row>
    <row r="413" customFormat="false" ht="15" hidden="false" customHeight="false" outlineLevel="0" collapsed="false">
      <c r="A413" s="0" t="s">
        <v>73</v>
      </c>
      <c r="B413" s="0" t="s">
        <v>147</v>
      </c>
      <c r="C413" s="116" t="n">
        <v>3</v>
      </c>
      <c r="D413" s="0" t="s">
        <v>173</v>
      </c>
      <c r="E413" s="0" t="s">
        <v>176</v>
      </c>
    </row>
    <row r="414" customFormat="false" ht="15" hidden="false" customHeight="false" outlineLevel="0" collapsed="false">
      <c r="A414" s="0" t="s">
        <v>73</v>
      </c>
      <c r="B414" s="0" t="s">
        <v>148</v>
      </c>
      <c r="C414" s="116" t="n">
        <v>3</v>
      </c>
      <c r="D414" s="0" t="s">
        <v>173</v>
      </c>
      <c r="E414" s="0" t="s">
        <v>177</v>
      </c>
    </row>
    <row r="415" customFormat="false" ht="15" hidden="false" customHeight="false" outlineLevel="0" collapsed="false">
      <c r="A415" s="0" t="s">
        <v>73</v>
      </c>
      <c r="B415" s="0" t="s">
        <v>149</v>
      </c>
      <c r="C415" s="116" t="n">
        <v>4</v>
      </c>
      <c r="D415" s="0" t="s">
        <v>173</v>
      </c>
      <c r="E415" s="0" t="s">
        <v>178</v>
      </c>
    </row>
    <row r="416" customFormat="false" ht="15" hidden="false" customHeight="false" outlineLevel="0" collapsed="false">
      <c r="A416" s="0" t="s">
        <v>73</v>
      </c>
      <c r="B416" s="0" t="s">
        <v>150</v>
      </c>
      <c r="C416" s="116" t="n">
        <v>1</v>
      </c>
      <c r="D416" s="0" t="s">
        <v>173</v>
      </c>
      <c r="E416" s="0" t="s">
        <v>179</v>
      </c>
    </row>
    <row r="417" customFormat="false" ht="15" hidden="false" customHeight="false" outlineLevel="0" collapsed="false">
      <c r="A417" s="0" t="s">
        <v>73</v>
      </c>
      <c r="B417" s="0" t="s">
        <v>151</v>
      </c>
      <c r="C417" s="116" t="n">
        <v>2</v>
      </c>
      <c r="D417" s="0" t="s">
        <v>173</v>
      </c>
      <c r="E417" s="0" t="s">
        <v>180</v>
      </c>
    </row>
    <row r="418" customFormat="false" ht="15" hidden="false" customHeight="false" outlineLevel="0" collapsed="false">
      <c r="A418" s="0" t="s">
        <v>73</v>
      </c>
      <c r="B418" s="0" t="s">
        <v>152</v>
      </c>
      <c r="C418" s="116" t="n">
        <v>3</v>
      </c>
      <c r="D418" s="0" t="s">
        <v>173</v>
      </c>
      <c r="E418" s="0" t="s">
        <v>181</v>
      </c>
    </row>
    <row r="419" customFormat="false" ht="15" hidden="false" customHeight="false" outlineLevel="0" collapsed="false">
      <c r="A419" s="0" t="s">
        <v>73</v>
      </c>
      <c r="B419" s="0" t="s">
        <v>153</v>
      </c>
      <c r="C419" s="116" t="n">
        <v>2</v>
      </c>
      <c r="D419" s="0" t="s">
        <v>173</v>
      </c>
      <c r="E419" s="0" t="s">
        <v>182</v>
      </c>
    </row>
    <row r="420" customFormat="false" ht="15" hidden="false" customHeight="false" outlineLevel="0" collapsed="false">
      <c r="A420" s="0" t="s">
        <v>73</v>
      </c>
      <c r="B420" s="0" t="s">
        <v>154</v>
      </c>
      <c r="C420" s="116" t="n">
        <v>5</v>
      </c>
      <c r="D420" s="0" t="s">
        <v>173</v>
      </c>
      <c r="E420" s="0" t="s">
        <v>183</v>
      </c>
    </row>
    <row r="421" customFormat="false" ht="15" hidden="false" customHeight="false" outlineLevel="0" collapsed="false">
      <c r="A421" s="0" t="s">
        <v>73</v>
      </c>
      <c r="B421" s="0" t="s">
        <v>155</v>
      </c>
      <c r="C421" s="116" t="n">
        <v>3</v>
      </c>
      <c r="D421" s="0" t="s">
        <v>173</v>
      </c>
      <c r="E421" s="0" t="s">
        <v>184</v>
      </c>
    </row>
    <row r="422" customFormat="false" ht="15" hidden="false" customHeight="false" outlineLevel="0" collapsed="false">
      <c r="A422" s="0" t="s">
        <v>73</v>
      </c>
      <c r="B422" s="0" t="s">
        <v>156</v>
      </c>
      <c r="C422" s="116" t="n">
        <v>3</v>
      </c>
      <c r="D422" s="0" t="s">
        <v>173</v>
      </c>
      <c r="E422" s="0" t="s">
        <v>185</v>
      </c>
    </row>
    <row r="423" customFormat="false" ht="15" hidden="false" customHeight="false" outlineLevel="0" collapsed="false">
      <c r="A423" s="0" t="s">
        <v>73</v>
      </c>
      <c r="B423" s="0" t="s">
        <v>157</v>
      </c>
      <c r="C423" s="116" t="n">
        <v>4</v>
      </c>
      <c r="D423" s="0" t="s">
        <v>173</v>
      </c>
      <c r="E423" s="0" t="s">
        <v>186</v>
      </c>
    </row>
    <row r="424" customFormat="false" ht="15" hidden="false" customHeight="false" outlineLevel="0" collapsed="false">
      <c r="A424" s="0" t="s">
        <v>73</v>
      </c>
      <c r="B424" s="0" t="s">
        <v>158</v>
      </c>
      <c r="C424" s="116" t="n">
        <v>4</v>
      </c>
      <c r="D424" s="0" t="s">
        <v>173</v>
      </c>
      <c r="E424" s="0" t="s">
        <v>187</v>
      </c>
    </row>
    <row r="425" customFormat="false" ht="15" hidden="false" customHeight="false" outlineLevel="0" collapsed="false">
      <c r="A425" s="0" t="s">
        <v>73</v>
      </c>
      <c r="B425" s="0" t="s">
        <v>159</v>
      </c>
      <c r="C425" s="116" t="n">
        <v>2</v>
      </c>
      <c r="D425" s="0" t="s">
        <v>173</v>
      </c>
      <c r="E425" s="0" t="s">
        <v>188</v>
      </c>
    </row>
    <row r="426" customFormat="false" ht="15" hidden="false" customHeight="false" outlineLevel="0" collapsed="false">
      <c r="A426" s="0" t="s">
        <v>73</v>
      </c>
      <c r="B426" s="0" t="s">
        <v>160</v>
      </c>
      <c r="C426" s="116" t="n">
        <v>3</v>
      </c>
      <c r="D426" s="0" t="s">
        <v>173</v>
      </c>
      <c r="E426" s="0" t="s">
        <v>189</v>
      </c>
    </row>
    <row r="427" customFormat="false" ht="15" hidden="false" customHeight="false" outlineLevel="0" collapsed="false">
      <c r="A427" s="0" t="s">
        <v>73</v>
      </c>
      <c r="B427" s="0" t="s">
        <v>161</v>
      </c>
      <c r="C427" s="116" t="n">
        <v>4</v>
      </c>
      <c r="D427" s="0" t="s">
        <v>173</v>
      </c>
      <c r="E427" s="0" t="s">
        <v>190</v>
      </c>
    </row>
    <row r="428" customFormat="false" ht="15" hidden="false" customHeight="false" outlineLevel="0" collapsed="false">
      <c r="A428" s="0" t="s">
        <v>73</v>
      </c>
      <c r="B428" s="0" t="s">
        <v>162</v>
      </c>
      <c r="C428" s="116" t="n">
        <v>3</v>
      </c>
      <c r="D428" s="0" t="s">
        <v>173</v>
      </c>
      <c r="E428" s="0" t="s">
        <v>191</v>
      </c>
    </row>
    <row r="429" customFormat="false" ht="15" hidden="false" customHeight="false" outlineLevel="0" collapsed="false">
      <c r="A429" s="0" t="s">
        <v>73</v>
      </c>
      <c r="B429" s="0" t="s">
        <v>163</v>
      </c>
      <c r="C429" s="116" t="n">
        <v>3</v>
      </c>
      <c r="D429" s="0" t="s">
        <v>173</v>
      </c>
      <c r="E429" s="0" t="s">
        <v>192</v>
      </c>
    </row>
    <row r="430" customFormat="false" ht="15" hidden="false" customHeight="false" outlineLevel="0" collapsed="false">
      <c r="A430" s="0" t="s">
        <v>73</v>
      </c>
      <c r="B430" s="0" t="s">
        <v>164</v>
      </c>
      <c r="C430" s="116" t="n">
        <v>3</v>
      </c>
      <c r="D430" s="0" t="s">
        <v>173</v>
      </c>
      <c r="E430" s="0" t="s">
        <v>193</v>
      </c>
    </row>
    <row r="431" customFormat="false" ht="15" hidden="false" customHeight="false" outlineLevel="0" collapsed="false">
      <c r="A431" s="0" t="s">
        <v>73</v>
      </c>
      <c r="B431" s="0" t="s">
        <v>165</v>
      </c>
      <c r="C431" s="116" t="n">
        <v>3</v>
      </c>
      <c r="D431" s="0" t="s">
        <v>173</v>
      </c>
      <c r="E431" s="0" t="s">
        <v>194</v>
      </c>
    </row>
    <row r="432" customFormat="false" ht="15" hidden="false" customHeight="false" outlineLevel="0" collapsed="false">
      <c r="A432" s="0" t="s">
        <v>73</v>
      </c>
      <c r="B432" s="0" t="s">
        <v>166</v>
      </c>
      <c r="C432" s="116" t="n">
        <v>3</v>
      </c>
      <c r="D432" s="0" t="s">
        <v>173</v>
      </c>
      <c r="E432" s="0" t="s">
        <v>195</v>
      </c>
    </row>
    <row r="433" customFormat="false" ht="15" hidden="false" customHeight="false" outlineLevel="0" collapsed="false">
      <c r="A433" s="0" t="s">
        <v>74</v>
      </c>
      <c r="B433" s="0" t="s">
        <v>145</v>
      </c>
      <c r="C433" s="116" t="n">
        <v>4</v>
      </c>
      <c r="D433" s="0" t="s">
        <v>173</v>
      </c>
      <c r="E433" s="0" t="s">
        <v>174</v>
      </c>
    </row>
    <row r="434" customFormat="false" ht="15" hidden="false" customHeight="false" outlineLevel="0" collapsed="false">
      <c r="A434" s="0" t="s">
        <v>74</v>
      </c>
      <c r="B434" s="0" t="s">
        <v>146</v>
      </c>
      <c r="C434" s="116" t="n">
        <v>4</v>
      </c>
      <c r="D434" s="0" t="s">
        <v>173</v>
      </c>
      <c r="E434" s="0" t="s">
        <v>175</v>
      </c>
    </row>
    <row r="435" customFormat="false" ht="15" hidden="false" customHeight="false" outlineLevel="0" collapsed="false">
      <c r="A435" s="0" t="s">
        <v>74</v>
      </c>
      <c r="B435" s="0" t="s">
        <v>147</v>
      </c>
      <c r="C435" s="116" t="n">
        <v>4</v>
      </c>
      <c r="D435" s="0" t="s">
        <v>173</v>
      </c>
      <c r="E435" s="0" t="s">
        <v>176</v>
      </c>
    </row>
    <row r="436" customFormat="false" ht="15" hidden="false" customHeight="false" outlineLevel="0" collapsed="false">
      <c r="A436" s="0" t="s">
        <v>74</v>
      </c>
      <c r="B436" s="0" t="s">
        <v>148</v>
      </c>
      <c r="C436" s="116" t="n">
        <v>4</v>
      </c>
      <c r="D436" s="0" t="s">
        <v>173</v>
      </c>
      <c r="E436" s="0" t="s">
        <v>177</v>
      </c>
    </row>
    <row r="437" customFormat="false" ht="15" hidden="false" customHeight="false" outlineLevel="0" collapsed="false">
      <c r="A437" s="0" t="s">
        <v>74</v>
      </c>
      <c r="B437" s="0" t="s">
        <v>149</v>
      </c>
      <c r="C437" s="116" t="n">
        <v>2</v>
      </c>
      <c r="D437" s="0" t="s">
        <v>173</v>
      </c>
      <c r="E437" s="0" t="s">
        <v>178</v>
      </c>
    </row>
    <row r="438" customFormat="false" ht="15" hidden="false" customHeight="false" outlineLevel="0" collapsed="false">
      <c r="A438" s="0" t="s">
        <v>74</v>
      </c>
      <c r="B438" s="0" t="s">
        <v>150</v>
      </c>
      <c r="C438" s="116" t="n">
        <v>3</v>
      </c>
      <c r="D438" s="0" t="s">
        <v>173</v>
      </c>
      <c r="E438" s="0" t="s">
        <v>179</v>
      </c>
    </row>
    <row r="439" customFormat="false" ht="15" hidden="false" customHeight="false" outlineLevel="0" collapsed="false">
      <c r="A439" s="0" t="s">
        <v>74</v>
      </c>
      <c r="B439" s="0" t="s">
        <v>151</v>
      </c>
      <c r="C439" s="116" t="n">
        <v>2</v>
      </c>
      <c r="D439" s="0" t="s">
        <v>173</v>
      </c>
      <c r="E439" s="0" t="s">
        <v>180</v>
      </c>
    </row>
    <row r="440" customFormat="false" ht="15" hidden="false" customHeight="false" outlineLevel="0" collapsed="false">
      <c r="A440" s="0" t="s">
        <v>74</v>
      </c>
      <c r="B440" s="0" t="s">
        <v>152</v>
      </c>
      <c r="C440" s="116" t="n">
        <v>3</v>
      </c>
      <c r="D440" s="0" t="s">
        <v>173</v>
      </c>
      <c r="E440" s="0" t="s">
        <v>181</v>
      </c>
    </row>
    <row r="441" customFormat="false" ht="15" hidden="false" customHeight="false" outlineLevel="0" collapsed="false">
      <c r="A441" s="0" t="s">
        <v>74</v>
      </c>
      <c r="B441" s="0" t="s">
        <v>153</v>
      </c>
      <c r="C441" s="116" t="n">
        <v>2</v>
      </c>
      <c r="D441" s="0" t="s">
        <v>173</v>
      </c>
      <c r="E441" s="0" t="s">
        <v>182</v>
      </c>
    </row>
    <row r="442" customFormat="false" ht="15" hidden="false" customHeight="false" outlineLevel="0" collapsed="false">
      <c r="A442" s="0" t="s">
        <v>74</v>
      </c>
      <c r="B442" s="0" t="s">
        <v>154</v>
      </c>
      <c r="C442" s="116" t="n">
        <v>4</v>
      </c>
      <c r="D442" s="0" t="s">
        <v>173</v>
      </c>
      <c r="E442" s="0" t="s">
        <v>183</v>
      </c>
    </row>
    <row r="443" customFormat="false" ht="15" hidden="false" customHeight="false" outlineLevel="0" collapsed="false">
      <c r="A443" s="0" t="s">
        <v>74</v>
      </c>
      <c r="B443" s="0" t="s">
        <v>155</v>
      </c>
      <c r="C443" s="116" t="n">
        <v>3</v>
      </c>
      <c r="D443" s="0" t="s">
        <v>173</v>
      </c>
      <c r="E443" s="0" t="s">
        <v>184</v>
      </c>
    </row>
    <row r="444" customFormat="false" ht="15" hidden="false" customHeight="false" outlineLevel="0" collapsed="false">
      <c r="A444" s="0" t="s">
        <v>74</v>
      </c>
      <c r="B444" s="0" t="s">
        <v>156</v>
      </c>
      <c r="C444" s="116" t="n">
        <v>2</v>
      </c>
      <c r="D444" s="0" t="s">
        <v>173</v>
      </c>
      <c r="E444" s="0" t="s">
        <v>185</v>
      </c>
    </row>
    <row r="445" customFormat="false" ht="15" hidden="false" customHeight="false" outlineLevel="0" collapsed="false">
      <c r="A445" s="0" t="s">
        <v>74</v>
      </c>
      <c r="B445" s="0" t="s">
        <v>157</v>
      </c>
      <c r="C445" s="116" t="n">
        <v>4</v>
      </c>
      <c r="D445" s="0" t="s">
        <v>173</v>
      </c>
      <c r="E445" s="0" t="s">
        <v>186</v>
      </c>
    </row>
    <row r="446" customFormat="false" ht="15" hidden="false" customHeight="false" outlineLevel="0" collapsed="false">
      <c r="A446" s="0" t="s">
        <v>74</v>
      </c>
      <c r="B446" s="0" t="s">
        <v>158</v>
      </c>
      <c r="C446" s="116" t="n">
        <v>2</v>
      </c>
      <c r="D446" s="0" t="s">
        <v>173</v>
      </c>
      <c r="E446" s="0" t="s">
        <v>187</v>
      </c>
    </row>
    <row r="447" customFormat="false" ht="15" hidden="false" customHeight="false" outlineLevel="0" collapsed="false">
      <c r="A447" s="0" t="s">
        <v>74</v>
      </c>
      <c r="B447" s="0" t="s">
        <v>159</v>
      </c>
      <c r="C447" s="116" t="n">
        <v>2</v>
      </c>
      <c r="D447" s="0" t="s">
        <v>173</v>
      </c>
      <c r="E447" s="0" t="s">
        <v>188</v>
      </c>
    </row>
    <row r="448" customFormat="false" ht="15" hidden="false" customHeight="false" outlineLevel="0" collapsed="false">
      <c r="A448" s="0" t="s">
        <v>74</v>
      </c>
      <c r="B448" s="0" t="s">
        <v>160</v>
      </c>
      <c r="C448" s="116" t="n">
        <v>3</v>
      </c>
      <c r="D448" s="0" t="s">
        <v>173</v>
      </c>
      <c r="E448" s="0" t="s">
        <v>189</v>
      </c>
    </row>
    <row r="449" customFormat="false" ht="15" hidden="false" customHeight="false" outlineLevel="0" collapsed="false">
      <c r="A449" s="0" t="s">
        <v>74</v>
      </c>
      <c r="B449" s="0" t="s">
        <v>161</v>
      </c>
      <c r="C449" s="116" t="n">
        <v>2</v>
      </c>
      <c r="D449" s="0" t="s">
        <v>173</v>
      </c>
      <c r="E449" s="0" t="s">
        <v>190</v>
      </c>
    </row>
    <row r="450" customFormat="false" ht="15" hidden="false" customHeight="false" outlineLevel="0" collapsed="false">
      <c r="A450" s="0" t="s">
        <v>74</v>
      </c>
      <c r="B450" s="0" t="s">
        <v>162</v>
      </c>
      <c r="C450" s="116" t="n">
        <v>3</v>
      </c>
      <c r="D450" s="0" t="s">
        <v>173</v>
      </c>
      <c r="E450" s="0" t="s">
        <v>191</v>
      </c>
    </row>
    <row r="451" customFormat="false" ht="15" hidden="false" customHeight="false" outlineLevel="0" collapsed="false">
      <c r="A451" s="0" t="s">
        <v>74</v>
      </c>
      <c r="B451" s="0" t="s">
        <v>163</v>
      </c>
      <c r="C451" s="116" t="n">
        <v>3</v>
      </c>
      <c r="D451" s="0" t="s">
        <v>173</v>
      </c>
      <c r="E451" s="0" t="s">
        <v>192</v>
      </c>
    </row>
    <row r="452" customFormat="false" ht="15" hidden="false" customHeight="false" outlineLevel="0" collapsed="false">
      <c r="A452" s="0" t="s">
        <v>74</v>
      </c>
      <c r="B452" s="0" t="s">
        <v>164</v>
      </c>
      <c r="C452" s="116" t="n">
        <v>3</v>
      </c>
      <c r="D452" s="0" t="s">
        <v>173</v>
      </c>
      <c r="E452" s="0" t="s">
        <v>193</v>
      </c>
    </row>
    <row r="453" customFormat="false" ht="15" hidden="false" customHeight="false" outlineLevel="0" collapsed="false">
      <c r="A453" s="0" t="s">
        <v>74</v>
      </c>
      <c r="B453" s="0" t="s">
        <v>165</v>
      </c>
      <c r="C453" s="116" t="n">
        <v>3</v>
      </c>
      <c r="D453" s="0" t="s">
        <v>173</v>
      </c>
      <c r="E453" s="0" t="s">
        <v>194</v>
      </c>
    </row>
    <row r="454" customFormat="false" ht="15" hidden="false" customHeight="false" outlineLevel="0" collapsed="false">
      <c r="A454" s="0" t="s">
        <v>74</v>
      </c>
      <c r="B454" s="0" t="s">
        <v>166</v>
      </c>
      <c r="C454" s="116" t="n">
        <v>3</v>
      </c>
      <c r="D454" s="0" t="s">
        <v>173</v>
      </c>
      <c r="E454" s="0" t="s">
        <v>195</v>
      </c>
    </row>
    <row r="455" customFormat="false" ht="15" hidden="false" customHeight="false" outlineLevel="0" collapsed="false">
      <c r="A455" s="0" t="s">
        <v>76</v>
      </c>
      <c r="B455" s="0" t="s">
        <v>145</v>
      </c>
      <c r="C455" s="116" t="n">
        <v>4</v>
      </c>
      <c r="D455" s="0" t="s">
        <v>173</v>
      </c>
      <c r="E455" s="0" t="s">
        <v>174</v>
      </c>
    </row>
    <row r="456" customFormat="false" ht="15" hidden="false" customHeight="false" outlineLevel="0" collapsed="false">
      <c r="A456" s="0" t="s">
        <v>76</v>
      </c>
      <c r="B456" s="0" t="s">
        <v>146</v>
      </c>
      <c r="C456" s="116" t="n">
        <v>4</v>
      </c>
      <c r="D456" s="0" t="s">
        <v>173</v>
      </c>
      <c r="E456" s="0" t="s">
        <v>175</v>
      </c>
    </row>
    <row r="457" customFormat="false" ht="15" hidden="false" customHeight="false" outlineLevel="0" collapsed="false">
      <c r="A457" s="0" t="s">
        <v>76</v>
      </c>
      <c r="B457" s="0" t="s">
        <v>147</v>
      </c>
      <c r="C457" s="116" t="n">
        <v>3</v>
      </c>
      <c r="D457" s="0" t="s">
        <v>173</v>
      </c>
      <c r="E457" s="0" t="s">
        <v>176</v>
      </c>
    </row>
    <row r="458" customFormat="false" ht="15" hidden="false" customHeight="false" outlineLevel="0" collapsed="false">
      <c r="A458" s="0" t="s">
        <v>76</v>
      </c>
      <c r="B458" s="0" t="s">
        <v>148</v>
      </c>
      <c r="C458" s="116" t="n">
        <v>4</v>
      </c>
      <c r="D458" s="0" t="s">
        <v>173</v>
      </c>
      <c r="E458" s="0" t="s">
        <v>177</v>
      </c>
    </row>
    <row r="459" customFormat="false" ht="15" hidden="false" customHeight="false" outlineLevel="0" collapsed="false">
      <c r="A459" s="0" t="s">
        <v>76</v>
      </c>
      <c r="B459" s="0" t="s">
        <v>149</v>
      </c>
      <c r="C459" s="116" t="n">
        <v>3</v>
      </c>
      <c r="D459" s="0" t="s">
        <v>173</v>
      </c>
      <c r="E459" s="0" t="s">
        <v>178</v>
      </c>
    </row>
    <row r="460" customFormat="false" ht="15" hidden="false" customHeight="false" outlineLevel="0" collapsed="false">
      <c r="A460" s="0" t="s">
        <v>76</v>
      </c>
      <c r="B460" s="0" t="s">
        <v>150</v>
      </c>
      <c r="C460" s="116" t="n">
        <v>2</v>
      </c>
      <c r="D460" s="0" t="s">
        <v>173</v>
      </c>
      <c r="E460" s="0" t="s">
        <v>179</v>
      </c>
    </row>
    <row r="461" customFormat="false" ht="15" hidden="false" customHeight="false" outlineLevel="0" collapsed="false">
      <c r="A461" s="0" t="s">
        <v>76</v>
      </c>
      <c r="B461" s="0" t="s">
        <v>151</v>
      </c>
      <c r="C461" s="116" t="n">
        <v>3</v>
      </c>
      <c r="D461" s="0" t="s">
        <v>173</v>
      </c>
      <c r="E461" s="0" t="s">
        <v>180</v>
      </c>
    </row>
    <row r="462" customFormat="false" ht="15" hidden="false" customHeight="false" outlineLevel="0" collapsed="false">
      <c r="A462" s="0" t="s">
        <v>76</v>
      </c>
      <c r="B462" s="0" t="s">
        <v>152</v>
      </c>
      <c r="C462" s="116" t="n">
        <v>2</v>
      </c>
      <c r="D462" s="0" t="s">
        <v>173</v>
      </c>
      <c r="E462" s="0" t="s">
        <v>181</v>
      </c>
    </row>
    <row r="463" customFormat="false" ht="15" hidden="false" customHeight="false" outlineLevel="0" collapsed="false">
      <c r="A463" s="0" t="s">
        <v>76</v>
      </c>
      <c r="B463" s="0" t="s">
        <v>153</v>
      </c>
      <c r="C463" s="116" t="n">
        <v>3</v>
      </c>
      <c r="D463" s="0" t="s">
        <v>173</v>
      </c>
      <c r="E463" s="0" t="s">
        <v>182</v>
      </c>
    </row>
    <row r="464" customFormat="false" ht="15" hidden="false" customHeight="false" outlineLevel="0" collapsed="false">
      <c r="A464" s="0" t="s">
        <v>76</v>
      </c>
      <c r="B464" s="0" t="s">
        <v>154</v>
      </c>
      <c r="C464" s="116" t="n">
        <v>4</v>
      </c>
      <c r="D464" s="0" t="s">
        <v>173</v>
      </c>
      <c r="E464" s="0" t="s">
        <v>183</v>
      </c>
    </row>
    <row r="465" customFormat="false" ht="15" hidden="false" customHeight="false" outlineLevel="0" collapsed="false">
      <c r="A465" s="0" t="s">
        <v>76</v>
      </c>
      <c r="B465" s="0" t="s">
        <v>155</v>
      </c>
      <c r="C465" s="116" t="n">
        <v>4</v>
      </c>
      <c r="D465" s="0" t="s">
        <v>173</v>
      </c>
      <c r="E465" s="0" t="s">
        <v>184</v>
      </c>
    </row>
    <row r="466" customFormat="false" ht="15" hidden="false" customHeight="false" outlineLevel="0" collapsed="false">
      <c r="A466" s="0" t="s">
        <v>76</v>
      </c>
      <c r="B466" s="0" t="s">
        <v>156</v>
      </c>
      <c r="C466" s="116" t="n">
        <v>3</v>
      </c>
      <c r="D466" s="0" t="s">
        <v>173</v>
      </c>
      <c r="E466" s="0" t="s">
        <v>185</v>
      </c>
    </row>
    <row r="467" customFormat="false" ht="15" hidden="false" customHeight="false" outlineLevel="0" collapsed="false">
      <c r="A467" s="0" t="s">
        <v>76</v>
      </c>
      <c r="B467" s="0" t="s">
        <v>157</v>
      </c>
      <c r="C467" s="116" t="n">
        <v>4</v>
      </c>
      <c r="D467" s="0" t="s">
        <v>173</v>
      </c>
      <c r="E467" s="0" t="s">
        <v>186</v>
      </c>
    </row>
    <row r="468" customFormat="false" ht="15" hidden="false" customHeight="false" outlineLevel="0" collapsed="false">
      <c r="A468" s="0" t="s">
        <v>76</v>
      </c>
      <c r="B468" s="0" t="s">
        <v>158</v>
      </c>
      <c r="C468" s="116" t="n">
        <v>4</v>
      </c>
      <c r="D468" s="0" t="s">
        <v>173</v>
      </c>
      <c r="E468" s="0" t="s">
        <v>187</v>
      </c>
    </row>
    <row r="469" customFormat="false" ht="15" hidden="false" customHeight="false" outlineLevel="0" collapsed="false">
      <c r="A469" s="0" t="s">
        <v>76</v>
      </c>
      <c r="B469" s="0" t="s">
        <v>159</v>
      </c>
      <c r="C469" s="116" t="n">
        <v>2</v>
      </c>
      <c r="D469" s="0" t="s">
        <v>173</v>
      </c>
      <c r="E469" s="0" t="s">
        <v>188</v>
      </c>
    </row>
    <row r="470" customFormat="false" ht="15" hidden="false" customHeight="false" outlineLevel="0" collapsed="false">
      <c r="A470" s="0" t="s">
        <v>76</v>
      </c>
      <c r="B470" s="0" t="s">
        <v>160</v>
      </c>
      <c r="C470" s="116" t="n">
        <v>3</v>
      </c>
      <c r="D470" s="0" t="s">
        <v>173</v>
      </c>
      <c r="E470" s="0" t="s">
        <v>189</v>
      </c>
    </row>
    <row r="471" customFormat="false" ht="15" hidden="false" customHeight="false" outlineLevel="0" collapsed="false">
      <c r="A471" s="0" t="s">
        <v>76</v>
      </c>
      <c r="B471" s="0" t="s">
        <v>161</v>
      </c>
      <c r="C471" s="116" t="n">
        <v>1</v>
      </c>
      <c r="D471" s="0" t="s">
        <v>173</v>
      </c>
      <c r="E471" s="0" t="s">
        <v>190</v>
      </c>
    </row>
    <row r="472" customFormat="false" ht="15" hidden="false" customHeight="false" outlineLevel="0" collapsed="false">
      <c r="A472" s="0" t="s">
        <v>76</v>
      </c>
      <c r="B472" s="0" t="s">
        <v>162</v>
      </c>
      <c r="C472" s="116" t="n">
        <v>3</v>
      </c>
      <c r="D472" s="0" t="s">
        <v>173</v>
      </c>
      <c r="E472" s="0" t="s">
        <v>191</v>
      </c>
    </row>
    <row r="473" customFormat="false" ht="15" hidden="false" customHeight="false" outlineLevel="0" collapsed="false">
      <c r="A473" s="0" t="s">
        <v>76</v>
      </c>
      <c r="B473" s="0" t="s">
        <v>163</v>
      </c>
      <c r="C473" s="116" t="n">
        <v>1</v>
      </c>
      <c r="D473" s="0" t="s">
        <v>173</v>
      </c>
      <c r="E473" s="0" t="s">
        <v>192</v>
      </c>
    </row>
    <row r="474" customFormat="false" ht="15" hidden="false" customHeight="false" outlineLevel="0" collapsed="false">
      <c r="A474" s="0" t="s">
        <v>76</v>
      </c>
      <c r="B474" s="0" t="s">
        <v>164</v>
      </c>
      <c r="C474" s="116" t="n">
        <v>3</v>
      </c>
      <c r="D474" s="0" t="s">
        <v>173</v>
      </c>
      <c r="E474" s="0" t="s">
        <v>193</v>
      </c>
    </row>
    <row r="475" customFormat="false" ht="15" hidden="false" customHeight="false" outlineLevel="0" collapsed="false">
      <c r="A475" s="0" t="s">
        <v>76</v>
      </c>
      <c r="B475" s="0" t="s">
        <v>165</v>
      </c>
      <c r="C475" s="116" t="n">
        <v>2</v>
      </c>
      <c r="D475" s="0" t="s">
        <v>173</v>
      </c>
      <c r="E475" s="0" t="s">
        <v>194</v>
      </c>
    </row>
    <row r="476" customFormat="false" ht="15" hidden="false" customHeight="false" outlineLevel="0" collapsed="false">
      <c r="A476" s="0" t="s">
        <v>76</v>
      </c>
      <c r="B476" s="0" t="s">
        <v>166</v>
      </c>
      <c r="C476" s="116" t="n">
        <v>3</v>
      </c>
      <c r="D476" s="0" t="s">
        <v>173</v>
      </c>
      <c r="E476" s="0" t="s">
        <v>195</v>
      </c>
    </row>
    <row r="477" customFormat="false" ht="15" hidden="false" customHeight="false" outlineLevel="0" collapsed="false">
      <c r="A477" s="0" t="s">
        <v>57</v>
      </c>
      <c r="B477" s="0" t="s">
        <v>145</v>
      </c>
      <c r="C477" s="116" t="n">
        <v>4</v>
      </c>
      <c r="D477" s="0" t="s">
        <v>173</v>
      </c>
      <c r="E477" s="0" t="s">
        <v>174</v>
      </c>
    </row>
    <row r="478" customFormat="false" ht="15" hidden="false" customHeight="false" outlineLevel="0" collapsed="false">
      <c r="A478" s="0" t="s">
        <v>57</v>
      </c>
      <c r="B478" s="0" t="s">
        <v>146</v>
      </c>
      <c r="C478" s="116" t="n">
        <v>4</v>
      </c>
      <c r="D478" s="0" t="s">
        <v>173</v>
      </c>
      <c r="E478" s="0" t="s">
        <v>175</v>
      </c>
    </row>
    <row r="479" customFormat="false" ht="15" hidden="false" customHeight="false" outlineLevel="0" collapsed="false">
      <c r="A479" s="0" t="s">
        <v>57</v>
      </c>
      <c r="B479" s="0" t="s">
        <v>147</v>
      </c>
      <c r="C479" s="116" t="n">
        <v>4</v>
      </c>
      <c r="D479" s="0" t="s">
        <v>173</v>
      </c>
      <c r="E479" s="0" t="s">
        <v>176</v>
      </c>
    </row>
    <row r="480" customFormat="false" ht="15" hidden="false" customHeight="false" outlineLevel="0" collapsed="false">
      <c r="A480" s="0" t="s">
        <v>57</v>
      </c>
      <c r="B480" s="0" t="s">
        <v>148</v>
      </c>
      <c r="C480" s="116" t="n">
        <v>3</v>
      </c>
      <c r="D480" s="0" t="s">
        <v>173</v>
      </c>
      <c r="E480" s="0" t="s">
        <v>177</v>
      </c>
    </row>
    <row r="481" customFormat="false" ht="15" hidden="false" customHeight="false" outlineLevel="0" collapsed="false">
      <c r="A481" s="0" t="s">
        <v>57</v>
      </c>
      <c r="B481" s="0" t="s">
        <v>149</v>
      </c>
      <c r="C481" s="116" t="n">
        <v>3</v>
      </c>
      <c r="D481" s="0" t="s">
        <v>173</v>
      </c>
      <c r="E481" s="0" t="s">
        <v>178</v>
      </c>
    </row>
    <row r="482" customFormat="false" ht="15" hidden="false" customHeight="false" outlineLevel="0" collapsed="false">
      <c r="A482" s="0" t="s">
        <v>57</v>
      </c>
      <c r="B482" s="0" t="s">
        <v>150</v>
      </c>
      <c r="C482" s="116" t="n">
        <v>3</v>
      </c>
      <c r="D482" s="0" t="s">
        <v>173</v>
      </c>
      <c r="E482" s="0" t="s">
        <v>179</v>
      </c>
    </row>
    <row r="483" customFormat="false" ht="15" hidden="false" customHeight="false" outlineLevel="0" collapsed="false">
      <c r="A483" s="0" t="s">
        <v>57</v>
      </c>
      <c r="B483" s="0" t="s">
        <v>151</v>
      </c>
      <c r="C483" s="116" t="n">
        <v>4</v>
      </c>
      <c r="D483" s="0" t="s">
        <v>173</v>
      </c>
      <c r="E483" s="0" t="s">
        <v>180</v>
      </c>
    </row>
    <row r="484" customFormat="false" ht="15" hidden="false" customHeight="false" outlineLevel="0" collapsed="false">
      <c r="A484" s="0" t="s">
        <v>57</v>
      </c>
      <c r="B484" s="0" t="s">
        <v>152</v>
      </c>
      <c r="C484" s="116" t="n">
        <v>3</v>
      </c>
      <c r="D484" s="0" t="s">
        <v>173</v>
      </c>
      <c r="E484" s="0" t="s">
        <v>181</v>
      </c>
    </row>
    <row r="485" customFormat="false" ht="15" hidden="false" customHeight="false" outlineLevel="0" collapsed="false">
      <c r="A485" s="0" t="s">
        <v>57</v>
      </c>
      <c r="B485" s="0" t="s">
        <v>153</v>
      </c>
      <c r="C485" s="116" t="n">
        <v>4</v>
      </c>
      <c r="D485" s="0" t="s">
        <v>173</v>
      </c>
      <c r="E485" s="0" t="s">
        <v>182</v>
      </c>
    </row>
    <row r="486" customFormat="false" ht="15" hidden="false" customHeight="false" outlineLevel="0" collapsed="false">
      <c r="A486" s="0" t="s">
        <v>57</v>
      </c>
      <c r="B486" s="0" t="s">
        <v>154</v>
      </c>
      <c r="C486" s="116" t="n">
        <v>3</v>
      </c>
      <c r="D486" s="0" t="s">
        <v>173</v>
      </c>
      <c r="E486" s="0" t="s">
        <v>183</v>
      </c>
    </row>
    <row r="487" customFormat="false" ht="15" hidden="false" customHeight="false" outlineLevel="0" collapsed="false">
      <c r="A487" s="0" t="s">
        <v>57</v>
      </c>
      <c r="B487" s="0" t="s">
        <v>155</v>
      </c>
      <c r="C487" s="116" t="n">
        <v>3</v>
      </c>
      <c r="D487" s="0" t="s">
        <v>173</v>
      </c>
      <c r="E487" s="0" t="s">
        <v>184</v>
      </c>
    </row>
    <row r="488" customFormat="false" ht="15" hidden="false" customHeight="false" outlineLevel="0" collapsed="false">
      <c r="A488" s="0" t="s">
        <v>57</v>
      </c>
      <c r="B488" s="0" t="s">
        <v>156</v>
      </c>
      <c r="C488" s="116" t="n">
        <v>3</v>
      </c>
      <c r="D488" s="0" t="s">
        <v>173</v>
      </c>
      <c r="E488" s="0" t="s">
        <v>185</v>
      </c>
    </row>
    <row r="489" customFormat="false" ht="15" hidden="false" customHeight="false" outlineLevel="0" collapsed="false">
      <c r="A489" s="0" t="s">
        <v>57</v>
      </c>
      <c r="B489" s="0" t="s">
        <v>157</v>
      </c>
      <c r="C489" s="116" t="n">
        <v>3</v>
      </c>
      <c r="D489" s="0" t="s">
        <v>173</v>
      </c>
      <c r="E489" s="0" t="s">
        <v>186</v>
      </c>
    </row>
    <row r="490" customFormat="false" ht="15" hidden="false" customHeight="false" outlineLevel="0" collapsed="false">
      <c r="A490" s="0" t="s">
        <v>57</v>
      </c>
      <c r="B490" s="0" t="s">
        <v>158</v>
      </c>
      <c r="C490" s="116" t="n">
        <v>3</v>
      </c>
      <c r="D490" s="0" t="s">
        <v>173</v>
      </c>
      <c r="E490" s="0" t="s">
        <v>187</v>
      </c>
    </row>
    <row r="491" customFormat="false" ht="15" hidden="false" customHeight="false" outlineLevel="0" collapsed="false">
      <c r="A491" s="0" t="s">
        <v>57</v>
      </c>
      <c r="B491" s="0" t="s">
        <v>159</v>
      </c>
      <c r="C491" s="116" t="n">
        <v>3</v>
      </c>
      <c r="D491" s="0" t="s">
        <v>173</v>
      </c>
      <c r="E491" s="0" t="s">
        <v>188</v>
      </c>
    </row>
    <row r="492" customFormat="false" ht="15" hidden="false" customHeight="false" outlineLevel="0" collapsed="false">
      <c r="A492" s="0" t="s">
        <v>57</v>
      </c>
      <c r="B492" s="0" t="s">
        <v>160</v>
      </c>
      <c r="C492" s="116" t="n">
        <v>3</v>
      </c>
      <c r="D492" s="0" t="s">
        <v>173</v>
      </c>
      <c r="E492" s="0" t="s">
        <v>189</v>
      </c>
    </row>
    <row r="493" customFormat="false" ht="15" hidden="false" customHeight="false" outlineLevel="0" collapsed="false">
      <c r="A493" s="0" t="s">
        <v>57</v>
      </c>
      <c r="B493" s="0" t="s">
        <v>161</v>
      </c>
      <c r="C493" s="116" t="n">
        <v>2</v>
      </c>
      <c r="D493" s="0" t="s">
        <v>173</v>
      </c>
      <c r="E493" s="0" t="s">
        <v>190</v>
      </c>
    </row>
    <row r="494" customFormat="false" ht="15" hidden="false" customHeight="false" outlineLevel="0" collapsed="false">
      <c r="A494" s="0" t="s">
        <v>57</v>
      </c>
      <c r="B494" s="0" t="s">
        <v>162</v>
      </c>
      <c r="C494" s="116" t="n">
        <v>3</v>
      </c>
      <c r="D494" s="0" t="s">
        <v>173</v>
      </c>
      <c r="E494" s="0" t="s">
        <v>191</v>
      </c>
    </row>
    <row r="495" customFormat="false" ht="15" hidden="false" customHeight="false" outlineLevel="0" collapsed="false">
      <c r="A495" s="0" t="s">
        <v>57</v>
      </c>
      <c r="B495" s="0" t="s">
        <v>163</v>
      </c>
      <c r="C495" s="116" t="n">
        <v>3</v>
      </c>
      <c r="D495" s="0" t="s">
        <v>173</v>
      </c>
      <c r="E495" s="0" t="s">
        <v>192</v>
      </c>
    </row>
    <row r="496" customFormat="false" ht="15" hidden="false" customHeight="false" outlineLevel="0" collapsed="false">
      <c r="A496" s="0" t="s">
        <v>57</v>
      </c>
      <c r="B496" s="0" t="s">
        <v>164</v>
      </c>
      <c r="C496" s="116" t="n">
        <v>3</v>
      </c>
      <c r="D496" s="0" t="s">
        <v>173</v>
      </c>
      <c r="E496" s="0" t="s">
        <v>193</v>
      </c>
    </row>
    <row r="497" customFormat="false" ht="15" hidden="false" customHeight="false" outlineLevel="0" collapsed="false">
      <c r="A497" s="0" t="s">
        <v>57</v>
      </c>
      <c r="B497" s="0" t="s">
        <v>165</v>
      </c>
      <c r="C497" s="116" t="n">
        <v>3</v>
      </c>
      <c r="D497" s="0" t="s">
        <v>173</v>
      </c>
      <c r="E497" s="0" t="s">
        <v>194</v>
      </c>
    </row>
    <row r="498" customFormat="false" ht="15" hidden="false" customHeight="false" outlineLevel="0" collapsed="false">
      <c r="A498" s="0" t="s">
        <v>57</v>
      </c>
      <c r="B498" s="0" t="s">
        <v>166</v>
      </c>
      <c r="C498" s="116" t="n">
        <v>3</v>
      </c>
      <c r="D498" s="0" t="s">
        <v>173</v>
      </c>
      <c r="E498" s="0" t="s">
        <v>195</v>
      </c>
    </row>
    <row r="499" customFormat="false" ht="15" hidden="false" customHeight="false" outlineLevel="0" collapsed="false">
      <c r="A499" s="0" t="s">
        <v>58</v>
      </c>
      <c r="B499" s="0" t="s">
        <v>145</v>
      </c>
      <c r="C499" s="116" t="n">
        <v>3</v>
      </c>
      <c r="D499" s="0" t="s">
        <v>173</v>
      </c>
      <c r="E499" s="0" t="s">
        <v>174</v>
      </c>
    </row>
    <row r="500" customFormat="false" ht="15" hidden="false" customHeight="false" outlineLevel="0" collapsed="false">
      <c r="A500" s="0" t="s">
        <v>58</v>
      </c>
      <c r="B500" s="0" t="s">
        <v>146</v>
      </c>
      <c r="C500" s="116" t="n">
        <v>3</v>
      </c>
      <c r="D500" s="0" t="s">
        <v>173</v>
      </c>
      <c r="E500" s="0" t="s">
        <v>175</v>
      </c>
    </row>
    <row r="501" customFormat="false" ht="15" hidden="false" customHeight="false" outlineLevel="0" collapsed="false">
      <c r="A501" s="0" t="s">
        <v>58</v>
      </c>
      <c r="B501" s="0" t="s">
        <v>147</v>
      </c>
      <c r="C501" s="116" t="n">
        <v>3</v>
      </c>
      <c r="D501" s="0" t="s">
        <v>173</v>
      </c>
      <c r="E501" s="0" t="s">
        <v>176</v>
      </c>
    </row>
    <row r="502" customFormat="false" ht="15" hidden="false" customHeight="false" outlineLevel="0" collapsed="false">
      <c r="A502" s="0" t="s">
        <v>58</v>
      </c>
      <c r="B502" s="0" t="s">
        <v>148</v>
      </c>
      <c r="C502" s="116" t="n">
        <v>3</v>
      </c>
      <c r="D502" s="0" t="s">
        <v>173</v>
      </c>
      <c r="E502" s="0" t="s">
        <v>177</v>
      </c>
    </row>
    <row r="503" customFormat="false" ht="15" hidden="false" customHeight="false" outlineLevel="0" collapsed="false">
      <c r="A503" s="0" t="s">
        <v>58</v>
      </c>
      <c r="B503" s="0" t="s">
        <v>149</v>
      </c>
      <c r="C503" s="116" t="n">
        <v>3</v>
      </c>
      <c r="D503" s="0" t="s">
        <v>173</v>
      </c>
      <c r="E503" s="0" t="s">
        <v>178</v>
      </c>
    </row>
    <row r="504" customFormat="false" ht="15" hidden="false" customHeight="false" outlineLevel="0" collapsed="false">
      <c r="A504" s="0" t="s">
        <v>58</v>
      </c>
      <c r="B504" s="0" t="s">
        <v>150</v>
      </c>
      <c r="C504" s="116" t="n">
        <v>3</v>
      </c>
      <c r="D504" s="0" t="s">
        <v>173</v>
      </c>
      <c r="E504" s="0" t="s">
        <v>179</v>
      </c>
    </row>
    <row r="505" customFormat="false" ht="15" hidden="false" customHeight="false" outlineLevel="0" collapsed="false">
      <c r="A505" s="0" t="s">
        <v>58</v>
      </c>
      <c r="B505" s="0" t="s">
        <v>151</v>
      </c>
      <c r="C505" s="116" t="n">
        <v>3</v>
      </c>
      <c r="D505" s="0" t="s">
        <v>173</v>
      </c>
      <c r="E505" s="0" t="s">
        <v>180</v>
      </c>
    </row>
    <row r="506" customFormat="false" ht="15" hidden="false" customHeight="false" outlineLevel="0" collapsed="false">
      <c r="A506" s="0" t="s">
        <v>58</v>
      </c>
      <c r="B506" s="0" t="s">
        <v>152</v>
      </c>
      <c r="C506" s="116" t="n">
        <v>3</v>
      </c>
      <c r="D506" s="0" t="s">
        <v>173</v>
      </c>
      <c r="E506" s="0" t="s">
        <v>181</v>
      </c>
    </row>
    <row r="507" customFormat="false" ht="15" hidden="false" customHeight="false" outlineLevel="0" collapsed="false">
      <c r="A507" s="0" t="s">
        <v>58</v>
      </c>
      <c r="B507" s="0" t="s">
        <v>153</v>
      </c>
      <c r="C507" s="116" t="n">
        <v>3</v>
      </c>
      <c r="D507" s="0" t="s">
        <v>173</v>
      </c>
      <c r="E507" s="0" t="s">
        <v>182</v>
      </c>
    </row>
    <row r="508" customFormat="false" ht="15" hidden="false" customHeight="false" outlineLevel="0" collapsed="false">
      <c r="A508" s="0" t="s">
        <v>58</v>
      </c>
      <c r="B508" s="0" t="s">
        <v>154</v>
      </c>
      <c r="C508" s="116" t="n">
        <v>3</v>
      </c>
      <c r="D508" s="0" t="s">
        <v>173</v>
      </c>
      <c r="E508" s="0" t="s">
        <v>183</v>
      </c>
    </row>
    <row r="509" customFormat="false" ht="15" hidden="false" customHeight="false" outlineLevel="0" collapsed="false">
      <c r="A509" s="0" t="s">
        <v>58</v>
      </c>
      <c r="B509" s="0" t="s">
        <v>155</v>
      </c>
      <c r="C509" s="116" t="n">
        <v>3</v>
      </c>
      <c r="D509" s="0" t="s">
        <v>173</v>
      </c>
      <c r="E509" s="0" t="s">
        <v>184</v>
      </c>
    </row>
    <row r="510" customFormat="false" ht="15" hidden="false" customHeight="false" outlineLevel="0" collapsed="false">
      <c r="A510" s="0" t="s">
        <v>58</v>
      </c>
      <c r="B510" s="0" t="s">
        <v>156</v>
      </c>
      <c r="C510" s="116" t="n">
        <v>3</v>
      </c>
      <c r="D510" s="0" t="s">
        <v>173</v>
      </c>
      <c r="E510" s="0" t="s">
        <v>185</v>
      </c>
    </row>
    <row r="511" customFormat="false" ht="15" hidden="false" customHeight="false" outlineLevel="0" collapsed="false">
      <c r="A511" s="0" t="s">
        <v>58</v>
      </c>
      <c r="B511" s="0" t="s">
        <v>157</v>
      </c>
      <c r="C511" s="116" t="n">
        <v>3</v>
      </c>
      <c r="D511" s="0" t="s">
        <v>173</v>
      </c>
      <c r="E511" s="0" t="s">
        <v>186</v>
      </c>
    </row>
    <row r="512" customFormat="false" ht="15" hidden="false" customHeight="false" outlineLevel="0" collapsed="false">
      <c r="A512" s="0" t="s">
        <v>58</v>
      </c>
      <c r="B512" s="0" t="s">
        <v>158</v>
      </c>
      <c r="C512" s="116" t="n">
        <v>3</v>
      </c>
      <c r="D512" s="0" t="s">
        <v>173</v>
      </c>
      <c r="E512" s="0" t="s">
        <v>187</v>
      </c>
    </row>
    <row r="513" customFormat="false" ht="15" hidden="false" customHeight="false" outlineLevel="0" collapsed="false">
      <c r="A513" s="0" t="s">
        <v>58</v>
      </c>
      <c r="B513" s="0" t="s">
        <v>159</v>
      </c>
      <c r="C513" s="116" t="n">
        <v>3</v>
      </c>
      <c r="D513" s="0" t="s">
        <v>173</v>
      </c>
      <c r="E513" s="0" t="s">
        <v>188</v>
      </c>
    </row>
    <row r="514" customFormat="false" ht="15" hidden="false" customHeight="false" outlineLevel="0" collapsed="false">
      <c r="A514" s="0" t="s">
        <v>58</v>
      </c>
      <c r="B514" s="0" t="s">
        <v>160</v>
      </c>
      <c r="C514" s="116" t="n">
        <v>3</v>
      </c>
      <c r="D514" s="0" t="s">
        <v>173</v>
      </c>
      <c r="E514" s="0" t="s">
        <v>189</v>
      </c>
    </row>
    <row r="515" customFormat="false" ht="15" hidden="false" customHeight="false" outlineLevel="0" collapsed="false">
      <c r="A515" s="0" t="s">
        <v>58</v>
      </c>
      <c r="B515" s="0" t="s">
        <v>161</v>
      </c>
      <c r="C515" s="116" t="n">
        <v>3</v>
      </c>
      <c r="D515" s="0" t="s">
        <v>173</v>
      </c>
      <c r="E515" s="0" t="s">
        <v>190</v>
      </c>
    </row>
    <row r="516" customFormat="false" ht="15" hidden="false" customHeight="false" outlineLevel="0" collapsed="false">
      <c r="A516" s="0" t="s">
        <v>58</v>
      </c>
      <c r="B516" s="0" t="s">
        <v>162</v>
      </c>
      <c r="C516" s="116" t="n">
        <v>3</v>
      </c>
      <c r="D516" s="0" t="s">
        <v>173</v>
      </c>
      <c r="E516" s="0" t="s">
        <v>191</v>
      </c>
    </row>
    <row r="517" customFormat="false" ht="15" hidden="false" customHeight="false" outlineLevel="0" collapsed="false">
      <c r="A517" s="0" t="s">
        <v>58</v>
      </c>
      <c r="B517" s="0" t="s">
        <v>163</v>
      </c>
      <c r="C517" s="116" t="n">
        <v>3</v>
      </c>
      <c r="D517" s="0" t="s">
        <v>173</v>
      </c>
      <c r="E517" s="0" t="s">
        <v>192</v>
      </c>
    </row>
    <row r="518" customFormat="false" ht="15" hidden="false" customHeight="false" outlineLevel="0" collapsed="false">
      <c r="A518" s="0" t="s">
        <v>58</v>
      </c>
      <c r="B518" s="0" t="s">
        <v>164</v>
      </c>
      <c r="C518" s="116" t="n">
        <v>3</v>
      </c>
      <c r="D518" s="0" t="s">
        <v>173</v>
      </c>
      <c r="E518" s="0" t="s">
        <v>193</v>
      </c>
    </row>
    <row r="519" customFormat="false" ht="15" hidden="false" customHeight="false" outlineLevel="0" collapsed="false">
      <c r="A519" s="0" t="s">
        <v>58</v>
      </c>
      <c r="B519" s="0" t="s">
        <v>165</v>
      </c>
      <c r="C519" s="116" t="n">
        <v>3</v>
      </c>
      <c r="D519" s="0" t="s">
        <v>173</v>
      </c>
      <c r="E519" s="0" t="s">
        <v>194</v>
      </c>
    </row>
    <row r="520" customFormat="false" ht="15" hidden="false" customHeight="false" outlineLevel="0" collapsed="false">
      <c r="A520" s="0" t="s">
        <v>58</v>
      </c>
      <c r="B520" s="0" t="s">
        <v>166</v>
      </c>
      <c r="C520" s="116" t="n">
        <v>3</v>
      </c>
      <c r="D520" s="0" t="s">
        <v>173</v>
      </c>
      <c r="E520" s="0" t="s">
        <v>195</v>
      </c>
    </row>
    <row r="521" customFormat="false" ht="15" hidden="false" customHeight="false" outlineLevel="0" collapsed="false">
      <c r="A521" s="0" t="s">
        <v>37</v>
      </c>
      <c r="B521" s="0" t="s">
        <v>145</v>
      </c>
      <c r="C521" s="116" t="n">
        <v>5</v>
      </c>
      <c r="D521" s="0" t="s">
        <v>173</v>
      </c>
      <c r="E521" s="0" t="s">
        <v>174</v>
      </c>
    </row>
    <row r="522" customFormat="false" ht="15" hidden="false" customHeight="false" outlineLevel="0" collapsed="false">
      <c r="A522" s="0" t="s">
        <v>37</v>
      </c>
      <c r="B522" s="0" t="s">
        <v>146</v>
      </c>
      <c r="C522" s="116" t="n">
        <v>5</v>
      </c>
      <c r="D522" s="0" t="s">
        <v>173</v>
      </c>
      <c r="E522" s="0" t="s">
        <v>175</v>
      </c>
    </row>
    <row r="523" customFormat="false" ht="15" hidden="false" customHeight="false" outlineLevel="0" collapsed="false">
      <c r="A523" s="0" t="s">
        <v>37</v>
      </c>
      <c r="B523" s="0" t="s">
        <v>147</v>
      </c>
      <c r="C523" s="116" t="n">
        <v>5</v>
      </c>
      <c r="D523" s="0" t="s">
        <v>173</v>
      </c>
      <c r="E523" s="0" t="s">
        <v>176</v>
      </c>
    </row>
    <row r="524" customFormat="false" ht="15" hidden="false" customHeight="false" outlineLevel="0" collapsed="false">
      <c r="A524" s="0" t="s">
        <v>37</v>
      </c>
      <c r="B524" s="0" t="s">
        <v>148</v>
      </c>
      <c r="C524" s="116" t="n">
        <v>5</v>
      </c>
      <c r="D524" s="0" t="s">
        <v>173</v>
      </c>
      <c r="E524" s="0" t="s">
        <v>177</v>
      </c>
    </row>
    <row r="525" customFormat="false" ht="15" hidden="false" customHeight="false" outlineLevel="0" collapsed="false">
      <c r="A525" s="0" t="s">
        <v>37</v>
      </c>
      <c r="B525" s="0" t="s">
        <v>149</v>
      </c>
      <c r="C525" s="116" t="n">
        <v>5</v>
      </c>
      <c r="D525" s="0" t="s">
        <v>173</v>
      </c>
      <c r="E525" s="0" t="s">
        <v>178</v>
      </c>
    </row>
    <row r="526" customFormat="false" ht="15" hidden="false" customHeight="false" outlineLevel="0" collapsed="false">
      <c r="A526" s="0" t="s">
        <v>37</v>
      </c>
      <c r="B526" s="0" t="s">
        <v>150</v>
      </c>
      <c r="C526" s="116" t="n">
        <v>4</v>
      </c>
      <c r="D526" s="0" t="s">
        <v>173</v>
      </c>
      <c r="E526" s="0" t="s">
        <v>179</v>
      </c>
    </row>
    <row r="527" customFormat="false" ht="15" hidden="false" customHeight="false" outlineLevel="0" collapsed="false">
      <c r="A527" s="0" t="s">
        <v>37</v>
      </c>
      <c r="B527" s="0" t="s">
        <v>151</v>
      </c>
      <c r="C527" s="116" t="n">
        <v>5</v>
      </c>
      <c r="D527" s="0" t="s">
        <v>173</v>
      </c>
      <c r="E527" s="0" t="s">
        <v>180</v>
      </c>
    </row>
    <row r="528" customFormat="false" ht="15" hidden="false" customHeight="false" outlineLevel="0" collapsed="false">
      <c r="A528" s="0" t="s">
        <v>37</v>
      </c>
      <c r="B528" s="0" t="s">
        <v>152</v>
      </c>
      <c r="C528" s="116" t="n">
        <v>5</v>
      </c>
      <c r="D528" s="0" t="s">
        <v>173</v>
      </c>
      <c r="E528" s="0" t="s">
        <v>181</v>
      </c>
    </row>
    <row r="529" customFormat="false" ht="15" hidden="false" customHeight="false" outlineLevel="0" collapsed="false">
      <c r="A529" s="0" t="s">
        <v>37</v>
      </c>
      <c r="B529" s="0" t="s">
        <v>153</v>
      </c>
      <c r="C529" s="116" t="n">
        <v>5</v>
      </c>
      <c r="D529" s="0" t="s">
        <v>173</v>
      </c>
      <c r="E529" s="0" t="s">
        <v>182</v>
      </c>
    </row>
    <row r="530" customFormat="false" ht="15" hidden="false" customHeight="false" outlineLevel="0" collapsed="false">
      <c r="A530" s="0" t="s">
        <v>37</v>
      </c>
      <c r="B530" s="0" t="s">
        <v>154</v>
      </c>
      <c r="C530" s="116" t="n">
        <v>5</v>
      </c>
      <c r="D530" s="0" t="s">
        <v>173</v>
      </c>
      <c r="E530" s="0" t="s">
        <v>183</v>
      </c>
    </row>
    <row r="531" customFormat="false" ht="15" hidden="false" customHeight="false" outlineLevel="0" collapsed="false">
      <c r="A531" s="0" t="s">
        <v>37</v>
      </c>
      <c r="B531" s="0" t="s">
        <v>155</v>
      </c>
      <c r="C531" s="116" t="n">
        <v>5</v>
      </c>
      <c r="D531" s="0" t="s">
        <v>173</v>
      </c>
      <c r="E531" s="0" t="s">
        <v>184</v>
      </c>
    </row>
    <row r="532" customFormat="false" ht="15" hidden="false" customHeight="false" outlineLevel="0" collapsed="false">
      <c r="A532" s="0" t="s">
        <v>37</v>
      </c>
      <c r="B532" s="0" t="s">
        <v>156</v>
      </c>
      <c r="C532" s="116" t="n">
        <v>4</v>
      </c>
      <c r="D532" s="0" t="s">
        <v>173</v>
      </c>
      <c r="E532" s="0" t="s">
        <v>185</v>
      </c>
    </row>
    <row r="533" customFormat="false" ht="15" hidden="false" customHeight="false" outlineLevel="0" collapsed="false">
      <c r="A533" s="0" t="s">
        <v>37</v>
      </c>
      <c r="B533" s="0" t="s">
        <v>157</v>
      </c>
      <c r="C533" s="116" t="n">
        <v>5</v>
      </c>
      <c r="D533" s="0" t="s">
        <v>173</v>
      </c>
      <c r="E533" s="0" t="s">
        <v>186</v>
      </c>
    </row>
    <row r="534" customFormat="false" ht="15" hidden="false" customHeight="false" outlineLevel="0" collapsed="false">
      <c r="A534" s="0" t="s">
        <v>37</v>
      </c>
      <c r="B534" s="0" t="s">
        <v>158</v>
      </c>
      <c r="C534" s="116" t="n">
        <v>4</v>
      </c>
      <c r="D534" s="0" t="s">
        <v>173</v>
      </c>
      <c r="E534" s="0" t="s">
        <v>187</v>
      </c>
    </row>
    <row r="535" customFormat="false" ht="15" hidden="false" customHeight="false" outlineLevel="0" collapsed="false">
      <c r="A535" s="0" t="s">
        <v>37</v>
      </c>
      <c r="B535" s="0" t="s">
        <v>159</v>
      </c>
      <c r="C535" s="116" t="n">
        <v>4</v>
      </c>
      <c r="D535" s="0" t="s">
        <v>173</v>
      </c>
      <c r="E535" s="0" t="s">
        <v>188</v>
      </c>
    </row>
    <row r="536" customFormat="false" ht="15" hidden="false" customHeight="false" outlineLevel="0" collapsed="false">
      <c r="A536" s="0" t="s">
        <v>37</v>
      </c>
      <c r="B536" s="0" t="s">
        <v>160</v>
      </c>
      <c r="C536" s="116" t="n">
        <v>5</v>
      </c>
      <c r="D536" s="0" t="s">
        <v>173</v>
      </c>
      <c r="E536" s="0" t="s">
        <v>189</v>
      </c>
    </row>
    <row r="537" customFormat="false" ht="15" hidden="false" customHeight="false" outlineLevel="0" collapsed="false">
      <c r="A537" s="0" t="s">
        <v>37</v>
      </c>
      <c r="B537" s="0" t="s">
        <v>161</v>
      </c>
      <c r="C537" s="116" t="n">
        <v>4</v>
      </c>
      <c r="D537" s="0" t="s">
        <v>173</v>
      </c>
      <c r="E537" s="0" t="s">
        <v>190</v>
      </c>
    </row>
    <row r="538" customFormat="false" ht="15" hidden="false" customHeight="false" outlineLevel="0" collapsed="false">
      <c r="A538" s="0" t="s">
        <v>37</v>
      </c>
      <c r="B538" s="0" t="s">
        <v>162</v>
      </c>
      <c r="C538" s="116" t="n">
        <v>3</v>
      </c>
      <c r="D538" s="0" t="s">
        <v>173</v>
      </c>
      <c r="E538" s="0" t="s">
        <v>191</v>
      </c>
    </row>
    <row r="539" customFormat="false" ht="15" hidden="false" customHeight="false" outlineLevel="0" collapsed="false">
      <c r="A539" s="0" t="s">
        <v>37</v>
      </c>
      <c r="B539" s="0" t="s">
        <v>163</v>
      </c>
      <c r="C539" s="116" t="n">
        <v>1</v>
      </c>
      <c r="D539" s="0" t="s">
        <v>173</v>
      </c>
      <c r="E539" s="0" t="s">
        <v>192</v>
      </c>
    </row>
    <row r="540" customFormat="false" ht="15" hidden="false" customHeight="false" outlineLevel="0" collapsed="false">
      <c r="A540" s="0" t="s">
        <v>37</v>
      </c>
      <c r="B540" s="0" t="s">
        <v>164</v>
      </c>
      <c r="C540" s="116" t="n">
        <v>3</v>
      </c>
      <c r="D540" s="0" t="s">
        <v>173</v>
      </c>
      <c r="E540" s="0" t="s">
        <v>193</v>
      </c>
    </row>
    <row r="541" customFormat="false" ht="15" hidden="false" customHeight="false" outlineLevel="0" collapsed="false">
      <c r="A541" s="0" t="s">
        <v>37</v>
      </c>
      <c r="B541" s="0" t="s">
        <v>165</v>
      </c>
      <c r="C541" s="116" t="n">
        <v>1</v>
      </c>
      <c r="D541" s="0" t="s">
        <v>173</v>
      </c>
      <c r="E541" s="0" t="s">
        <v>194</v>
      </c>
    </row>
    <row r="542" customFormat="false" ht="15" hidden="false" customHeight="false" outlineLevel="0" collapsed="false">
      <c r="A542" s="0" t="s">
        <v>37</v>
      </c>
      <c r="B542" s="0" t="s">
        <v>166</v>
      </c>
      <c r="C542" s="116" t="n">
        <v>1</v>
      </c>
      <c r="D542" s="0" t="s">
        <v>173</v>
      </c>
      <c r="E542" s="0" t="s">
        <v>195</v>
      </c>
    </row>
    <row r="543" customFormat="false" ht="15" hidden="false" customHeight="false" outlineLevel="0" collapsed="false">
      <c r="A543" s="0" t="s">
        <v>59</v>
      </c>
      <c r="B543" s="0" t="s">
        <v>145</v>
      </c>
      <c r="C543" s="116" t="n">
        <v>3</v>
      </c>
      <c r="D543" s="0" t="s">
        <v>173</v>
      </c>
      <c r="E543" s="0" t="s">
        <v>174</v>
      </c>
    </row>
    <row r="544" customFormat="false" ht="15" hidden="false" customHeight="false" outlineLevel="0" collapsed="false">
      <c r="A544" s="0" t="s">
        <v>59</v>
      </c>
      <c r="B544" s="0" t="s">
        <v>146</v>
      </c>
      <c r="C544" s="116" t="n">
        <v>3</v>
      </c>
      <c r="D544" s="0" t="s">
        <v>173</v>
      </c>
      <c r="E544" s="0" t="s">
        <v>175</v>
      </c>
    </row>
    <row r="545" customFormat="false" ht="15" hidden="false" customHeight="false" outlineLevel="0" collapsed="false">
      <c r="A545" s="0" t="s">
        <v>59</v>
      </c>
      <c r="B545" s="0" t="s">
        <v>147</v>
      </c>
      <c r="C545" s="116" t="n">
        <v>3</v>
      </c>
      <c r="D545" s="0" t="s">
        <v>173</v>
      </c>
      <c r="E545" s="0" t="s">
        <v>176</v>
      </c>
    </row>
    <row r="546" customFormat="false" ht="15" hidden="false" customHeight="false" outlineLevel="0" collapsed="false">
      <c r="A546" s="0" t="s">
        <v>59</v>
      </c>
      <c r="B546" s="0" t="s">
        <v>148</v>
      </c>
      <c r="C546" s="116" t="n">
        <v>2</v>
      </c>
      <c r="D546" s="0" t="s">
        <v>173</v>
      </c>
      <c r="E546" s="0" t="s">
        <v>177</v>
      </c>
    </row>
    <row r="547" customFormat="false" ht="15" hidden="false" customHeight="false" outlineLevel="0" collapsed="false">
      <c r="A547" s="0" t="s">
        <v>59</v>
      </c>
      <c r="B547" s="0" t="s">
        <v>149</v>
      </c>
      <c r="C547" s="116" t="n">
        <v>2</v>
      </c>
      <c r="D547" s="0" t="s">
        <v>173</v>
      </c>
      <c r="E547" s="0" t="s">
        <v>178</v>
      </c>
    </row>
    <row r="548" customFormat="false" ht="15" hidden="false" customHeight="false" outlineLevel="0" collapsed="false">
      <c r="A548" s="0" t="s">
        <v>59</v>
      </c>
      <c r="B548" s="0" t="s">
        <v>150</v>
      </c>
      <c r="C548" s="116" t="n">
        <v>3</v>
      </c>
      <c r="D548" s="0" t="s">
        <v>173</v>
      </c>
      <c r="E548" s="0" t="s">
        <v>179</v>
      </c>
    </row>
    <row r="549" customFormat="false" ht="15" hidden="false" customHeight="false" outlineLevel="0" collapsed="false">
      <c r="A549" s="0" t="s">
        <v>59</v>
      </c>
      <c r="B549" s="0" t="s">
        <v>151</v>
      </c>
      <c r="C549" s="116" t="n">
        <v>5</v>
      </c>
      <c r="D549" s="0" t="s">
        <v>173</v>
      </c>
      <c r="E549" s="0" t="s">
        <v>180</v>
      </c>
    </row>
    <row r="550" customFormat="false" ht="15" hidden="false" customHeight="false" outlineLevel="0" collapsed="false">
      <c r="A550" s="0" t="s">
        <v>59</v>
      </c>
      <c r="B550" s="0" t="s">
        <v>152</v>
      </c>
      <c r="C550" s="116" t="n">
        <v>3</v>
      </c>
      <c r="D550" s="0" t="s">
        <v>173</v>
      </c>
      <c r="E550" s="0" t="s">
        <v>181</v>
      </c>
    </row>
    <row r="551" customFormat="false" ht="15" hidden="false" customHeight="false" outlineLevel="0" collapsed="false">
      <c r="A551" s="0" t="s">
        <v>59</v>
      </c>
      <c r="B551" s="0" t="s">
        <v>153</v>
      </c>
      <c r="C551" s="116" t="n">
        <v>4</v>
      </c>
      <c r="D551" s="0" t="s">
        <v>173</v>
      </c>
      <c r="E551" s="0" t="s">
        <v>182</v>
      </c>
    </row>
    <row r="552" customFormat="false" ht="15" hidden="false" customHeight="false" outlineLevel="0" collapsed="false">
      <c r="A552" s="0" t="s">
        <v>59</v>
      </c>
      <c r="B552" s="0" t="s">
        <v>154</v>
      </c>
      <c r="C552" s="116" t="n">
        <v>3</v>
      </c>
      <c r="D552" s="0" t="s">
        <v>173</v>
      </c>
      <c r="E552" s="0" t="s">
        <v>183</v>
      </c>
    </row>
    <row r="553" customFormat="false" ht="15" hidden="false" customHeight="false" outlineLevel="0" collapsed="false">
      <c r="A553" s="0" t="s">
        <v>59</v>
      </c>
      <c r="B553" s="0" t="s">
        <v>155</v>
      </c>
      <c r="C553" s="116" t="n">
        <v>3</v>
      </c>
      <c r="D553" s="0" t="s">
        <v>173</v>
      </c>
      <c r="E553" s="0" t="s">
        <v>184</v>
      </c>
    </row>
    <row r="554" customFormat="false" ht="15" hidden="false" customHeight="false" outlineLevel="0" collapsed="false">
      <c r="A554" s="0" t="s">
        <v>59</v>
      </c>
      <c r="B554" s="0" t="s">
        <v>156</v>
      </c>
      <c r="C554" s="116" t="n">
        <v>3</v>
      </c>
      <c r="D554" s="0" t="s">
        <v>173</v>
      </c>
      <c r="E554" s="0" t="s">
        <v>185</v>
      </c>
    </row>
    <row r="555" customFormat="false" ht="15" hidden="false" customHeight="false" outlineLevel="0" collapsed="false">
      <c r="A555" s="0" t="s">
        <v>59</v>
      </c>
      <c r="B555" s="0" t="s">
        <v>157</v>
      </c>
      <c r="C555" s="116" t="n">
        <v>4</v>
      </c>
      <c r="D555" s="0" t="s">
        <v>173</v>
      </c>
      <c r="E555" s="0" t="s">
        <v>186</v>
      </c>
    </row>
    <row r="556" customFormat="false" ht="15" hidden="false" customHeight="false" outlineLevel="0" collapsed="false">
      <c r="A556" s="0" t="s">
        <v>59</v>
      </c>
      <c r="B556" s="0" t="s">
        <v>158</v>
      </c>
      <c r="C556" s="116" t="n">
        <v>3</v>
      </c>
      <c r="D556" s="0" t="s">
        <v>173</v>
      </c>
      <c r="E556" s="0" t="s">
        <v>187</v>
      </c>
    </row>
    <row r="557" customFormat="false" ht="15" hidden="false" customHeight="false" outlineLevel="0" collapsed="false">
      <c r="A557" s="0" t="s">
        <v>59</v>
      </c>
      <c r="B557" s="0" t="s">
        <v>159</v>
      </c>
      <c r="C557" s="116" t="n">
        <v>2</v>
      </c>
      <c r="D557" s="0" t="s">
        <v>173</v>
      </c>
      <c r="E557" s="0" t="s">
        <v>188</v>
      </c>
    </row>
    <row r="558" customFormat="false" ht="15" hidden="false" customHeight="false" outlineLevel="0" collapsed="false">
      <c r="A558" s="0" t="s">
        <v>59</v>
      </c>
      <c r="B558" s="0" t="s">
        <v>160</v>
      </c>
      <c r="C558" s="116" t="n">
        <v>3</v>
      </c>
      <c r="D558" s="0" t="s">
        <v>173</v>
      </c>
      <c r="E558" s="0" t="s">
        <v>189</v>
      </c>
    </row>
    <row r="559" customFormat="false" ht="15" hidden="false" customHeight="false" outlineLevel="0" collapsed="false">
      <c r="A559" s="0" t="s">
        <v>59</v>
      </c>
      <c r="B559" s="0" t="s">
        <v>161</v>
      </c>
      <c r="C559" s="116" t="n">
        <v>3</v>
      </c>
      <c r="D559" s="0" t="s">
        <v>173</v>
      </c>
      <c r="E559" s="0" t="s">
        <v>190</v>
      </c>
    </row>
    <row r="560" customFormat="false" ht="15" hidden="false" customHeight="false" outlineLevel="0" collapsed="false">
      <c r="A560" s="0" t="s">
        <v>59</v>
      </c>
      <c r="B560" s="0" t="s">
        <v>162</v>
      </c>
      <c r="C560" s="116" t="n">
        <v>3</v>
      </c>
      <c r="D560" s="0" t="s">
        <v>173</v>
      </c>
      <c r="E560" s="0" t="s">
        <v>191</v>
      </c>
    </row>
    <row r="561" customFormat="false" ht="15" hidden="false" customHeight="false" outlineLevel="0" collapsed="false">
      <c r="A561" s="0" t="s">
        <v>59</v>
      </c>
      <c r="B561" s="0" t="s">
        <v>163</v>
      </c>
      <c r="C561" s="116" t="n">
        <v>3</v>
      </c>
      <c r="D561" s="0" t="s">
        <v>173</v>
      </c>
      <c r="E561" s="0" t="s">
        <v>192</v>
      </c>
    </row>
    <row r="562" customFormat="false" ht="15" hidden="false" customHeight="false" outlineLevel="0" collapsed="false">
      <c r="A562" s="0" t="s">
        <v>59</v>
      </c>
      <c r="B562" s="0" t="s">
        <v>164</v>
      </c>
      <c r="C562" s="116" t="n">
        <v>3</v>
      </c>
      <c r="D562" s="0" t="s">
        <v>173</v>
      </c>
      <c r="E562" s="0" t="s">
        <v>193</v>
      </c>
    </row>
    <row r="563" customFormat="false" ht="15" hidden="false" customHeight="false" outlineLevel="0" collapsed="false">
      <c r="A563" s="0" t="s">
        <v>59</v>
      </c>
      <c r="B563" s="0" t="s">
        <v>165</v>
      </c>
      <c r="C563" s="116" t="n">
        <v>3</v>
      </c>
      <c r="D563" s="0" t="s">
        <v>173</v>
      </c>
      <c r="E563" s="0" t="s">
        <v>194</v>
      </c>
    </row>
    <row r="564" customFormat="false" ht="15" hidden="false" customHeight="false" outlineLevel="0" collapsed="false">
      <c r="A564" s="0" t="s">
        <v>59</v>
      </c>
      <c r="B564" s="0" t="s">
        <v>166</v>
      </c>
      <c r="C564" s="116" t="n">
        <v>3</v>
      </c>
      <c r="D564" s="0" t="s">
        <v>173</v>
      </c>
      <c r="E564" s="0" t="s">
        <v>195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1:H7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6.71"/>
    <col collapsed="false" customWidth="true" hidden="false" outlineLevel="0" max="2" min="2" style="0" width="37.29"/>
    <col collapsed="false" customWidth="true" hidden="false" outlineLevel="0" max="3" min="3" style="0" width="25.86"/>
    <col collapsed="false" customWidth="true" hidden="false" outlineLevel="0" max="4" min="4" style="94" width="17.29"/>
    <col collapsed="false" customWidth="true" hidden="false" outlineLevel="0" max="5" min="5" style="94" width="18.29"/>
    <col collapsed="false" customWidth="true" hidden="false" outlineLevel="0" max="6" min="6" style="94" width="7.71"/>
    <col collapsed="false" customWidth="true" hidden="false" outlineLevel="0" max="8" min="7" style="94" width="9.14"/>
    <col collapsed="false" customWidth="true" hidden="false" outlineLevel="0" max="1025" min="9" style="0" width="8.67"/>
  </cols>
  <sheetData>
    <row r="1" customFormat="false" ht="15" hidden="false" customHeight="false" outlineLevel="0" collapsed="false">
      <c r="A1" s="151" t="s">
        <v>128</v>
      </c>
      <c r="B1" s="151" t="s">
        <v>198</v>
      </c>
      <c r="C1" s="151" t="s">
        <v>199</v>
      </c>
      <c r="D1" s="151" t="s">
        <v>200</v>
      </c>
      <c r="E1" s="151" t="s">
        <v>201</v>
      </c>
      <c r="F1" s="151" t="s">
        <v>202</v>
      </c>
      <c r="G1" s="151" t="s">
        <v>203</v>
      </c>
      <c r="H1" s="151" t="s">
        <v>204</v>
      </c>
    </row>
    <row r="2" customFormat="false" ht="15" hidden="true" customHeight="false" outlineLevel="0" collapsed="false">
      <c r="A2" s="152" t="s">
        <v>205</v>
      </c>
      <c r="B2" s="152" t="s">
        <v>206</v>
      </c>
      <c r="C2" s="152" t="s">
        <v>207</v>
      </c>
      <c r="D2" s="153" t="n">
        <v>370009</v>
      </c>
      <c r="E2" s="153" t="n">
        <v>160728</v>
      </c>
      <c r="F2" s="96" t="n">
        <f aca="false">D2/(D2+E2)</f>
        <v>0.697160740630482</v>
      </c>
      <c r="G2" s="96" t="n">
        <f aca="false">D2/SUMIF($A$2:$A$983,$A2,$D$2:$D$983)</f>
        <v>0.0966780151702406</v>
      </c>
      <c r="H2" s="94" t="n">
        <f aca="false">IF(A2&lt;&gt;A1,1,H1+1)</f>
        <v>1</v>
      </c>
    </row>
    <row r="3" customFormat="false" ht="15" hidden="true" customHeight="false" outlineLevel="0" collapsed="false">
      <c r="A3" s="152" t="s">
        <v>205</v>
      </c>
      <c r="B3" s="152" t="s">
        <v>208</v>
      </c>
      <c r="C3" s="152" t="s">
        <v>209</v>
      </c>
      <c r="D3" s="153" t="n">
        <v>328242</v>
      </c>
      <c r="E3" s="153" t="n">
        <v>26660</v>
      </c>
      <c r="F3" s="96" t="n">
        <f aca="false">D3/(D3+E3)</f>
        <v>0.924880671283904</v>
      </c>
      <c r="G3" s="96" t="n">
        <f aca="false">D3/SUMIF($A$2:$A$983,$A3,$D$2:$D$983)</f>
        <v>0.0857649004632593</v>
      </c>
      <c r="H3" s="94" t="n">
        <f aca="false">IF(A3&lt;&gt;A2,1,H2+1)</f>
        <v>2</v>
      </c>
    </row>
    <row r="4" customFormat="false" ht="15" hidden="true" customHeight="false" outlineLevel="0" collapsed="false">
      <c r="A4" s="152" t="s">
        <v>205</v>
      </c>
      <c r="B4" s="152" t="s">
        <v>210</v>
      </c>
      <c r="C4" s="152" t="s">
        <v>211</v>
      </c>
      <c r="D4" s="153" t="n">
        <v>258467</v>
      </c>
      <c r="E4" s="153" t="n">
        <v>211766</v>
      </c>
      <c r="F4" s="96" t="n">
        <f aca="false">D4/(D4+E4)</f>
        <v>0.54965729755249</v>
      </c>
      <c r="G4" s="96" t="n">
        <f aca="false">D4/SUMIF($A$2:$A$983,$A4,$D$2:$D$983)</f>
        <v>0.0675336993073319</v>
      </c>
      <c r="H4" s="94" t="n">
        <f aca="false">IF(A4&lt;&gt;A3,1,H3+1)</f>
        <v>3</v>
      </c>
    </row>
    <row r="5" customFormat="false" ht="15" hidden="true" customHeight="false" outlineLevel="0" collapsed="false">
      <c r="A5" s="152" t="s">
        <v>205</v>
      </c>
      <c r="B5" s="152" t="s">
        <v>210</v>
      </c>
      <c r="C5" s="152" t="s">
        <v>212</v>
      </c>
      <c r="D5" s="153" t="n">
        <v>208183</v>
      </c>
      <c r="E5" s="153" t="n">
        <v>136012</v>
      </c>
      <c r="F5" s="96" t="n">
        <f aca="false">D5/(D5+E5)</f>
        <v>0.604840279492729</v>
      </c>
      <c r="G5" s="96" t="n">
        <f aca="false">D5/SUMIF($A$2:$A$983,$A5,$D$2:$D$983)</f>
        <v>0.0543952153385085</v>
      </c>
      <c r="H5" s="94" t="n">
        <f aca="false">IF(A5&lt;&gt;A4,1,H4+1)</f>
        <v>4</v>
      </c>
    </row>
    <row r="6" customFormat="false" ht="15" hidden="true" customHeight="false" outlineLevel="0" collapsed="false">
      <c r="A6" s="152" t="s">
        <v>205</v>
      </c>
      <c r="B6" s="152" t="s">
        <v>208</v>
      </c>
      <c r="C6" s="152" t="s">
        <v>213</v>
      </c>
      <c r="D6" s="153" t="n">
        <v>167688</v>
      </c>
      <c r="E6" s="153" t="n">
        <v>22154</v>
      </c>
      <c r="F6" s="96" t="n">
        <f aca="false">D6/(D6+E6)</f>
        <v>0.883302957195984</v>
      </c>
      <c r="G6" s="96" t="n">
        <f aca="false">D6/SUMIF($A$2:$A$983,$A6,$D$2:$D$983)</f>
        <v>0.0438144558858496</v>
      </c>
      <c r="H6" s="94" t="n">
        <f aca="false">IF(A6&lt;&gt;A5,1,H5+1)</f>
        <v>5</v>
      </c>
    </row>
    <row r="7" customFormat="false" ht="15" hidden="true" customHeight="false" outlineLevel="0" collapsed="false">
      <c r="A7" s="152" t="s">
        <v>205</v>
      </c>
      <c r="B7" s="152" t="s">
        <v>210</v>
      </c>
      <c r="C7" s="152" t="s">
        <v>214</v>
      </c>
      <c r="D7" s="153" t="n">
        <v>162983</v>
      </c>
      <c r="E7" s="153" t="n">
        <v>116332</v>
      </c>
      <c r="F7" s="96" t="n">
        <f aca="false">D7/(D7+E7)</f>
        <v>0.58350965755509</v>
      </c>
      <c r="G7" s="96" t="n">
        <f aca="false">D7/SUMIF($A$2:$A$983,$A7,$D$2:$D$983)</f>
        <v>0.0425851072446652</v>
      </c>
      <c r="H7" s="94" t="n">
        <f aca="false">IF(A7&lt;&gt;A6,1,H6+1)</f>
        <v>6</v>
      </c>
    </row>
    <row r="8" customFormat="false" ht="15" hidden="true" customHeight="false" outlineLevel="0" collapsed="false">
      <c r="A8" s="152" t="s">
        <v>205</v>
      </c>
      <c r="B8" s="152" t="s">
        <v>208</v>
      </c>
      <c r="C8" s="152" t="s">
        <v>215</v>
      </c>
      <c r="D8" s="153" t="n">
        <v>160849</v>
      </c>
      <c r="E8" s="153" t="n">
        <v>16319</v>
      </c>
      <c r="F8" s="96" t="n">
        <f aca="false">D8/(D8+E8)</f>
        <v>0.907889686625124</v>
      </c>
      <c r="G8" s="96" t="n">
        <f aca="false">D8/SUMIF($A$2:$A$983,$A8,$D$2:$D$983)</f>
        <v>0.0420275238227125</v>
      </c>
      <c r="H8" s="94" t="n">
        <f aca="false">IF(A8&lt;&gt;A7,1,H7+1)</f>
        <v>7</v>
      </c>
    </row>
    <row r="9" customFormat="false" ht="15" hidden="true" customHeight="false" outlineLevel="0" collapsed="false">
      <c r="A9" s="152" t="s">
        <v>205</v>
      </c>
      <c r="B9" s="152" t="s">
        <v>208</v>
      </c>
      <c r="C9" s="152" t="s">
        <v>216</v>
      </c>
      <c r="D9" s="153" t="n">
        <v>148406</v>
      </c>
      <c r="E9" s="153" t="n">
        <v>12885</v>
      </c>
      <c r="F9" s="96" t="n">
        <f aca="false">D9/(D9+E9)</f>
        <v>0.920113335523991</v>
      </c>
      <c r="G9" s="96" t="n">
        <f aca="false">D9/SUMIF($A$2:$A$983,$A9,$D$2:$D$983)</f>
        <v>0.0387763473844007</v>
      </c>
      <c r="H9" s="94" t="n">
        <f aca="false">IF(A9&lt;&gt;A8,1,H8+1)</f>
        <v>8</v>
      </c>
    </row>
    <row r="10" customFormat="false" ht="15" hidden="true" customHeight="false" outlineLevel="0" collapsed="false">
      <c r="A10" s="152" t="s">
        <v>205</v>
      </c>
      <c r="B10" s="152" t="s">
        <v>206</v>
      </c>
      <c r="C10" s="152" t="s">
        <v>217</v>
      </c>
      <c r="D10" s="153" t="n">
        <v>147121</v>
      </c>
      <c r="E10" s="153" t="n">
        <v>56038</v>
      </c>
      <c r="F10" s="96" t="n">
        <f aca="false">D10/(D10+E10)</f>
        <v>0.724166785621114</v>
      </c>
      <c r="G10" s="96" t="n">
        <f aca="false">D10/SUMIF($A$2:$A$983,$A10,$D$2:$D$983)</f>
        <v>0.0384405954175735</v>
      </c>
      <c r="H10" s="94" t="n">
        <f aca="false">IF(A10&lt;&gt;A9,1,H9+1)</f>
        <v>9</v>
      </c>
    </row>
    <row r="11" customFormat="false" ht="15" hidden="true" customHeight="false" outlineLevel="0" collapsed="false">
      <c r="A11" s="152" t="s">
        <v>205</v>
      </c>
      <c r="B11" s="152" t="s">
        <v>218</v>
      </c>
      <c r="C11" s="152" t="s">
        <v>219</v>
      </c>
      <c r="D11" s="153" t="n">
        <v>126247</v>
      </c>
      <c r="E11" s="153" t="n">
        <v>45151</v>
      </c>
      <c r="F11" s="96" t="n">
        <f aca="false">D11/(D11+E11)</f>
        <v>0.736572188706986</v>
      </c>
      <c r="G11" s="96" t="n">
        <f aca="false">D11/SUMIF($A$2:$A$983,$A11,$D$2:$D$983)</f>
        <v>0.0329865202770672</v>
      </c>
      <c r="H11" s="94" t="n">
        <f aca="false">IF(A11&lt;&gt;A10,1,H10+1)</f>
        <v>10</v>
      </c>
    </row>
    <row r="12" customFormat="false" ht="15" hidden="true" customHeight="false" outlineLevel="0" collapsed="false">
      <c r="A12" s="152" t="s">
        <v>205</v>
      </c>
      <c r="B12" s="152" t="s">
        <v>220</v>
      </c>
      <c r="C12" s="152" t="s">
        <v>221</v>
      </c>
      <c r="D12" s="153" t="n">
        <v>122475</v>
      </c>
      <c r="E12" s="153" t="n">
        <v>24893</v>
      </c>
      <c r="F12" s="96" t="n">
        <f aca="false">D12/(D12+E12)</f>
        <v>0.831082731664948</v>
      </c>
      <c r="G12" s="96" t="n">
        <f aca="false">D12/SUMIF($A$2:$A$983,$A12,$D$2:$D$983)</f>
        <v>0.0320009510795014</v>
      </c>
      <c r="H12" s="94" t="n">
        <f aca="false">IF(A12&lt;&gt;A11,1,H11+1)</f>
        <v>11</v>
      </c>
    </row>
    <row r="13" customFormat="false" ht="15" hidden="true" customHeight="false" outlineLevel="0" collapsed="false">
      <c r="A13" s="152" t="s">
        <v>205</v>
      </c>
      <c r="B13" s="152" t="s">
        <v>222</v>
      </c>
      <c r="C13" s="152" t="s">
        <v>223</v>
      </c>
      <c r="D13" s="153" t="n">
        <v>100823</v>
      </c>
      <c r="E13" s="153" t="n">
        <v>13273</v>
      </c>
      <c r="F13" s="96" t="n">
        <f aca="false">D13/(D13+E13)</f>
        <v>0.883668139110924</v>
      </c>
      <c r="G13" s="96" t="n">
        <f aca="false">D13/SUMIF($A$2:$A$983,$A13,$D$2:$D$983)</f>
        <v>0.0263435957598576</v>
      </c>
      <c r="H13" s="94" t="n">
        <f aca="false">IF(A13&lt;&gt;A12,1,H12+1)</f>
        <v>12</v>
      </c>
    </row>
    <row r="14" customFormat="false" ht="15" hidden="true" customHeight="false" outlineLevel="0" collapsed="false">
      <c r="A14" s="152" t="s">
        <v>205</v>
      </c>
      <c r="B14" s="152" t="s">
        <v>220</v>
      </c>
      <c r="C14" s="152" t="s">
        <v>224</v>
      </c>
      <c r="D14" s="153" t="n">
        <v>100016</v>
      </c>
      <c r="E14" s="153" t="n">
        <v>7491</v>
      </c>
      <c r="F14" s="96" t="n">
        <f aca="false">D14/(D14+E14)</f>
        <v>0.930320816318937</v>
      </c>
      <c r="G14" s="96" t="n">
        <f aca="false">D14/SUMIF($A$2:$A$983,$A14,$D$2:$D$983)</f>
        <v>0.0261327382989786</v>
      </c>
      <c r="H14" s="94" t="n">
        <f aca="false">IF(A14&lt;&gt;A13,1,H13+1)</f>
        <v>13</v>
      </c>
    </row>
    <row r="15" customFormat="false" ht="15" hidden="true" customHeight="false" outlineLevel="0" collapsed="false">
      <c r="A15" s="152" t="s">
        <v>205</v>
      </c>
      <c r="B15" s="152" t="s">
        <v>218</v>
      </c>
      <c r="C15" s="152" t="s">
        <v>225</v>
      </c>
      <c r="D15" s="153" t="n">
        <v>95178</v>
      </c>
      <c r="E15" s="153" t="n">
        <v>27164</v>
      </c>
      <c r="F15" s="96" t="n">
        <f aca="false">D15/(D15+E15)</f>
        <v>0.777966683559203</v>
      </c>
      <c r="G15" s="96" t="n">
        <f aca="false">D15/SUMIF($A$2:$A$983,$A15,$D$2:$D$983)</f>
        <v>0.0248686386760137</v>
      </c>
      <c r="H15" s="94" t="n">
        <f aca="false">IF(A15&lt;&gt;A14,1,H14+1)</f>
        <v>14</v>
      </c>
    </row>
    <row r="16" customFormat="false" ht="15" hidden="true" customHeight="false" outlineLevel="0" collapsed="false">
      <c r="A16" s="152" t="s">
        <v>205</v>
      </c>
      <c r="B16" s="152" t="s">
        <v>210</v>
      </c>
      <c r="C16" s="152" t="s">
        <v>226</v>
      </c>
      <c r="D16" s="153" t="n">
        <v>92946</v>
      </c>
      <c r="E16" s="153" t="n">
        <v>60526</v>
      </c>
      <c r="F16" s="96" t="n">
        <f aca="false">D16/(D16+E16)</f>
        <v>0.605621872393661</v>
      </c>
      <c r="G16" s="96" t="n">
        <f aca="false">D16/SUMIF($A$2:$A$983,$A16,$D$2:$D$983)</f>
        <v>0.0242854492674859</v>
      </c>
      <c r="H16" s="94" t="n">
        <f aca="false">IF(A16&lt;&gt;A15,1,H15+1)</f>
        <v>15</v>
      </c>
    </row>
    <row r="17" customFormat="false" ht="15" hidden="true" customHeight="false" outlineLevel="0" collapsed="false">
      <c r="A17" s="152" t="s">
        <v>205</v>
      </c>
      <c r="B17" s="152" t="s">
        <v>218</v>
      </c>
      <c r="C17" s="152" t="s">
        <v>227</v>
      </c>
      <c r="D17" s="153" t="n">
        <v>89993</v>
      </c>
      <c r="E17" s="153" t="n">
        <v>28675</v>
      </c>
      <c r="F17" s="96" t="n">
        <f aca="false">D17/(D17+E17)</f>
        <v>0.758359456635319</v>
      </c>
      <c r="G17" s="96" t="n">
        <f aca="false">D17/SUMIF($A$2:$A$983,$A17,$D$2:$D$983)</f>
        <v>0.0235138729577266</v>
      </c>
      <c r="H17" s="94" t="n">
        <f aca="false">IF(A17&lt;&gt;A16,1,H16+1)</f>
        <v>16</v>
      </c>
    </row>
    <row r="18" customFormat="false" ht="15" hidden="true" customHeight="false" outlineLevel="0" collapsed="false">
      <c r="A18" s="152" t="s">
        <v>205</v>
      </c>
      <c r="B18" s="152" t="s">
        <v>218</v>
      </c>
      <c r="C18" s="152" t="s">
        <v>228</v>
      </c>
      <c r="D18" s="153" t="n">
        <v>78357</v>
      </c>
      <c r="E18" s="153" t="n">
        <v>59996</v>
      </c>
      <c r="F18" s="96" t="n">
        <f aca="false">D18/(D18+E18)</f>
        <v>0.566355626549478</v>
      </c>
      <c r="G18" s="96" t="n">
        <f aca="false">D18/SUMIF($A$2:$A$983,$A18,$D$2:$D$983)</f>
        <v>0.0204735539802938</v>
      </c>
      <c r="H18" s="94" t="n">
        <f aca="false">IF(A18&lt;&gt;A17,1,H17+1)</f>
        <v>17</v>
      </c>
    </row>
    <row r="19" customFormat="false" ht="15" hidden="true" customHeight="false" outlineLevel="0" collapsed="false">
      <c r="A19" s="152" t="s">
        <v>205</v>
      </c>
      <c r="B19" s="152" t="s">
        <v>220</v>
      </c>
      <c r="C19" s="152" t="s">
        <v>229</v>
      </c>
      <c r="D19" s="153" t="n">
        <v>69119</v>
      </c>
      <c r="E19" s="153" t="n">
        <v>8749</v>
      </c>
      <c r="F19" s="96" t="n">
        <f aca="false">D19/(D19+E19)</f>
        <v>0.887643191041249</v>
      </c>
      <c r="G19" s="96" t="n">
        <f aca="false">D19/SUMIF($A$2:$A$983,$A19,$D$2:$D$983)</f>
        <v>0.0180597978172203</v>
      </c>
      <c r="H19" s="94" t="n">
        <f aca="false">IF(A19&lt;&gt;A18,1,H18+1)</f>
        <v>18</v>
      </c>
    </row>
    <row r="20" customFormat="false" ht="15" hidden="true" customHeight="false" outlineLevel="0" collapsed="false">
      <c r="A20" s="152" t="s">
        <v>205</v>
      </c>
      <c r="B20" s="152" t="s">
        <v>218</v>
      </c>
      <c r="C20" s="152" t="s">
        <v>230</v>
      </c>
      <c r="D20" s="153" t="n">
        <v>69053</v>
      </c>
      <c r="E20" s="153" t="n">
        <v>18443</v>
      </c>
      <c r="F20" s="96" t="n">
        <f aca="false">D20/(D20+E20)</f>
        <v>0.789213221175825</v>
      </c>
      <c r="G20" s="96" t="n">
        <f aca="false">D20/SUMIF($A$2:$A$983,$A20,$D$2:$D$983)</f>
        <v>0.0180425529691187</v>
      </c>
      <c r="H20" s="94" t="n">
        <f aca="false">IF(A20&lt;&gt;A19,1,H19+1)</f>
        <v>19</v>
      </c>
    </row>
    <row r="21" customFormat="false" ht="15" hidden="true" customHeight="false" outlineLevel="0" collapsed="false">
      <c r="A21" s="152" t="s">
        <v>205</v>
      </c>
      <c r="B21" s="152" t="s">
        <v>231</v>
      </c>
      <c r="C21" s="152" t="s">
        <v>232</v>
      </c>
      <c r="D21" s="153" t="n">
        <v>65637</v>
      </c>
      <c r="E21" s="153" t="n">
        <v>9448</v>
      </c>
      <c r="F21" s="96" t="n">
        <f aca="false">D21/(D21+E21)</f>
        <v>0.874169274821869</v>
      </c>
      <c r="G21" s="96" t="n">
        <f aca="false">D21/SUMIF($A$2:$A$983,$A21,$D$2:$D$983)</f>
        <v>0.0171500014370707</v>
      </c>
      <c r="H21" s="94" t="n">
        <f aca="false">IF(A21&lt;&gt;A20,1,H20+1)</f>
        <v>20</v>
      </c>
    </row>
    <row r="22" customFormat="false" ht="15" hidden="true" customHeight="false" outlineLevel="0" collapsed="false">
      <c r="A22" s="152" t="s">
        <v>205</v>
      </c>
      <c r="B22" s="152" t="s">
        <v>208</v>
      </c>
      <c r="C22" s="152" t="s">
        <v>233</v>
      </c>
      <c r="D22" s="153" t="n">
        <v>57091</v>
      </c>
      <c r="E22" s="153" t="n">
        <v>2213</v>
      </c>
      <c r="F22" s="96" t="n">
        <f aca="false">D22/(D22+E22)</f>
        <v>0.962683798731957</v>
      </c>
      <c r="G22" s="96" t="n">
        <f aca="false">D22/SUMIF($A$2:$A$983,$A22,$D$2:$D$983)</f>
        <v>0.0149170548934869</v>
      </c>
      <c r="H22" s="94" t="n">
        <f aca="false">IF(A22&lt;&gt;A21,1,H21+1)</f>
        <v>21</v>
      </c>
    </row>
    <row r="23" customFormat="false" ht="15" hidden="true" customHeight="false" outlineLevel="0" collapsed="false">
      <c r="A23" s="152" t="s">
        <v>205</v>
      </c>
      <c r="B23" s="152" t="s">
        <v>208</v>
      </c>
      <c r="C23" s="152" t="s">
        <v>234</v>
      </c>
      <c r="D23" s="153" t="n">
        <v>56654</v>
      </c>
      <c r="E23" s="153" t="n">
        <v>7646</v>
      </c>
      <c r="F23" s="96" t="n">
        <f aca="false">D23/(D23+E23)</f>
        <v>0.881088646967341</v>
      </c>
      <c r="G23" s="96" t="n">
        <f aca="false">D23/SUMIF($A$2:$A$983,$A23,$D$2:$D$983)</f>
        <v>0.014802873096208</v>
      </c>
      <c r="H23" s="94" t="n">
        <f aca="false">IF(A23&lt;&gt;A22,1,H22+1)</f>
        <v>22</v>
      </c>
    </row>
    <row r="24" customFormat="false" ht="15" hidden="true" customHeight="false" outlineLevel="0" collapsed="false">
      <c r="A24" s="152" t="s">
        <v>205</v>
      </c>
      <c r="B24" s="152" t="s">
        <v>231</v>
      </c>
      <c r="C24" s="152" t="s">
        <v>235</v>
      </c>
      <c r="D24" s="153" t="n">
        <v>53859</v>
      </c>
      <c r="E24" s="153" t="n">
        <v>4149</v>
      </c>
      <c r="F24" s="96" t="n">
        <f aca="false">D24/(D24+E24)</f>
        <v>0.928475382705834</v>
      </c>
      <c r="G24" s="96" t="n">
        <f aca="false">D24/SUMIF($A$2:$A$983,$A24,$D$2:$D$983)</f>
        <v>0.0140725799076617</v>
      </c>
      <c r="H24" s="94" t="n">
        <f aca="false">IF(A24&lt;&gt;A23,1,H23+1)</f>
        <v>23</v>
      </c>
    </row>
    <row r="25" customFormat="false" ht="15" hidden="true" customHeight="false" outlineLevel="0" collapsed="false">
      <c r="A25" s="152" t="s">
        <v>205</v>
      </c>
      <c r="B25" s="152" t="s">
        <v>210</v>
      </c>
      <c r="C25" s="152" t="s">
        <v>236</v>
      </c>
      <c r="D25" s="153" t="n">
        <v>47139</v>
      </c>
      <c r="E25" s="153" t="n">
        <v>26584</v>
      </c>
      <c r="F25" s="96" t="n">
        <f aca="false">D25/(D25+E25)</f>
        <v>0.639406969331145</v>
      </c>
      <c r="G25" s="96" t="n">
        <f aca="false">D25/SUMIF($A$2:$A$983,$A25,$D$2:$D$983)</f>
        <v>0.012316740828223</v>
      </c>
      <c r="H25" s="94" t="n">
        <f aca="false">IF(A25&lt;&gt;A24,1,H24+1)</f>
        <v>24</v>
      </c>
    </row>
    <row r="26" customFormat="false" ht="15" hidden="true" customHeight="false" outlineLevel="0" collapsed="false">
      <c r="A26" s="152" t="s">
        <v>205</v>
      </c>
      <c r="B26" s="152" t="s">
        <v>222</v>
      </c>
      <c r="C26" s="152" t="s">
        <v>237</v>
      </c>
      <c r="D26" s="153" t="n">
        <v>38639</v>
      </c>
      <c r="E26" s="153" t="n">
        <v>10757</v>
      </c>
      <c r="F26" s="96" t="n">
        <f aca="false">D26/(D26+E26)</f>
        <v>0.782229330310147</v>
      </c>
      <c r="G26" s="96" t="n">
        <f aca="false">D26/SUMIF($A$2:$A$983,$A26,$D$2:$D$983)</f>
        <v>0.010095813421195</v>
      </c>
      <c r="H26" s="94" t="n">
        <f aca="false">IF(A26&lt;&gt;A25,1,H25+1)</f>
        <v>25</v>
      </c>
    </row>
    <row r="27" customFormat="false" ht="15" hidden="true" customHeight="false" outlineLevel="0" collapsed="false">
      <c r="A27" s="152" t="s">
        <v>205</v>
      </c>
      <c r="B27" s="152" t="s">
        <v>238</v>
      </c>
      <c r="C27" s="152" t="s">
        <v>239</v>
      </c>
      <c r="D27" s="153" t="n">
        <v>37914</v>
      </c>
      <c r="E27" s="153" t="n">
        <v>12415</v>
      </c>
      <c r="F27" s="96" t="n">
        <f aca="false">D27/(D27+E27)</f>
        <v>0.753323133779729</v>
      </c>
      <c r="G27" s="96" t="n">
        <f aca="false">D27/SUMIF($A$2:$A$983,$A27,$D$2:$D$983)</f>
        <v>0.00990638137765434</v>
      </c>
      <c r="H27" s="94" t="n">
        <f aca="false">IF(A27&lt;&gt;A26,1,H26+1)</f>
        <v>26</v>
      </c>
    </row>
    <row r="28" customFormat="false" ht="15" hidden="true" customHeight="false" outlineLevel="0" collapsed="false">
      <c r="A28" s="152" t="s">
        <v>205</v>
      </c>
      <c r="B28" s="152" t="s">
        <v>220</v>
      </c>
      <c r="C28" s="152" t="s">
        <v>240</v>
      </c>
      <c r="D28" s="153" t="n">
        <v>36783</v>
      </c>
      <c r="E28" s="153" t="n">
        <v>2532</v>
      </c>
      <c r="F28" s="96" t="n">
        <f aca="false">D28/(D28+E28)</f>
        <v>0.93559710034338</v>
      </c>
      <c r="G28" s="96" t="n">
        <f aca="false">D28/SUMIF($A$2:$A$983,$A28,$D$2:$D$983)</f>
        <v>0.00961086738973095</v>
      </c>
      <c r="H28" s="94" t="n">
        <f aca="false">IF(A28&lt;&gt;A27,1,H27+1)</f>
        <v>27</v>
      </c>
    </row>
    <row r="29" customFormat="false" ht="15" hidden="true" customHeight="false" outlineLevel="0" collapsed="false">
      <c r="A29" s="152" t="s">
        <v>205</v>
      </c>
      <c r="B29" s="152" t="s">
        <v>208</v>
      </c>
      <c r="C29" s="152" t="s">
        <v>241</v>
      </c>
      <c r="D29" s="153" t="n">
        <v>33393</v>
      </c>
      <c r="E29" s="153" t="n">
        <v>2757</v>
      </c>
      <c r="F29" s="96" t="n">
        <f aca="false">D29/(D29+E29)</f>
        <v>0.923734439834025</v>
      </c>
      <c r="G29" s="96" t="n">
        <f aca="false">D29/SUMIF($A$2:$A$983,$A29,$D$2:$D$983)</f>
        <v>0.0087251092826927</v>
      </c>
      <c r="H29" s="94" t="n">
        <f aca="false">IF(A29&lt;&gt;A28,1,H28+1)</f>
        <v>28</v>
      </c>
    </row>
    <row r="30" customFormat="false" ht="15" hidden="false" customHeight="false" outlineLevel="0" collapsed="false">
      <c r="A30" s="152" t="s">
        <v>205</v>
      </c>
      <c r="B30" s="152" t="s">
        <v>238</v>
      </c>
      <c r="C30" s="152" t="s">
        <v>242</v>
      </c>
      <c r="D30" s="153" t="n">
        <v>31967</v>
      </c>
      <c r="E30" s="153" t="n">
        <v>6167</v>
      </c>
      <c r="F30" s="96" t="n">
        <f aca="false">D30/(D30+E30)</f>
        <v>0.838280799286726</v>
      </c>
      <c r="G30" s="96" t="n">
        <f aca="false">D30/SUMIF($A$2:$A$983,$A30,$D$2:$D$983)</f>
        <v>0.00835251604946659</v>
      </c>
      <c r="H30" s="94" t="n">
        <f aca="false">IF(A30&lt;&gt;A29,1,H29+1)</f>
        <v>29</v>
      </c>
    </row>
    <row r="31" customFormat="false" ht="15" hidden="true" customHeight="false" outlineLevel="0" collapsed="false">
      <c r="A31" s="152" t="s">
        <v>205</v>
      </c>
      <c r="B31" s="152" t="s">
        <v>238</v>
      </c>
      <c r="C31" s="152" t="s">
        <v>243</v>
      </c>
      <c r="D31" s="153" t="n">
        <v>30923</v>
      </c>
      <c r="E31" s="153" t="n">
        <v>4540</v>
      </c>
      <c r="F31" s="96" t="n">
        <f aca="false">D31/(D31+E31)</f>
        <v>0.871979245974678</v>
      </c>
      <c r="G31" s="96" t="n">
        <f aca="false">D31/SUMIF($A$2:$A$983,$A31,$D$2:$D$983)</f>
        <v>0.00807973390676808</v>
      </c>
      <c r="H31" s="94" t="n">
        <f aca="false">IF(A31&lt;&gt;A30,1,H30+1)</f>
        <v>30</v>
      </c>
    </row>
    <row r="32" customFormat="false" ht="15" hidden="true" customHeight="false" outlineLevel="0" collapsed="false">
      <c r="A32" s="152" t="s">
        <v>205</v>
      </c>
      <c r="B32" s="152" t="s">
        <v>220</v>
      </c>
      <c r="C32" s="152" t="s">
        <v>244</v>
      </c>
      <c r="D32" s="153" t="n">
        <v>29401</v>
      </c>
      <c r="E32" s="153" t="n">
        <v>3880</v>
      </c>
      <c r="F32" s="96" t="n">
        <f aca="false">D32/(D32+E32)</f>
        <v>0.883416964634476</v>
      </c>
      <c r="G32" s="96" t="n">
        <f aca="false">D32/SUMIF($A$2:$A$983,$A32,$D$2:$D$983)</f>
        <v>0.00768205725812141</v>
      </c>
      <c r="H32" s="94" t="n">
        <f aca="false">IF(A32&lt;&gt;A31,1,H31+1)</f>
        <v>31</v>
      </c>
    </row>
    <row r="33" customFormat="false" ht="15" hidden="true" customHeight="false" outlineLevel="0" collapsed="false">
      <c r="A33" s="152" t="s">
        <v>205</v>
      </c>
      <c r="B33" s="152" t="s">
        <v>208</v>
      </c>
      <c r="C33" s="152" t="s">
        <v>245</v>
      </c>
      <c r="D33" s="153" t="n">
        <v>27089</v>
      </c>
      <c r="E33" s="153" t="n">
        <v>1677</v>
      </c>
      <c r="F33" s="96" t="n">
        <f aca="false">D33/(D33+E33)</f>
        <v>0.941702009316554</v>
      </c>
      <c r="G33" s="96" t="n">
        <f aca="false">D33/SUMIF($A$2:$A$983,$A33,$D$2:$D$983)</f>
        <v>0.00707796500340978</v>
      </c>
      <c r="H33" s="94" t="n">
        <f aca="false">IF(A33&lt;&gt;A32,1,H32+1)</f>
        <v>32</v>
      </c>
    </row>
    <row r="34" customFormat="false" ht="15" hidden="true" customHeight="false" outlineLevel="0" collapsed="false">
      <c r="A34" s="152" t="s">
        <v>205</v>
      </c>
      <c r="B34" s="152" t="s">
        <v>218</v>
      </c>
      <c r="C34" s="152" t="s">
        <v>246</v>
      </c>
      <c r="D34" s="153" t="n">
        <v>24919</v>
      </c>
      <c r="E34" s="153" t="n">
        <v>12733</v>
      </c>
      <c r="F34" s="96" t="n">
        <f aca="false">D34/(D34+E34)</f>
        <v>0.661824073090407</v>
      </c>
      <c r="G34" s="96" t="n">
        <f aca="false">D34/SUMIF($A$2:$A$983,$A34,$D$2:$D$983)</f>
        <v>0.00651097530067438</v>
      </c>
      <c r="H34" s="94" t="n">
        <f aca="false">IF(A34&lt;&gt;A33,1,H33+1)</f>
        <v>33</v>
      </c>
    </row>
    <row r="35" customFormat="false" ht="15" hidden="true" customHeight="false" outlineLevel="0" collapsed="false">
      <c r="A35" s="152" t="s">
        <v>205</v>
      </c>
      <c r="B35" s="152" t="s">
        <v>218</v>
      </c>
      <c r="C35" s="152" t="s">
        <v>247</v>
      </c>
      <c r="D35" s="153" t="n">
        <v>18403</v>
      </c>
      <c r="E35" s="153" t="n">
        <v>1358</v>
      </c>
      <c r="F35" s="96" t="n">
        <f aca="false">D35/(D35+E35)</f>
        <v>0.931278781438186</v>
      </c>
      <c r="G35" s="96" t="n">
        <f aca="false">D35/SUMIF($A$2:$A$983,$A35,$D$2:$D$983)</f>
        <v>0.0048084384790044</v>
      </c>
      <c r="H35" s="94" t="n">
        <f aca="false">IF(A35&lt;&gt;A34,1,H34+1)</f>
        <v>34</v>
      </c>
    </row>
    <row r="36" customFormat="false" ht="15" hidden="true" customHeight="false" outlineLevel="0" collapsed="false">
      <c r="A36" s="152" t="s">
        <v>205</v>
      </c>
      <c r="B36" s="152" t="s">
        <v>218</v>
      </c>
      <c r="C36" s="152" t="s">
        <v>248</v>
      </c>
      <c r="D36" s="153" t="n">
        <v>17462</v>
      </c>
      <c r="E36" s="153" t="n">
        <v>10346</v>
      </c>
      <c r="F36" s="96" t="n">
        <f aca="false">D36/(D36+E36)</f>
        <v>0.627948791714614</v>
      </c>
      <c r="G36" s="96" t="n">
        <f aca="false">D36/SUMIF($A$2:$A$983,$A36,$D$2:$D$983)</f>
        <v>0.00456256875076753</v>
      </c>
      <c r="H36" s="94" t="n">
        <f aca="false">IF(A36&lt;&gt;A35,1,H35+1)</f>
        <v>35</v>
      </c>
    </row>
    <row r="37" customFormat="false" ht="15" hidden="true" customHeight="false" outlineLevel="0" collapsed="false">
      <c r="A37" s="152" t="s">
        <v>205</v>
      </c>
      <c r="B37" s="152" t="s">
        <v>218</v>
      </c>
      <c r="C37" s="152" t="s">
        <v>249</v>
      </c>
      <c r="D37" s="153" t="n">
        <v>17385</v>
      </c>
      <c r="E37" s="153" t="n">
        <v>8049</v>
      </c>
      <c r="F37" s="96" t="n">
        <f aca="false">D37/(D37+E37)</f>
        <v>0.683533852323661</v>
      </c>
      <c r="G37" s="96" t="n">
        <f aca="false">D37/SUMIF($A$2:$A$983,$A37,$D$2:$D$983)</f>
        <v>0.00454244976131562</v>
      </c>
      <c r="H37" s="94" t="n">
        <f aca="false">IF(A37&lt;&gt;A36,1,H36+1)</f>
        <v>36</v>
      </c>
    </row>
    <row r="38" customFormat="false" ht="15" hidden="true" customHeight="false" outlineLevel="0" collapsed="false">
      <c r="A38" s="152" t="s">
        <v>205</v>
      </c>
      <c r="B38" s="152" t="s">
        <v>206</v>
      </c>
      <c r="C38" s="152" t="s">
        <v>250</v>
      </c>
      <c r="D38" s="153" t="n">
        <v>16746</v>
      </c>
      <c r="E38" s="153" t="n">
        <v>8968</v>
      </c>
      <c r="F38" s="96" t="n">
        <f aca="false">D38/(D38+E38)</f>
        <v>0.651240569339659</v>
      </c>
      <c r="G38" s="96" t="n">
        <f aca="false">D38/SUMIF($A$2:$A$983,$A38,$D$2:$D$983)</f>
        <v>0.00437548827742257</v>
      </c>
      <c r="H38" s="94" t="n">
        <f aca="false">IF(A38&lt;&gt;A37,1,H37+1)</f>
        <v>37</v>
      </c>
    </row>
    <row r="39" customFormat="false" ht="15" hidden="true" customHeight="false" outlineLevel="0" collapsed="false">
      <c r="A39" s="152" t="s">
        <v>205</v>
      </c>
      <c r="B39" s="152" t="s">
        <v>251</v>
      </c>
      <c r="C39" s="152" t="s">
        <v>252</v>
      </c>
      <c r="D39" s="153" t="n">
        <v>14784</v>
      </c>
      <c r="E39" s="153" t="n">
        <v>988</v>
      </c>
      <c r="F39" s="96" t="n">
        <f aca="false">D39/(D39+E39)</f>
        <v>0.937357342125285</v>
      </c>
      <c r="G39" s="96" t="n">
        <f aca="false">D39/SUMIF($A$2:$A$983,$A39,$D$2:$D$983)</f>
        <v>0.00386284597476504</v>
      </c>
      <c r="H39" s="94" t="n">
        <f aca="false">IF(A39&lt;&gt;A38,1,H38+1)</f>
        <v>38</v>
      </c>
    </row>
    <row r="40" customFormat="false" ht="15" hidden="true" customHeight="false" outlineLevel="0" collapsed="false">
      <c r="A40" s="152" t="s">
        <v>205</v>
      </c>
      <c r="B40" s="152" t="s">
        <v>251</v>
      </c>
      <c r="C40" s="152" t="s">
        <v>253</v>
      </c>
      <c r="D40" s="153" t="n">
        <v>14730</v>
      </c>
      <c r="E40" s="153" t="n">
        <v>1025</v>
      </c>
      <c r="F40" s="96" t="n">
        <f aca="false">D40/(D40+E40)</f>
        <v>0.934941288479848</v>
      </c>
      <c r="G40" s="96" t="n">
        <f aca="false">D40/SUMIF($A$2:$A$983,$A40,$D$2:$D$983)</f>
        <v>0.00384873655359098</v>
      </c>
      <c r="H40" s="94" t="n">
        <f aca="false">IF(A40&lt;&gt;A39,1,H39+1)</f>
        <v>39</v>
      </c>
    </row>
    <row r="41" customFormat="false" ht="15" hidden="true" customHeight="false" outlineLevel="0" collapsed="false">
      <c r="A41" s="152" t="s">
        <v>205</v>
      </c>
      <c r="B41" s="152" t="s">
        <v>251</v>
      </c>
      <c r="C41" s="152" t="s">
        <v>254</v>
      </c>
      <c r="D41" s="153" t="n">
        <v>14388</v>
      </c>
      <c r="E41" s="153" t="n">
        <v>820</v>
      </c>
      <c r="F41" s="96" t="n">
        <f aca="false">D41/(D41+E41)</f>
        <v>0.94608100999474</v>
      </c>
      <c r="G41" s="96" t="n">
        <f aca="false">D41/SUMIF($A$2:$A$983,$A41,$D$2:$D$983)</f>
        <v>0.00375937688615526</v>
      </c>
      <c r="H41" s="94" t="n">
        <f aca="false">IF(A41&lt;&gt;A40,1,H40+1)</f>
        <v>40</v>
      </c>
    </row>
    <row r="42" customFormat="false" ht="15" hidden="true" customHeight="false" outlineLevel="0" collapsed="false">
      <c r="A42" s="152" t="s">
        <v>205</v>
      </c>
      <c r="B42" s="152" t="s">
        <v>251</v>
      </c>
      <c r="C42" s="152" t="s">
        <v>255</v>
      </c>
      <c r="D42" s="153" t="n">
        <v>14388</v>
      </c>
      <c r="E42" s="153" t="n">
        <v>820</v>
      </c>
      <c r="F42" s="96" t="n">
        <f aca="false">D42/(D42+E42)</f>
        <v>0.94608100999474</v>
      </c>
      <c r="G42" s="96" t="n">
        <f aca="false">D42/SUMIF($A$2:$A$983,$A42,$D$2:$D$983)</f>
        <v>0.00375937688615526</v>
      </c>
      <c r="H42" s="94" t="n">
        <f aca="false">IF(A42&lt;&gt;A41,1,H41+1)</f>
        <v>41</v>
      </c>
    </row>
    <row r="43" customFormat="false" ht="15" hidden="true" customHeight="false" outlineLevel="0" collapsed="false">
      <c r="A43" s="152" t="s">
        <v>205</v>
      </c>
      <c r="B43" s="152" t="s">
        <v>251</v>
      </c>
      <c r="C43" s="152" t="s">
        <v>256</v>
      </c>
      <c r="D43" s="153" t="n">
        <v>14388</v>
      </c>
      <c r="E43" s="153" t="n">
        <v>820</v>
      </c>
      <c r="F43" s="96" t="n">
        <f aca="false">D43/(D43+E43)</f>
        <v>0.94608100999474</v>
      </c>
      <c r="G43" s="96" t="n">
        <f aca="false">D43/SUMIF($A$2:$A$983,$A43,$D$2:$D$983)</f>
        <v>0.00375937688615526</v>
      </c>
      <c r="H43" s="94" t="n">
        <f aca="false">IF(A43&lt;&gt;A42,1,H42+1)</f>
        <v>42</v>
      </c>
    </row>
    <row r="44" customFormat="false" ht="15" hidden="true" customHeight="false" outlineLevel="0" collapsed="false">
      <c r="A44" s="152" t="s">
        <v>205</v>
      </c>
      <c r="B44" s="152" t="s">
        <v>251</v>
      </c>
      <c r="C44" s="152" t="s">
        <v>257</v>
      </c>
      <c r="D44" s="153" t="n">
        <v>14388</v>
      </c>
      <c r="E44" s="153" t="n">
        <v>820</v>
      </c>
      <c r="F44" s="96" t="n">
        <f aca="false">D44/(D44+E44)</f>
        <v>0.94608100999474</v>
      </c>
      <c r="G44" s="96" t="n">
        <f aca="false">D44/SUMIF($A$2:$A$983,$A44,$D$2:$D$983)</f>
        <v>0.00375937688615526</v>
      </c>
      <c r="H44" s="94" t="n">
        <f aca="false">IF(A44&lt;&gt;A43,1,H43+1)</f>
        <v>43</v>
      </c>
    </row>
    <row r="45" customFormat="false" ht="15" hidden="true" customHeight="false" outlineLevel="0" collapsed="false">
      <c r="A45" s="152" t="s">
        <v>205</v>
      </c>
      <c r="B45" s="152" t="s">
        <v>251</v>
      </c>
      <c r="C45" s="152" t="s">
        <v>258</v>
      </c>
      <c r="D45" s="153" t="n">
        <v>14388</v>
      </c>
      <c r="E45" s="153" t="n">
        <v>820</v>
      </c>
      <c r="F45" s="96" t="n">
        <f aca="false">D45/(D45+E45)</f>
        <v>0.94608100999474</v>
      </c>
      <c r="G45" s="96" t="n">
        <f aca="false">D45/SUMIF($A$2:$A$983,$A45,$D$2:$D$983)</f>
        <v>0.00375937688615526</v>
      </c>
      <c r="H45" s="94" t="n">
        <f aca="false">IF(A45&lt;&gt;A44,1,H44+1)</f>
        <v>44</v>
      </c>
    </row>
    <row r="46" customFormat="false" ht="15" hidden="true" customHeight="false" outlineLevel="0" collapsed="false">
      <c r="A46" s="152" t="s">
        <v>205</v>
      </c>
      <c r="B46" s="152" t="s">
        <v>251</v>
      </c>
      <c r="C46" s="152" t="s">
        <v>259</v>
      </c>
      <c r="D46" s="153" t="n">
        <v>14388</v>
      </c>
      <c r="E46" s="153" t="n">
        <v>820</v>
      </c>
      <c r="F46" s="96" t="n">
        <f aca="false">D46/(D46+E46)</f>
        <v>0.94608100999474</v>
      </c>
      <c r="G46" s="96" t="n">
        <f aca="false">D46/SUMIF($A$2:$A$983,$A46,$D$2:$D$983)</f>
        <v>0.00375937688615526</v>
      </c>
      <c r="H46" s="94" t="n">
        <f aca="false">IF(A46&lt;&gt;A45,1,H45+1)</f>
        <v>45</v>
      </c>
    </row>
    <row r="47" customFormat="false" ht="15" hidden="true" customHeight="false" outlineLevel="0" collapsed="false">
      <c r="A47" s="152" t="s">
        <v>205</v>
      </c>
      <c r="B47" s="152" t="s">
        <v>208</v>
      </c>
      <c r="C47" s="152" t="s">
        <v>260</v>
      </c>
      <c r="D47" s="153" t="n">
        <v>13483</v>
      </c>
      <c r="E47" s="153" t="n">
        <v>899</v>
      </c>
      <c r="F47" s="96" t="n">
        <f aca="false">D47/(D47+E47)</f>
        <v>0.93749130858017</v>
      </c>
      <c r="G47" s="96" t="n">
        <f aca="false">D47/SUMIF($A$2:$A$983,$A47,$D$2:$D$983)</f>
        <v>0.0035229134387011</v>
      </c>
      <c r="H47" s="94" t="n">
        <f aca="false">IF(A47&lt;&gt;A46,1,H46+1)</f>
        <v>46</v>
      </c>
    </row>
    <row r="48" customFormat="false" ht="15" hidden="true" customHeight="false" outlineLevel="0" collapsed="false">
      <c r="A48" s="152" t="s">
        <v>205</v>
      </c>
      <c r="B48" s="152" t="s">
        <v>222</v>
      </c>
      <c r="C48" s="152" t="s">
        <v>261</v>
      </c>
      <c r="D48" s="153" t="n">
        <v>13145</v>
      </c>
      <c r="E48" s="153" t="n">
        <v>2582</v>
      </c>
      <c r="F48" s="96" t="n">
        <f aca="false">D48/(D48+E48)</f>
        <v>0.835823742608253</v>
      </c>
      <c r="G48" s="96" t="n">
        <f aca="false">D48/SUMIF($A$2:$A$983,$A48,$D$2:$D$983)</f>
        <v>0.00343459891357457</v>
      </c>
      <c r="H48" s="94" t="n">
        <f aca="false">IF(A48&lt;&gt;A47,1,H47+1)</f>
        <v>47</v>
      </c>
    </row>
    <row r="49" customFormat="false" ht="15" hidden="true" customHeight="false" outlineLevel="0" collapsed="false">
      <c r="A49" s="152" t="s">
        <v>205</v>
      </c>
      <c r="B49" s="152" t="s">
        <v>208</v>
      </c>
      <c r="C49" s="152" t="s">
        <v>262</v>
      </c>
      <c r="D49" s="153" t="n">
        <v>12025</v>
      </c>
      <c r="E49" s="153" t="n">
        <v>1040</v>
      </c>
      <c r="F49" s="96" t="n">
        <f aca="false">D49/(D49+E49)</f>
        <v>0.920398009950249</v>
      </c>
      <c r="G49" s="96" t="n">
        <f aca="false">D49/SUMIF($A$2:$A$983,$A49,$D$2:$D$983)</f>
        <v>0.00314195906700146</v>
      </c>
      <c r="H49" s="94" t="n">
        <f aca="false">IF(A49&lt;&gt;A48,1,H48+1)</f>
        <v>48</v>
      </c>
    </row>
    <row r="50" customFormat="false" ht="15" hidden="true" customHeight="false" outlineLevel="0" collapsed="false">
      <c r="A50" s="152" t="s">
        <v>205</v>
      </c>
      <c r="B50" s="152" t="s">
        <v>222</v>
      </c>
      <c r="C50" s="152" t="s">
        <v>263</v>
      </c>
      <c r="D50" s="153" t="n">
        <v>11006</v>
      </c>
      <c r="E50" s="153" t="n">
        <v>0</v>
      </c>
      <c r="F50" s="96" t="n">
        <f aca="false">D50/(D50+E50)</f>
        <v>1</v>
      </c>
      <c r="G50" s="96" t="n">
        <f aca="false">D50/SUMIF($A$2:$A$983,$A50,$D$2:$D$983)</f>
        <v>0.00287570906373539</v>
      </c>
      <c r="H50" s="94" t="n">
        <f aca="false">IF(A50&lt;&gt;A49,1,H49+1)</f>
        <v>49</v>
      </c>
    </row>
    <row r="51" customFormat="false" ht="15" hidden="true" customHeight="false" outlineLevel="0" collapsed="false">
      <c r="A51" s="152" t="s">
        <v>205</v>
      </c>
      <c r="B51" s="152" t="s">
        <v>222</v>
      </c>
      <c r="C51" s="152" t="s">
        <v>264</v>
      </c>
      <c r="D51" s="153" t="n">
        <v>10913</v>
      </c>
      <c r="E51" s="153" t="n">
        <v>2556</v>
      </c>
      <c r="F51" s="96" t="n">
        <f aca="false">D51/(D51+E51)</f>
        <v>0.810230900586532</v>
      </c>
      <c r="G51" s="96" t="n">
        <f aca="false">D51/SUMIF($A$2:$A$983,$A51,$D$2:$D$983)</f>
        <v>0.00285140950504673</v>
      </c>
      <c r="H51" s="94" t="n">
        <f aca="false">IF(A51&lt;&gt;A50,1,H50+1)</f>
        <v>50</v>
      </c>
    </row>
    <row r="52" customFormat="false" ht="15" hidden="true" customHeight="false" outlineLevel="0" collapsed="false">
      <c r="A52" s="152" t="s">
        <v>205</v>
      </c>
      <c r="B52" s="152" t="s">
        <v>208</v>
      </c>
      <c r="C52" s="152" t="s">
        <v>265</v>
      </c>
      <c r="D52" s="153" t="n">
        <v>10687</v>
      </c>
      <c r="E52" s="153" t="n">
        <v>1478</v>
      </c>
      <c r="F52" s="96" t="n">
        <f aca="false">D52/(D52+E52)</f>
        <v>0.878503904644472</v>
      </c>
      <c r="G52" s="96" t="n">
        <f aca="false">D52/SUMIF($A$2:$A$983,$A52,$D$2:$D$983)</f>
        <v>0.00279235896457751</v>
      </c>
      <c r="H52" s="94" t="n">
        <f aca="false">IF(A52&lt;&gt;A51,1,H51+1)</f>
        <v>51</v>
      </c>
    </row>
    <row r="53" customFormat="false" ht="15" hidden="true" customHeight="false" outlineLevel="0" collapsed="false">
      <c r="A53" s="152" t="s">
        <v>205</v>
      </c>
      <c r="B53" s="152" t="s">
        <v>231</v>
      </c>
      <c r="C53" s="152" t="s">
        <v>266</v>
      </c>
      <c r="D53" s="153" t="n">
        <v>9029</v>
      </c>
      <c r="E53" s="153" t="n">
        <v>1613</v>
      </c>
      <c r="F53" s="96" t="n">
        <f aca="false">D53/(D53+E53)</f>
        <v>0.848430746100357</v>
      </c>
      <c r="G53" s="96" t="n">
        <f aca="false">D53/SUMIF($A$2:$A$983,$A53,$D$2:$D$983)</f>
        <v>0.00235914747741839</v>
      </c>
      <c r="H53" s="94" t="n">
        <f aca="false">IF(A53&lt;&gt;A52,1,H52+1)</f>
        <v>52</v>
      </c>
    </row>
    <row r="54" customFormat="false" ht="15" hidden="true" customHeight="false" outlineLevel="0" collapsed="false">
      <c r="A54" s="152" t="s">
        <v>205</v>
      </c>
      <c r="B54" s="152" t="s">
        <v>231</v>
      </c>
      <c r="C54" s="152" t="s">
        <v>267</v>
      </c>
      <c r="D54" s="153" t="n">
        <v>7537</v>
      </c>
      <c r="E54" s="153" t="n">
        <v>168</v>
      </c>
      <c r="F54" s="96" t="n">
        <f aca="false">D54/(D54+E54)</f>
        <v>0.978195976638546</v>
      </c>
      <c r="G54" s="96" t="n">
        <f aca="false">D54/SUMIF($A$2:$A$983,$A54,$D$2:$D$983)</f>
        <v>0.00196930939609065</v>
      </c>
      <c r="H54" s="94" t="n">
        <f aca="false">IF(A54&lt;&gt;A53,1,H53+1)</f>
        <v>53</v>
      </c>
    </row>
    <row r="55" customFormat="false" ht="15" hidden="true" customHeight="false" outlineLevel="0" collapsed="false">
      <c r="A55" s="152" t="s">
        <v>205</v>
      </c>
      <c r="B55" s="152" t="s">
        <v>231</v>
      </c>
      <c r="C55" s="152" t="s">
        <v>268</v>
      </c>
      <c r="D55" s="153" t="n">
        <v>7135</v>
      </c>
      <c r="E55" s="153" t="n">
        <v>0</v>
      </c>
      <c r="F55" s="96" t="n">
        <f aca="false">D55/(D55+E55)</f>
        <v>1</v>
      </c>
      <c r="G55" s="96" t="n">
        <f aca="false">D55/SUMIF($A$2:$A$983,$A55,$D$2:$D$983)</f>
        <v>0.00186427259401708</v>
      </c>
      <c r="H55" s="94" t="n">
        <f aca="false">IF(A55&lt;&gt;A54,1,H54+1)</f>
        <v>54</v>
      </c>
    </row>
    <row r="56" customFormat="false" ht="15" hidden="true" customHeight="false" outlineLevel="0" collapsed="false">
      <c r="A56" s="152" t="s">
        <v>205</v>
      </c>
      <c r="B56" s="152" t="s">
        <v>208</v>
      </c>
      <c r="C56" s="152" t="s">
        <v>269</v>
      </c>
      <c r="D56" s="153" t="n">
        <v>6930</v>
      </c>
      <c r="E56" s="153" t="n">
        <v>1728</v>
      </c>
      <c r="F56" s="96" t="n">
        <f aca="false">D56/(D56+E56)</f>
        <v>0.8004158004158</v>
      </c>
      <c r="G56" s="96" t="n">
        <f aca="false">D56/SUMIF($A$2:$A$983,$A56,$D$2:$D$983)</f>
        <v>0.00181070905067111</v>
      </c>
      <c r="H56" s="94" t="n">
        <f aca="false">IF(A56&lt;&gt;A55,1,H55+1)</f>
        <v>55</v>
      </c>
    </row>
    <row r="57" customFormat="false" ht="15" hidden="true" customHeight="false" outlineLevel="0" collapsed="false">
      <c r="A57" s="152" t="s">
        <v>205</v>
      </c>
      <c r="B57" s="152" t="s">
        <v>231</v>
      </c>
      <c r="C57" s="152" t="s">
        <v>270</v>
      </c>
      <c r="D57" s="153" t="n">
        <v>6104</v>
      </c>
      <c r="E57" s="153" t="n">
        <v>296</v>
      </c>
      <c r="F57" s="96" t="n">
        <f aca="false">D57/(D57+E57)</f>
        <v>0.95375</v>
      </c>
      <c r="G57" s="96" t="n">
        <f aca="false">D57/SUMIF($A$2:$A$983,$A57,$D$2:$D$983)</f>
        <v>0.00159488716382344</v>
      </c>
      <c r="H57" s="94" t="n">
        <f aca="false">IF(A57&lt;&gt;A56,1,H56+1)</f>
        <v>56</v>
      </c>
    </row>
    <row r="58" customFormat="false" ht="15" hidden="true" customHeight="false" outlineLevel="0" collapsed="false">
      <c r="A58" s="152" t="s">
        <v>205</v>
      </c>
      <c r="B58" s="152" t="s">
        <v>231</v>
      </c>
      <c r="C58" s="152" t="s">
        <v>271</v>
      </c>
      <c r="D58" s="153" t="n">
        <v>5834</v>
      </c>
      <c r="E58" s="153" t="n">
        <v>168</v>
      </c>
      <c r="F58" s="96" t="n">
        <f aca="false">D58/(D58+E58)</f>
        <v>0.972009330223259</v>
      </c>
      <c r="G58" s="96" t="n">
        <f aca="false">D58/SUMIF($A$2:$A$983,$A58,$D$2:$D$983)</f>
        <v>0.00152434005795314</v>
      </c>
      <c r="H58" s="94" t="n">
        <f aca="false">IF(A58&lt;&gt;A57,1,H57+1)</f>
        <v>57</v>
      </c>
    </row>
    <row r="59" customFormat="false" ht="15" hidden="true" customHeight="false" outlineLevel="0" collapsed="false">
      <c r="A59" s="152" t="s">
        <v>205</v>
      </c>
      <c r="B59" s="152" t="s">
        <v>222</v>
      </c>
      <c r="C59" s="152" t="s">
        <v>272</v>
      </c>
      <c r="D59" s="153" t="n">
        <v>5722</v>
      </c>
      <c r="E59" s="153" t="n">
        <v>174</v>
      </c>
      <c r="F59" s="96" t="n">
        <f aca="false">D59/(D59+E59)</f>
        <v>0.970488466757124</v>
      </c>
      <c r="G59" s="96" t="n">
        <f aca="false">D59/SUMIF($A$2:$A$983,$A59,$D$2:$D$983)</f>
        <v>0.00149507607329583</v>
      </c>
      <c r="H59" s="94" t="n">
        <f aca="false">IF(A59&lt;&gt;A58,1,H58+1)</f>
        <v>58</v>
      </c>
    </row>
    <row r="60" customFormat="false" ht="15" hidden="true" customHeight="false" outlineLevel="0" collapsed="false">
      <c r="A60" s="152" t="s">
        <v>205</v>
      </c>
      <c r="B60" s="152" t="s">
        <v>218</v>
      </c>
      <c r="C60" s="152" t="s">
        <v>273</v>
      </c>
      <c r="D60" s="153" t="n">
        <v>5565</v>
      </c>
      <c r="E60" s="153" t="n">
        <v>349</v>
      </c>
      <c r="F60" s="96" t="n">
        <f aca="false">D60/(D60+E60)</f>
        <v>0.940987487318228</v>
      </c>
      <c r="G60" s="96" t="n">
        <f aca="false">D60/SUMIF($A$2:$A$983,$A60,$D$2:$D$983)</f>
        <v>0.00145405423766014</v>
      </c>
      <c r="H60" s="94" t="n">
        <f aca="false">IF(A60&lt;&gt;A59,1,H59+1)</f>
        <v>59</v>
      </c>
    </row>
    <row r="61" customFormat="false" ht="15" hidden="true" customHeight="false" outlineLevel="0" collapsed="false">
      <c r="A61" s="152" t="s">
        <v>205</v>
      </c>
      <c r="B61" s="152" t="s">
        <v>208</v>
      </c>
      <c r="C61" s="152" t="s">
        <v>274</v>
      </c>
      <c r="D61" s="153" t="n">
        <v>5494</v>
      </c>
      <c r="E61" s="153" t="n">
        <v>354</v>
      </c>
      <c r="F61" s="96" t="n">
        <f aca="false">D61/(D61+E61)</f>
        <v>0.939466484268126</v>
      </c>
      <c r="G61" s="96" t="n">
        <f aca="false">D61/SUMIF($A$2:$A$983,$A61,$D$2:$D$983)</f>
        <v>0.00143550296167202</v>
      </c>
      <c r="H61" s="94" t="n">
        <f aca="false">IF(A61&lt;&gt;A60,1,H60+1)</f>
        <v>60</v>
      </c>
    </row>
    <row r="62" customFormat="false" ht="15" hidden="true" customHeight="false" outlineLevel="0" collapsed="false">
      <c r="A62" s="152" t="s">
        <v>205</v>
      </c>
      <c r="B62" s="152" t="s">
        <v>218</v>
      </c>
      <c r="C62" s="152" t="s">
        <v>275</v>
      </c>
      <c r="D62" s="153" t="n">
        <v>5213</v>
      </c>
      <c r="E62" s="153" t="n">
        <v>2415</v>
      </c>
      <c r="F62" s="96" t="n">
        <f aca="false">D62/(D62+E62)</f>
        <v>0.683403251179864</v>
      </c>
      <c r="G62" s="96" t="n">
        <f aca="false">D62/SUMIF($A$2:$A$983,$A62,$D$2:$D$983)</f>
        <v>0.00136208171445144</v>
      </c>
      <c r="H62" s="94" t="n">
        <f aca="false">IF(A62&lt;&gt;A61,1,H61+1)</f>
        <v>61</v>
      </c>
    </row>
    <row r="63" customFormat="false" ht="15" hidden="true" customHeight="false" outlineLevel="0" collapsed="false">
      <c r="A63" s="152" t="s">
        <v>205</v>
      </c>
      <c r="B63" s="152" t="s">
        <v>218</v>
      </c>
      <c r="C63" s="152" t="s">
        <v>276</v>
      </c>
      <c r="D63" s="153" t="n">
        <v>4467</v>
      </c>
      <c r="E63" s="153" t="n">
        <v>3583</v>
      </c>
      <c r="F63" s="96" t="n">
        <f aca="false">D63/(D63+E63)</f>
        <v>0.554906832298137</v>
      </c>
      <c r="G63" s="96" t="n">
        <f aca="false">D63/SUMIF($A$2:$A$983,$A63,$D$2:$D$983)</f>
        <v>0.00116716267378757</v>
      </c>
      <c r="H63" s="94" t="n">
        <f aca="false">IF(A63&lt;&gt;A62,1,H62+1)</f>
        <v>62</v>
      </c>
    </row>
    <row r="64" customFormat="false" ht="15" hidden="true" customHeight="false" outlineLevel="0" collapsed="false">
      <c r="A64" s="152" t="s">
        <v>205</v>
      </c>
      <c r="B64" s="152" t="s">
        <v>210</v>
      </c>
      <c r="C64" s="152" t="s">
        <v>277</v>
      </c>
      <c r="D64" s="153" t="n">
        <v>3155</v>
      </c>
      <c r="E64" s="153" t="n">
        <v>970</v>
      </c>
      <c r="F64" s="96" t="n">
        <f aca="false">D64/(D64+E64)</f>
        <v>0.764848484848485</v>
      </c>
      <c r="G64" s="96" t="n">
        <f aca="false">D64/SUMIF($A$2:$A$983,$A64,$D$2:$D$983)</f>
        <v>0.000824355996373356</v>
      </c>
      <c r="H64" s="94" t="n">
        <f aca="false">IF(A64&lt;&gt;A63,1,H63+1)</f>
        <v>63</v>
      </c>
    </row>
    <row r="65" customFormat="false" ht="15" hidden="true" customHeight="false" outlineLevel="0" collapsed="false">
      <c r="A65" s="152" t="s">
        <v>205</v>
      </c>
      <c r="B65" s="152" t="s">
        <v>251</v>
      </c>
      <c r="C65" s="152" t="s">
        <v>278</v>
      </c>
      <c r="D65" s="153" t="n">
        <v>2821</v>
      </c>
      <c r="E65" s="153" t="n">
        <v>934</v>
      </c>
      <c r="F65" s="96" t="n">
        <f aca="false">D65/(D65+E65)</f>
        <v>0.751264980026631</v>
      </c>
      <c r="G65" s="96" t="n">
        <f aca="false">D65/SUMIF($A$2:$A$983,$A65,$D$2:$D$983)</f>
        <v>0.000737086613556018</v>
      </c>
      <c r="H65" s="94" t="n">
        <f aca="false">IF(A65&lt;&gt;A64,1,H64+1)</f>
        <v>64</v>
      </c>
    </row>
    <row r="66" customFormat="false" ht="15" hidden="true" customHeight="false" outlineLevel="0" collapsed="false">
      <c r="A66" s="152" t="s">
        <v>205</v>
      </c>
      <c r="B66" s="152" t="s">
        <v>222</v>
      </c>
      <c r="C66" s="152" t="s">
        <v>279</v>
      </c>
      <c r="D66" s="153" t="n">
        <v>2791</v>
      </c>
      <c r="E66" s="153" t="n">
        <v>453</v>
      </c>
      <c r="F66" s="96" t="n">
        <f aca="false">D66/(D66+E66)</f>
        <v>0.86035758323058</v>
      </c>
      <c r="G66" s="96" t="n">
        <f aca="false">D66/SUMIF($A$2:$A$983,$A66,$D$2:$D$983)</f>
        <v>0.000729248046237096</v>
      </c>
      <c r="H66" s="94" t="n">
        <f aca="false">IF(A66&lt;&gt;A65,1,H65+1)</f>
        <v>65</v>
      </c>
    </row>
    <row r="67" customFormat="false" ht="15" hidden="true" customHeight="false" outlineLevel="0" collapsed="false">
      <c r="A67" s="152" t="s">
        <v>205</v>
      </c>
      <c r="B67" s="152" t="s">
        <v>208</v>
      </c>
      <c r="C67" s="152" t="s">
        <v>280</v>
      </c>
      <c r="D67" s="153" t="n">
        <v>2752</v>
      </c>
      <c r="E67" s="153" t="n">
        <v>0</v>
      </c>
      <c r="F67" s="96" t="n">
        <f aca="false">D67/(D67+E67)</f>
        <v>1</v>
      </c>
      <c r="G67" s="96" t="n">
        <f aca="false">D67/SUMIF($A$2:$A$983,$A67,$D$2:$D$983)</f>
        <v>0.000719057908722496</v>
      </c>
      <c r="H67" s="94" t="n">
        <f aca="false">IF(A67&lt;&gt;A66,1,H66+1)</f>
        <v>66</v>
      </c>
    </row>
    <row r="68" customFormat="false" ht="15" hidden="true" customHeight="false" outlineLevel="0" collapsed="false">
      <c r="A68" s="152" t="s">
        <v>205</v>
      </c>
      <c r="B68" s="152" t="s">
        <v>222</v>
      </c>
      <c r="C68" s="152" t="s">
        <v>281</v>
      </c>
      <c r="D68" s="153" t="n">
        <v>2703</v>
      </c>
      <c r="E68" s="153" t="n">
        <v>621</v>
      </c>
      <c r="F68" s="96" t="n">
        <f aca="false">D68/(D68+E68)</f>
        <v>0.813176895306859</v>
      </c>
      <c r="G68" s="96" t="n">
        <f aca="false">D68/SUMIF($A$2:$A$983,$A68,$D$2:$D$983)</f>
        <v>0.000706254915434923</v>
      </c>
      <c r="H68" s="94" t="n">
        <f aca="false">IF(A68&lt;&gt;A67,1,H67+1)</f>
        <v>67</v>
      </c>
    </row>
    <row r="69" customFormat="false" ht="15" hidden="true" customHeight="false" outlineLevel="0" collapsed="false">
      <c r="A69" s="152" t="s">
        <v>205</v>
      </c>
      <c r="B69" s="152" t="s">
        <v>231</v>
      </c>
      <c r="C69" s="152" t="s">
        <v>282</v>
      </c>
      <c r="D69" s="153" t="n">
        <v>2632</v>
      </c>
      <c r="E69" s="153"/>
      <c r="F69" s="96" t="n">
        <f aca="false">D69/(D69+E69)</f>
        <v>1</v>
      </c>
      <c r="G69" s="96" t="n">
        <f aca="false">D69/SUMIF($A$2:$A$983,$A69,$D$2:$D$983)</f>
        <v>0.000687703639446806</v>
      </c>
      <c r="H69" s="94" t="n">
        <f aca="false">IF(A69&lt;&gt;A68,1,H68+1)</f>
        <v>68</v>
      </c>
    </row>
    <row r="70" customFormat="false" ht="15" hidden="true" customHeight="false" outlineLevel="0" collapsed="false">
      <c r="A70" s="152" t="s">
        <v>205</v>
      </c>
      <c r="B70" s="152" t="s">
        <v>231</v>
      </c>
      <c r="C70" s="152" t="s">
        <v>283</v>
      </c>
      <c r="D70" s="153" t="n">
        <v>2443</v>
      </c>
      <c r="E70" s="153" t="n">
        <v>1157</v>
      </c>
      <c r="F70" s="96" t="n">
        <f aca="false">D70/(D70+E70)</f>
        <v>0.678611111111111</v>
      </c>
      <c r="G70" s="96" t="n">
        <f aca="false">D70/SUMIF($A$2:$A$983,$A70,$D$2:$D$983)</f>
        <v>0.000638320665337594</v>
      </c>
      <c r="H70" s="94" t="n">
        <f aca="false">IF(A70&lt;&gt;A69,1,H69+1)</f>
        <v>69</v>
      </c>
    </row>
    <row r="71" customFormat="false" ht="15" hidden="true" customHeight="false" outlineLevel="0" collapsed="false">
      <c r="A71" s="152" t="s">
        <v>205</v>
      </c>
      <c r="B71" s="152" t="s">
        <v>251</v>
      </c>
      <c r="C71" s="152" t="s">
        <v>284</v>
      </c>
      <c r="D71" s="153" t="n">
        <v>2425</v>
      </c>
      <c r="E71" s="153" t="n">
        <v>587</v>
      </c>
      <c r="F71" s="96" t="n">
        <f aca="false">D71/(D71+E71)</f>
        <v>0.805112881806109</v>
      </c>
      <c r="G71" s="96" t="n">
        <f aca="false">D71/SUMIF($A$2:$A$983,$A71,$D$2:$D$983)</f>
        <v>0.00063361752494624</v>
      </c>
      <c r="H71" s="94" t="n">
        <f aca="false">IF(A71&lt;&gt;A70,1,H70+1)</f>
        <v>70</v>
      </c>
    </row>
    <row r="72" customFormat="false" ht="15" hidden="true" customHeight="false" outlineLevel="0" collapsed="false">
      <c r="A72" s="152" t="s">
        <v>205</v>
      </c>
      <c r="B72" s="152" t="s">
        <v>220</v>
      </c>
      <c r="C72" s="152" t="s">
        <v>285</v>
      </c>
      <c r="D72" s="153" t="n">
        <v>1320</v>
      </c>
      <c r="E72" s="153" t="n">
        <v>350</v>
      </c>
      <c r="F72" s="96" t="n">
        <f aca="false">D72/(D72+E72)</f>
        <v>0.790419161676647</v>
      </c>
      <c r="G72" s="96" t="n">
        <f aca="false">D72/SUMIF($A$2:$A$983,$A72,$D$2:$D$983)</f>
        <v>0.000344896962032593</v>
      </c>
      <c r="H72" s="94" t="n">
        <f aca="false">IF(A72&lt;&gt;A71,1,H71+1)</f>
        <v>71</v>
      </c>
    </row>
    <row r="73" customFormat="false" ht="15" hidden="true" customHeight="false" outlineLevel="0" collapsed="false">
      <c r="A73" s="152" t="s">
        <v>205</v>
      </c>
      <c r="B73" s="152" t="s">
        <v>218</v>
      </c>
      <c r="C73" s="152" t="s">
        <v>286</v>
      </c>
      <c r="D73" s="153" t="n">
        <v>1261</v>
      </c>
      <c r="E73" s="153" t="n">
        <v>315</v>
      </c>
      <c r="F73" s="96" t="n">
        <f aca="false">D73/(D73+E73)</f>
        <v>0.800126903553299</v>
      </c>
      <c r="G73" s="96" t="n">
        <f aca="false">D73/SUMIF($A$2:$A$983,$A73,$D$2:$D$983)</f>
        <v>0.000329481112972045</v>
      </c>
      <c r="H73" s="94" t="n">
        <f aca="false">IF(A73&lt;&gt;A72,1,H72+1)</f>
        <v>72</v>
      </c>
    </row>
    <row r="74" customFormat="false" ht="15" hidden="true" customHeight="false" outlineLevel="0" collapsed="false">
      <c r="A74" s="152" t="s">
        <v>205</v>
      </c>
      <c r="B74" s="152" t="s">
        <v>222</v>
      </c>
      <c r="C74" s="152" t="s">
        <v>287</v>
      </c>
      <c r="D74" s="153" t="n">
        <v>1155</v>
      </c>
      <c r="E74" s="153"/>
      <c r="F74" s="96" t="n">
        <f aca="false">D74/(D74+E74)</f>
        <v>1</v>
      </c>
      <c r="G74" s="96" t="n">
        <f aca="false">D74/SUMIF($A$2:$A$983,$A74,$D$2:$D$983)</f>
        <v>0.000301784841778519</v>
      </c>
      <c r="H74" s="94" t="n">
        <f aca="false">IF(A74&lt;&gt;A73,1,H73+1)</f>
        <v>73</v>
      </c>
    </row>
    <row r="75" customFormat="false" ht="15" hidden="true" customHeight="false" outlineLevel="0" collapsed="false">
      <c r="A75" s="152" t="s">
        <v>205</v>
      </c>
      <c r="B75" s="152" t="s">
        <v>222</v>
      </c>
      <c r="C75" s="152" t="s">
        <v>288</v>
      </c>
      <c r="D75" s="153" t="n">
        <v>999</v>
      </c>
      <c r="E75" s="153"/>
      <c r="F75" s="96" t="n">
        <f aca="false">D75/(D75+E75)</f>
        <v>1</v>
      </c>
      <c r="G75" s="96" t="n">
        <f aca="false">D75/SUMIF($A$2:$A$983,$A75,$D$2:$D$983)</f>
        <v>0.000261024291720121</v>
      </c>
      <c r="H75" s="94" t="n">
        <f aca="false">IF(A75&lt;&gt;A74,1,H74+1)</f>
        <v>74</v>
      </c>
    </row>
    <row r="76" customFormat="false" ht="15" hidden="true" customHeight="false" outlineLevel="0" collapsed="false">
      <c r="A76" s="152" t="s">
        <v>205</v>
      </c>
      <c r="B76" s="152" t="s">
        <v>222</v>
      </c>
      <c r="C76" s="152" t="s">
        <v>289</v>
      </c>
      <c r="D76" s="153" t="n">
        <v>672</v>
      </c>
      <c r="E76" s="153" t="n">
        <v>578</v>
      </c>
      <c r="F76" s="96" t="n">
        <f aca="false">D76/(D76+E76)</f>
        <v>0.5376</v>
      </c>
      <c r="G76" s="96" t="n">
        <f aca="false">D76/SUMIF($A$2:$A$983,$A76,$D$2:$D$983)</f>
        <v>0.000175583907943865</v>
      </c>
      <c r="H76" s="94" t="n">
        <f aca="false">IF(A76&lt;&gt;A75,1,H75+1)</f>
        <v>75</v>
      </c>
    </row>
    <row r="77" customFormat="false" ht="15" hidden="true" customHeight="false" outlineLevel="0" collapsed="false">
      <c r="A77" s="152" t="s">
        <v>205</v>
      </c>
      <c r="B77" s="152" t="s">
        <v>222</v>
      </c>
      <c r="C77" s="152" t="s">
        <v>290</v>
      </c>
      <c r="D77" s="153" t="n">
        <v>629</v>
      </c>
      <c r="E77" s="153"/>
      <c r="F77" s="96" t="n">
        <f aca="false">D77/(D77+E77)</f>
        <v>1</v>
      </c>
      <c r="G77" s="96" t="n">
        <f aca="false">D77/SUMIF($A$2:$A$983,$A77,$D$2:$D$983)</f>
        <v>0.000164348628120076</v>
      </c>
      <c r="H77" s="94" t="n">
        <f aca="false">IF(A77&lt;&gt;A76,1,H76+1)</f>
        <v>76</v>
      </c>
    </row>
    <row r="78" customFormat="false" ht="15" hidden="true" customHeight="false" outlineLevel="0" collapsed="false">
      <c r="A78" s="152" t="s">
        <v>205</v>
      </c>
      <c r="B78" s="152" t="s">
        <v>218</v>
      </c>
      <c r="C78" s="152" t="s">
        <v>291</v>
      </c>
      <c r="D78" s="153" t="n">
        <v>458</v>
      </c>
      <c r="E78" s="153"/>
      <c r="F78" s="96" t="n">
        <f aca="false">D78/(D78+E78)</f>
        <v>1</v>
      </c>
      <c r="G78" s="96" t="n">
        <f aca="false">D78/SUMIF($A$2:$A$983,$A78,$D$2:$D$983)</f>
        <v>0.000119668794402218</v>
      </c>
      <c r="H78" s="94" t="n">
        <f aca="false">IF(A78&lt;&gt;A77,1,H77+1)</f>
        <v>77</v>
      </c>
    </row>
    <row r="79" customFormat="false" ht="15" hidden="true" customHeight="false" outlineLevel="0" collapsed="false">
      <c r="A79" s="152" t="s">
        <v>205</v>
      </c>
      <c r="B79" s="152" t="s">
        <v>222</v>
      </c>
      <c r="C79" s="152" t="s">
        <v>292</v>
      </c>
      <c r="D79" s="153" t="n">
        <v>416</v>
      </c>
      <c r="E79" s="153" t="n">
        <v>174</v>
      </c>
      <c r="F79" s="96" t="n">
        <f aca="false">D79/(D79+E79)</f>
        <v>0.705084745762712</v>
      </c>
      <c r="G79" s="96" t="n">
        <f aca="false">D79/SUMIF($A$2:$A$983,$A79,$D$2:$D$983)</f>
        <v>0.000108694800155726</v>
      </c>
      <c r="H79" s="94" t="n">
        <f aca="false">IF(A79&lt;&gt;A78,1,H78+1)</f>
        <v>78</v>
      </c>
    </row>
    <row r="80" customFormat="false" ht="15" hidden="true" customHeight="false" outlineLevel="0" collapsed="false">
      <c r="A80" s="152" t="s">
        <v>205</v>
      </c>
      <c r="B80" s="152" t="s">
        <v>251</v>
      </c>
      <c r="C80" s="152" t="s">
        <v>293</v>
      </c>
      <c r="D80" s="153" t="n">
        <v>396</v>
      </c>
      <c r="E80" s="153" t="n">
        <v>168</v>
      </c>
      <c r="F80" s="96" t="n">
        <f aca="false">D80/(D80+E80)</f>
        <v>0.702127659574468</v>
      </c>
      <c r="G80" s="96" t="n">
        <f aca="false">D80/SUMIF($A$2:$A$983,$A80,$D$2:$D$983)</f>
        <v>0.000103469088609778</v>
      </c>
      <c r="H80" s="94" t="n">
        <f aca="false">IF(A80&lt;&gt;A79,1,H79+1)</f>
        <v>79</v>
      </c>
    </row>
    <row r="81" customFormat="false" ht="15" hidden="true" customHeight="false" outlineLevel="0" collapsed="false">
      <c r="A81" s="152" t="s">
        <v>205</v>
      </c>
      <c r="B81" s="152" t="s">
        <v>251</v>
      </c>
      <c r="C81" s="152" t="s">
        <v>294</v>
      </c>
      <c r="D81" s="153" t="n">
        <v>396</v>
      </c>
      <c r="E81" s="153" t="n">
        <v>168</v>
      </c>
      <c r="F81" s="96" t="n">
        <f aca="false">D81/(D81+E81)</f>
        <v>0.702127659574468</v>
      </c>
      <c r="G81" s="96" t="n">
        <f aca="false">D81/SUMIF($A$2:$A$983,$A81,$D$2:$D$983)</f>
        <v>0.000103469088609778</v>
      </c>
      <c r="H81" s="94" t="n">
        <f aca="false">IF(A81&lt;&gt;A80,1,H80+1)</f>
        <v>80</v>
      </c>
    </row>
    <row r="82" customFormat="false" ht="15" hidden="true" customHeight="false" outlineLevel="0" collapsed="false">
      <c r="A82" s="152" t="s">
        <v>205</v>
      </c>
      <c r="B82" s="152" t="s">
        <v>251</v>
      </c>
      <c r="C82" s="152" t="s">
        <v>295</v>
      </c>
      <c r="D82" s="153" t="n">
        <v>396</v>
      </c>
      <c r="E82" s="153" t="n">
        <v>168</v>
      </c>
      <c r="F82" s="96" t="n">
        <f aca="false">D82/(D82+E82)</f>
        <v>0.702127659574468</v>
      </c>
      <c r="G82" s="96" t="n">
        <f aca="false">D82/SUMIF($A$2:$A$983,$A82,$D$2:$D$983)</f>
        <v>0.000103469088609778</v>
      </c>
      <c r="H82" s="94" t="n">
        <f aca="false">IF(A82&lt;&gt;A81,1,H81+1)</f>
        <v>81</v>
      </c>
    </row>
    <row r="83" customFormat="false" ht="15" hidden="true" customHeight="false" outlineLevel="0" collapsed="false">
      <c r="A83" s="152" t="s">
        <v>205</v>
      </c>
      <c r="B83" s="152" t="s">
        <v>251</v>
      </c>
      <c r="C83" s="152" t="s">
        <v>296</v>
      </c>
      <c r="D83" s="153" t="n">
        <v>396</v>
      </c>
      <c r="E83" s="153" t="n">
        <v>168</v>
      </c>
      <c r="F83" s="96" t="n">
        <f aca="false">D83/(D83+E83)</f>
        <v>0.702127659574468</v>
      </c>
      <c r="G83" s="96" t="n">
        <f aca="false">D83/SUMIF($A$2:$A$983,$A83,$D$2:$D$983)</f>
        <v>0.000103469088609778</v>
      </c>
      <c r="H83" s="94" t="n">
        <f aca="false">IF(A83&lt;&gt;A82,1,H82+1)</f>
        <v>82</v>
      </c>
    </row>
    <row r="84" customFormat="false" ht="15" hidden="true" customHeight="false" outlineLevel="0" collapsed="false">
      <c r="A84" s="152" t="s">
        <v>205</v>
      </c>
      <c r="B84" s="152" t="s">
        <v>251</v>
      </c>
      <c r="C84" s="152" t="s">
        <v>297</v>
      </c>
      <c r="D84" s="153" t="n">
        <v>396</v>
      </c>
      <c r="E84" s="153" t="n">
        <v>168</v>
      </c>
      <c r="F84" s="96" t="n">
        <f aca="false">D84/(D84+E84)</f>
        <v>0.702127659574468</v>
      </c>
      <c r="G84" s="96" t="n">
        <f aca="false">D84/SUMIF($A$2:$A$983,$A84,$D$2:$D$983)</f>
        <v>0.000103469088609778</v>
      </c>
      <c r="H84" s="94" t="n">
        <f aca="false">IF(A84&lt;&gt;A83,1,H83+1)</f>
        <v>83</v>
      </c>
    </row>
    <row r="85" customFormat="false" ht="15" hidden="true" customHeight="false" outlineLevel="0" collapsed="false">
      <c r="A85" s="152" t="s">
        <v>205</v>
      </c>
      <c r="B85" s="152" t="s">
        <v>251</v>
      </c>
      <c r="C85" s="152" t="s">
        <v>298</v>
      </c>
      <c r="D85" s="153" t="n">
        <v>396</v>
      </c>
      <c r="E85" s="153" t="n">
        <v>168</v>
      </c>
      <c r="F85" s="96" t="n">
        <f aca="false">D85/(D85+E85)</f>
        <v>0.702127659574468</v>
      </c>
      <c r="G85" s="96" t="n">
        <f aca="false">D85/SUMIF($A$2:$A$983,$A85,$D$2:$D$983)</f>
        <v>0.000103469088609778</v>
      </c>
      <c r="H85" s="94" t="n">
        <f aca="false">IF(A85&lt;&gt;A84,1,H84+1)</f>
        <v>84</v>
      </c>
    </row>
    <row r="86" customFormat="false" ht="15" hidden="true" customHeight="false" outlineLevel="0" collapsed="false">
      <c r="A86" s="152" t="s">
        <v>205</v>
      </c>
      <c r="B86" s="152" t="s">
        <v>251</v>
      </c>
      <c r="C86" s="152" t="s">
        <v>299</v>
      </c>
      <c r="D86" s="153" t="n">
        <v>396</v>
      </c>
      <c r="E86" s="153" t="n">
        <v>168</v>
      </c>
      <c r="F86" s="96" t="n">
        <f aca="false">D86/(D86+E86)</f>
        <v>0.702127659574468</v>
      </c>
      <c r="G86" s="96" t="n">
        <f aca="false">D86/SUMIF($A$2:$A$983,$A86,$D$2:$D$983)</f>
        <v>0.000103469088609778</v>
      </c>
      <c r="H86" s="94" t="n">
        <f aca="false">IF(A86&lt;&gt;A85,1,H85+1)</f>
        <v>85</v>
      </c>
    </row>
    <row r="87" customFormat="false" ht="15" hidden="true" customHeight="false" outlineLevel="0" collapsed="false">
      <c r="A87" s="152" t="s">
        <v>205</v>
      </c>
      <c r="B87" s="152" t="s">
        <v>251</v>
      </c>
      <c r="C87" s="152" t="s">
        <v>300</v>
      </c>
      <c r="D87" s="153" t="n">
        <v>396</v>
      </c>
      <c r="E87" s="153" t="n">
        <v>168</v>
      </c>
      <c r="F87" s="96" t="n">
        <f aca="false">D87/(D87+E87)</f>
        <v>0.702127659574468</v>
      </c>
      <c r="G87" s="96" t="n">
        <f aca="false">D87/SUMIF($A$2:$A$983,$A87,$D$2:$D$983)</f>
        <v>0.000103469088609778</v>
      </c>
      <c r="H87" s="94" t="n">
        <f aca="false">IF(A87&lt;&gt;A86,1,H86+1)</f>
        <v>86</v>
      </c>
    </row>
    <row r="88" customFormat="false" ht="15" hidden="true" customHeight="false" outlineLevel="0" collapsed="false">
      <c r="A88" s="152" t="s">
        <v>205</v>
      </c>
      <c r="B88" s="152" t="s">
        <v>222</v>
      </c>
      <c r="C88" s="152" t="s">
        <v>301</v>
      </c>
      <c r="D88" s="153" t="n">
        <v>370</v>
      </c>
      <c r="E88" s="153"/>
      <c r="F88" s="96" t="n">
        <f aca="false">D88/(D88+E88)</f>
        <v>1</v>
      </c>
      <c r="G88" s="96" t="n">
        <f aca="false">D88/SUMIF($A$2:$A$983,$A88,$D$2:$D$983)</f>
        <v>9.66756636000449E-005</v>
      </c>
      <c r="H88" s="94" t="n">
        <f aca="false">IF(A88&lt;&gt;A87,1,H87+1)</f>
        <v>87</v>
      </c>
    </row>
    <row r="89" customFormat="false" ht="15" hidden="true" customHeight="false" outlineLevel="0" collapsed="false">
      <c r="A89" s="152" t="s">
        <v>205</v>
      </c>
      <c r="B89" s="152" t="s">
        <v>251</v>
      </c>
      <c r="C89" s="152" t="s">
        <v>302</v>
      </c>
      <c r="D89" s="153" t="n">
        <v>342</v>
      </c>
      <c r="E89" s="153" t="n">
        <v>205</v>
      </c>
      <c r="F89" s="96" t="n">
        <f aca="false">D89/(D89+E89)</f>
        <v>0.625228519195612</v>
      </c>
      <c r="G89" s="96" t="n">
        <f aca="false">D89/SUMIF($A$2:$A$983,$A89,$D$2:$D$983)</f>
        <v>8.93596674357172E-005</v>
      </c>
      <c r="H89" s="94" t="n">
        <f aca="false">IF(A89&lt;&gt;A88,1,H88+1)</f>
        <v>88</v>
      </c>
    </row>
    <row r="90" customFormat="false" ht="15" hidden="true" customHeight="false" outlineLevel="0" collapsed="false">
      <c r="A90" s="152" t="s">
        <v>205</v>
      </c>
      <c r="B90" s="152" t="s">
        <v>303</v>
      </c>
      <c r="C90" s="152" t="s">
        <v>304</v>
      </c>
      <c r="D90" s="153" t="n">
        <v>319</v>
      </c>
      <c r="E90" s="153" t="n">
        <v>1274</v>
      </c>
      <c r="F90" s="96" t="n">
        <f aca="false">D90/(D90+E90)</f>
        <v>0.200251098556183</v>
      </c>
      <c r="G90" s="96" t="n">
        <f aca="false">D90/SUMIF($A$2:$A$983,$A90,$D$2:$D$983)</f>
        <v>8.33500991578766E-005</v>
      </c>
      <c r="H90" s="94" t="n">
        <f aca="false">IF(A90&lt;&gt;A89,1,H89+1)</f>
        <v>89</v>
      </c>
    </row>
    <row r="91" customFormat="false" ht="15" hidden="true" customHeight="false" outlineLevel="0" collapsed="false">
      <c r="A91" s="152" t="s">
        <v>205</v>
      </c>
      <c r="B91" s="152" t="s">
        <v>231</v>
      </c>
      <c r="C91" s="152" t="s">
        <v>305</v>
      </c>
      <c r="D91" s="153" t="n">
        <v>277</v>
      </c>
      <c r="E91" s="153"/>
      <c r="F91" s="96" t="n">
        <f aca="false">D91/(D91+E91)</f>
        <v>1</v>
      </c>
      <c r="G91" s="96" t="n">
        <f aca="false">D91/SUMIF($A$2:$A$983,$A91,$D$2:$D$983)</f>
        <v>7.2376104911385E-005</v>
      </c>
      <c r="H91" s="94" t="n">
        <f aca="false">IF(A91&lt;&gt;A90,1,H90+1)</f>
        <v>90</v>
      </c>
    </row>
    <row r="92" customFormat="false" ht="15" hidden="true" customHeight="false" outlineLevel="0" collapsed="false">
      <c r="A92" s="152" t="s">
        <v>205</v>
      </c>
      <c r="B92" s="152" t="s">
        <v>220</v>
      </c>
      <c r="C92" s="152" t="s">
        <v>306</v>
      </c>
      <c r="D92" s="153" t="n">
        <v>229</v>
      </c>
      <c r="E92" s="153"/>
      <c r="F92" s="96" t="n">
        <f aca="false">D92/(D92+E92)</f>
        <v>1</v>
      </c>
      <c r="G92" s="96" t="n">
        <f aca="false">D92/SUMIF($A$2:$A$983,$A92,$D$2:$D$983)</f>
        <v>5.98343972011089E-005</v>
      </c>
      <c r="H92" s="94" t="n">
        <f aca="false">IF(A92&lt;&gt;A91,1,H91+1)</f>
        <v>91</v>
      </c>
    </row>
    <row r="93" customFormat="false" ht="15" hidden="true" customHeight="false" outlineLevel="0" collapsed="false">
      <c r="A93" s="152" t="s">
        <v>205</v>
      </c>
      <c r="B93" s="152" t="s">
        <v>307</v>
      </c>
      <c r="C93" s="152" t="s">
        <v>308</v>
      </c>
      <c r="D93" s="153" t="n">
        <v>203</v>
      </c>
      <c r="E93" s="153"/>
      <c r="F93" s="96" t="n">
        <f aca="false">D93/(D93+E93)</f>
        <v>1</v>
      </c>
      <c r="G93" s="96" t="n">
        <f aca="false">D93/SUMIF($A$2:$A$983,$A93,$D$2:$D$983)</f>
        <v>5.3040972191376E-005</v>
      </c>
      <c r="H93" s="94" t="n">
        <f aca="false">IF(A93&lt;&gt;A92,1,H92+1)</f>
        <v>92</v>
      </c>
    </row>
    <row r="94" customFormat="false" ht="15" hidden="true" customHeight="false" outlineLevel="0" collapsed="false">
      <c r="A94" s="152" t="s">
        <v>205</v>
      </c>
      <c r="B94" s="152" t="s">
        <v>307</v>
      </c>
      <c r="C94" s="152" t="s">
        <v>309</v>
      </c>
      <c r="D94" s="153"/>
      <c r="E94" s="153" t="n">
        <v>204</v>
      </c>
      <c r="F94" s="96" t="n">
        <f aca="false">D94/(D94+E94)</f>
        <v>0</v>
      </c>
      <c r="G94" s="96" t="n">
        <f aca="false">D94/SUMIF($A$2:$A$983,$A94,$D$2:$D$983)</f>
        <v>0</v>
      </c>
      <c r="H94" s="94" t="n">
        <f aca="false">IF(A94&lt;&gt;A93,1,H93+1)</f>
        <v>93</v>
      </c>
    </row>
    <row r="95" customFormat="false" ht="15" hidden="true" customHeight="false" outlineLevel="0" collapsed="false">
      <c r="A95" s="152" t="s">
        <v>310</v>
      </c>
      <c r="B95" s="152" t="s">
        <v>206</v>
      </c>
      <c r="C95" s="152" t="s">
        <v>207</v>
      </c>
      <c r="D95" s="153" t="n">
        <v>511762</v>
      </c>
      <c r="E95" s="153" t="n">
        <v>510734</v>
      </c>
      <c r="F95" s="96" t="n">
        <f aca="false">D95/(D95+E95)</f>
        <v>0.500502691453072</v>
      </c>
      <c r="G95" s="96" t="n">
        <f aca="false">D95/SUMIF($A$2:$A$983,$A95,$D$2:$D$983)</f>
        <v>0.131582599965266</v>
      </c>
      <c r="H95" s="94" t="n">
        <f aca="false">IF(A95&lt;&gt;A94,1,H94+1)</f>
        <v>1</v>
      </c>
    </row>
    <row r="96" customFormat="false" ht="15" hidden="true" customHeight="false" outlineLevel="0" collapsed="false">
      <c r="A96" s="152" t="s">
        <v>310</v>
      </c>
      <c r="B96" s="152" t="s">
        <v>220</v>
      </c>
      <c r="C96" s="152" t="s">
        <v>221</v>
      </c>
      <c r="D96" s="153" t="n">
        <v>366814</v>
      </c>
      <c r="E96" s="153" t="n">
        <v>241684</v>
      </c>
      <c r="F96" s="96" t="n">
        <f aca="false">D96/(D96+E96)</f>
        <v>0.602818743857827</v>
      </c>
      <c r="G96" s="96" t="n">
        <f aca="false">D96/SUMIF($A$2:$A$983,$A96,$D$2:$D$983)</f>
        <v>0.0943140362583764</v>
      </c>
      <c r="H96" s="94" t="n">
        <f aca="false">IF(A96&lt;&gt;A95,1,H95+1)</f>
        <v>2</v>
      </c>
    </row>
    <row r="97" customFormat="false" ht="15" hidden="true" customHeight="false" outlineLevel="0" collapsed="false">
      <c r="A97" s="152" t="s">
        <v>310</v>
      </c>
      <c r="B97" s="152" t="s">
        <v>218</v>
      </c>
      <c r="C97" s="152" t="s">
        <v>219</v>
      </c>
      <c r="D97" s="153" t="n">
        <v>350418</v>
      </c>
      <c r="E97" s="153" t="n">
        <v>451971</v>
      </c>
      <c r="F97" s="96" t="n">
        <f aca="false">D97/(D97+E97)</f>
        <v>0.436718349827827</v>
      </c>
      <c r="G97" s="96" t="n">
        <f aca="false">D97/SUMIF($A$2:$A$983,$A97,$D$2:$D$983)</f>
        <v>0.0900983494566394</v>
      </c>
      <c r="H97" s="94" t="n">
        <f aca="false">IF(A97&lt;&gt;A96,1,H96+1)</f>
        <v>3</v>
      </c>
    </row>
    <row r="98" customFormat="false" ht="15" hidden="true" customHeight="false" outlineLevel="0" collapsed="false">
      <c r="A98" s="152" t="s">
        <v>310</v>
      </c>
      <c r="B98" s="152" t="s">
        <v>210</v>
      </c>
      <c r="C98" s="152" t="s">
        <v>211</v>
      </c>
      <c r="D98" s="153" t="n">
        <v>227771</v>
      </c>
      <c r="E98" s="153" t="n">
        <v>476796</v>
      </c>
      <c r="F98" s="96" t="n">
        <f aca="false">D98/(D98+E98)</f>
        <v>0.323277984918397</v>
      </c>
      <c r="G98" s="96" t="n">
        <f aca="false">D98/SUMIF($A$2:$A$983,$A98,$D$2:$D$983)</f>
        <v>0.0585637471650663</v>
      </c>
      <c r="H98" s="94" t="n">
        <f aca="false">IF(A98&lt;&gt;A97,1,H97+1)</f>
        <v>4</v>
      </c>
    </row>
    <row r="99" customFormat="false" ht="15" hidden="true" customHeight="false" outlineLevel="0" collapsed="false">
      <c r="A99" s="152" t="s">
        <v>310</v>
      </c>
      <c r="B99" s="152" t="s">
        <v>210</v>
      </c>
      <c r="C99" s="152" t="s">
        <v>236</v>
      </c>
      <c r="D99" s="153" t="n">
        <v>207161</v>
      </c>
      <c r="E99" s="153" t="n">
        <v>499370</v>
      </c>
      <c r="F99" s="96" t="n">
        <f aca="false">D99/(D99+E99)</f>
        <v>0.293208649018939</v>
      </c>
      <c r="G99" s="96" t="n">
        <f aca="false">D99/SUMIF($A$2:$A$983,$A99,$D$2:$D$983)</f>
        <v>0.0532645702326561</v>
      </c>
      <c r="H99" s="94" t="n">
        <f aca="false">IF(A99&lt;&gt;A98,1,H98+1)</f>
        <v>5</v>
      </c>
    </row>
    <row r="100" customFormat="false" ht="15" hidden="true" customHeight="false" outlineLevel="0" collapsed="false">
      <c r="A100" s="152" t="s">
        <v>310</v>
      </c>
      <c r="B100" s="152" t="s">
        <v>206</v>
      </c>
      <c r="C100" s="152" t="s">
        <v>217</v>
      </c>
      <c r="D100" s="153" t="n">
        <v>200368</v>
      </c>
      <c r="E100" s="153" t="n">
        <v>256383</v>
      </c>
      <c r="F100" s="96" t="n">
        <f aca="false">D100/(D100+E100)</f>
        <v>0.438681031897029</v>
      </c>
      <c r="G100" s="96" t="n">
        <f aca="false">D100/SUMIF($A$2:$A$983,$A100,$D$2:$D$983)</f>
        <v>0.0515179759142736</v>
      </c>
      <c r="H100" s="94" t="n">
        <f aca="false">IF(A100&lt;&gt;A99,1,H99+1)</f>
        <v>6</v>
      </c>
    </row>
    <row r="101" customFormat="false" ht="15" hidden="true" customHeight="false" outlineLevel="0" collapsed="false">
      <c r="A101" s="152" t="s">
        <v>310</v>
      </c>
      <c r="B101" s="152" t="s">
        <v>210</v>
      </c>
      <c r="C101" s="152" t="s">
        <v>226</v>
      </c>
      <c r="D101" s="153" t="n">
        <v>182572</v>
      </c>
      <c r="E101" s="153" t="n">
        <v>332268</v>
      </c>
      <c r="F101" s="96" t="n">
        <f aca="false">D101/(D101+E101)</f>
        <v>0.354618910729547</v>
      </c>
      <c r="G101" s="96" t="n">
        <f aca="false">D101/SUMIF($A$2:$A$983,$A101,$D$2:$D$983)</f>
        <v>0.0469423256139741</v>
      </c>
      <c r="H101" s="94" t="n">
        <f aca="false">IF(A101&lt;&gt;A100,1,H100+1)</f>
        <v>7</v>
      </c>
    </row>
    <row r="102" customFormat="false" ht="15" hidden="true" customHeight="false" outlineLevel="0" collapsed="false">
      <c r="A102" s="152" t="s">
        <v>310</v>
      </c>
      <c r="B102" s="152" t="s">
        <v>218</v>
      </c>
      <c r="C102" s="152" t="s">
        <v>246</v>
      </c>
      <c r="D102" s="153" t="n">
        <v>126898</v>
      </c>
      <c r="E102" s="153" t="n">
        <v>123762</v>
      </c>
      <c r="F102" s="96" t="n">
        <f aca="false">D102/(D102+E102)</f>
        <v>0.506255485518232</v>
      </c>
      <c r="G102" s="96" t="n">
        <f aca="false">D102/SUMIF($A$2:$A$983,$A102,$D$2:$D$983)</f>
        <v>0.0326276057432798</v>
      </c>
      <c r="H102" s="94" t="n">
        <f aca="false">IF(A102&lt;&gt;A101,1,H101+1)</f>
        <v>8</v>
      </c>
    </row>
    <row r="103" customFormat="false" ht="15" hidden="true" customHeight="false" outlineLevel="0" collapsed="false">
      <c r="A103" s="152" t="s">
        <v>310</v>
      </c>
      <c r="B103" s="152" t="s">
        <v>231</v>
      </c>
      <c r="C103" s="152" t="s">
        <v>311</v>
      </c>
      <c r="D103" s="153" t="n">
        <v>121277</v>
      </c>
      <c r="E103" s="153" t="n">
        <v>74255</v>
      </c>
      <c r="F103" s="96" t="n">
        <f aca="false">D103/(D103+E103)</f>
        <v>0.620241188143117</v>
      </c>
      <c r="G103" s="96" t="n">
        <f aca="false">D103/SUMIF($A$2:$A$983,$A103,$D$2:$D$983)</f>
        <v>0.0311823522965511</v>
      </c>
      <c r="H103" s="94" t="n">
        <f aca="false">IF(A103&lt;&gt;A102,1,H102+1)</f>
        <v>9</v>
      </c>
    </row>
    <row r="104" customFormat="false" ht="15" hidden="true" customHeight="false" outlineLevel="0" collapsed="false">
      <c r="A104" s="152" t="s">
        <v>310</v>
      </c>
      <c r="B104" s="152" t="s">
        <v>208</v>
      </c>
      <c r="C104" s="152" t="s">
        <v>233</v>
      </c>
      <c r="D104" s="153" t="n">
        <v>118086</v>
      </c>
      <c r="E104" s="153" t="n">
        <v>90641</v>
      </c>
      <c r="F104" s="96" t="n">
        <f aca="false">D104/(D104+E104)</f>
        <v>0.565743770571129</v>
      </c>
      <c r="G104" s="96" t="n">
        <f aca="false">D104/SUMIF($A$2:$A$983,$A104,$D$2:$D$983)</f>
        <v>0.0303618926366132</v>
      </c>
      <c r="H104" s="94" t="n">
        <f aca="false">IF(A104&lt;&gt;A103,1,H103+1)</f>
        <v>10</v>
      </c>
    </row>
    <row r="105" customFormat="false" ht="15" hidden="true" customHeight="false" outlineLevel="0" collapsed="false">
      <c r="A105" s="152" t="s">
        <v>310</v>
      </c>
      <c r="B105" s="152" t="s">
        <v>218</v>
      </c>
      <c r="C105" s="152" t="s">
        <v>230</v>
      </c>
      <c r="D105" s="153" t="n">
        <v>105556</v>
      </c>
      <c r="E105" s="153" t="n">
        <v>145104</v>
      </c>
      <c r="F105" s="96" t="n">
        <f aca="false">D105/(D105+E105)</f>
        <v>0.421112263624033</v>
      </c>
      <c r="G105" s="96" t="n">
        <f aca="false">D105/SUMIF($A$2:$A$983,$A105,$D$2:$D$983)</f>
        <v>0.0271402193244783</v>
      </c>
      <c r="H105" s="94" t="n">
        <f aca="false">IF(A105&lt;&gt;A104,1,H104+1)</f>
        <v>11</v>
      </c>
    </row>
    <row r="106" customFormat="false" ht="15" hidden="true" customHeight="false" outlineLevel="0" collapsed="false">
      <c r="A106" s="152" t="s">
        <v>310</v>
      </c>
      <c r="B106" s="152" t="s">
        <v>218</v>
      </c>
      <c r="C106" s="152" t="s">
        <v>312</v>
      </c>
      <c r="D106" s="153" t="n">
        <v>105060</v>
      </c>
      <c r="E106" s="153" t="n">
        <v>148627</v>
      </c>
      <c r="F106" s="96" t="n">
        <f aca="false">D106/(D106+E106)</f>
        <v>0.41413237572284</v>
      </c>
      <c r="G106" s="96" t="n">
        <f aca="false">D106/SUMIF($A$2:$A$983,$A106,$D$2:$D$983)</f>
        <v>0.0270126893992733</v>
      </c>
      <c r="H106" s="94" t="n">
        <f aca="false">IF(A106&lt;&gt;A105,1,H105+1)</f>
        <v>12</v>
      </c>
    </row>
    <row r="107" customFormat="false" ht="15" hidden="true" customHeight="false" outlineLevel="0" collapsed="false">
      <c r="A107" s="152" t="s">
        <v>310</v>
      </c>
      <c r="B107" s="152" t="s">
        <v>218</v>
      </c>
      <c r="C107" s="152" t="s">
        <v>248</v>
      </c>
      <c r="D107" s="153" t="n">
        <v>91829</v>
      </c>
      <c r="E107" s="153" t="n">
        <v>106806</v>
      </c>
      <c r="F107" s="96" t="n">
        <f aca="false">D107/(D107+E107)</f>
        <v>0.4623001988572</v>
      </c>
      <c r="G107" s="96" t="n">
        <f aca="false">D107/SUMIF($A$2:$A$983,$A107,$D$2:$D$983)</f>
        <v>0.0236107772210724</v>
      </c>
      <c r="H107" s="94" t="n">
        <f aca="false">IF(A107&lt;&gt;A106,1,H106+1)</f>
        <v>13</v>
      </c>
    </row>
    <row r="108" customFormat="false" ht="15" hidden="true" customHeight="false" outlineLevel="0" collapsed="false">
      <c r="A108" s="152" t="s">
        <v>310</v>
      </c>
      <c r="B108" s="152" t="s">
        <v>218</v>
      </c>
      <c r="C108" s="152" t="s">
        <v>247</v>
      </c>
      <c r="D108" s="153" t="n">
        <v>91020</v>
      </c>
      <c r="E108" s="153" t="n">
        <v>123497</v>
      </c>
      <c r="F108" s="96" t="n">
        <f aca="false">D108/(D108+E108)</f>
        <v>0.424302036668423</v>
      </c>
      <c r="G108" s="96" t="n">
        <f aca="false">D108/SUMIF($A$2:$A$983,$A108,$D$2:$D$983)</f>
        <v>0.0234027697422602</v>
      </c>
      <c r="H108" s="94" t="n">
        <f aca="false">IF(A108&lt;&gt;A107,1,H107+1)</f>
        <v>14</v>
      </c>
    </row>
    <row r="109" customFormat="false" ht="15" hidden="true" customHeight="false" outlineLevel="0" collapsed="false">
      <c r="A109" s="152" t="s">
        <v>310</v>
      </c>
      <c r="B109" s="152" t="s">
        <v>218</v>
      </c>
      <c r="C109" s="152" t="s">
        <v>313</v>
      </c>
      <c r="D109" s="153" t="n">
        <v>87632</v>
      </c>
      <c r="E109" s="153" t="n">
        <v>135527</v>
      </c>
      <c r="F109" s="96" t="n">
        <f aca="false">D109/(D109+E109)</f>
        <v>0.392688621117678</v>
      </c>
      <c r="G109" s="96" t="n">
        <f aca="false">D109/SUMIF($A$2:$A$983,$A109,$D$2:$D$983)</f>
        <v>0.0225316580757388</v>
      </c>
      <c r="H109" s="94" t="n">
        <f aca="false">IF(A109&lt;&gt;A108,1,H108+1)</f>
        <v>15</v>
      </c>
    </row>
    <row r="110" customFormat="false" ht="15" hidden="true" customHeight="false" outlineLevel="0" collapsed="false">
      <c r="A110" s="152" t="s">
        <v>310</v>
      </c>
      <c r="B110" s="152" t="s">
        <v>210</v>
      </c>
      <c r="C110" s="152" t="s">
        <v>212</v>
      </c>
      <c r="D110" s="153" t="n">
        <v>75795</v>
      </c>
      <c r="E110" s="153" t="n">
        <v>140084</v>
      </c>
      <c r="F110" s="96" t="n">
        <f aca="false">D110/(D110+E110)</f>
        <v>0.351099458492952</v>
      </c>
      <c r="G110" s="96" t="n">
        <f aca="false">D110/SUMIF($A$2:$A$983,$A110,$D$2:$D$983)</f>
        <v>0.0194881666953923</v>
      </c>
      <c r="H110" s="94" t="n">
        <f aca="false">IF(A110&lt;&gt;A109,1,H109+1)</f>
        <v>16</v>
      </c>
    </row>
    <row r="111" customFormat="false" ht="15" hidden="true" customHeight="false" outlineLevel="0" collapsed="false">
      <c r="A111" s="152" t="s">
        <v>310</v>
      </c>
      <c r="B111" s="152" t="s">
        <v>222</v>
      </c>
      <c r="C111" s="152" t="s">
        <v>264</v>
      </c>
      <c r="D111" s="153" t="n">
        <v>71482</v>
      </c>
      <c r="E111" s="153" t="n">
        <v>41589</v>
      </c>
      <c r="F111" s="96" t="n">
        <f aca="false">D111/(D111+E111)</f>
        <v>0.632186856046201</v>
      </c>
      <c r="G111" s="96" t="n">
        <f aca="false">D111/SUMIF($A$2:$A$983,$A111,$D$2:$D$983)</f>
        <v>0.0183792220030349</v>
      </c>
      <c r="H111" s="94" t="n">
        <f aca="false">IF(A111&lt;&gt;A110,1,H110+1)</f>
        <v>17</v>
      </c>
    </row>
    <row r="112" customFormat="false" ht="15" hidden="true" customHeight="false" outlineLevel="0" collapsed="false">
      <c r="A112" s="152" t="s">
        <v>310</v>
      </c>
      <c r="B112" s="152" t="s">
        <v>231</v>
      </c>
      <c r="C112" s="152" t="s">
        <v>283</v>
      </c>
      <c r="D112" s="153" t="n">
        <v>64629</v>
      </c>
      <c r="E112" s="153" t="n">
        <v>45354</v>
      </c>
      <c r="F112" s="96" t="n">
        <f aca="false">D112/(D112+E112)</f>
        <v>0.587627178745806</v>
      </c>
      <c r="G112" s="96" t="n">
        <f aca="false">D112/SUMIF($A$2:$A$983,$A112,$D$2:$D$983)</f>
        <v>0.0166172006775712</v>
      </c>
      <c r="H112" s="94" t="n">
        <f aca="false">IF(A112&lt;&gt;A111,1,H111+1)</f>
        <v>18</v>
      </c>
    </row>
    <row r="113" customFormat="false" ht="15" hidden="false" customHeight="false" outlineLevel="0" collapsed="false">
      <c r="A113" s="152" t="s">
        <v>310</v>
      </c>
      <c r="B113" s="152" t="s">
        <v>238</v>
      </c>
      <c r="C113" s="152" t="s">
        <v>242</v>
      </c>
      <c r="D113" s="153" t="n">
        <v>62026</v>
      </c>
      <c r="E113" s="153" t="n">
        <v>31717</v>
      </c>
      <c r="F113" s="96" t="n">
        <f aca="false">D113/(D113+E113)</f>
        <v>0.661660070618606</v>
      </c>
      <c r="G113" s="96" t="n">
        <f aca="false">D113/SUMIF($A$2:$A$983,$A113,$D$2:$D$983)</f>
        <v>0.0159479256870295</v>
      </c>
      <c r="H113" s="94" t="n">
        <f aca="false">IF(A113&lt;&gt;A112,1,H112+1)</f>
        <v>19</v>
      </c>
    </row>
    <row r="114" customFormat="false" ht="15" hidden="true" customHeight="false" outlineLevel="0" collapsed="false">
      <c r="A114" s="152" t="s">
        <v>310</v>
      </c>
      <c r="B114" s="152" t="s">
        <v>231</v>
      </c>
      <c r="C114" s="152" t="s">
        <v>314</v>
      </c>
      <c r="D114" s="153" t="n">
        <v>58045</v>
      </c>
      <c r="E114" s="153" t="n">
        <v>33802</v>
      </c>
      <c r="F114" s="96" t="n">
        <f aca="false">D114/(D114+E114)</f>
        <v>0.631974914803967</v>
      </c>
      <c r="G114" s="96" t="n">
        <f aca="false">D114/SUMIF($A$2:$A$983,$A114,$D$2:$D$983)</f>
        <v>0.0149243437671884</v>
      </c>
      <c r="H114" s="94" t="n">
        <f aca="false">IF(A114&lt;&gt;A113,1,H113+1)</f>
        <v>20</v>
      </c>
    </row>
    <row r="115" customFormat="false" ht="15" hidden="true" customHeight="false" outlineLevel="0" collapsed="false">
      <c r="A115" s="152" t="s">
        <v>310</v>
      </c>
      <c r="B115" s="152" t="s">
        <v>220</v>
      </c>
      <c r="C115" s="152" t="s">
        <v>240</v>
      </c>
      <c r="D115" s="153" t="n">
        <v>57806</v>
      </c>
      <c r="E115" s="153" t="n">
        <v>52571</v>
      </c>
      <c r="F115" s="96" t="n">
        <f aca="false">D115/(D115+E115)</f>
        <v>0.523714179584515</v>
      </c>
      <c r="G115" s="96" t="n">
        <f aca="false">D115/SUMIF($A$2:$A$983,$A115,$D$2:$D$983)</f>
        <v>0.0148628928556481</v>
      </c>
      <c r="H115" s="94" t="n">
        <f aca="false">IF(A115&lt;&gt;A114,1,H114+1)</f>
        <v>21</v>
      </c>
    </row>
    <row r="116" customFormat="false" ht="15" hidden="true" customHeight="false" outlineLevel="0" collapsed="false">
      <c r="A116" s="152" t="s">
        <v>310</v>
      </c>
      <c r="B116" s="152" t="s">
        <v>220</v>
      </c>
      <c r="C116" s="152" t="s">
        <v>224</v>
      </c>
      <c r="D116" s="153" t="n">
        <v>57328</v>
      </c>
      <c r="E116" s="153" t="n">
        <v>39448</v>
      </c>
      <c r="F116" s="96" t="n">
        <f aca="false">D116/(D116+E116)</f>
        <v>0.592378275605522</v>
      </c>
      <c r="G116" s="96" t="n">
        <f aca="false">D116/SUMIF($A$2:$A$983,$A116,$D$2:$D$983)</f>
        <v>0.0147399910325675</v>
      </c>
      <c r="H116" s="94" t="n">
        <f aca="false">IF(A116&lt;&gt;A115,1,H115+1)</f>
        <v>22</v>
      </c>
    </row>
    <row r="117" customFormat="false" ht="15" hidden="true" customHeight="false" outlineLevel="0" collapsed="false">
      <c r="A117" s="152" t="s">
        <v>310</v>
      </c>
      <c r="B117" s="152" t="s">
        <v>231</v>
      </c>
      <c r="C117" s="152" t="s">
        <v>315</v>
      </c>
      <c r="D117" s="153" t="n">
        <v>45416</v>
      </c>
      <c r="E117" s="153" t="n">
        <v>36933</v>
      </c>
      <c r="F117" s="96" t="n">
        <f aca="false">D117/(D117+E117)</f>
        <v>0.551506393520261</v>
      </c>
      <c r="G117" s="96" t="n">
        <f aca="false">D117/SUMIF($A$2:$A$983,$A117,$D$2:$D$983)</f>
        <v>0.0116772158933694</v>
      </c>
      <c r="H117" s="94" t="n">
        <f aca="false">IF(A117&lt;&gt;A116,1,H116+1)</f>
        <v>23</v>
      </c>
    </row>
    <row r="118" customFormat="false" ht="15" hidden="true" customHeight="false" outlineLevel="0" collapsed="false">
      <c r="A118" s="152" t="s">
        <v>310</v>
      </c>
      <c r="B118" s="152" t="s">
        <v>210</v>
      </c>
      <c r="C118" s="152" t="s">
        <v>214</v>
      </c>
      <c r="D118" s="153" t="n">
        <v>35491</v>
      </c>
      <c r="E118" s="153" t="n">
        <v>64766</v>
      </c>
      <c r="F118" s="96" t="n">
        <f aca="false">D118/(D118+E118)</f>
        <v>0.354000219436049</v>
      </c>
      <c r="G118" s="96" t="n">
        <f aca="false">D118/SUMIF($A$2:$A$983,$A118,$D$2:$D$983)</f>
        <v>0.00912533180534559</v>
      </c>
      <c r="H118" s="94" t="n">
        <f aca="false">IF(A118&lt;&gt;A117,1,H117+1)</f>
        <v>24</v>
      </c>
    </row>
    <row r="119" customFormat="false" ht="15" hidden="true" customHeight="false" outlineLevel="0" collapsed="false">
      <c r="A119" s="152" t="s">
        <v>310</v>
      </c>
      <c r="B119" s="152" t="s">
        <v>222</v>
      </c>
      <c r="C119" s="152" t="s">
        <v>223</v>
      </c>
      <c r="D119" s="153" t="n">
        <v>33372</v>
      </c>
      <c r="E119" s="153" t="n">
        <v>15577</v>
      </c>
      <c r="F119" s="96" t="n">
        <f aca="false">D119/(D119+E119)</f>
        <v>0.681770822693007</v>
      </c>
      <c r="G119" s="96" t="n">
        <f aca="false">D119/SUMIF($A$2:$A$983,$A119,$D$2:$D$983)</f>
        <v>0.00858050133859268</v>
      </c>
      <c r="H119" s="94" t="n">
        <f aca="false">IF(A119&lt;&gt;A118,1,H118+1)</f>
        <v>25</v>
      </c>
    </row>
    <row r="120" customFormat="false" ht="15" hidden="true" customHeight="false" outlineLevel="0" collapsed="false">
      <c r="A120" s="152" t="s">
        <v>310</v>
      </c>
      <c r="B120" s="152" t="s">
        <v>231</v>
      </c>
      <c r="C120" s="152" t="s">
        <v>316</v>
      </c>
      <c r="D120" s="153" t="n">
        <v>31778</v>
      </c>
      <c r="E120" s="153" t="n">
        <v>15630</v>
      </c>
      <c r="F120" s="96" t="n">
        <f aca="false">D120/(D120+E120)</f>
        <v>0.670308808639892</v>
      </c>
      <c r="G120" s="96" t="n">
        <f aca="false">D120/SUMIF($A$2:$A$983,$A120,$D$2:$D$983)</f>
        <v>0.00817065718380074</v>
      </c>
      <c r="H120" s="94" t="n">
        <f aca="false">IF(A120&lt;&gt;A119,1,H119+1)</f>
        <v>26</v>
      </c>
    </row>
    <row r="121" customFormat="false" ht="15" hidden="true" customHeight="false" outlineLevel="0" collapsed="false">
      <c r="A121" s="152" t="s">
        <v>310</v>
      </c>
      <c r="B121" s="152" t="s">
        <v>218</v>
      </c>
      <c r="C121" s="152" t="s">
        <v>276</v>
      </c>
      <c r="D121" s="153" t="n">
        <v>29848</v>
      </c>
      <c r="E121" s="153" t="n">
        <v>40894</v>
      </c>
      <c r="F121" s="96" t="n">
        <f aca="false">D121/(D121+E121)</f>
        <v>0.421927567781516</v>
      </c>
      <c r="G121" s="96" t="n">
        <f aca="false">D121/SUMIF($A$2:$A$983,$A121,$D$2:$D$983)</f>
        <v>0.00767442178935378</v>
      </c>
      <c r="H121" s="94" t="n">
        <f aca="false">IF(A121&lt;&gt;A120,1,H120+1)</f>
        <v>27</v>
      </c>
    </row>
    <row r="122" customFormat="false" ht="15" hidden="true" customHeight="false" outlineLevel="0" collapsed="false">
      <c r="A122" s="152" t="s">
        <v>310</v>
      </c>
      <c r="B122" s="152" t="s">
        <v>218</v>
      </c>
      <c r="C122" s="152" t="s">
        <v>317</v>
      </c>
      <c r="D122" s="153" t="n">
        <v>27260</v>
      </c>
      <c r="E122" s="153" t="n">
        <v>35302</v>
      </c>
      <c r="F122" s="96" t="n">
        <f aca="false">D122/(D122+E122)</f>
        <v>0.435727758064</v>
      </c>
      <c r="G122" s="96" t="n">
        <f aca="false">D122/SUMIF($A$2:$A$983,$A122,$D$2:$D$983)</f>
        <v>0.00700900355058242</v>
      </c>
      <c r="H122" s="94" t="n">
        <f aca="false">IF(A122&lt;&gt;A121,1,H121+1)</f>
        <v>28</v>
      </c>
    </row>
    <row r="123" customFormat="false" ht="15" hidden="true" customHeight="false" outlineLevel="0" collapsed="false">
      <c r="A123" s="152" t="s">
        <v>310</v>
      </c>
      <c r="B123" s="152" t="s">
        <v>206</v>
      </c>
      <c r="C123" s="152" t="s">
        <v>250</v>
      </c>
      <c r="D123" s="153" t="n">
        <v>26900</v>
      </c>
      <c r="E123" s="153" t="n">
        <v>34377</v>
      </c>
      <c r="F123" s="96" t="n">
        <f aca="false">D123/(D123+E123)</f>
        <v>0.43899015943992</v>
      </c>
      <c r="G123" s="96" t="n">
        <f aca="false">D123/SUMIF($A$2:$A$983,$A123,$D$2:$D$983)</f>
        <v>0.00691644150809491</v>
      </c>
      <c r="H123" s="94" t="n">
        <f aca="false">IF(A123&lt;&gt;A122,1,H122+1)</f>
        <v>29</v>
      </c>
    </row>
    <row r="124" customFormat="false" ht="15" hidden="true" customHeight="false" outlineLevel="0" collapsed="false">
      <c r="A124" s="152" t="s">
        <v>310</v>
      </c>
      <c r="B124" s="152" t="s">
        <v>220</v>
      </c>
      <c r="C124" s="152" t="s">
        <v>229</v>
      </c>
      <c r="D124" s="153" t="n">
        <v>25250</v>
      </c>
      <c r="E124" s="153" t="n">
        <v>13436</v>
      </c>
      <c r="F124" s="96" t="n">
        <f aca="false">D124/(D124+E124)</f>
        <v>0.652690895931345</v>
      </c>
      <c r="G124" s="96" t="n">
        <f aca="false">D124/SUMIF($A$2:$A$983,$A124,$D$2:$D$983)</f>
        <v>0.00649219881336046</v>
      </c>
      <c r="H124" s="94" t="n">
        <f aca="false">IF(A124&lt;&gt;A123,1,H123+1)</f>
        <v>30</v>
      </c>
    </row>
    <row r="125" customFormat="false" ht="15" hidden="true" customHeight="false" outlineLevel="0" collapsed="false">
      <c r="A125" s="152" t="s">
        <v>310</v>
      </c>
      <c r="B125" s="152" t="s">
        <v>208</v>
      </c>
      <c r="C125" s="152" t="s">
        <v>241</v>
      </c>
      <c r="D125" s="153" t="n">
        <v>24598</v>
      </c>
      <c r="E125" s="153" t="n">
        <v>27511</v>
      </c>
      <c r="F125" s="96" t="n">
        <f aca="false">D125/(D125+E125)</f>
        <v>0.472048974265482</v>
      </c>
      <c r="G125" s="96" t="n">
        <f aca="false">D125/SUMIF($A$2:$A$983,$A125,$D$2:$D$983)</f>
        <v>0.00632455866974418</v>
      </c>
      <c r="H125" s="94" t="n">
        <f aca="false">IF(A125&lt;&gt;A124,1,H124+1)</f>
        <v>31</v>
      </c>
    </row>
    <row r="126" customFormat="false" ht="15" hidden="true" customHeight="false" outlineLevel="0" collapsed="false">
      <c r="A126" s="152" t="s">
        <v>310</v>
      </c>
      <c r="B126" s="152" t="s">
        <v>231</v>
      </c>
      <c r="C126" s="152" t="s">
        <v>305</v>
      </c>
      <c r="D126" s="153" t="n">
        <v>20606</v>
      </c>
      <c r="E126" s="153" t="n">
        <v>8265</v>
      </c>
      <c r="F126" s="96" t="n">
        <f aca="false">D126/(D126+E126)</f>
        <v>0.713726576841814</v>
      </c>
      <c r="G126" s="96" t="n">
        <f aca="false">D126/SUMIF($A$2:$A$983,$A126,$D$2:$D$983)</f>
        <v>0.00529814846527151</v>
      </c>
      <c r="H126" s="94" t="n">
        <f aca="false">IF(A126&lt;&gt;A125,1,H125+1)</f>
        <v>32</v>
      </c>
    </row>
    <row r="127" customFormat="false" ht="15" hidden="true" customHeight="false" outlineLevel="0" collapsed="false">
      <c r="A127" s="152" t="s">
        <v>310</v>
      </c>
      <c r="B127" s="152" t="s">
        <v>231</v>
      </c>
      <c r="C127" s="152" t="s">
        <v>318</v>
      </c>
      <c r="D127" s="153" t="n">
        <v>20502</v>
      </c>
      <c r="E127" s="153" t="n">
        <v>11798</v>
      </c>
      <c r="F127" s="96" t="n">
        <f aca="false">D127/(D127+E127)</f>
        <v>0.634736842105263</v>
      </c>
      <c r="G127" s="96" t="n">
        <f aca="false">D127/SUMIF($A$2:$A$983,$A127,$D$2:$D$983)</f>
        <v>0.00527140831966401</v>
      </c>
      <c r="H127" s="94" t="n">
        <f aca="false">IF(A127&lt;&gt;A126,1,H126+1)</f>
        <v>33</v>
      </c>
    </row>
    <row r="128" customFormat="false" ht="15" hidden="true" customHeight="false" outlineLevel="0" collapsed="false">
      <c r="A128" s="152" t="s">
        <v>310</v>
      </c>
      <c r="B128" s="152" t="s">
        <v>218</v>
      </c>
      <c r="C128" s="152" t="s">
        <v>227</v>
      </c>
      <c r="D128" s="153" t="n">
        <v>18626</v>
      </c>
      <c r="E128" s="153" t="n">
        <v>19191</v>
      </c>
      <c r="F128" s="96" t="n">
        <f aca="false">D128/(D128+E128)</f>
        <v>0.49252981463363</v>
      </c>
      <c r="G128" s="96" t="n">
        <f aca="false">D128/SUMIF($A$2:$A$983,$A128,$D$2:$D$983)</f>
        <v>0.00478905723159017</v>
      </c>
      <c r="H128" s="94" t="n">
        <f aca="false">IF(A128&lt;&gt;A127,1,H127+1)</f>
        <v>34</v>
      </c>
    </row>
    <row r="129" customFormat="false" ht="15" hidden="true" customHeight="false" outlineLevel="0" collapsed="false">
      <c r="A129" s="152" t="s">
        <v>310</v>
      </c>
      <c r="B129" s="152" t="s">
        <v>222</v>
      </c>
      <c r="C129" s="152" t="s">
        <v>272</v>
      </c>
      <c r="D129" s="153" t="n">
        <v>18356</v>
      </c>
      <c r="E129" s="153" t="n">
        <v>13612</v>
      </c>
      <c r="F129" s="96" t="n">
        <f aca="false">D129/(D129+E129)</f>
        <v>0.574199199199199</v>
      </c>
      <c r="G129" s="96" t="n">
        <f aca="false">D129/SUMIF($A$2:$A$983,$A129,$D$2:$D$983)</f>
        <v>0.00471963569972454</v>
      </c>
      <c r="H129" s="94" t="n">
        <f aca="false">IF(A129&lt;&gt;A128,1,H128+1)</f>
        <v>35</v>
      </c>
    </row>
    <row r="130" customFormat="false" ht="15" hidden="true" customHeight="false" outlineLevel="0" collapsed="false">
      <c r="A130" s="152" t="s">
        <v>310</v>
      </c>
      <c r="B130" s="152" t="s">
        <v>208</v>
      </c>
      <c r="C130" s="152" t="s">
        <v>209</v>
      </c>
      <c r="D130" s="153" t="n">
        <v>12974</v>
      </c>
      <c r="E130" s="153" t="n">
        <v>13509</v>
      </c>
      <c r="F130" s="96" t="n">
        <f aca="false">D130/(D130+E130)</f>
        <v>0.489899180606427</v>
      </c>
      <c r="G130" s="96" t="n">
        <f aca="false">D130/SUMIF($A$2:$A$983,$A130,$D$2:$D$983)</f>
        <v>0.00333583316453618</v>
      </c>
      <c r="H130" s="94" t="n">
        <f aca="false">IF(A130&lt;&gt;A129,1,H129+1)</f>
        <v>36</v>
      </c>
    </row>
    <row r="131" customFormat="false" ht="15" hidden="true" customHeight="false" outlineLevel="0" collapsed="false">
      <c r="A131" s="152" t="s">
        <v>310</v>
      </c>
      <c r="B131" s="152" t="s">
        <v>208</v>
      </c>
      <c r="C131" s="152" t="s">
        <v>213</v>
      </c>
      <c r="D131" s="153" t="n">
        <v>11918</v>
      </c>
      <c r="E131" s="153" t="n">
        <v>7163</v>
      </c>
      <c r="F131" s="96" t="n">
        <f aca="false">D131/(D131+E131)</f>
        <v>0.624600387820345</v>
      </c>
      <c r="G131" s="96" t="n">
        <f aca="false">D131/SUMIF($A$2:$A$983,$A131,$D$2:$D$983)</f>
        <v>0.00306431783990614</v>
      </c>
      <c r="H131" s="94" t="n">
        <f aca="false">IF(A131&lt;&gt;A130,1,H130+1)</f>
        <v>37</v>
      </c>
    </row>
    <row r="132" customFormat="false" ht="15" hidden="true" customHeight="false" outlineLevel="0" collapsed="false">
      <c r="A132" s="152" t="s">
        <v>310</v>
      </c>
      <c r="B132" s="152" t="s">
        <v>303</v>
      </c>
      <c r="C132" s="152" t="s">
        <v>304</v>
      </c>
      <c r="D132" s="153" t="n">
        <v>11053</v>
      </c>
      <c r="E132" s="153" t="n">
        <v>70995</v>
      </c>
      <c r="F132" s="96" t="n">
        <f aca="false">D132/(D132+E132)</f>
        <v>0.134713826053042</v>
      </c>
      <c r="G132" s="96" t="n">
        <f aca="false">D132/SUMIF($A$2:$A$983,$A132,$D$2:$D$983)</f>
        <v>0.00284191182115141</v>
      </c>
      <c r="H132" s="94" t="n">
        <f aca="false">IF(A132&lt;&gt;A131,1,H131+1)</f>
        <v>38</v>
      </c>
    </row>
    <row r="133" customFormat="false" ht="15" hidden="true" customHeight="false" outlineLevel="0" collapsed="false">
      <c r="A133" s="152" t="s">
        <v>310</v>
      </c>
      <c r="B133" s="152" t="s">
        <v>231</v>
      </c>
      <c r="C133" s="152" t="s">
        <v>266</v>
      </c>
      <c r="D133" s="153" t="n">
        <v>10375</v>
      </c>
      <c r="E133" s="153" t="n">
        <v>13323</v>
      </c>
      <c r="F133" s="96" t="n">
        <f aca="false">D133/(D133+E133)</f>
        <v>0.437800658283399</v>
      </c>
      <c r="G133" s="96" t="n">
        <f aca="false">D133/SUMIF($A$2:$A$983,$A133,$D$2:$D$983)</f>
        <v>0.00266758664113326</v>
      </c>
      <c r="H133" s="94" t="n">
        <f aca="false">IF(A133&lt;&gt;A132,1,H132+1)</f>
        <v>39</v>
      </c>
    </row>
    <row r="134" customFormat="false" ht="15" hidden="true" customHeight="false" outlineLevel="0" collapsed="false">
      <c r="A134" s="152" t="s">
        <v>310</v>
      </c>
      <c r="B134" s="152" t="s">
        <v>218</v>
      </c>
      <c r="C134" s="152" t="s">
        <v>273</v>
      </c>
      <c r="D134" s="153" t="n">
        <v>9943</v>
      </c>
      <c r="E134" s="153" t="n">
        <v>18447</v>
      </c>
      <c r="F134" s="96" t="n">
        <f aca="false">D134/(D134+E134)</f>
        <v>0.350228953856992</v>
      </c>
      <c r="G134" s="96" t="n">
        <f aca="false">D134/SUMIF($A$2:$A$983,$A134,$D$2:$D$983)</f>
        <v>0.00255651219014824</v>
      </c>
      <c r="H134" s="94" t="n">
        <f aca="false">IF(A134&lt;&gt;A133,1,H133+1)</f>
        <v>40</v>
      </c>
    </row>
    <row r="135" customFormat="false" ht="15" hidden="true" customHeight="false" outlineLevel="0" collapsed="false">
      <c r="A135" s="152" t="s">
        <v>310</v>
      </c>
      <c r="B135" s="152" t="s">
        <v>208</v>
      </c>
      <c r="C135" s="152" t="s">
        <v>216</v>
      </c>
      <c r="D135" s="153" t="n">
        <v>8777</v>
      </c>
      <c r="E135" s="153" t="n">
        <v>8898</v>
      </c>
      <c r="F135" s="96" t="n">
        <f aca="false">D135/(D135+E135)</f>
        <v>0.496577086280057</v>
      </c>
      <c r="G135" s="96" t="n">
        <f aca="false">D135/SUMIF($A$2:$A$983,$A135,$D$2:$D$983)</f>
        <v>0.00225671401920256</v>
      </c>
      <c r="H135" s="94" t="n">
        <f aca="false">IF(A135&lt;&gt;A134,1,H134+1)</f>
        <v>41</v>
      </c>
    </row>
    <row r="136" customFormat="false" ht="15" hidden="true" customHeight="false" outlineLevel="0" collapsed="false">
      <c r="A136" s="152" t="s">
        <v>310</v>
      </c>
      <c r="B136" s="152" t="s">
        <v>220</v>
      </c>
      <c r="C136" s="152" t="s">
        <v>244</v>
      </c>
      <c r="D136" s="153" t="n">
        <v>8750</v>
      </c>
      <c r="E136" s="153" t="n">
        <v>5924</v>
      </c>
      <c r="F136" s="96" t="n">
        <f aca="false">D136/(D136+E136)</f>
        <v>0.596292762709554</v>
      </c>
      <c r="G136" s="96" t="n">
        <f aca="false">D136/SUMIF($A$2:$A$983,$A136,$D$2:$D$983)</f>
        <v>0.002249771866016</v>
      </c>
      <c r="H136" s="94" t="n">
        <f aca="false">IF(A136&lt;&gt;A135,1,H135+1)</f>
        <v>42</v>
      </c>
    </row>
    <row r="137" customFormat="false" ht="15" hidden="true" customHeight="false" outlineLevel="0" collapsed="false">
      <c r="A137" s="152" t="s">
        <v>310</v>
      </c>
      <c r="B137" s="152" t="s">
        <v>222</v>
      </c>
      <c r="C137" s="152" t="s">
        <v>261</v>
      </c>
      <c r="D137" s="153" t="n">
        <v>8739</v>
      </c>
      <c r="E137" s="153" t="n">
        <v>6482</v>
      </c>
      <c r="F137" s="96" t="n">
        <f aca="false">D137/(D137+E137)</f>
        <v>0.574140989422508</v>
      </c>
      <c r="G137" s="96" t="n">
        <f aca="false">D137/SUMIF($A$2:$A$983,$A137,$D$2:$D$983)</f>
        <v>0.00224694358138444</v>
      </c>
      <c r="H137" s="94" t="n">
        <f aca="false">IF(A137&lt;&gt;A136,1,H136+1)</f>
        <v>43</v>
      </c>
    </row>
    <row r="138" customFormat="false" ht="15" hidden="true" customHeight="false" outlineLevel="0" collapsed="false">
      <c r="A138" s="152" t="s">
        <v>310</v>
      </c>
      <c r="B138" s="152" t="s">
        <v>218</v>
      </c>
      <c r="C138" s="152" t="s">
        <v>286</v>
      </c>
      <c r="D138" s="153" t="n">
        <v>8522</v>
      </c>
      <c r="E138" s="153" t="n">
        <v>6999</v>
      </c>
      <c r="F138" s="96" t="n">
        <f aca="false">D138/(D138+E138)</f>
        <v>0.549062560402036</v>
      </c>
      <c r="G138" s="96" t="n">
        <f aca="false">D138/SUMIF($A$2:$A$983,$A138,$D$2:$D$983)</f>
        <v>0.00219114923910724</v>
      </c>
      <c r="H138" s="94" t="n">
        <f aca="false">IF(A138&lt;&gt;A137,1,H137+1)</f>
        <v>44</v>
      </c>
    </row>
    <row r="139" customFormat="false" ht="15" hidden="true" customHeight="false" outlineLevel="0" collapsed="false">
      <c r="A139" s="152" t="s">
        <v>310</v>
      </c>
      <c r="B139" s="152" t="s">
        <v>222</v>
      </c>
      <c r="C139" s="152" t="s">
        <v>289</v>
      </c>
      <c r="D139" s="153" t="n">
        <v>7419</v>
      </c>
      <c r="E139" s="153" t="n">
        <v>4045</v>
      </c>
      <c r="F139" s="96" t="n">
        <f aca="false">D139/(D139+E139)</f>
        <v>0.647156315422191</v>
      </c>
      <c r="G139" s="96" t="n">
        <f aca="false">D139/SUMIF($A$2:$A$983,$A139,$D$2:$D$983)</f>
        <v>0.00190754942559688</v>
      </c>
      <c r="H139" s="94" t="n">
        <f aca="false">IF(A139&lt;&gt;A138,1,H138+1)</f>
        <v>45</v>
      </c>
    </row>
    <row r="140" customFormat="false" ht="15" hidden="true" customHeight="false" outlineLevel="0" collapsed="false">
      <c r="A140" s="152" t="s">
        <v>310</v>
      </c>
      <c r="B140" s="152" t="s">
        <v>218</v>
      </c>
      <c r="C140" s="152" t="s">
        <v>319</v>
      </c>
      <c r="D140" s="153" t="n">
        <v>7208</v>
      </c>
      <c r="E140" s="153" t="n">
        <v>17486</v>
      </c>
      <c r="F140" s="96" t="n">
        <f aca="false">D140/(D140+E140)</f>
        <v>0.29189276747388</v>
      </c>
      <c r="G140" s="96" t="n">
        <f aca="false">D140/SUMIF($A$2:$A$983,$A140,$D$2:$D$983)</f>
        <v>0.00185329778402781</v>
      </c>
      <c r="H140" s="94" t="n">
        <f aca="false">IF(A140&lt;&gt;A139,1,H139+1)</f>
        <v>46</v>
      </c>
    </row>
    <row r="141" customFormat="false" ht="15" hidden="true" customHeight="false" outlineLevel="0" collapsed="false">
      <c r="A141" s="152" t="s">
        <v>310</v>
      </c>
      <c r="B141" s="152" t="s">
        <v>231</v>
      </c>
      <c r="C141" s="152" t="s">
        <v>271</v>
      </c>
      <c r="D141" s="153" t="n">
        <v>6944</v>
      </c>
      <c r="E141" s="153" t="n">
        <v>4572</v>
      </c>
      <c r="F141" s="96" t="n">
        <f aca="false">D141/(D141+E141)</f>
        <v>0.602987148315387</v>
      </c>
      <c r="G141" s="96" t="n">
        <f aca="false">D141/SUMIF($A$2:$A$983,$A141,$D$2:$D$983)</f>
        <v>0.0017854189528703</v>
      </c>
      <c r="H141" s="94" t="n">
        <f aca="false">IF(A141&lt;&gt;A140,1,H140+1)</f>
        <v>47</v>
      </c>
    </row>
    <row r="142" customFormat="false" ht="15" hidden="true" customHeight="false" outlineLevel="0" collapsed="false">
      <c r="A142" s="152" t="s">
        <v>310</v>
      </c>
      <c r="B142" s="152" t="s">
        <v>208</v>
      </c>
      <c r="C142" s="152" t="s">
        <v>260</v>
      </c>
      <c r="D142" s="153" t="n">
        <v>6250</v>
      </c>
      <c r="E142" s="153" t="n">
        <v>823</v>
      </c>
      <c r="F142" s="96" t="n">
        <f aca="false">D142/(D142+E142)</f>
        <v>0.883642018945285</v>
      </c>
      <c r="G142" s="96" t="n">
        <f aca="false">D142/SUMIF($A$2:$A$983,$A142,$D$2:$D$983)</f>
        <v>0.00160697990429714</v>
      </c>
      <c r="H142" s="94" t="n">
        <f aca="false">IF(A142&lt;&gt;A141,1,H141+1)</f>
        <v>48</v>
      </c>
    </row>
    <row r="143" customFormat="false" ht="15" hidden="true" customHeight="false" outlineLevel="0" collapsed="false">
      <c r="A143" s="152" t="s">
        <v>310</v>
      </c>
      <c r="B143" s="152" t="s">
        <v>218</v>
      </c>
      <c r="C143" s="152" t="s">
        <v>320</v>
      </c>
      <c r="D143" s="153" t="n">
        <v>5428</v>
      </c>
      <c r="E143" s="153" t="n">
        <v>6329</v>
      </c>
      <c r="F143" s="96" t="n">
        <f aca="false">D143/(D143+E143)</f>
        <v>0.461682401973293</v>
      </c>
      <c r="G143" s="96" t="n">
        <f aca="false">D143/SUMIF($A$2:$A$983,$A143,$D$2:$D$983)</f>
        <v>0.00139562990728398</v>
      </c>
      <c r="H143" s="94" t="n">
        <f aca="false">IF(A143&lt;&gt;A142,1,H142+1)</f>
        <v>49</v>
      </c>
    </row>
    <row r="144" customFormat="false" ht="15" hidden="true" customHeight="false" outlineLevel="0" collapsed="false">
      <c r="A144" s="152" t="s">
        <v>310</v>
      </c>
      <c r="B144" s="152" t="s">
        <v>231</v>
      </c>
      <c r="C144" s="152" t="s">
        <v>268</v>
      </c>
      <c r="D144" s="153" t="n">
        <v>4934</v>
      </c>
      <c r="E144" s="153" t="n">
        <v>5677</v>
      </c>
      <c r="F144" s="96" t="n">
        <f aca="false">D144/(D144+E144)</f>
        <v>0.46498916219018</v>
      </c>
      <c r="G144" s="96" t="n">
        <f aca="false">D144/SUMIF($A$2:$A$983,$A144,$D$2:$D$983)</f>
        <v>0.00126861421564834</v>
      </c>
      <c r="H144" s="94" t="n">
        <f aca="false">IF(A144&lt;&gt;A143,1,H143+1)</f>
        <v>50</v>
      </c>
    </row>
    <row r="145" customFormat="false" ht="15" hidden="true" customHeight="false" outlineLevel="0" collapsed="false">
      <c r="A145" s="152" t="s">
        <v>310</v>
      </c>
      <c r="B145" s="152" t="s">
        <v>218</v>
      </c>
      <c r="C145" s="152" t="s">
        <v>275</v>
      </c>
      <c r="D145" s="153" t="n">
        <v>4728</v>
      </c>
      <c r="E145" s="153" t="n">
        <v>9305</v>
      </c>
      <c r="F145" s="96" t="n">
        <f aca="false">D145/(D145+E145)</f>
        <v>0.336920116867384</v>
      </c>
      <c r="G145" s="96" t="n">
        <f aca="false">D145/SUMIF($A$2:$A$983,$A145,$D$2:$D$983)</f>
        <v>0.0012156481580027</v>
      </c>
      <c r="H145" s="94" t="n">
        <f aca="false">IF(A145&lt;&gt;A144,1,H144+1)</f>
        <v>51</v>
      </c>
    </row>
    <row r="146" customFormat="false" ht="15" hidden="true" customHeight="false" outlineLevel="0" collapsed="false">
      <c r="A146" s="152" t="s">
        <v>310</v>
      </c>
      <c r="B146" s="152" t="s">
        <v>220</v>
      </c>
      <c r="C146" s="152" t="s">
        <v>321</v>
      </c>
      <c r="D146" s="153" t="n">
        <v>4529</v>
      </c>
      <c r="E146" s="153" t="n">
        <v>2377</v>
      </c>
      <c r="F146" s="96" t="n">
        <f aca="false">D146/(D146+E146)</f>
        <v>0.655806545033304</v>
      </c>
      <c r="G146" s="96" t="n">
        <f aca="false">D146/SUMIF($A$2:$A$983,$A146,$D$2:$D$983)</f>
        <v>0.00116448191784988</v>
      </c>
      <c r="H146" s="94" t="n">
        <f aca="false">IF(A146&lt;&gt;A145,1,H145+1)</f>
        <v>52</v>
      </c>
    </row>
    <row r="147" customFormat="false" ht="15" hidden="true" customHeight="false" outlineLevel="0" collapsed="false">
      <c r="A147" s="152" t="s">
        <v>310</v>
      </c>
      <c r="B147" s="152" t="s">
        <v>231</v>
      </c>
      <c r="C147" s="152" t="s">
        <v>267</v>
      </c>
      <c r="D147" s="153" t="n">
        <v>4374</v>
      </c>
      <c r="E147" s="153" t="n">
        <v>2537</v>
      </c>
      <c r="F147" s="96" t="n">
        <f aca="false">D147/(D147+E147)</f>
        <v>0.632904065981768</v>
      </c>
      <c r="G147" s="96" t="n">
        <f aca="false">D147/SUMIF($A$2:$A$983,$A147,$D$2:$D$983)</f>
        <v>0.00112462881622331</v>
      </c>
      <c r="H147" s="94" t="n">
        <f aca="false">IF(A147&lt;&gt;A146,1,H146+1)</f>
        <v>53</v>
      </c>
    </row>
    <row r="148" customFormat="false" ht="15" hidden="true" customHeight="false" outlineLevel="0" collapsed="false">
      <c r="A148" s="152" t="s">
        <v>310</v>
      </c>
      <c r="B148" s="152" t="s">
        <v>222</v>
      </c>
      <c r="C148" s="152" t="s">
        <v>263</v>
      </c>
      <c r="D148" s="153" t="n">
        <v>4092</v>
      </c>
      <c r="E148" s="153" t="n">
        <v>2081</v>
      </c>
      <c r="F148" s="96" t="n">
        <f aca="false">D148/(D148+E148)</f>
        <v>0.662886764944112</v>
      </c>
      <c r="G148" s="96" t="n">
        <f aca="false">D148/SUMIF($A$2:$A$983,$A148,$D$2:$D$983)</f>
        <v>0.00105212188294143</v>
      </c>
      <c r="H148" s="94" t="n">
        <f aca="false">IF(A148&lt;&gt;A147,1,H147+1)</f>
        <v>54</v>
      </c>
    </row>
    <row r="149" customFormat="false" ht="15" hidden="true" customHeight="false" outlineLevel="0" collapsed="false">
      <c r="A149" s="152" t="s">
        <v>310</v>
      </c>
      <c r="B149" s="152" t="s">
        <v>220</v>
      </c>
      <c r="C149" s="152" t="s">
        <v>285</v>
      </c>
      <c r="D149" s="153" t="n">
        <v>3731</v>
      </c>
      <c r="E149" s="153" t="n">
        <v>1156</v>
      </c>
      <c r="F149" s="96" t="n">
        <f aca="false">D149/(D149+E149)</f>
        <v>0.763454061796603</v>
      </c>
      <c r="G149" s="96" t="n">
        <f aca="false">D149/SUMIF($A$2:$A$983,$A149,$D$2:$D$983)</f>
        <v>0.000959302723669223</v>
      </c>
      <c r="H149" s="94" t="n">
        <f aca="false">IF(A149&lt;&gt;A148,1,H148+1)</f>
        <v>55</v>
      </c>
    </row>
    <row r="150" customFormat="false" ht="15" hidden="true" customHeight="false" outlineLevel="0" collapsed="false">
      <c r="A150" s="152" t="s">
        <v>310</v>
      </c>
      <c r="B150" s="152" t="s">
        <v>222</v>
      </c>
      <c r="C150" s="152" t="s">
        <v>292</v>
      </c>
      <c r="D150" s="153" t="n">
        <v>3124</v>
      </c>
      <c r="E150" s="153" t="n">
        <v>2362</v>
      </c>
      <c r="F150" s="96" t="n">
        <f aca="false">D150/(D150+E150)</f>
        <v>0.569449507838133</v>
      </c>
      <c r="G150" s="96" t="n">
        <f aca="false">D150/SUMIF($A$2:$A$983,$A150,$D$2:$D$983)</f>
        <v>0.000803232835363884</v>
      </c>
      <c r="H150" s="94" t="n">
        <f aca="false">IF(A150&lt;&gt;A149,1,H149+1)</f>
        <v>56</v>
      </c>
    </row>
    <row r="151" customFormat="false" ht="15" hidden="true" customHeight="false" outlineLevel="0" collapsed="false">
      <c r="A151" s="152" t="s">
        <v>310</v>
      </c>
      <c r="B151" s="152" t="s">
        <v>210</v>
      </c>
      <c r="C151" s="152" t="s">
        <v>277</v>
      </c>
      <c r="D151" s="153" t="n">
        <v>2950</v>
      </c>
      <c r="E151" s="153" t="n">
        <v>4944</v>
      </c>
      <c r="F151" s="96" t="n">
        <f aca="false">D151/(D151+E151)</f>
        <v>0.373701545477578</v>
      </c>
      <c r="G151" s="96" t="n">
        <f aca="false">D151/SUMIF($A$2:$A$983,$A151,$D$2:$D$983)</f>
        <v>0.000758494514828252</v>
      </c>
      <c r="H151" s="94" t="n">
        <f aca="false">IF(A151&lt;&gt;A150,1,H150+1)</f>
        <v>57</v>
      </c>
    </row>
    <row r="152" customFormat="false" ht="15" hidden="true" customHeight="false" outlineLevel="0" collapsed="false">
      <c r="A152" s="152" t="s">
        <v>310</v>
      </c>
      <c r="B152" s="152" t="s">
        <v>208</v>
      </c>
      <c r="C152" s="152" t="s">
        <v>322</v>
      </c>
      <c r="D152" s="153" t="n">
        <v>2894</v>
      </c>
      <c r="E152" s="153" t="n">
        <v>1370</v>
      </c>
      <c r="F152" s="96" t="n">
        <f aca="false">D152/(D152+E152)</f>
        <v>0.678705440900563</v>
      </c>
      <c r="G152" s="96" t="n">
        <f aca="false">D152/SUMIF($A$2:$A$983,$A152,$D$2:$D$983)</f>
        <v>0.000744095974885749</v>
      </c>
      <c r="H152" s="94" t="n">
        <f aca="false">IF(A152&lt;&gt;A151,1,H151+1)</f>
        <v>58</v>
      </c>
    </row>
    <row r="153" customFormat="false" ht="15" hidden="true" customHeight="false" outlineLevel="0" collapsed="false">
      <c r="A153" s="152" t="s">
        <v>310</v>
      </c>
      <c r="B153" s="152" t="s">
        <v>231</v>
      </c>
      <c r="C153" s="152" t="s">
        <v>323</v>
      </c>
      <c r="D153" s="153" t="n">
        <v>2809</v>
      </c>
      <c r="E153" s="153" t="n">
        <v>3626</v>
      </c>
      <c r="F153" s="96" t="n">
        <f aca="false">D153/(D153+E153)</f>
        <v>0.436519036519037</v>
      </c>
      <c r="G153" s="96" t="n">
        <f aca="false">D153/SUMIF($A$2:$A$983,$A153,$D$2:$D$983)</f>
        <v>0.000722241048187308</v>
      </c>
      <c r="H153" s="94" t="n">
        <f aca="false">IF(A153&lt;&gt;A152,1,H152+1)</f>
        <v>59</v>
      </c>
    </row>
    <row r="154" customFormat="false" ht="15" hidden="true" customHeight="false" outlineLevel="0" collapsed="false">
      <c r="A154" s="152" t="s">
        <v>310</v>
      </c>
      <c r="B154" s="152" t="s">
        <v>218</v>
      </c>
      <c r="C154" s="152" t="s">
        <v>225</v>
      </c>
      <c r="D154" s="153" t="n">
        <v>2640</v>
      </c>
      <c r="E154" s="153" t="n">
        <v>4117</v>
      </c>
      <c r="F154" s="96" t="n">
        <f aca="false">D154/(D154+E154)</f>
        <v>0.390705934586355</v>
      </c>
      <c r="G154" s="96" t="n">
        <f aca="false">D154/SUMIF($A$2:$A$983,$A154,$D$2:$D$983)</f>
        <v>0.000678788311575113</v>
      </c>
      <c r="H154" s="94" t="n">
        <f aca="false">IF(A154&lt;&gt;A153,1,H153+1)</f>
        <v>60</v>
      </c>
    </row>
    <row r="155" customFormat="false" ht="15" hidden="true" customHeight="false" outlineLevel="0" collapsed="false">
      <c r="A155" s="152" t="s">
        <v>310</v>
      </c>
      <c r="B155" s="152" t="s">
        <v>218</v>
      </c>
      <c r="C155" s="152" t="s">
        <v>324</v>
      </c>
      <c r="D155" s="153" t="n">
        <v>2617</v>
      </c>
      <c r="E155" s="153" t="n">
        <v>1009</v>
      </c>
      <c r="F155" s="96" t="n">
        <f aca="false">D155/(D155+E155)</f>
        <v>0.72173193601765</v>
      </c>
      <c r="G155" s="96" t="n">
        <f aca="false">D155/SUMIF($A$2:$A$983,$A155,$D$2:$D$983)</f>
        <v>0.0006728746255273</v>
      </c>
      <c r="H155" s="94" t="n">
        <f aca="false">IF(A155&lt;&gt;A154,1,H154+1)</f>
        <v>61</v>
      </c>
    </row>
    <row r="156" customFormat="false" ht="15" hidden="true" customHeight="false" outlineLevel="0" collapsed="false">
      <c r="A156" s="152" t="s">
        <v>310</v>
      </c>
      <c r="B156" s="152" t="s">
        <v>208</v>
      </c>
      <c r="C156" s="152" t="s">
        <v>245</v>
      </c>
      <c r="D156" s="153" t="n">
        <v>2559</v>
      </c>
      <c r="E156" s="153" t="n">
        <v>2980</v>
      </c>
      <c r="F156" s="96" t="n">
        <f aca="false">D156/(D156+E156)</f>
        <v>0.461996750315941</v>
      </c>
      <c r="G156" s="96" t="n">
        <f aca="false">D156/SUMIF($A$2:$A$983,$A156,$D$2:$D$983)</f>
        <v>0.000657961852015422</v>
      </c>
      <c r="H156" s="94" t="n">
        <f aca="false">IF(A156&lt;&gt;A155,1,H155+1)</f>
        <v>62</v>
      </c>
    </row>
    <row r="157" customFormat="false" ht="15" hidden="true" customHeight="false" outlineLevel="0" collapsed="false">
      <c r="A157" s="152" t="s">
        <v>310</v>
      </c>
      <c r="B157" s="152" t="s">
        <v>208</v>
      </c>
      <c r="C157" s="152" t="s">
        <v>234</v>
      </c>
      <c r="D157" s="153" t="n">
        <v>2161</v>
      </c>
      <c r="E157" s="153" t="n">
        <v>1584</v>
      </c>
      <c r="F157" s="96" t="n">
        <f aca="false">D157/(D157+E157)</f>
        <v>0.577036048064085</v>
      </c>
      <c r="G157" s="96" t="n">
        <f aca="false">D157/SUMIF($A$2:$A$983,$A157,$D$2:$D$983)</f>
        <v>0.00055562937170978</v>
      </c>
      <c r="H157" s="94" t="n">
        <f aca="false">IF(A157&lt;&gt;A156,1,H156+1)</f>
        <v>63</v>
      </c>
    </row>
    <row r="158" customFormat="false" ht="15" hidden="true" customHeight="false" outlineLevel="0" collapsed="false">
      <c r="A158" s="152" t="s">
        <v>310</v>
      </c>
      <c r="B158" s="152" t="s">
        <v>222</v>
      </c>
      <c r="C158" s="152" t="s">
        <v>281</v>
      </c>
      <c r="D158" s="153" t="n">
        <v>2118</v>
      </c>
      <c r="E158" s="153" t="n">
        <v>5744</v>
      </c>
      <c r="F158" s="96" t="n">
        <f aca="false">D158/(D158+E158)</f>
        <v>0.269397099974561</v>
      </c>
      <c r="G158" s="96" t="n">
        <f aca="false">D158/SUMIF($A$2:$A$983,$A158,$D$2:$D$983)</f>
        <v>0.000544573349968216</v>
      </c>
      <c r="H158" s="94" t="n">
        <f aca="false">IF(A158&lt;&gt;A157,1,H157+1)</f>
        <v>64</v>
      </c>
    </row>
    <row r="159" customFormat="false" ht="15" hidden="true" customHeight="false" outlineLevel="0" collapsed="false">
      <c r="A159" s="152" t="s">
        <v>310</v>
      </c>
      <c r="B159" s="152" t="s">
        <v>218</v>
      </c>
      <c r="C159" s="152" t="s">
        <v>325</v>
      </c>
      <c r="D159" s="153" t="n">
        <v>1941</v>
      </c>
      <c r="E159" s="153" t="n">
        <v>1680</v>
      </c>
      <c r="F159" s="96" t="n">
        <f aca="false">D159/(D159+E159)</f>
        <v>0.536039768019884</v>
      </c>
      <c r="G159" s="96" t="n">
        <f aca="false">D159/SUMIF($A$2:$A$983,$A159,$D$2:$D$983)</f>
        <v>0.000499063679078521</v>
      </c>
      <c r="H159" s="94" t="n">
        <f aca="false">IF(A159&lt;&gt;A158,1,H158+1)</f>
        <v>65</v>
      </c>
    </row>
    <row r="160" customFormat="false" ht="15" hidden="true" customHeight="false" outlineLevel="0" collapsed="false">
      <c r="A160" s="152" t="s">
        <v>310</v>
      </c>
      <c r="B160" s="152" t="s">
        <v>251</v>
      </c>
      <c r="C160" s="152" t="s">
        <v>278</v>
      </c>
      <c r="D160" s="153" t="n">
        <v>1843</v>
      </c>
      <c r="E160" s="153" t="n">
        <v>4831</v>
      </c>
      <c r="F160" s="96" t="n">
        <f aca="false">D160/(D160+E160)</f>
        <v>0.276146239136949</v>
      </c>
      <c r="G160" s="96" t="n">
        <f aca="false">D160/SUMIF($A$2:$A$983,$A160,$D$2:$D$983)</f>
        <v>0.000473866234179142</v>
      </c>
      <c r="H160" s="94" t="n">
        <f aca="false">IF(A160&lt;&gt;A159,1,H159+1)</f>
        <v>66</v>
      </c>
    </row>
    <row r="161" customFormat="false" ht="15" hidden="true" customHeight="false" outlineLevel="0" collapsed="false">
      <c r="A161" s="152" t="s">
        <v>310</v>
      </c>
      <c r="B161" s="152" t="s">
        <v>251</v>
      </c>
      <c r="C161" s="152" t="s">
        <v>253</v>
      </c>
      <c r="D161" s="153" t="n">
        <v>1372</v>
      </c>
      <c r="E161" s="153" t="n">
        <v>3055</v>
      </c>
      <c r="F161" s="96" t="n">
        <f aca="false">D161/(D161+E161)</f>
        <v>0.309916421956178</v>
      </c>
      <c r="G161" s="96" t="n">
        <f aca="false">D161/SUMIF($A$2:$A$983,$A161,$D$2:$D$983)</f>
        <v>0.000352764228591309</v>
      </c>
      <c r="H161" s="94" t="n">
        <f aca="false">IF(A161&lt;&gt;A160,1,H160+1)</f>
        <v>67</v>
      </c>
    </row>
    <row r="162" customFormat="false" ht="15" hidden="true" customHeight="false" outlineLevel="0" collapsed="false">
      <c r="A162" s="152" t="s">
        <v>310</v>
      </c>
      <c r="B162" s="152" t="s">
        <v>231</v>
      </c>
      <c r="C162" s="152" t="s">
        <v>326</v>
      </c>
      <c r="D162" s="153" t="n">
        <v>1125</v>
      </c>
      <c r="E162" s="153" t="n">
        <v>776</v>
      </c>
      <c r="F162" s="96" t="n">
        <f aca="false">D162/(D162+E162)</f>
        <v>0.591793792740663</v>
      </c>
      <c r="G162" s="96" t="n">
        <f aca="false">D162/SUMIF($A$2:$A$983,$A162,$D$2:$D$983)</f>
        <v>0.000289256382773486</v>
      </c>
      <c r="H162" s="94" t="n">
        <f aca="false">IF(A162&lt;&gt;A161,1,H161+1)</f>
        <v>68</v>
      </c>
    </row>
    <row r="163" customFormat="false" ht="15" hidden="true" customHeight="false" outlineLevel="0" collapsed="false">
      <c r="A163" s="152" t="s">
        <v>310</v>
      </c>
      <c r="B163" s="152" t="s">
        <v>222</v>
      </c>
      <c r="C163" s="152" t="s">
        <v>287</v>
      </c>
      <c r="D163" s="153" t="n">
        <v>914</v>
      </c>
      <c r="E163" s="153" t="n">
        <v>726</v>
      </c>
      <c r="F163" s="96" t="n">
        <f aca="false">D163/(D163+E163)</f>
        <v>0.557317073170732</v>
      </c>
      <c r="G163" s="96" t="n">
        <f aca="false">D163/SUMIF($A$2:$A$983,$A163,$D$2:$D$983)</f>
        <v>0.000235004741204414</v>
      </c>
      <c r="H163" s="94" t="n">
        <f aca="false">IF(A163&lt;&gt;A162,1,H162+1)</f>
        <v>69</v>
      </c>
    </row>
    <row r="164" customFormat="false" ht="15" hidden="true" customHeight="false" outlineLevel="0" collapsed="false">
      <c r="A164" s="152" t="s">
        <v>310</v>
      </c>
      <c r="B164" s="152" t="s">
        <v>251</v>
      </c>
      <c r="C164" s="152" t="s">
        <v>327</v>
      </c>
      <c r="D164" s="153" t="n">
        <v>835</v>
      </c>
      <c r="E164" s="153" t="n">
        <v>3069</v>
      </c>
      <c r="F164" s="96" t="n">
        <f aca="false">D164/(D164+E164)</f>
        <v>0.213883196721311</v>
      </c>
      <c r="G164" s="96" t="n">
        <f aca="false">D164/SUMIF($A$2:$A$983,$A164,$D$2:$D$983)</f>
        <v>0.000214692515214098</v>
      </c>
      <c r="H164" s="94" t="n">
        <f aca="false">IF(A164&lt;&gt;A163,1,H163+1)</f>
        <v>70</v>
      </c>
    </row>
    <row r="165" customFormat="false" ht="15" hidden="true" customHeight="false" outlineLevel="0" collapsed="false">
      <c r="A165" s="152" t="s">
        <v>310</v>
      </c>
      <c r="B165" s="152" t="s">
        <v>222</v>
      </c>
      <c r="C165" s="152" t="s">
        <v>328</v>
      </c>
      <c r="D165" s="153" t="n">
        <v>578</v>
      </c>
      <c r="E165" s="153" t="n">
        <v>0</v>
      </c>
      <c r="F165" s="96" t="n">
        <f aca="false">D165/(D165+E165)</f>
        <v>1</v>
      </c>
      <c r="G165" s="96" t="n">
        <f aca="false">D165/SUMIF($A$2:$A$983,$A165,$D$2:$D$983)</f>
        <v>0.0001486135015494</v>
      </c>
      <c r="H165" s="94" t="n">
        <f aca="false">IF(A165&lt;&gt;A164,1,H164+1)</f>
        <v>71</v>
      </c>
    </row>
    <row r="166" customFormat="false" ht="15" hidden="true" customHeight="false" outlineLevel="0" collapsed="false">
      <c r="A166" s="152" t="s">
        <v>310</v>
      </c>
      <c r="B166" s="152" t="s">
        <v>208</v>
      </c>
      <c r="C166" s="152" t="s">
        <v>274</v>
      </c>
      <c r="D166" s="153" t="n">
        <v>559</v>
      </c>
      <c r="E166" s="153" t="n">
        <v>263</v>
      </c>
      <c r="F166" s="96" t="n">
        <f aca="false">D166/(D166+E166)</f>
        <v>0.680048661800487</v>
      </c>
      <c r="G166" s="96" t="n">
        <f aca="false">D166/SUMIF($A$2:$A$983,$A166,$D$2:$D$983)</f>
        <v>0.000143728282640337</v>
      </c>
      <c r="H166" s="94" t="n">
        <f aca="false">IF(A166&lt;&gt;A165,1,H165+1)</f>
        <v>72</v>
      </c>
    </row>
    <row r="167" customFormat="false" ht="15" hidden="true" customHeight="false" outlineLevel="0" collapsed="false">
      <c r="A167" s="152" t="s">
        <v>310</v>
      </c>
      <c r="B167" s="152" t="s">
        <v>231</v>
      </c>
      <c r="C167" s="152" t="s">
        <v>329</v>
      </c>
      <c r="D167" s="153" t="n">
        <v>517</v>
      </c>
      <c r="E167" s="153" t="n">
        <v>371</v>
      </c>
      <c r="F167" s="96" t="n">
        <f aca="false">D167/(D167+E167)</f>
        <v>0.582207207207207</v>
      </c>
      <c r="G167" s="96" t="n">
        <f aca="false">D167/SUMIF($A$2:$A$983,$A167,$D$2:$D$983)</f>
        <v>0.00013292937768346</v>
      </c>
      <c r="H167" s="94" t="n">
        <f aca="false">IF(A167&lt;&gt;A166,1,H166+1)</f>
        <v>73</v>
      </c>
    </row>
    <row r="168" customFormat="false" ht="15" hidden="true" customHeight="false" outlineLevel="0" collapsed="false">
      <c r="A168" s="152" t="s">
        <v>310</v>
      </c>
      <c r="B168" s="152" t="s">
        <v>222</v>
      </c>
      <c r="C168" s="152" t="s">
        <v>279</v>
      </c>
      <c r="D168" s="153" t="n">
        <v>449</v>
      </c>
      <c r="E168" s="153" t="n">
        <v>83</v>
      </c>
      <c r="F168" s="96" t="n">
        <f aca="false">D168/(D168+E168)</f>
        <v>0.843984962406015</v>
      </c>
      <c r="G168" s="96" t="n">
        <f aca="false">D168/SUMIF($A$2:$A$983,$A168,$D$2:$D$983)</f>
        <v>0.000115445436324707</v>
      </c>
      <c r="H168" s="94" t="n">
        <f aca="false">IF(A168&lt;&gt;A167,1,H167+1)</f>
        <v>74</v>
      </c>
    </row>
    <row r="169" customFormat="false" ht="15" hidden="true" customHeight="false" outlineLevel="0" collapsed="false">
      <c r="A169" s="152" t="s">
        <v>310</v>
      </c>
      <c r="B169" s="152" t="s">
        <v>251</v>
      </c>
      <c r="C169" s="152" t="s">
        <v>295</v>
      </c>
      <c r="D169" s="153" t="n">
        <v>446</v>
      </c>
      <c r="E169" s="153" t="n">
        <v>2266</v>
      </c>
      <c r="F169" s="96" t="n">
        <f aca="false">D169/(D169+E169)</f>
        <v>0.164454277286136</v>
      </c>
      <c r="G169" s="96" t="n">
        <f aca="false">D169/SUMIF($A$2:$A$983,$A169,$D$2:$D$983)</f>
        <v>0.000114674085970644</v>
      </c>
      <c r="H169" s="94" t="n">
        <f aca="false">IF(A169&lt;&gt;A168,1,H168+1)</f>
        <v>75</v>
      </c>
    </row>
    <row r="170" customFormat="false" ht="15" hidden="true" customHeight="false" outlineLevel="0" collapsed="false">
      <c r="A170" s="152" t="s">
        <v>310</v>
      </c>
      <c r="B170" s="152" t="s">
        <v>251</v>
      </c>
      <c r="C170" s="152" t="s">
        <v>259</v>
      </c>
      <c r="D170" s="153" t="n">
        <v>446</v>
      </c>
      <c r="E170" s="153" t="n">
        <v>2865</v>
      </c>
      <c r="F170" s="96" t="n">
        <f aca="false">D170/(D170+E170)</f>
        <v>0.13470250679553</v>
      </c>
      <c r="G170" s="96" t="n">
        <f aca="false">D170/SUMIF($A$2:$A$983,$A170,$D$2:$D$983)</f>
        <v>0.000114674085970644</v>
      </c>
      <c r="H170" s="94" t="n">
        <f aca="false">IF(A170&lt;&gt;A169,1,H169+1)</f>
        <v>76</v>
      </c>
    </row>
    <row r="171" customFormat="false" ht="15" hidden="true" customHeight="false" outlineLevel="0" collapsed="false">
      <c r="A171" s="152" t="s">
        <v>310</v>
      </c>
      <c r="B171" s="152" t="s">
        <v>231</v>
      </c>
      <c r="C171" s="152" t="s">
        <v>330</v>
      </c>
      <c r="D171" s="153" t="n">
        <v>442</v>
      </c>
      <c r="E171" s="153" t="n">
        <v>1930</v>
      </c>
      <c r="F171" s="96" t="n">
        <f aca="false">D171/(D171+E171)</f>
        <v>0.186340640809444</v>
      </c>
      <c r="G171" s="96" t="n">
        <f aca="false">D171/SUMIF($A$2:$A$983,$A171,$D$2:$D$983)</f>
        <v>0.000113645618831894</v>
      </c>
      <c r="H171" s="94" t="n">
        <f aca="false">IF(A171&lt;&gt;A170,1,H170+1)</f>
        <v>77</v>
      </c>
    </row>
    <row r="172" customFormat="false" ht="15" hidden="true" customHeight="false" outlineLevel="0" collapsed="false">
      <c r="A172" s="152" t="s">
        <v>310</v>
      </c>
      <c r="B172" s="152" t="s">
        <v>208</v>
      </c>
      <c r="C172" s="152" t="s">
        <v>331</v>
      </c>
      <c r="D172" s="153" t="n">
        <v>426</v>
      </c>
      <c r="E172" s="153" t="n">
        <v>261</v>
      </c>
      <c r="F172" s="96" t="n">
        <f aca="false">D172/(D172+E172)</f>
        <v>0.620087336244541</v>
      </c>
      <c r="G172" s="96" t="n">
        <f aca="false">D172/SUMIF($A$2:$A$983,$A172,$D$2:$D$983)</f>
        <v>0.000109531750276893</v>
      </c>
      <c r="H172" s="94" t="n">
        <f aca="false">IF(A172&lt;&gt;A171,1,H171+1)</f>
        <v>78</v>
      </c>
    </row>
    <row r="173" customFormat="false" ht="15" hidden="true" customHeight="false" outlineLevel="0" collapsed="false">
      <c r="A173" s="152" t="s">
        <v>310</v>
      </c>
      <c r="B173" s="152" t="s">
        <v>220</v>
      </c>
      <c r="C173" s="152" t="s">
        <v>306</v>
      </c>
      <c r="D173" s="153" t="n">
        <v>406</v>
      </c>
      <c r="E173" s="153" t="n">
        <v>1100</v>
      </c>
      <c r="F173" s="96" t="n">
        <f aca="false">D173/(D173+E173)</f>
        <v>0.269588313413015</v>
      </c>
      <c r="G173" s="96" t="n">
        <f aca="false">D173/SUMIF($A$2:$A$983,$A173,$D$2:$D$983)</f>
        <v>0.000104389414583142</v>
      </c>
      <c r="H173" s="94" t="n">
        <f aca="false">IF(A173&lt;&gt;A172,1,H172+1)</f>
        <v>79</v>
      </c>
    </row>
    <row r="174" customFormat="false" ht="15" hidden="true" customHeight="false" outlineLevel="0" collapsed="false">
      <c r="A174" s="152" t="s">
        <v>310</v>
      </c>
      <c r="B174" s="152" t="s">
        <v>251</v>
      </c>
      <c r="C174" s="152" t="s">
        <v>304</v>
      </c>
      <c r="D174" s="153" t="n">
        <v>375</v>
      </c>
      <c r="E174" s="153" t="n">
        <v>255</v>
      </c>
      <c r="F174" s="96" t="n">
        <f aca="false">D174/(D174+E174)</f>
        <v>0.595238095238095</v>
      </c>
      <c r="G174" s="96" t="n">
        <f aca="false">D174/SUMIF($A$2:$A$983,$A174,$D$2:$D$983)</f>
        <v>9.64187942578286E-005</v>
      </c>
      <c r="H174" s="94" t="n">
        <f aca="false">IF(A174&lt;&gt;A173,1,H173+1)</f>
        <v>80</v>
      </c>
    </row>
    <row r="175" customFormat="false" ht="15" hidden="true" customHeight="false" outlineLevel="0" collapsed="false">
      <c r="A175" s="152" t="s">
        <v>310</v>
      </c>
      <c r="B175" s="152" t="s">
        <v>222</v>
      </c>
      <c r="C175" s="152" t="s">
        <v>288</v>
      </c>
      <c r="D175" s="153" t="n">
        <v>370</v>
      </c>
      <c r="E175" s="153" t="n">
        <v>0</v>
      </c>
      <c r="F175" s="96" t="n">
        <f aca="false">D175/(D175+E175)</f>
        <v>1</v>
      </c>
      <c r="G175" s="96" t="n">
        <f aca="false">D175/SUMIF($A$2:$A$983,$A175,$D$2:$D$983)</f>
        <v>9.51332103343909E-005</v>
      </c>
      <c r="H175" s="94" t="n">
        <f aca="false">IF(A175&lt;&gt;A174,1,H174+1)</f>
        <v>81</v>
      </c>
    </row>
    <row r="176" customFormat="false" ht="15" hidden="true" customHeight="false" outlineLevel="0" collapsed="false">
      <c r="A176" s="152" t="s">
        <v>310</v>
      </c>
      <c r="B176" s="152" t="s">
        <v>251</v>
      </c>
      <c r="C176" s="152" t="s">
        <v>332</v>
      </c>
      <c r="D176" s="153" t="n">
        <v>265</v>
      </c>
      <c r="E176" s="153"/>
      <c r="F176" s="96" t="n">
        <f aca="false">D176/(D176+E176)</f>
        <v>1</v>
      </c>
      <c r="G176" s="96" t="n">
        <f aca="false">D176/SUMIF($A$2:$A$983,$A176,$D$2:$D$983)</f>
        <v>6.81359479421989E-005</v>
      </c>
      <c r="H176" s="94" t="n">
        <f aca="false">IF(A176&lt;&gt;A175,1,H175+1)</f>
        <v>82</v>
      </c>
    </row>
    <row r="177" customFormat="false" ht="15" hidden="true" customHeight="false" outlineLevel="0" collapsed="false">
      <c r="A177" s="152" t="s">
        <v>310</v>
      </c>
      <c r="B177" s="152" t="s">
        <v>251</v>
      </c>
      <c r="C177" s="152" t="s">
        <v>258</v>
      </c>
      <c r="D177" s="153" t="n">
        <v>265</v>
      </c>
      <c r="E177" s="153"/>
      <c r="F177" s="96" t="n">
        <f aca="false">D177/(D177+E177)</f>
        <v>1</v>
      </c>
      <c r="G177" s="96" t="n">
        <f aca="false">D177/SUMIF($A$2:$A$983,$A177,$D$2:$D$983)</f>
        <v>6.81359479421989E-005</v>
      </c>
      <c r="H177" s="94" t="n">
        <f aca="false">IF(A177&lt;&gt;A176,1,H176+1)</f>
        <v>83</v>
      </c>
    </row>
    <row r="178" customFormat="false" ht="15" hidden="true" customHeight="false" outlineLevel="0" collapsed="false">
      <c r="A178" s="152" t="s">
        <v>310</v>
      </c>
      <c r="B178" s="152" t="s">
        <v>251</v>
      </c>
      <c r="C178" s="152" t="s">
        <v>333</v>
      </c>
      <c r="D178" s="153" t="n">
        <v>265</v>
      </c>
      <c r="E178" s="153"/>
      <c r="F178" s="96" t="n">
        <f aca="false">D178/(D178+E178)</f>
        <v>1</v>
      </c>
      <c r="G178" s="96" t="n">
        <f aca="false">D178/SUMIF($A$2:$A$983,$A178,$D$2:$D$983)</f>
        <v>6.81359479421989E-005</v>
      </c>
      <c r="H178" s="94" t="n">
        <f aca="false">IF(A178&lt;&gt;A177,1,H177+1)</f>
        <v>84</v>
      </c>
    </row>
    <row r="179" customFormat="false" ht="15" hidden="true" customHeight="false" outlineLevel="0" collapsed="false">
      <c r="A179" s="152" t="s">
        <v>310</v>
      </c>
      <c r="B179" s="152" t="s">
        <v>251</v>
      </c>
      <c r="C179" s="152" t="s">
        <v>252</v>
      </c>
      <c r="D179" s="153" t="n">
        <v>265</v>
      </c>
      <c r="E179" s="153" t="n">
        <v>190</v>
      </c>
      <c r="F179" s="96" t="n">
        <f aca="false">D179/(D179+E179)</f>
        <v>0.582417582417582</v>
      </c>
      <c r="G179" s="96" t="n">
        <f aca="false">D179/SUMIF($A$2:$A$983,$A179,$D$2:$D$983)</f>
        <v>6.81359479421989E-005</v>
      </c>
      <c r="H179" s="94" t="n">
        <f aca="false">IF(A179&lt;&gt;A178,1,H178+1)</f>
        <v>85</v>
      </c>
    </row>
    <row r="180" customFormat="false" ht="15" hidden="true" customHeight="false" outlineLevel="0" collapsed="false">
      <c r="A180" s="152" t="s">
        <v>310</v>
      </c>
      <c r="B180" s="152" t="s">
        <v>251</v>
      </c>
      <c r="C180" s="152" t="s">
        <v>334</v>
      </c>
      <c r="D180" s="153" t="n">
        <v>265</v>
      </c>
      <c r="E180" s="153" t="n">
        <v>190</v>
      </c>
      <c r="F180" s="96" t="n">
        <f aca="false">D180/(D180+E180)</f>
        <v>0.582417582417582</v>
      </c>
      <c r="G180" s="96" t="n">
        <f aca="false">D180/SUMIF($A$2:$A$983,$A180,$D$2:$D$983)</f>
        <v>6.81359479421989E-005</v>
      </c>
      <c r="H180" s="94" t="n">
        <f aca="false">IF(A180&lt;&gt;A179,1,H179+1)</f>
        <v>86</v>
      </c>
    </row>
    <row r="181" customFormat="false" ht="15" hidden="true" customHeight="false" outlineLevel="0" collapsed="false">
      <c r="A181" s="152" t="s">
        <v>310</v>
      </c>
      <c r="B181" s="152" t="s">
        <v>251</v>
      </c>
      <c r="C181" s="152" t="s">
        <v>335</v>
      </c>
      <c r="D181" s="153" t="n">
        <v>237</v>
      </c>
      <c r="E181" s="153" t="n">
        <v>1467</v>
      </c>
      <c r="F181" s="96" t="n">
        <f aca="false">D181/(D181+E181)</f>
        <v>0.139084507042254</v>
      </c>
      <c r="G181" s="96" t="n">
        <f aca="false">D181/SUMIF($A$2:$A$983,$A181,$D$2:$D$983)</f>
        <v>6.09366779709477E-005</v>
      </c>
      <c r="H181" s="94" t="n">
        <f aca="false">IF(A181&lt;&gt;A180,1,H180+1)</f>
        <v>87</v>
      </c>
    </row>
    <row r="182" customFormat="false" ht="15" hidden="true" customHeight="false" outlineLevel="0" collapsed="false">
      <c r="A182" s="152" t="s">
        <v>310</v>
      </c>
      <c r="B182" s="152" t="s">
        <v>208</v>
      </c>
      <c r="C182" s="152" t="s">
        <v>215</v>
      </c>
      <c r="D182" s="153" t="n">
        <v>185</v>
      </c>
      <c r="E182" s="153"/>
      <c r="F182" s="96" t="n">
        <f aca="false">D182/(D182+E182)</f>
        <v>1</v>
      </c>
      <c r="G182" s="96" t="n">
        <f aca="false">D182/SUMIF($A$2:$A$983,$A182,$D$2:$D$983)</f>
        <v>4.75666051671954E-005</v>
      </c>
      <c r="H182" s="94" t="n">
        <f aca="false">IF(A182&lt;&gt;A181,1,H181+1)</f>
        <v>88</v>
      </c>
    </row>
    <row r="183" customFormat="false" ht="15" hidden="true" customHeight="false" outlineLevel="0" collapsed="false">
      <c r="A183" s="152" t="s">
        <v>310</v>
      </c>
      <c r="B183" s="152" t="s">
        <v>231</v>
      </c>
      <c r="C183" s="152" t="s">
        <v>336</v>
      </c>
      <c r="D183" s="153" t="n">
        <v>185</v>
      </c>
      <c r="E183" s="153" t="n">
        <v>0</v>
      </c>
      <c r="F183" s="96" t="n">
        <f aca="false">D183/(D183+E183)</f>
        <v>1</v>
      </c>
      <c r="G183" s="96" t="n">
        <f aca="false">D183/SUMIF($A$2:$A$983,$A183,$D$2:$D$983)</f>
        <v>4.75666051671954E-005</v>
      </c>
      <c r="H183" s="94" t="n">
        <f aca="false">IF(A183&lt;&gt;A182,1,H182+1)</f>
        <v>89</v>
      </c>
    </row>
    <row r="184" customFormat="false" ht="15" hidden="true" customHeight="false" outlineLevel="0" collapsed="false">
      <c r="A184" s="152" t="s">
        <v>310</v>
      </c>
      <c r="B184" s="152" t="s">
        <v>222</v>
      </c>
      <c r="C184" s="152" t="s">
        <v>337</v>
      </c>
      <c r="D184" s="153" t="n">
        <v>144</v>
      </c>
      <c r="E184" s="153" t="n">
        <v>2400</v>
      </c>
      <c r="F184" s="96" t="n">
        <f aca="false">D184/(D184+E184)</f>
        <v>0.0566037735849057</v>
      </c>
      <c r="G184" s="96" t="n">
        <f aca="false">D184/SUMIF($A$2:$A$983,$A184,$D$2:$D$983)</f>
        <v>3.70248169950062E-005</v>
      </c>
      <c r="H184" s="94" t="n">
        <f aca="false">IF(A184&lt;&gt;A183,1,H183+1)</f>
        <v>90</v>
      </c>
    </row>
    <row r="185" customFormat="false" ht="15" hidden="true" customHeight="false" outlineLevel="0" collapsed="false">
      <c r="A185" s="152" t="s">
        <v>310</v>
      </c>
      <c r="B185" s="152" t="s">
        <v>222</v>
      </c>
      <c r="C185" s="152" t="s">
        <v>338</v>
      </c>
      <c r="D185" s="153" t="n">
        <v>74</v>
      </c>
      <c r="E185" s="153"/>
      <c r="F185" s="96" t="n">
        <f aca="false">D185/(D185+E185)</f>
        <v>1</v>
      </c>
      <c r="G185" s="96" t="n">
        <f aca="false">D185/SUMIF($A$2:$A$983,$A185,$D$2:$D$983)</f>
        <v>1.90266420668782E-005</v>
      </c>
      <c r="H185" s="94" t="n">
        <f aca="false">IF(A185&lt;&gt;A184,1,H184+1)</f>
        <v>91</v>
      </c>
    </row>
    <row r="186" customFormat="false" ht="15" hidden="true" customHeight="false" outlineLevel="0" collapsed="false">
      <c r="A186" s="152" t="s">
        <v>310</v>
      </c>
      <c r="B186" s="152" t="s">
        <v>251</v>
      </c>
      <c r="C186" s="152" t="s">
        <v>339</v>
      </c>
      <c r="D186" s="153" t="n">
        <v>52</v>
      </c>
      <c r="E186" s="153" t="n">
        <v>1489</v>
      </c>
      <c r="F186" s="96" t="n">
        <f aca="false">D186/(D186+E186)</f>
        <v>0.0337443218689163</v>
      </c>
      <c r="G186" s="96" t="n">
        <f aca="false">D186/SUMIF($A$2:$A$983,$A186,$D$2:$D$983)</f>
        <v>1.33700728037522E-005</v>
      </c>
      <c r="H186" s="94" t="n">
        <f aca="false">IF(A186&lt;&gt;A185,1,H185+1)</f>
        <v>92</v>
      </c>
    </row>
    <row r="187" customFormat="false" ht="15" hidden="true" customHeight="false" outlineLevel="0" collapsed="false">
      <c r="A187" s="154" t="s">
        <v>310</v>
      </c>
      <c r="B187" s="152" t="s">
        <v>340</v>
      </c>
      <c r="C187" s="155" t="n">
        <v>0</v>
      </c>
      <c r="D187" s="156" t="n">
        <v>1</v>
      </c>
      <c r="F187" s="96" t="n">
        <f aca="false">D187/(D187+E187)</f>
        <v>1</v>
      </c>
      <c r="G187" s="96" t="n">
        <f aca="false">D187/SUMIF($A$2:$A$983,$A187,$D$2:$D$983)</f>
        <v>2.57116784687543E-007</v>
      </c>
      <c r="H187" s="94" t="n">
        <f aca="false">IF(A187&lt;&gt;A186,1,H186+1)</f>
        <v>93</v>
      </c>
    </row>
    <row r="188" customFormat="false" ht="15" hidden="true" customHeight="false" outlineLevel="0" collapsed="false">
      <c r="A188" s="154" t="s">
        <v>310</v>
      </c>
      <c r="B188" s="152" t="s">
        <v>341</v>
      </c>
      <c r="C188" s="155" t="n">
        <v>0</v>
      </c>
      <c r="D188" s="156" t="n">
        <v>1</v>
      </c>
      <c r="F188" s="96" t="n">
        <f aca="false">D188/(D188+E188)</f>
        <v>1</v>
      </c>
      <c r="G188" s="96" t="n">
        <f aca="false">D188/SUMIF($A$2:$A$983,$A188,$D$2:$D$983)</f>
        <v>2.57116784687543E-007</v>
      </c>
      <c r="H188" s="94" t="n">
        <f aca="false">IF(A188&lt;&gt;A187,1,H187+1)</f>
        <v>94</v>
      </c>
    </row>
    <row r="189" customFormat="false" ht="15" hidden="true" customHeight="false" outlineLevel="0" collapsed="false">
      <c r="A189" s="154" t="s">
        <v>310</v>
      </c>
      <c r="B189" s="152" t="s">
        <v>342</v>
      </c>
      <c r="C189" s="155" t="n">
        <v>0</v>
      </c>
      <c r="D189" s="156" t="n">
        <v>1</v>
      </c>
      <c r="F189" s="96" t="n">
        <f aca="false">D189/(D189+E189)</f>
        <v>1</v>
      </c>
      <c r="G189" s="96" t="n">
        <f aca="false">D189/SUMIF($A$2:$A$983,$A189,$D$2:$D$983)</f>
        <v>2.57116784687543E-007</v>
      </c>
      <c r="H189" s="94" t="n">
        <f aca="false">IF(A189&lt;&gt;A188,1,H188+1)</f>
        <v>95</v>
      </c>
    </row>
    <row r="190" customFormat="false" ht="15" hidden="true" customHeight="false" outlineLevel="0" collapsed="false">
      <c r="A190" s="154" t="s">
        <v>310</v>
      </c>
      <c r="B190" s="152" t="s">
        <v>243</v>
      </c>
      <c r="C190" s="155" t="n">
        <v>0</v>
      </c>
      <c r="D190" s="156" t="n">
        <v>1</v>
      </c>
      <c r="F190" s="96" t="n">
        <f aca="false">D190/(D190+E190)</f>
        <v>1</v>
      </c>
      <c r="G190" s="96" t="n">
        <f aca="false">D190/SUMIF($A$2:$A$983,$A190,$D$2:$D$983)</f>
        <v>2.57116784687543E-007</v>
      </c>
      <c r="H190" s="94" t="n">
        <f aca="false">IF(A190&lt;&gt;A189,1,H189+1)</f>
        <v>96</v>
      </c>
    </row>
    <row r="191" customFormat="false" ht="15" hidden="true" customHeight="false" outlineLevel="0" collapsed="false">
      <c r="A191" s="154" t="s">
        <v>310</v>
      </c>
      <c r="B191" s="152" t="s">
        <v>343</v>
      </c>
      <c r="C191" s="155" t="n">
        <v>0</v>
      </c>
      <c r="D191" s="156" t="n">
        <v>1</v>
      </c>
      <c r="F191" s="96" t="n">
        <f aca="false">D191/(D191+E191)</f>
        <v>1</v>
      </c>
      <c r="G191" s="96" t="n">
        <f aca="false">D191/SUMIF($A$2:$A$983,$A191,$D$2:$D$983)</f>
        <v>2.57116784687543E-007</v>
      </c>
      <c r="H191" s="94" t="n">
        <f aca="false">IF(A191&lt;&gt;A190,1,H190+1)</f>
        <v>97</v>
      </c>
    </row>
    <row r="192" customFormat="false" ht="15" hidden="true" customHeight="false" outlineLevel="0" collapsed="false">
      <c r="A192" s="154" t="s">
        <v>310</v>
      </c>
      <c r="B192" s="152" t="s">
        <v>344</v>
      </c>
      <c r="C192" s="155" t="n">
        <v>0</v>
      </c>
      <c r="D192" s="156" t="n">
        <v>1</v>
      </c>
      <c r="F192" s="96" t="n">
        <f aca="false">D192/(D192+E192)</f>
        <v>1</v>
      </c>
      <c r="G192" s="96" t="n">
        <f aca="false">D192/SUMIF($A$2:$A$983,$A192,$D$2:$D$983)</f>
        <v>2.57116784687543E-007</v>
      </c>
      <c r="H192" s="94" t="n">
        <f aca="false">IF(A192&lt;&gt;A191,1,H191+1)</f>
        <v>98</v>
      </c>
    </row>
    <row r="193" customFormat="false" ht="15" hidden="true" customHeight="false" outlineLevel="0" collapsed="false">
      <c r="A193" s="154" t="s">
        <v>310</v>
      </c>
      <c r="B193" s="152" t="s">
        <v>345</v>
      </c>
      <c r="C193" s="155" t="n">
        <v>0</v>
      </c>
      <c r="D193" s="156" t="n">
        <v>1</v>
      </c>
      <c r="F193" s="96" t="n">
        <f aca="false">D193/(D193+E193)</f>
        <v>1</v>
      </c>
      <c r="G193" s="96" t="n">
        <f aca="false">D193/SUMIF($A$2:$A$983,$A193,$D$2:$D$983)</f>
        <v>2.57116784687543E-007</v>
      </c>
      <c r="H193" s="94" t="n">
        <f aca="false">IF(A193&lt;&gt;A192,1,H192+1)</f>
        <v>99</v>
      </c>
    </row>
    <row r="194" customFormat="false" ht="15" hidden="true" customHeight="false" outlineLevel="0" collapsed="false">
      <c r="A194" s="154" t="s">
        <v>310</v>
      </c>
      <c r="B194" s="152" t="s">
        <v>346</v>
      </c>
      <c r="C194" s="155" t="n">
        <v>0</v>
      </c>
      <c r="D194" s="156" t="n">
        <v>1</v>
      </c>
      <c r="F194" s="96" t="n">
        <f aca="false">D194/(D194+E194)</f>
        <v>1</v>
      </c>
      <c r="G194" s="96" t="n">
        <f aca="false">D194/SUMIF($A$2:$A$983,$A194,$D$2:$D$983)</f>
        <v>2.57116784687543E-007</v>
      </c>
      <c r="H194" s="94" t="n">
        <f aca="false">IF(A194&lt;&gt;A193,1,H193+1)</f>
        <v>100</v>
      </c>
    </row>
    <row r="195" customFormat="false" ht="15" hidden="true" customHeight="false" outlineLevel="0" collapsed="false">
      <c r="A195" s="154" t="s">
        <v>310</v>
      </c>
      <c r="B195" s="152" t="s">
        <v>347</v>
      </c>
      <c r="C195" s="155" t="n">
        <v>0</v>
      </c>
      <c r="D195" s="156" t="n">
        <v>1</v>
      </c>
      <c r="F195" s="96" t="n">
        <f aca="false">D195/(D195+E195)</f>
        <v>1</v>
      </c>
      <c r="G195" s="96" t="n">
        <f aca="false">D195/SUMIF($A$2:$A$983,$A195,$D$2:$D$983)</f>
        <v>2.57116784687543E-007</v>
      </c>
      <c r="H195" s="94" t="n">
        <f aca="false">IF(A195&lt;&gt;A194,1,H194+1)</f>
        <v>101</v>
      </c>
    </row>
    <row r="196" customFormat="false" ht="15" hidden="true" customHeight="false" outlineLevel="0" collapsed="false">
      <c r="A196" s="154" t="s">
        <v>310</v>
      </c>
      <c r="B196" s="152" t="s">
        <v>348</v>
      </c>
      <c r="C196" s="155" t="n">
        <v>0</v>
      </c>
      <c r="D196" s="156" t="n">
        <v>1</v>
      </c>
      <c r="F196" s="96" t="n">
        <f aca="false">D196/(D196+E196)</f>
        <v>1</v>
      </c>
      <c r="G196" s="96" t="n">
        <f aca="false">D196/SUMIF($A$2:$A$983,$A196,$D$2:$D$983)</f>
        <v>2.57116784687543E-007</v>
      </c>
      <c r="H196" s="94" t="n">
        <f aca="false">IF(A196&lt;&gt;A195,1,H195+1)</f>
        <v>102</v>
      </c>
    </row>
    <row r="197" customFormat="false" ht="15" hidden="true" customHeight="false" outlineLevel="0" collapsed="false">
      <c r="A197" s="154" t="s">
        <v>310</v>
      </c>
      <c r="B197" s="152" t="s">
        <v>349</v>
      </c>
      <c r="C197" s="155" t="n">
        <v>0</v>
      </c>
      <c r="D197" s="156" t="n">
        <v>1</v>
      </c>
      <c r="F197" s="96" t="n">
        <f aca="false">D197/(D197+E197)</f>
        <v>1</v>
      </c>
      <c r="G197" s="96" t="n">
        <f aca="false">D197/SUMIF($A$2:$A$983,$A197,$D$2:$D$983)</f>
        <v>2.57116784687543E-007</v>
      </c>
      <c r="H197" s="94" t="n">
        <f aca="false">IF(A197&lt;&gt;A196,1,H196+1)</f>
        <v>103</v>
      </c>
    </row>
    <row r="198" customFormat="false" ht="15" hidden="true" customHeight="false" outlineLevel="0" collapsed="false">
      <c r="A198" s="154" t="s">
        <v>310</v>
      </c>
      <c r="B198" s="152" t="s">
        <v>350</v>
      </c>
      <c r="C198" s="155" t="n">
        <v>0</v>
      </c>
      <c r="D198" s="156" t="n">
        <v>1</v>
      </c>
      <c r="F198" s="96" t="n">
        <f aca="false">D198/(D198+E198)</f>
        <v>1</v>
      </c>
      <c r="G198" s="96" t="n">
        <f aca="false">D198/SUMIF($A$2:$A$983,$A198,$D$2:$D$983)</f>
        <v>2.57116784687543E-007</v>
      </c>
      <c r="H198" s="94" t="n">
        <f aca="false">IF(A198&lt;&gt;A197,1,H197+1)</f>
        <v>104</v>
      </c>
    </row>
    <row r="199" customFormat="false" ht="15" hidden="true" customHeight="false" outlineLevel="0" collapsed="false">
      <c r="A199" s="154" t="s">
        <v>310</v>
      </c>
      <c r="B199" s="152" t="s">
        <v>351</v>
      </c>
      <c r="C199" s="155" t="n">
        <v>0</v>
      </c>
      <c r="D199" s="156" t="n">
        <v>1</v>
      </c>
      <c r="F199" s="96" t="n">
        <f aca="false">D199/(D199+E199)</f>
        <v>1</v>
      </c>
      <c r="G199" s="96" t="n">
        <f aca="false">D199/SUMIF($A$2:$A$983,$A199,$D$2:$D$983)</f>
        <v>2.57116784687543E-007</v>
      </c>
      <c r="H199" s="94" t="n">
        <f aca="false">IF(A199&lt;&gt;A198,1,H198+1)</f>
        <v>105</v>
      </c>
    </row>
    <row r="200" customFormat="false" ht="15" hidden="true" customHeight="false" outlineLevel="0" collapsed="false">
      <c r="A200" s="154" t="s">
        <v>310</v>
      </c>
      <c r="B200" s="152" t="s">
        <v>352</v>
      </c>
      <c r="C200" s="155" t="n">
        <v>0</v>
      </c>
      <c r="D200" s="156" t="n">
        <v>1</v>
      </c>
      <c r="F200" s="96" t="n">
        <f aca="false">D200/(D200+E200)</f>
        <v>1</v>
      </c>
      <c r="G200" s="96" t="n">
        <f aca="false">D200/SUMIF($A$2:$A$983,$A200,$D$2:$D$983)</f>
        <v>2.57116784687543E-007</v>
      </c>
      <c r="H200" s="94" t="n">
        <f aca="false">IF(A200&lt;&gt;A199,1,H199+1)</f>
        <v>106</v>
      </c>
    </row>
    <row r="201" customFormat="false" ht="15" hidden="true" customHeight="false" outlineLevel="0" collapsed="false">
      <c r="A201" s="154" t="s">
        <v>310</v>
      </c>
      <c r="B201" s="152" t="s">
        <v>353</v>
      </c>
      <c r="C201" s="155" t="n">
        <v>0</v>
      </c>
      <c r="D201" s="156" t="n">
        <v>1</v>
      </c>
      <c r="F201" s="96" t="n">
        <f aca="false">D201/(D201+E201)</f>
        <v>1</v>
      </c>
      <c r="G201" s="96" t="n">
        <f aca="false">D201/SUMIF($A$2:$A$983,$A201,$D$2:$D$983)</f>
        <v>2.57116784687543E-007</v>
      </c>
      <c r="H201" s="94" t="n">
        <f aca="false">IF(A201&lt;&gt;A200,1,H200+1)</f>
        <v>107</v>
      </c>
    </row>
    <row r="202" customFormat="false" ht="15" hidden="true" customHeight="false" outlineLevel="0" collapsed="false">
      <c r="A202" s="154" t="s">
        <v>310</v>
      </c>
      <c r="B202" s="152" t="s">
        <v>354</v>
      </c>
      <c r="C202" s="155" t="n">
        <v>0</v>
      </c>
      <c r="D202" s="156" t="n">
        <v>1</v>
      </c>
      <c r="F202" s="96" t="n">
        <f aca="false">D202/(D202+E202)</f>
        <v>1</v>
      </c>
      <c r="G202" s="96" t="n">
        <f aca="false">D202/SUMIF($A$2:$A$983,$A202,$D$2:$D$983)</f>
        <v>2.57116784687543E-007</v>
      </c>
      <c r="H202" s="94" t="n">
        <f aca="false">IF(A202&lt;&gt;A201,1,H201+1)</f>
        <v>108</v>
      </c>
    </row>
    <row r="203" customFormat="false" ht="15" hidden="true" customHeight="false" outlineLevel="0" collapsed="false">
      <c r="A203" s="154" t="s">
        <v>310</v>
      </c>
      <c r="B203" s="152" t="s">
        <v>355</v>
      </c>
      <c r="C203" s="155" t="n">
        <v>0</v>
      </c>
      <c r="D203" s="156" t="n">
        <v>1</v>
      </c>
      <c r="F203" s="96" t="n">
        <f aca="false">D203/(D203+E203)</f>
        <v>1</v>
      </c>
      <c r="G203" s="96" t="n">
        <f aca="false">D203/SUMIF($A$2:$A$983,$A203,$D$2:$D$983)</f>
        <v>2.57116784687543E-007</v>
      </c>
      <c r="H203" s="94" t="n">
        <f aca="false">IF(A203&lt;&gt;A202,1,H202+1)</f>
        <v>109</v>
      </c>
    </row>
    <row r="204" customFormat="false" ht="15" hidden="true" customHeight="false" outlineLevel="0" collapsed="false">
      <c r="A204" s="154" t="s">
        <v>310</v>
      </c>
      <c r="B204" s="152" t="s">
        <v>356</v>
      </c>
      <c r="C204" s="155" t="n">
        <v>0</v>
      </c>
      <c r="D204" s="156" t="n">
        <v>1</v>
      </c>
      <c r="F204" s="96" t="n">
        <f aca="false">D204/(D204+E204)</f>
        <v>1</v>
      </c>
      <c r="G204" s="96" t="n">
        <f aca="false">D204/SUMIF($A$2:$A$983,$A204,$D$2:$D$983)</f>
        <v>2.57116784687543E-007</v>
      </c>
      <c r="H204" s="94" t="n">
        <f aca="false">IF(A204&lt;&gt;A203,1,H203+1)</f>
        <v>110</v>
      </c>
    </row>
    <row r="205" customFormat="false" ht="15" hidden="true" customHeight="false" outlineLevel="0" collapsed="false">
      <c r="A205" s="154" t="s">
        <v>310</v>
      </c>
      <c r="B205" s="152" t="s">
        <v>357</v>
      </c>
      <c r="C205" s="155" t="n">
        <v>0</v>
      </c>
      <c r="D205" s="156" t="n">
        <v>1</v>
      </c>
      <c r="F205" s="96" t="n">
        <f aca="false">D205/(D205+E205)</f>
        <v>1</v>
      </c>
      <c r="G205" s="96" t="n">
        <f aca="false">D205/SUMIF($A$2:$A$983,$A205,$D$2:$D$983)</f>
        <v>2.57116784687543E-007</v>
      </c>
      <c r="H205" s="94" t="n">
        <f aca="false">IF(A205&lt;&gt;A204,1,H204+1)</f>
        <v>111</v>
      </c>
    </row>
    <row r="206" customFormat="false" ht="15" hidden="true" customHeight="false" outlineLevel="0" collapsed="false">
      <c r="A206" s="154" t="s">
        <v>310</v>
      </c>
      <c r="B206" s="152" t="s">
        <v>358</v>
      </c>
      <c r="C206" s="155" t="n">
        <v>0</v>
      </c>
      <c r="D206" s="156" t="n">
        <v>1</v>
      </c>
      <c r="F206" s="96" t="n">
        <f aca="false">D206/(D206+E206)</f>
        <v>1</v>
      </c>
      <c r="G206" s="96" t="n">
        <f aca="false">D206/SUMIF($A$2:$A$983,$A206,$D$2:$D$983)</f>
        <v>2.57116784687543E-007</v>
      </c>
      <c r="H206" s="94" t="n">
        <f aca="false">IF(A206&lt;&gt;A205,1,H205+1)</f>
        <v>112</v>
      </c>
    </row>
    <row r="207" customFormat="false" ht="15" hidden="true" customHeight="false" outlineLevel="0" collapsed="false">
      <c r="A207" s="154" t="s">
        <v>310</v>
      </c>
      <c r="B207" s="152" t="s">
        <v>359</v>
      </c>
      <c r="C207" s="155" t="n">
        <v>0</v>
      </c>
      <c r="D207" s="156" t="n">
        <v>1</v>
      </c>
      <c r="F207" s="96" t="n">
        <f aca="false">D207/(D207+E207)</f>
        <v>1</v>
      </c>
      <c r="G207" s="96" t="n">
        <f aca="false">D207/SUMIF($A$2:$A$983,$A207,$D$2:$D$983)</f>
        <v>2.57116784687543E-007</v>
      </c>
      <c r="H207" s="94" t="n">
        <f aca="false">IF(A207&lt;&gt;A206,1,H206+1)</f>
        <v>113</v>
      </c>
    </row>
    <row r="208" customFormat="false" ht="15" hidden="true" customHeight="false" outlineLevel="0" collapsed="false">
      <c r="A208" s="154" t="s">
        <v>310</v>
      </c>
      <c r="B208" s="152" t="s">
        <v>360</v>
      </c>
      <c r="C208" s="155" t="n">
        <v>0</v>
      </c>
      <c r="D208" s="156" t="n">
        <v>1</v>
      </c>
      <c r="F208" s="96" t="n">
        <f aca="false">D208/(D208+E208)</f>
        <v>1</v>
      </c>
      <c r="G208" s="96" t="n">
        <f aca="false">D208/SUMIF($A$2:$A$983,$A208,$D$2:$D$983)</f>
        <v>2.57116784687543E-007</v>
      </c>
      <c r="H208" s="94" t="n">
        <f aca="false">IF(A208&lt;&gt;A207,1,H207+1)</f>
        <v>114</v>
      </c>
    </row>
    <row r="209" customFormat="false" ht="15" hidden="true" customHeight="false" outlineLevel="0" collapsed="false">
      <c r="A209" s="154" t="s">
        <v>310</v>
      </c>
      <c r="B209" s="152" t="s">
        <v>361</v>
      </c>
      <c r="C209" s="155" t="n">
        <v>0</v>
      </c>
      <c r="D209" s="156" t="n">
        <v>1</v>
      </c>
      <c r="F209" s="96" t="n">
        <f aca="false">D209/(D209+E209)</f>
        <v>1</v>
      </c>
      <c r="G209" s="96" t="n">
        <f aca="false">D209/SUMIF($A$2:$A$983,$A209,$D$2:$D$983)</f>
        <v>2.57116784687543E-007</v>
      </c>
      <c r="H209" s="94" t="n">
        <f aca="false">IF(A209&lt;&gt;A208,1,H208+1)</f>
        <v>115</v>
      </c>
    </row>
    <row r="210" customFormat="false" ht="15" hidden="true" customHeight="false" outlineLevel="0" collapsed="false">
      <c r="A210" s="154" t="s">
        <v>310</v>
      </c>
      <c r="B210" s="152" t="s">
        <v>362</v>
      </c>
      <c r="C210" s="155" t="n">
        <v>0</v>
      </c>
      <c r="D210" s="156" t="n">
        <v>1</v>
      </c>
      <c r="F210" s="96" t="n">
        <f aca="false">D210/(D210+E210)</f>
        <v>1</v>
      </c>
      <c r="G210" s="96" t="n">
        <f aca="false">D210/SUMIF($A$2:$A$983,$A210,$D$2:$D$983)</f>
        <v>2.57116784687543E-007</v>
      </c>
      <c r="H210" s="94" t="n">
        <f aca="false">IF(A210&lt;&gt;A209,1,H209+1)</f>
        <v>116</v>
      </c>
    </row>
    <row r="211" customFormat="false" ht="15" hidden="true" customHeight="false" outlineLevel="0" collapsed="false">
      <c r="A211" s="154" t="s">
        <v>310</v>
      </c>
      <c r="B211" s="152" t="s">
        <v>363</v>
      </c>
      <c r="C211" s="155" t="n">
        <v>0</v>
      </c>
      <c r="D211" s="156" t="n">
        <v>1</v>
      </c>
      <c r="F211" s="96" t="n">
        <f aca="false">D211/(D211+E211)</f>
        <v>1</v>
      </c>
      <c r="G211" s="96" t="n">
        <f aca="false">D211/SUMIF($A$2:$A$983,$A211,$D$2:$D$983)</f>
        <v>2.57116784687543E-007</v>
      </c>
      <c r="H211" s="94" t="n">
        <f aca="false">IF(A211&lt;&gt;A210,1,H210+1)</f>
        <v>117</v>
      </c>
    </row>
    <row r="212" customFormat="false" ht="15" hidden="true" customHeight="false" outlineLevel="0" collapsed="false">
      <c r="A212" s="154" t="s">
        <v>310</v>
      </c>
      <c r="B212" s="152" t="s">
        <v>364</v>
      </c>
      <c r="C212" s="155" t="n">
        <v>0</v>
      </c>
      <c r="D212" s="156" t="n">
        <v>1</v>
      </c>
      <c r="F212" s="96" t="n">
        <f aca="false">D212/(D212+E212)</f>
        <v>1</v>
      </c>
      <c r="G212" s="96" t="n">
        <f aca="false">D212/SUMIF($A$2:$A$983,$A212,$D$2:$D$983)</f>
        <v>2.57116784687543E-007</v>
      </c>
      <c r="H212" s="94" t="n">
        <f aca="false">IF(A212&lt;&gt;A211,1,H211+1)</f>
        <v>118</v>
      </c>
    </row>
    <row r="213" customFormat="false" ht="15" hidden="true" customHeight="false" outlineLevel="0" collapsed="false">
      <c r="A213" s="154" t="s">
        <v>310</v>
      </c>
      <c r="B213" s="152" t="s">
        <v>365</v>
      </c>
      <c r="C213" s="155" t="n">
        <v>0</v>
      </c>
      <c r="D213" s="156" t="n">
        <v>1</v>
      </c>
      <c r="F213" s="96" t="n">
        <f aca="false">D213/(D213+E213)</f>
        <v>1</v>
      </c>
      <c r="G213" s="96" t="n">
        <f aca="false">D213/SUMIF($A$2:$A$983,$A213,$D$2:$D$983)</f>
        <v>2.57116784687543E-007</v>
      </c>
      <c r="H213" s="94" t="n">
        <f aca="false">IF(A213&lt;&gt;A212,1,H212+1)</f>
        <v>119</v>
      </c>
    </row>
    <row r="214" customFormat="false" ht="15" hidden="true" customHeight="false" outlineLevel="0" collapsed="false">
      <c r="A214" s="154" t="s">
        <v>310</v>
      </c>
      <c r="B214" s="152" t="s">
        <v>366</v>
      </c>
      <c r="C214" s="155" t="n">
        <v>0</v>
      </c>
      <c r="D214" s="156" t="n">
        <v>1</v>
      </c>
      <c r="F214" s="96" t="n">
        <f aca="false">D214/(D214+E214)</f>
        <v>1</v>
      </c>
      <c r="G214" s="96" t="n">
        <f aca="false">D214/SUMIF($A$2:$A$983,$A214,$D$2:$D$983)</f>
        <v>2.57116784687543E-007</v>
      </c>
      <c r="H214" s="94" t="n">
        <f aca="false">IF(A214&lt;&gt;A213,1,H213+1)</f>
        <v>120</v>
      </c>
    </row>
    <row r="215" customFormat="false" ht="15" hidden="true" customHeight="false" outlineLevel="0" collapsed="false">
      <c r="A215" s="154" t="s">
        <v>310</v>
      </c>
      <c r="B215" s="152" t="s">
        <v>367</v>
      </c>
      <c r="C215" s="155" t="n">
        <v>0</v>
      </c>
      <c r="D215" s="156" t="n">
        <v>1</v>
      </c>
      <c r="F215" s="96" t="n">
        <f aca="false">D215/(D215+E215)</f>
        <v>1</v>
      </c>
      <c r="G215" s="96" t="n">
        <f aca="false">D215/SUMIF($A$2:$A$983,$A215,$D$2:$D$983)</f>
        <v>2.57116784687543E-007</v>
      </c>
      <c r="H215" s="94" t="n">
        <f aca="false">IF(A215&lt;&gt;A214,1,H214+1)</f>
        <v>121</v>
      </c>
    </row>
    <row r="216" customFormat="false" ht="15" hidden="true" customHeight="false" outlineLevel="0" collapsed="false">
      <c r="A216" s="154" t="s">
        <v>310</v>
      </c>
      <c r="B216" s="152" t="s">
        <v>368</v>
      </c>
      <c r="C216" s="155" t="n">
        <v>0</v>
      </c>
      <c r="D216" s="156" t="n">
        <v>1</v>
      </c>
      <c r="F216" s="96" t="n">
        <f aca="false">D216/(D216+E216)</f>
        <v>1</v>
      </c>
      <c r="G216" s="96" t="n">
        <f aca="false">D216/SUMIF($A$2:$A$983,$A216,$D$2:$D$983)</f>
        <v>2.57116784687543E-007</v>
      </c>
      <c r="H216" s="94" t="n">
        <f aca="false">IF(A216&lt;&gt;A215,1,H215+1)</f>
        <v>122</v>
      </c>
    </row>
    <row r="217" customFormat="false" ht="15" hidden="true" customHeight="false" outlineLevel="0" collapsed="false">
      <c r="A217" s="154" t="s">
        <v>310</v>
      </c>
      <c r="B217" s="152" t="s">
        <v>369</v>
      </c>
      <c r="C217" s="155" t="n">
        <v>0</v>
      </c>
      <c r="D217" s="156" t="n">
        <v>1</v>
      </c>
      <c r="F217" s="96" t="n">
        <f aca="false">D217/(D217+E217)</f>
        <v>1</v>
      </c>
      <c r="G217" s="96" t="n">
        <f aca="false">D217/SUMIF($A$2:$A$983,$A217,$D$2:$D$983)</f>
        <v>2.57116784687543E-007</v>
      </c>
      <c r="H217" s="94" t="n">
        <f aca="false">IF(A217&lt;&gt;A216,1,H216+1)</f>
        <v>123</v>
      </c>
    </row>
    <row r="218" customFormat="false" ht="15" hidden="true" customHeight="false" outlineLevel="0" collapsed="false">
      <c r="A218" s="154" t="s">
        <v>310</v>
      </c>
      <c r="B218" s="152" t="s">
        <v>370</v>
      </c>
      <c r="C218" s="155" t="n">
        <v>0</v>
      </c>
      <c r="D218" s="156" t="n">
        <v>1</v>
      </c>
      <c r="F218" s="96" t="n">
        <f aca="false">D218/(D218+E218)</f>
        <v>1</v>
      </c>
      <c r="G218" s="96" t="n">
        <f aca="false">D218/SUMIF($A$2:$A$983,$A218,$D$2:$D$983)</f>
        <v>2.57116784687543E-007</v>
      </c>
      <c r="H218" s="94" t="n">
        <f aca="false">IF(A218&lt;&gt;A217,1,H217+1)</f>
        <v>124</v>
      </c>
    </row>
    <row r="219" customFormat="false" ht="15" hidden="true" customHeight="false" outlineLevel="0" collapsed="false">
      <c r="A219" s="154" t="s">
        <v>310</v>
      </c>
      <c r="B219" s="152" t="s">
        <v>371</v>
      </c>
      <c r="C219" s="155" t="n">
        <v>0</v>
      </c>
      <c r="D219" s="156" t="n">
        <v>1</v>
      </c>
      <c r="F219" s="96" t="n">
        <f aca="false">D219/(D219+E219)</f>
        <v>1</v>
      </c>
      <c r="G219" s="96" t="n">
        <f aca="false">D219/SUMIF($A$2:$A$983,$A219,$D$2:$D$983)</f>
        <v>2.57116784687543E-007</v>
      </c>
      <c r="H219" s="94" t="n">
        <f aca="false">IF(A219&lt;&gt;A218,1,H218+1)</f>
        <v>125</v>
      </c>
    </row>
    <row r="220" customFormat="false" ht="15" hidden="true" customHeight="false" outlineLevel="0" collapsed="false">
      <c r="A220" s="154" t="s">
        <v>310</v>
      </c>
      <c r="B220" s="152" t="s">
        <v>372</v>
      </c>
      <c r="C220" s="155" t="n">
        <v>0</v>
      </c>
      <c r="D220" s="156" t="n">
        <v>1</v>
      </c>
      <c r="F220" s="96" t="n">
        <f aca="false">D220/(D220+E220)</f>
        <v>1</v>
      </c>
      <c r="G220" s="96" t="n">
        <f aca="false">D220/SUMIF($A$2:$A$983,$A220,$D$2:$D$983)</f>
        <v>2.57116784687543E-007</v>
      </c>
      <c r="H220" s="94" t="n">
        <f aca="false">IF(A220&lt;&gt;A219,1,H219+1)</f>
        <v>126</v>
      </c>
    </row>
    <row r="221" customFormat="false" ht="15" hidden="true" customHeight="false" outlineLevel="0" collapsed="false">
      <c r="A221" s="154" t="s">
        <v>310</v>
      </c>
      <c r="B221" s="152" t="s">
        <v>373</v>
      </c>
      <c r="C221" s="155" t="n">
        <v>0</v>
      </c>
      <c r="D221" s="156" t="n">
        <v>1</v>
      </c>
      <c r="F221" s="96" t="n">
        <f aca="false">D221/(D221+E221)</f>
        <v>1</v>
      </c>
      <c r="G221" s="96" t="n">
        <f aca="false">D221/SUMIF($A$2:$A$983,$A221,$D$2:$D$983)</f>
        <v>2.57116784687543E-007</v>
      </c>
      <c r="H221" s="94" t="n">
        <f aca="false">IF(A221&lt;&gt;A220,1,H220+1)</f>
        <v>127</v>
      </c>
    </row>
    <row r="222" customFormat="false" ht="15" hidden="true" customHeight="false" outlineLevel="0" collapsed="false">
      <c r="A222" s="154" t="s">
        <v>310</v>
      </c>
      <c r="B222" s="152" t="s">
        <v>374</v>
      </c>
      <c r="C222" s="155" t="n">
        <v>0</v>
      </c>
      <c r="D222" s="156" t="n">
        <v>1</v>
      </c>
      <c r="F222" s="96" t="n">
        <f aca="false">D222/(D222+E222)</f>
        <v>1</v>
      </c>
      <c r="G222" s="96" t="n">
        <f aca="false">D222/SUMIF($A$2:$A$983,$A222,$D$2:$D$983)</f>
        <v>2.57116784687543E-007</v>
      </c>
      <c r="H222" s="94" t="n">
        <f aca="false">IF(A222&lt;&gt;A221,1,H221+1)</f>
        <v>128</v>
      </c>
    </row>
    <row r="223" customFormat="false" ht="15" hidden="true" customHeight="false" outlineLevel="0" collapsed="false">
      <c r="A223" s="154" t="s">
        <v>310</v>
      </c>
      <c r="B223" s="152" t="s">
        <v>375</v>
      </c>
      <c r="C223" s="155" t="n">
        <v>0</v>
      </c>
      <c r="D223" s="156" t="n">
        <v>1</v>
      </c>
      <c r="F223" s="96" t="n">
        <f aca="false">D223/(D223+E223)</f>
        <v>1</v>
      </c>
      <c r="G223" s="96" t="n">
        <f aca="false">D223/SUMIF($A$2:$A$983,$A223,$D$2:$D$983)</f>
        <v>2.57116784687543E-007</v>
      </c>
      <c r="H223" s="94" t="n">
        <f aca="false">IF(A223&lt;&gt;A222,1,H222+1)</f>
        <v>129</v>
      </c>
    </row>
    <row r="224" customFormat="false" ht="15" hidden="true" customHeight="false" outlineLevel="0" collapsed="false">
      <c r="A224" s="154" t="s">
        <v>310</v>
      </c>
      <c r="B224" s="152" t="s">
        <v>376</v>
      </c>
      <c r="C224" s="155" t="n">
        <v>0</v>
      </c>
      <c r="D224" s="156" t="n">
        <v>1</v>
      </c>
      <c r="F224" s="96" t="n">
        <f aca="false">D224/(D224+E224)</f>
        <v>1</v>
      </c>
      <c r="G224" s="96" t="n">
        <f aca="false">D224/SUMIF($A$2:$A$983,$A224,$D$2:$D$983)</f>
        <v>2.57116784687543E-007</v>
      </c>
      <c r="H224" s="94" t="n">
        <f aca="false">IF(A224&lt;&gt;A223,1,H223+1)</f>
        <v>130</v>
      </c>
    </row>
    <row r="225" customFormat="false" ht="15" hidden="true" customHeight="false" outlineLevel="0" collapsed="false">
      <c r="A225" s="154" t="s">
        <v>310</v>
      </c>
      <c r="B225" s="152" t="s">
        <v>377</v>
      </c>
      <c r="C225" s="155" t="n">
        <v>0</v>
      </c>
      <c r="D225" s="156" t="n">
        <v>1</v>
      </c>
      <c r="F225" s="96" t="n">
        <f aca="false">D225/(D225+E225)</f>
        <v>1</v>
      </c>
      <c r="G225" s="96" t="n">
        <f aca="false">D225/SUMIF($A$2:$A$983,$A225,$D$2:$D$983)</f>
        <v>2.57116784687543E-007</v>
      </c>
      <c r="H225" s="94" t="n">
        <f aca="false">IF(A225&lt;&gt;A224,1,H224+1)</f>
        <v>131</v>
      </c>
    </row>
    <row r="226" customFormat="false" ht="15" hidden="true" customHeight="false" outlineLevel="0" collapsed="false">
      <c r="A226" s="154" t="s">
        <v>310</v>
      </c>
      <c r="B226" s="152" t="s">
        <v>378</v>
      </c>
      <c r="C226" s="155" t="n">
        <v>0</v>
      </c>
      <c r="D226" s="156" t="n">
        <v>1</v>
      </c>
      <c r="F226" s="96" t="n">
        <f aca="false">D226/(D226+E226)</f>
        <v>1</v>
      </c>
      <c r="G226" s="96" t="n">
        <f aca="false">D226/SUMIF($A$2:$A$983,$A226,$D$2:$D$983)</f>
        <v>2.57116784687543E-007</v>
      </c>
      <c r="H226" s="94" t="n">
        <f aca="false">IF(A226&lt;&gt;A225,1,H225+1)</f>
        <v>132</v>
      </c>
    </row>
    <row r="227" customFormat="false" ht="15" hidden="true" customHeight="false" outlineLevel="0" collapsed="false">
      <c r="A227" s="154" t="s">
        <v>310</v>
      </c>
      <c r="B227" s="152" t="s">
        <v>379</v>
      </c>
      <c r="C227" s="155" t="n">
        <v>0</v>
      </c>
      <c r="D227" s="156" t="n">
        <v>1</v>
      </c>
      <c r="F227" s="96" t="n">
        <f aca="false">D227/(D227+E227)</f>
        <v>1</v>
      </c>
      <c r="G227" s="96" t="n">
        <f aca="false">D227/SUMIF($A$2:$A$983,$A227,$D$2:$D$983)</f>
        <v>2.57116784687543E-007</v>
      </c>
      <c r="H227" s="94" t="n">
        <f aca="false">IF(A227&lt;&gt;A226,1,H226+1)</f>
        <v>133</v>
      </c>
    </row>
    <row r="228" customFormat="false" ht="15" hidden="true" customHeight="false" outlineLevel="0" collapsed="false">
      <c r="A228" s="154" t="s">
        <v>310</v>
      </c>
      <c r="B228" s="152" t="s">
        <v>380</v>
      </c>
      <c r="C228" s="155" t="n">
        <v>0</v>
      </c>
      <c r="D228" s="156" t="n">
        <v>1</v>
      </c>
      <c r="F228" s="96" t="n">
        <f aca="false">D228/(D228+E228)</f>
        <v>1</v>
      </c>
      <c r="G228" s="96" t="n">
        <f aca="false">D228/SUMIF($A$2:$A$983,$A228,$D$2:$D$983)</f>
        <v>2.57116784687543E-007</v>
      </c>
      <c r="H228" s="94" t="n">
        <f aca="false">IF(A228&lt;&gt;A227,1,H227+1)</f>
        <v>134</v>
      </c>
    </row>
    <row r="229" customFormat="false" ht="15" hidden="true" customHeight="false" outlineLevel="0" collapsed="false">
      <c r="A229" s="154" t="s">
        <v>310</v>
      </c>
      <c r="B229" s="152" t="s">
        <v>381</v>
      </c>
      <c r="C229" s="155" t="n">
        <v>0</v>
      </c>
      <c r="D229" s="156" t="n">
        <v>1</v>
      </c>
      <c r="F229" s="96" t="n">
        <f aca="false">D229/(D229+E229)</f>
        <v>1</v>
      </c>
      <c r="G229" s="96" t="n">
        <f aca="false">D229/SUMIF($A$2:$A$983,$A229,$D$2:$D$983)</f>
        <v>2.57116784687543E-007</v>
      </c>
      <c r="H229" s="94" t="n">
        <f aca="false">IF(A229&lt;&gt;A228,1,H228+1)</f>
        <v>135</v>
      </c>
    </row>
    <row r="230" customFormat="false" ht="15" hidden="true" customHeight="false" outlineLevel="0" collapsed="false">
      <c r="A230" s="154" t="s">
        <v>310</v>
      </c>
      <c r="B230" s="152" t="s">
        <v>382</v>
      </c>
      <c r="C230" s="155" t="n">
        <v>0</v>
      </c>
      <c r="D230" s="156" t="n">
        <v>1</v>
      </c>
      <c r="F230" s="96" t="n">
        <f aca="false">D230/(D230+E230)</f>
        <v>1</v>
      </c>
      <c r="G230" s="96" t="n">
        <f aca="false">D230/SUMIF($A$2:$A$983,$A230,$D$2:$D$983)</f>
        <v>2.57116784687543E-007</v>
      </c>
      <c r="H230" s="94" t="n">
        <f aca="false">IF(A230&lt;&gt;A229,1,H229+1)</f>
        <v>136</v>
      </c>
    </row>
    <row r="231" customFormat="false" ht="15" hidden="true" customHeight="false" outlineLevel="0" collapsed="false">
      <c r="A231" s="154" t="s">
        <v>310</v>
      </c>
      <c r="B231" s="152" t="s">
        <v>383</v>
      </c>
      <c r="C231" s="155" t="n">
        <v>0</v>
      </c>
      <c r="D231" s="156" t="n">
        <v>1</v>
      </c>
      <c r="F231" s="96" t="n">
        <f aca="false">D231/(D231+E231)</f>
        <v>1</v>
      </c>
      <c r="G231" s="96" t="n">
        <f aca="false">D231/SUMIF($A$2:$A$983,$A231,$D$2:$D$983)</f>
        <v>2.57116784687543E-007</v>
      </c>
      <c r="H231" s="94" t="n">
        <f aca="false">IF(A231&lt;&gt;A230,1,H230+1)</f>
        <v>137</v>
      </c>
    </row>
    <row r="232" customFormat="false" ht="15" hidden="true" customHeight="false" outlineLevel="0" collapsed="false">
      <c r="A232" s="154" t="s">
        <v>310</v>
      </c>
      <c r="B232" s="152" t="s">
        <v>384</v>
      </c>
      <c r="C232" s="155" t="n">
        <v>0</v>
      </c>
      <c r="D232" s="156" t="n">
        <v>1</v>
      </c>
      <c r="F232" s="96" t="n">
        <f aca="false">D232/(D232+E232)</f>
        <v>1</v>
      </c>
      <c r="G232" s="96" t="n">
        <f aca="false">D232/SUMIF($A$2:$A$983,$A232,$D$2:$D$983)</f>
        <v>2.57116784687543E-007</v>
      </c>
      <c r="H232" s="94" t="n">
        <f aca="false">IF(A232&lt;&gt;A231,1,H231+1)</f>
        <v>138</v>
      </c>
    </row>
    <row r="233" customFormat="false" ht="15" hidden="true" customHeight="false" outlineLevel="0" collapsed="false">
      <c r="A233" s="154" t="s">
        <v>310</v>
      </c>
      <c r="B233" s="152" t="s">
        <v>385</v>
      </c>
      <c r="C233" s="155" t="n">
        <v>0</v>
      </c>
      <c r="D233" s="156" t="n">
        <v>1</v>
      </c>
      <c r="F233" s="96" t="n">
        <f aca="false">D233/(D233+E233)</f>
        <v>1</v>
      </c>
      <c r="G233" s="96" t="n">
        <f aca="false">D233/SUMIF($A$2:$A$983,$A233,$D$2:$D$983)</f>
        <v>2.57116784687543E-007</v>
      </c>
      <c r="H233" s="94" t="n">
        <f aca="false">IF(A233&lt;&gt;A232,1,H232+1)</f>
        <v>139</v>
      </c>
    </row>
    <row r="234" customFormat="false" ht="15" hidden="true" customHeight="false" outlineLevel="0" collapsed="false">
      <c r="A234" s="154" t="s">
        <v>310</v>
      </c>
      <c r="B234" s="152" t="s">
        <v>386</v>
      </c>
      <c r="C234" s="155" t="n">
        <v>0</v>
      </c>
      <c r="D234" s="156" t="n">
        <v>1</v>
      </c>
      <c r="F234" s="96" t="n">
        <f aca="false">D234/(D234+E234)</f>
        <v>1</v>
      </c>
      <c r="G234" s="96" t="n">
        <f aca="false">D234/SUMIF($A$2:$A$983,$A234,$D$2:$D$983)</f>
        <v>2.57116784687543E-007</v>
      </c>
      <c r="H234" s="94" t="n">
        <f aca="false">IF(A234&lt;&gt;A233,1,H233+1)</f>
        <v>140</v>
      </c>
    </row>
    <row r="235" customFormat="false" ht="15" hidden="true" customHeight="false" outlineLevel="0" collapsed="false">
      <c r="A235" s="154" t="s">
        <v>310</v>
      </c>
      <c r="B235" s="152" t="s">
        <v>387</v>
      </c>
      <c r="C235" s="155" t="n">
        <v>0</v>
      </c>
      <c r="D235" s="156" t="n">
        <v>1</v>
      </c>
      <c r="F235" s="96" t="n">
        <f aca="false">D235/(D235+E235)</f>
        <v>1</v>
      </c>
      <c r="G235" s="96" t="n">
        <f aca="false">D235/SUMIF($A$2:$A$983,$A235,$D$2:$D$983)</f>
        <v>2.57116784687543E-007</v>
      </c>
      <c r="H235" s="94" t="n">
        <f aca="false">IF(A235&lt;&gt;A234,1,H234+1)</f>
        <v>141</v>
      </c>
    </row>
    <row r="236" customFormat="false" ht="15" hidden="true" customHeight="false" outlineLevel="0" collapsed="false">
      <c r="A236" s="154" t="s">
        <v>310</v>
      </c>
      <c r="B236" s="152" t="s">
        <v>388</v>
      </c>
      <c r="C236" s="155" t="n">
        <v>0</v>
      </c>
      <c r="D236" s="156" t="n">
        <v>1</v>
      </c>
      <c r="F236" s="96" t="n">
        <f aca="false">D236/(D236+E236)</f>
        <v>1</v>
      </c>
      <c r="G236" s="96" t="n">
        <f aca="false">D236/SUMIF($A$2:$A$983,$A236,$D$2:$D$983)</f>
        <v>2.57116784687543E-007</v>
      </c>
      <c r="H236" s="94" t="n">
        <f aca="false">IF(A236&lt;&gt;A235,1,H235+1)</f>
        <v>142</v>
      </c>
    </row>
    <row r="237" customFormat="false" ht="15" hidden="true" customHeight="false" outlineLevel="0" collapsed="false">
      <c r="A237" s="154" t="s">
        <v>310</v>
      </c>
      <c r="B237" s="152" t="s">
        <v>389</v>
      </c>
      <c r="C237" s="155" t="n">
        <v>0</v>
      </c>
      <c r="D237" s="156" t="n">
        <v>1</v>
      </c>
      <c r="F237" s="96" t="n">
        <f aca="false">D237/(D237+E237)</f>
        <v>1</v>
      </c>
      <c r="G237" s="96" t="n">
        <f aca="false">D237/SUMIF($A$2:$A$983,$A237,$D$2:$D$983)</f>
        <v>2.57116784687543E-007</v>
      </c>
      <c r="H237" s="94" t="n">
        <f aca="false">IF(A237&lt;&gt;A236,1,H236+1)</f>
        <v>143</v>
      </c>
    </row>
    <row r="238" customFormat="false" ht="15" hidden="true" customHeight="false" outlineLevel="0" collapsed="false">
      <c r="A238" s="154" t="s">
        <v>310</v>
      </c>
      <c r="B238" s="152" t="s">
        <v>390</v>
      </c>
      <c r="C238" s="155" t="n">
        <v>0</v>
      </c>
      <c r="D238" s="156" t="n">
        <v>1</v>
      </c>
      <c r="F238" s="96" t="n">
        <f aca="false">D238/(D238+E238)</f>
        <v>1</v>
      </c>
      <c r="G238" s="96" t="n">
        <f aca="false">D238/SUMIF($A$2:$A$983,$A238,$D$2:$D$983)</f>
        <v>2.57116784687543E-007</v>
      </c>
      <c r="H238" s="94" t="n">
        <f aca="false">IF(A238&lt;&gt;A237,1,H237+1)</f>
        <v>144</v>
      </c>
    </row>
    <row r="239" customFormat="false" ht="15" hidden="true" customHeight="false" outlineLevel="0" collapsed="false">
      <c r="A239" s="154" t="s">
        <v>310</v>
      </c>
      <c r="B239" s="152" t="s">
        <v>391</v>
      </c>
      <c r="C239" s="155" t="n">
        <v>0</v>
      </c>
      <c r="D239" s="156" t="n">
        <v>1</v>
      </c>
      <c r="F239" s="96" t="n">
        <f aca="false">D239/(D239+E239)</f>
        <v>1</v>
      </c>
      <c r="G239" s="96" t="n">
        <f aca="false">D239/SUMIF($A$2:$A$983,$A239,$D$2:$D$983)</f>
        <v>2.57116784687543E-007</v>
      </c>
      <c r="H239" s="94" t="n">
        <f aca="false">IF(A239&lt;&gt;A238,1,H238+1)</f>
        <v>145</v>
      </c>
    </row>
    <row r="240" customFormat="false" ht="15" hidden="true" customHeight="false" outlineLevel="0" collapsed="false">
      <c r="A240" s="154" t="s">
        <v>310</v>
      </c>
      <c r="B240" s="152" t="s">
        <v>392</v>
      </c>
      <c r="C240" s="155" t="n">
        <v>0</v>
      </c>
      <c r="D240" s="156" t="n">
        <v>1</v>
      </c>
      <c r="F240" s="96" t="n">
        <f aca="false">D240/(D240+E240)</f>
        <v>1</v>
      </c>
      <c r="G240" s="96" t="n">
        <f aca="false">D240/SUMIF($A$2:$A$983,$A240,$D$2:$D$983)</f>
        <v>2.57116784687543E-007</v>
      </c>
      <c r="H240" s="94" t="n">
        <f aca="false">IF(A240&lt;&gt;A239,1,H239+1)</f>
        <v>146</v>
      </c>
    </row>
    <row r="241" customFormat="false" ht="15" hidden="true" customHeight="false" outlineLevel="0" collapsed="false">
      <c r="A241" s="154" t="s">
        <v>310</v>
      </c>
      <c r="B241" s="152" t="s">
        <v>393</v>
      </c>
      <c r="C241" s="155" t="n">
        <v>0</v>
      </c>
      <c r="D241" s="156" t="n">
        <v>1</v>
      </c>
      <c r="F241" s="96" t="n">
        <f aca="false">D241/(D241+E241)</f>
        <v>1</v>
      </c>
      <c r="G241" s="96" t="n">
        <f aca="false">D241/SUMIF($A$2:$A$983,$A241,$D$2:$D$983)</f>
        <v>2.57116784687543E-007</v>
      </c>
      <c r="H241" s="94" t="n">
        <f aca="false">IF(A241&lt;&gt;A240,1,H240+1)</f>
        <v>147</v>
      </c>
    </row>
    <row r="242" customFormat="false" ht="15" hidden="true" customHeight="false" outlineLevel="0" collapsed="false">
      <c r="A242" s="154" t="s">
        <v>310</v>
      </c>
      <c r="B242" s="152" t="s">
        <v>394</v>
      </c>
      <c r="C242" s="155" t="n">
        <v>0</v>
      </c>
      <c r="D242" s="156" t="n">
        <v>1</v>
      </c>
      <c r="F242" s="96" t="n">
        <f aca="false">D242/(D242+E242)</f>
        <v>1</v>
      </c>
      <c r="G242" s="96" t="n">
        <f aca="false">D242/SUMIF($A$2:$A$983,$A242,$D$2:$D$983)</f>
        <v>2.57116784687543E-007</v>
      </c>
      <c r="H242" s="94" t="n">
        <f aca="false">IF(A242&lt;&gt;A241,1,H241+1)</f>
        <v>148</v>
      </c>
    </row>
    <row r="243" customFormat="false" ht="15" hidden="true" customHeight="false" outlineLevel="0" collapsed="false">
      <c r="A243" s="154" t="s">
        <v>310</v>
      </c>
      <c r="B243" s="152" t="s">
        <v>395</v>
      </c>
      <c r="C243" s="155" t="n">
        <v>0</v>
      </c>
      <c r="D243" s="156" t="n">
        <v>1</v>
      </c>
      <c r="F243" s="96" t="n">
        <f aca="false">D243/(D243+E243)</f>
        <v>1</v>
      </c>
      <c r="G243" s="96" t="n">
        <f aca="false">D243/SUMIF($A$2:$A$983,$A243,$D$2:$D$983)</f>
        <v>2.57116784687543E-007</v>
      </c>
      <c r="H243" s="94" t="n">
        <f aca="false">IF(A243&lt;&gt;A242,1,H242+1)</f>
        <v>149</v>
      </c>
    </row>
    <row r="244" customFormat="false" ht="15" hidden="true" customHeight="false" outlineLevel="0" collapsed="false">
      <c r="A244" s="154" t="s">
        <v>310</v>
      </c>
      <c r="B244" s="152" t="s">
        <v>396</v>
      </c>
      <c r="C244" s="155" t="n">
        <v>0</v>
      </c>
      <c r="D244" s="156" t="n">
        <v>1</v>
      </c>
      <c r="F244" s="96" t="n">
        <f aca="false">D244/(D244+E244)</f>
        <v>1</v>
      </c>
      <c r="G244" s="96" t="n">
        <f aca="false">D244/SUMIF($A$2:$A$983,$A244,$D$2:$D$983)</f>
        <v>2.57116784687543E-007</v>
      </c>
      <c r="H244" s="94" t="n">
        <f aca="false">IF(A244&lt;&gt;A243,1,H243+1)</f>
        <v>150</v>
      </c>
    </row>
    <row r="245" customFormat="false" ht="15" hidden="true" customHeight="false" outlineLevel="0" collapsed="false">
      <c r="A245" s="154" t="s">
        <v>310</v>
      </c>
      <c r="B245" s="152" t="s">
        <v>397</v>
      </c>
      <c r="C245" s="155" t="n">
        <v>0</v>
      </c>
      <c r="D245" s="156" t="n">
        <v>1</v>
      </c>
      <c r="F245" s="96" t="n">
        <f aca="false">D245/(D245+E245)</f>
        <v>1</v>
      </c>
      <c r="G245" s="96" t="n">
        <f aca="false">D245/SUMIF($A$2:$A$983,$A245,$D$2:$D$983)</f>
        <v>2.57116784687543E-007</v>
      </c>
      <c r="H245" s="94" t="n">
        <f aca="false">IF(A245&lt;&gt;A244,1,H244+1)</f>
        <v>151</v>
      </c>
    </row>
    <row r="246" customFormat="false" ht="15" hidden="true" customHeight="false" outlineLevel="0" collapsed="false">
      <c r="A246" s="154" t="s">
        <v>310</v>
      </c>
      <c r="B246" s="152" t="s">
        <v>398</v>
      </c>
      <c r="C246" s="155" t="n">
        <v>0</v>
      </c>
      <c r="D246" s="156" t="n">
        <v>1</v>
      </c>
      <c r="F246" s="96" t="n">
        <f aca="false">D246/(D246+E246)</f>
        <v>1</v>
      </c>
      <c r="G246" s="96" t="n">
        <f aca="false">D246/SUMIF($A$2:$A$983,$A246,$D$2:$D$983)</f>
        <v>2.57116784687543E-007</v>
      </c>
      <c r="H246" s="94" t="n">
        <f aca="false">IF(A246&lt;&gt;A245,1,H245+1)</f>
        <v>152</v>
      </c>
    </row>
    <row r="247" customFormat="false" ht="15" hidden="true" customHeight="false" outlineLevel="0" collapsed="false">
      <c r="A247" s="154" t="s">
        <v>310</v>
      </c>
      <c r="B247" s="152" t="s">
        <v>399</v>
      </c>
      <c r="C247" s="155" t="n">
        <v>0</v>
      </c>
      <c r="D247" s="156" t="n">
        <v>1</v>
      </c>
      <c r="F247" s="96" t="n">
        <f aca="false">D247/(D247+E247)</f>
        <v>1</v>
      </c>
      <c r="G247" s="96" t="n">
        <f aca="false">D247/SUMIF($A$2:$A$983,$A247,$D$2:$D$983)</f>
        <v>2.57116784687543E-007</v>
      </c>
      <c r="H247" s="94" t="n">
        <f aca="false">IF(A247&lt;&gt;A246,1,H246+1)</f>
        <v>153</v>
      </c>
    </row>
    <row r="248" customFormat="false" ht="15" hidden="true" customHeight="false" outlineLevel="0" collapsed="false">
      <c r="A248" s="154" t="s">
        <v>310</v>
      </c>
      <c r="B248" s="152" t="s">
        <v>400</v>
      </c>
      <c r="C248" s="155" t="n">
        <v>0</v>
      </c>
      <c r="D248" s="156" t="n">
        <v>1</v>
      </c>
      <c r="F248" s="96" t="n">
        <f aca="false">D248/(D248+E248)</f>
        <v>1</v>
      </c>
      <c r="G248" s="96" t="n">
        <f aca="false">D248/SUMIF($A$2:$A$983,$A248,$D$2:$D$983)</f>
        <v>2.57116784687543E-007</v>
      </c>
      <c r="H248" s="94" t="n">
        <f aca="false">IF(A248&lt;&gt;A247,1,H247+1)</f>
        <v>154</v>
      </c>
    </row>
    <row r="249" customFormat="false" ht="15" hidden="true" customHeight="false" outlineLevel="0" collapsed="false">
      <c r="A249" s="154" t="s">
        <v>310</v>
      </c>
      <c r="B249" s="152" t="s">
        <v>401</v>
      </c>
      <c r="C249" s="155" t="n">
        <v>0</v>
      </c>
      <c r="D249" s="156" t="n">
        <v>1</v>
      </c>
      <c r="F249" s="96" t="n">
        <f aca="false">D249/(D249+E249)</f>
        <v>1</v>
      </c>
      <c r="G249" s="96" t="n">
        <f aca="false">D249/SUMIF($A$2:$A$983,$A249,$D$2:$D$983)</f>
        <v>2.57116784687543E-007</v>
      </c>
      <c r="H249" s="94" t="n">
        <f aca="false">IF(A249&lt;&gt;A248,1,H248+1)</f>
        <v>155</v>
      </c>
    </row>
    <row r="250" customFormat="false" ht="15" hidden="true" customHeight="false" outlineLevel="0" collapsed="false">
      <c r="A250" s="154" t="s">
        <v>310</v>
      </c>
      <c r="B250" s="152" t="s">
        <v>402</v>
      </c>
      <c r="C250" s="155" t="n">
        <v>0</v>
      </c>
      <c r="D250" s="156" t="n">
        <v>1</v>
      </c>
      <c r="F250" s="96" t="n">
        <f aca="false">D250/(D250+E250)</f>
        <v>1</v>
      </c>
      <c r="G250" s="96" t="n">
        <f aca="false">D250/SUMIF($A$2:$A$983,$A250,$D$2:$D$983)</f>
        <v>2.57116784687543E-007</v>
      </c>
      <c r="H250" s="94" t="n">
        <f aca="false">IF(A250&lt;&gt;A249,1,H249+1)</f>
        <v>156</v>
      </c>
    </row>
    <row r="251" customFormat="false" ht="15" hidden="true" customHeight="false" outlineLevel="0" collapsed="false">
      <c r="A251" s="154" t="s">
        <v>310</v>
      </c>
      <c r="B251" s="152" t="s">
        <v>403</v>
      </c>
      <c r="C251" s="155" t="n">
        <v>0</v>
      </c>
      <c r="D251" s="156" t="n">
        <v>1</v>
      </c>
      <c r="F251" s="96" t="n">
        <f aca="false">D251/(D251+E251)</f>
        <v>1</v>
      </c>
      <c r="G251" s="96" t="n">
        <f aca="false">D251/SUMIF($A$2:$A$983,$A251,$D$2:$D$983)</f>
        <v>2.57116784687543E-007</v>
      </c>
      <c r="H251" s="94" t="n">
        <f aca="false">IF(A251&lt;&gt;A250,1,H250+1)</f>
        <v>157</v>
      </c>
    </row>
    <row r="252" customFormat="false" ht="15" hidden="true" customHeight="false" outlineLevel="0" collapsed="false">
      <c r="A252" s="154" t="s">
        <v>310</v>
      </c>
      <c r="B252" s="152" t="s">
        <v>404</v>
      </c>
      <c r="C252" s="155" t="n">
        <v>0</v>
      </c>
      <c r="D252" s="156" t="n">
        <v>1</v>
      </c>
      <c r="F252" s="96" t="n">
        <f aca="false">D252/(D252+E252)</f>
        <v>1</v>
      </c>
      <c r="G252" s="96" t="n">
        <f aca="false">D252/SUMIF($A$2:$A$983,$A252,$D$2:$D$983)</f>
        <v>2.57116784687543E-007</v>
      </c>
      <c r="H252" s="94" t="n">
        <f aca="false">IF(A252&lt;&gt;A251,1,H251+1)</f>
        <v>158</v>
      </c>
    </row>
    <row r="253" customFormat="false" ht="15" hidden="true" customHeight="false" outlineLevel="0" collapsed="false">
      <c r="A253" s="154" t="s">
        <v>310</v>
      </c>
      <c r="B253" s="152" t="s">
        <v>405</v>
      </c>
      <c r="C253" s="155" t="n">
        <v>0</v>
      </c>
      <c r="D253" s="156" t="n">
        <v>1</v>
      </c>
      <c r="F253" s="96" t="n">
        <f aca="false">D253/(D253+E253)</f>
        <v>1</v>
      </c>
      <c r="G253" s="96" t="n">
        <f aca="false">D253/SUMIF($A$2:$A$983,$A253,$D$2:$D$983)</f>
        <v>2.57116784687543E-007</v>
      </c>
      <c r="H253" s="94" t="n">
        <f aca="false">IF(A253&lt;&gt;A252,1,H252+1)</f>
        <v>159</v>
      </c>
    </row>
    <row r="254" customFormat="false" ht="15" hidden="true" customHeight="false" outlineLevel="0" collapsed="false">
      <c r="A254" s="154" t="s">
        <v>310</v>
      </c>
      <c r="B254" s="152" t="s">
        <v>406</v>
      </c>
      <c r="C254" s="155" t="n">
        <v>0</v>
      </c>
      <c r="D254" s="156" t="n">
        <v>1</v>
      </c>
      <c r="F254" s="96" t="n">
        <f aca="false">D254/(D254+E254)</f>
        <v>1</v>
      </c>
      <c r="G254" s="96" t="n">
        <f aca="false">D254/SUMIF($A$2:$A$983,$A254,$D$2:$D$983)</f>
        <v>2.57116784687543E-007</v>
      </c>
      <c r="H254" s="94" t="n">
        <f aca="false">IF(A254&lt;&gt;A253,1,H253+1)</f>
        <v>160</v>
      </c>
    </row>
    <row r="255" customFormat="false" ht="15" hidden="true" customHeight="false" outlineLevel="0" collapsed="false">
      <c r="A255" s="154" t="s">
        <v>310</v>
      </c>
      <c r="B255" s="152" t="s">
        <v>407</v>
      </c>
      <c r="C255" s="155" t="n">
        <v>0</v>
      </c>
      <c r="D255" s="156" t="n">
        <v>1</v>
      </c>
      <c r="F255" s="96" t="n">
        <f aca="false">D255/(D255+E255)</f>
        <v>1</v>
      </c>
      <c r="G255" s="96" t="n">
        <f aca="false">D255/SUMIF($A$2:$A$983,$A255,$D$2:$D$983)</f>
        <v>2.57116784687543E-007</v>
      </c>
      <c r="H255" s="94" t="n">
        <f aca="false">IF(A255&lt;&gt;A254,1,H254+1)</f>
        <v>161</v>
      </c>
    </row>
    <row r="256" customFormat="false" ht="15" hidden="true" customHeight="false" outlineLevel="0" collapsed="false">
      <c r="A256" s="154" t="s">
        <v>310</v>
      </c>
      <c r="B256" s="152" t="s">
        <v>408</v>
      </c>
      <c r="C256" s="155" t="n">
        <v>0</v>
      </c>
      <c r="D256" s="156" t="n">
        <v>1</v>
      </c>
      <c r="F256" s="96" t="n">
        <f aca="false">D256/(D256+E256)</f>
        <v>1</v>
      </c>
      <c r="G256" s="96" t="n">
        <f aca="false">D256/SUMIF($A$2:$A$983,$A256,$D$2:$D$983)</f>
        <v>2.57116784687543E-007</v>
      </c>
      <c r="H256" s="94" t="n">
        <f aca="false">IF(A256&lt;&gt;A255,1,H255+1)</f>
        <v>162</v>
      </c>
    </row>
    <row r="257" customFormat="false" ht="15" hidden="true" customHeight="false" outlineLevel="0" collapsed="false">
      <c r="A257" s="154" t="s">
        <v>310</v>
      </c>
      <c r="B257" s="152" t="s">
        <v>409</v>
      </c>
      <c r="C257" s="155" t="n">
        <v>0</v>
      </c>
      <c r="D257" s="156" t="n">
        <v>1</v>
      </c>
      <c r="F257" s="96" t="n">
        <f aca="false">D257/(D257+E257)</f>
        <v>1</v>
      </c>
      <c r="G257" s="96" t="n">
        <f aca="false">D257/SUMIF($A$2:$A$983,$A257,$D$2:$D$983)</f>
        <v>2.57116784687543E-007</v>
      </c>
      <c r="H257" s="94" t="n">
        <f aca="false">IF(A257&lt;&gt;A256,1,H256+1)</f>
        <v>163</v>
      </c>
    </row>
    <row r="258" customFormat="false" ht="15" hidden="true" customHeight="false" outlineLevel="0" collapsed="false">
      <c r="A258" s="154" t="s">
        <v>310</v>
      </c>
      <c r="B258" s="152" t="s">
        <v>410</v>
      </c>
      <c r="C258" s="155" t="n">
        <v>0</v>
      </c>
      <c r="D258" s="156" t="n">
        <v>1</v>
      </c>
      <c r="F258" s="96" t="n">
        <f aca="false">D258/(D258+E258)</f>
        <v>1</v>
      </c>
      <c r="G258" s="96" t="n">
        <f aca="false">D258/SUMIF($A$2:$A$983,$A258,$D$2:$D$983)</f>
        <v>2.57116784687543E-007</v>
      </c>
      <c r="H258" s="94" t="n">
        <f aca="false">IF(A258&lt;&gt;A257,1,H257+1)</f>
        <v>164</v>
      </c>
    </row>
    <row r="259" customFormat="false" ht="15" hidden="true" customHeight="false" outlineLevel="0" collapsed="false">
      <c r="A259" s="154" t="s">
        <v>310</v>
      </c>
      <c r="B259" s="152" t="s">
        <v>411</v>
      </c>
      <c r="C259" s="155" t="n">
        <v>0</v>
      </c>
      <c r="D259" s="156" t="n">
        <v>1</v>
      </c>
      <c r="F259" s="96" t="n">
        <f aca="false">D259/(D259+E259)</f>
        <v>1</v>
      </c>
      <c r="G259" s="96" t="n">
        <f aca="false">D259/SUMIF($A$2:$A$983,$A259,$D$2:$D$983)</f>
        <v>2.57116784687543E-007</v>
      </c>
      <c r="H259" s="94" t="n">
        <f aca="false">IF(A259&lt;&gt;A258,1,H258+1)</f>
        <v>165</v>
      </c>
    </row>
    <row r="260" customFormat="false" ht="15" hidden="true" customHeight="false" outlineLevel="0" collapsed="false">
      <c r="A260" s="154" t="s">
        <v>310</v>
      </c>
      <c r="B260" s="152" t="s">
        <v>412</v>
      </c>
      <c r="C260" s="155" t="n">
        <v>0</v>
      </c>
      <c r="D260" s="156" t="n">
        <v>1</v>
      </c>
      <c r="F260" s="96" t="n">
        <f aca="false">D260/(D260+E260)</f>
        <v>1</v>
      </c>
      <c r="G260" s="96" t="n">
        <f aca="false">D260/SUMIF($A$2:$A$983,$A260,$D$2:$D$983)</f>
        <v>2.57116784687543E-007</v>
      </c>
      <c r="H260" s="94" t="n">
        <f aca="false">IF(A260&lt;&gt;A259,1,H259+1)</f>
        <v>166</v>
      </c>
    </row>
    <row r="261" customFormat="false" ht="15" hidden="true" customHeight="false" outlineLevel="0" collapsed="false">
      <c r="A261" s="154" t="s">
        <v>310</v>
      </c>
      <c r="B261" s="152" t="s">
        <v>413</v>
      </c>
      <c r="C261" s="155" t="n">
        <v>0</v>
      </c>
      <c r="D261" s="156" t="n">
        <v>1</v>
      </c>
      <c r="F261" s="96" t="n">
        <f aca="false">D261/(D261+E261)</f>
        <v>1</v>
      </c>
      <c r="G261" s="96" t="n">
        <f aca="false">D261/SUMIF($A$2:$A$983,$A261,$D$2:$D$983)</f>
        <v>2.57116784687543E-007</v>
      </c>
      <c r="H261" s="94" t="n">
        <f aca="false">IF(A261&lt;&gt;A260,1,H260+1)</f>
        <v>167</v>
      </c>
    </row>
    <row r="262" customFormat="false" ht="15" hidden="true" customHeight="false" outlineLevel="0" collapsed="false">
      <c r="A262" s="154" t="s">
        <v>310</v>
      </c>
      <c r="B262" s="152" t="s">
        <v>414</v>
      </c>
      <c r="C262" s="155" t="n">
        <v>0</v>
      </c>
      <c r="D262" s="156" t="n">
        <v>1</v>
      </c>
      <c r="F262" s="96" t="n">
        <f aca="false">D262/(D262+E262)</f>
        <v>1</v>
      </c>
      <c r="G262" s="96" t="n">
        <f aca="false">D262/SUMIF($A$2:$A$983,$A262,$D$2:$D$983)</f>
        <v>2.57116784687543E-007</v>
      </c>
      <c r="H262" s="94" t="n">
        <f aca="false">IF(A262&lt;&gt;A261,1,H261+1)</f>
        <v>168</v>
      </c>
    </row>
    <row r="263" customFormat="false" ht="15" hidden="true" customHeight="false" outlineLevel="0" collapsed="false">
      <c r="A263" s="154" t="s">
        <v>310</v>
      </c>
      <c r="B263" s="152" t="s">
        <v>415</v>
      </c>
      <c r="C263" s="155" t="n">
        <v>0</v>
      </c>
      <c r="D263" s="156" t="n">
        <v>1</v>
      </c>
      <c r="F263" s="96" t="n">
        <f aca="false">D263/(D263+E263)</f>
        <v>1</v>
      </c>
      <c r="G263" s="96" t="n">
        <f aca="false">D263/SUMIF($A$2:$A$983,$A263,$D$2:$D$983)</f>
        <v>2.57116784687543E-007</v>
      </c>
      <c r="H263" s="94" t="n">
        <f aca="false">IF(A263&lt;&gt;A262,1,H262+1)</f>
        <v>169</v>
      </c>
    </row>
    <row r="264" customFormat="false" ht="15" hidden="true" customHeight="false" outlineLevel="0" collapsed="false">
      <c r="A264" s="154" t="s">
        <v>310</v>
      </c>
      <c r="B264" s="152" t="s">
        <v>416</v>
      </c>
      <c r="C264" s="155" t="n">
        <v>0</v>
      </c>
      <c r="D264" s="156" t="n">
        <v>1</v>
      </c>
      <c r="F264" s="96" t="n">
        <f aca="false">D264/(D264+E264)</f>
        <v>1</v>
      </c>
      <c r="G264" s="96" t="n">
        <f aca="false">D264/SUMIF($A$2:$A$983,$A264,$D$2:$D$983)</f>
        <v>2.57116784687543E-007</v>
      </c>
      <c r="H264" s="94" t="n">
        <f aca="false">IF(A264&lt;&gt;A263,1,H263+1)</f>
        <v>170</v>
      </c>
    </row>
    <row r="265" customFormat="false" ht="15" hidden="true" customHeight="false" outlineLevel="0" collapsed="false">
      <c r="A265" s="154" t="s">
        <v>310</v>
      </c>
      <c r="B265" s="152" t="s">
        <v>417</v>
      </c>
      <c r="C265" s="155" t="n">
        <v>0</v>
      </c>
      <c r="D265" s="156" t="n">
        <v>1</v>
      </c>
      <c r="F265" s="96" t="n">
        <f aca="false">D265/(D265+E265)</f>
        <v>1</v>
      </c>
      <c r="G265" s="96" t="n">
        <f aca="false">D265/SUMIF($A$2:$A$983,$A265,$D$2:$D$983)</f>
        <v>2.57116784687543E-007</v>
      </c>
      <c r="H265" s="94" t="n">
        <f aca="false">IF(A265&lt;&gt;A264,1,H264+1)</f>
        <v>171</v>
      </c>
    </row>
    <row r="266" customFormat="false" ht="15" hidden="true" customHeight="false" outlineLevel="0" collapsed="false">
      <c r="A266" s="154" t="s">
        <v>310</v>
      </c>
      <c r="B266" s="152" t="s">
        <v>418</v>
      </c>
      <c r="C266" s="155" t="n">
        <v>0</v>
      </c>
      <c r="D266" s="156" t="n">
        <v>1</v>
      </c>
      <c r="F266" s="96" t="n">
        <f aca="false">D266/(D266+E266)</f>
        <v>1</v>
      </c>
      <c r="G266" s="96" t="n">
        <f aca="false">D266/SUMIF($A$2:$A$983,$A266,$D$2:$D$983)</f>
        <v>2.57116784687543E-007</v>
      </c>
      <c r="H266" s="94" t="n">
        <f aca="false">IF(A266&lt;&gt;A265,1,H265+1)</f>
        <v>172</v>
      </c>
    </row>
    <row r="267" customFormat="false" ht="15" hidden="true" customHeight="false" outlineLevel="0" collapsed="false">
      <c r="A267" s="154" t="s">
        <v>310</v>
      </c>
      <c r="B267" s="152" t="s">
        <v>419</v>
      </c>
      <c r="C267" s="155" t="n">
        <v>0</v>
      </c>
      <c r="D267" s="156" t="n">
        <v>1</v>
      </c>
      <c r="F267" s="96" t="n">
        <f aca="false">D267/(D267+E267)</f>
        <v>1</v>
      </c>
      <c r="G267" s="96" t="n">
        <f aca="false">D267/SUMIF($A$2:$A$983,$A267,$D$2:$D$983)</f>
        <v>2.57116784687543E-007</v>
      </c>
      <c r="H267" s="94" t="n">
        <f aca="false">IF(A267&lt;&gt;A266,1,H266+1)</f>
        <v>173</v>
      </c>
    </row>
    <row r="268" customFormat="false" ht="15" hidden="true" customHeight="false" outlineLevel="0" collapsed="false">
      <c r="A268" s="154" t="s">
        <v>310</v>
      </c>
      <c r="B268" s="152" t="s">
        <v>420</v>
      </c>
      <c r="C268" s="155" t="n">
        <v>0</v>
      </c>
      <c r="D268" s="156" t="n">
        <v>1</v>
      </c>
      <c r="F268" s="96" t="n">
        <f aca="false">D268/(D268+E268)</f>
        <v>1</v>
      </c>
      <c r="G268" s="96" t="n">
        <f aca="false">D268/SUMIF($A$2:$A$983,$A268,$D$2:$D$983)</f>
        <v>2.57116784687543E-007</v>
      </c>
      <c r="H268" s="94" t="n">
        <f aca="false">IF(A268&lt;&gt;A267,1,H267+1)</f>
        <v>174</v>
      </c>
    </row>
    <row r="269" customFormat="false" ht="15" hidden="true" customHeight="false" outlineLevel="0" collapsed="false">
      <c r="A269" s="154" t="s">
        <v>310</v>
      </c>
      <c r="B269" s="152" t="s">
        <v>421</v>
      </c>
      <c r="C269" s="155" t="n">
        <v>0</v>
      </c>
      <c r="D269" s="156" t="n">
        <v>1</v>
      </c>
      <c r="F269" s="96" t="n">
        <f aca="false">D269/(D269+E269)</f>
        <v>1</v>
      </c>
      <c r="G269" s="96" t="n">
        <f aca="false">D269/SUMIF($A$2:$A$983,$A269,$D$2:$D$983)</f>
        <v>2.57116784687543E-007</v>
      </c>
      <c r="H269" s="94" t="n">
        <f aca="false">IF(A269&lt;&gt;A268,1,H268+1)</f>
        <v>175</v>
      </c>
    </row>
    <row r="270" customFormat="false" ht="15" hidden="true" customHeight="false" outlineLevel="0" collapsed="false">
      <c r="A270" s="154" t="s">
        <v>310</v>
      </c>
      <c r="B270" s="152" t="s">
        <v>422</v>
      </c>
      <c r="C270" s="155" t="n">
        <v>0</v>
      </c>
      <c r="D270" s="156" t="n">
        <v>1</v>
      </c>
      <c r="F270" s="96" t="n">
        <f aca="false">D270/(D270+E270)</f>
        <v>1</v>
      </c>
      <c r="G270" s="96" t="n">
        <f aca="false">D270/SUMIF($A$2:$A$983,$A270,$D$2:$D$983)</f>
        <v>2.57116784687543E-007</v>
      </c>
      <c r="H270" s="94" t="n">
        <f aca="false">IF(A270&lt;&gt;A269,1,H269+1)</f>
        <v>176</v>
      </c>
    </row>
    <row r="271" customFormat="false" ht="15" hidden="true" customHeight="false" outlineLevel="0" collapsed="false">
      <c r="A271" s="154" t="s">
        <v>310</v>
      </c>
      <c r="B271" s="152" t="s">
        <v>423</v>
      </c>
      <c r="C271" s="155" t="n">
        <v>0</v>
      </c>
      <c r="D271" s="156" t="n">
        <v>1</v>
      </c>
      <c r="F271" s="96" t="n">
        <f aca="false">D271/(D271+E271)</f>
        <v>1</v>
      </c>
      <c r="G271" s="96" t="n">
        <f aca="false">D271/SUMIF($A$2:$A$983,$A271,$D$2:$D$983)</f>
        <v>2.57116784687543E-007</v>
      </c>
      <c r="H271" s="94" t="n">
        <f aca="false">IF(A271&lt;&gt;A270,1,H270+1)</f>
        <v>177</v>
      </c>
    </row>
    <row r="272" customFormat="false" ht="15" hidden="true" customHeight="false" outlineLevel="0" collapsed="false">
      <c r="A272" s="154" t="s">
        <v>310</v>
      </c>
      <c r="B272" s="152" t="s">
        <v>424</v>
      </c>
      <c r="C272" s="155" t="n">
        <v>0</v>
      </c>
      <c r="D272" s="156" t="n">
        <v>1</v>
      </c>
      <c r="F272" s="96" t="n">
        <f aca="false">D272/(D272+E272)</f>
        <v>1</v>
      </c>
      <c r="G272" s="96" t="n">
        <f aca="false">D272/SUMIF($A$2:$A$983,$A272,$D$2:$D$983)</f>
        <v>2.57116784687543E-007</v>
      </c>
      <c r="H272" s="94" t="n">
        <f aca="false">IF(A272&lt;&gt;A271,1,H271+1)</f>
        <v>178</v>
      </c>
    </row>
    <row r="273" customFormat="false" ht="15" hidden="true" customHeight="false" outlineLevel="0" collapsed="false">
      <c r="A273" s="154" t="s">
        <v>310</v>
      </c>
      <c r="B273" s="152" t="s">
        <v>425</v>
      </c>
      <c r="C273" s="155" t="n">
        <v>0</v>
      </c>
      <c r="D273" s="156" t="n">
        <v>1</v>
      </c>
      <c r="F273" s="96" t="n">
        <f aca="false">D273/(D273+E273)</f>
        <v>1</v>
      </c>
      <c r="G273" s="96" t="n">
        <f aca="false">D273/SUMIF($A$2:$A$983,$A273,$D$2:$D$983)</f>
        <v>2.57116784687543E-007</v>
      </c>
      <c r="H273" s="94" t="n">
        <f aca="false">IF(A273&lt;&gt;A272,1,H272+1)</f>
        <v>179</v>
      </c>
    </row>
    <row r="274" customFormat="false" ht="15" hidden="true" customHeight="false" outlineLevel="0" collapsed="false">
      <c r="A274" s="154" t="s">
        <v>310</v>
      </c>
      <c r="B274" s="152" t="s">
        <v>308</v>
      </c>
      <c r="C274" s="155" t="n">
        <v>0</v>
      </c>
      <c r="D274" s="156" t="n">
        <v>1</v>
      </c>
      <c r="F274" s="96" t="n">
        <f aca="false">D274/(D274+E274)</f>
        <v>1</v>
      </c>
      <c r="G274" s="96" t="n">
        <f aca="false">D274/SUMIF($A$2:$A$983,$A274,$D$2:$D$983)</f>
        <v>2.57116784687543E-007</v>
      </c>
      <c r="H274" s="94" t="n">
        <f aca="false">IF(A274&lt;&gt;A273,1,H273+1)</f>
        <v>180</v>
      </c>
    </row>
    <row r="275" customFormat="false" ht="15" hidden="true" customHeight="false" outlineLevel="0" collapsed="false">
      <c r="A275" s="154" t="s">
        <v>310</v>
      </c>
      <c r="B275" s="152" t="s">
        <v>426</v>
      </c>
      <c r="C275" s="155" t="n">
        <v>0</v>
      </c>
      <c r="D275" s="156" t="n">
        <v>1</v>
      </c>
      <c r="F275" s="96" t="n">
        <f aca="false">D275/(D275+E275)</f>
        <v>1</v>
      </c>
      <c r="G275" s="96" t="n">
        <f aca="false">D275/SUMIF($A$2:$A$983,$A275,$D$2:$D$983)</f>
        <v>2.57116784687543E-007</v>
      </c>
      <c r="H275" s="94" t="n">
        <f aca="false">IF(A275&lt;&gt;A274,1,H274+1)</f>
        <v>181</v>
      </c>
    </row>
    <row r="276" customFormat="false" ht="15" hidden="true" customHeight="false" outlineLevel="0" collapsed="false">
      <c r="A276" s="154" t="s">
        <v>310</v>
      </c>
      <c r="B276" s="152" t="s">
        <v>427</v>
      </c>
      <c r="C276" s="155" t="n">
        <v>0</v>
      </c>
      <c r="D276" s="156" t="n">
        <v>1</v>
      </c>
      <c r="F276" s="96" t="n">
        <f aca="false">D276/(D276+E276)</f>
        <v>1</v>
      </c>
      <c r="G276" s="96" t="n">
        <f aca="false">D276/SUMIF($A$2:$A$983,$A276,$D$2:$D$983)</f>
        <v>2.57116784687543E-007</v>
      </c>
      <c r="H276" s="94" t="n">
        <f aca="false">IF(A276&lt;&gt;A275,1,H275+1)</f>
        <v>182</v>
      </c>
    </row>
    <row r="277" customFormat="false" ht="15" hidden="true" customHeight="false" outlineLevel="0" collapsed="false">
      <c r="A277" s="154" t="s">
        <v>310</v>
      </c>
      <c r="B277" s="152" t="s">
        <v>428</v>
      </c>
      <c r="C277" s="155" t="n">
        <v>0</v>
      </c>
      <c r="D277" s="156" t="n">
        <v>1</v>
      </c>
      <c r="F277" s="96" t="n">
        <f aca="false">D277/(D277+E277)</f>
        <v>1</v>
      </c>
      <c r="G277" s="96" t="n">
        <f aca="false">D277/SUMIF($A$2:$A$983,$A277,$D$2:$D$983)</f>
        <v>2.57116784687543E-007</v>
      </c>
      <c r="H277" s="94" t="n">
        <f aca="false">IF(A277&lt;&gt;A276,1,H276+1)</f>
        <v>183</v>
      </c>
    </row>
    <row r="278" customFormat="false" ht="15" hidden="true" customHeight="false" outlineLevel="0" collapsed="false">
      <c r="A278" s="154" t="s">
        <v>310</v>
      </c>
      <c r="B278" s="152" t="s">
        <v>337</v>
      </c>
      <c r="C278" s="155" t="n">
        <v>0.0566037735849057</v>
      </c>
      <c r="D278" s="156" t="n">
        <v>0.943396226415094</v>
      </c>
      <c r="F278" s="96" t="n">
        <f aca="false">D278/(D278+E278)</f>
        <v>1</v>
      </c>
      <c r="G278" s="96" t="n">
        <f aca="false">D278/SUMIF($A$2:$A$983,$A278,$D$2:$D$983)</f>
        <v>2.4256300442221E-007</v>
      </c>
      <c r="H278" s="94" t="n">
        <f aca="false">IF(A278&lt;&gt;A277,1,H277+1)</f>
        <v>184</v>
      </c>
    </row>
    <row r="279" customFormat="false" ht="15" hidden="true" customHeight="false" outlineLevel="0" collapsed="false">
      <c r="A279" s="154" t="s">
        <v>310</v>
      </c>
      <c r="B279" s="152" t="s">
        <v>429</v>
      </c>
      <c r="C279" s="155" t="n">
        <v>0.124651959734419</v>
      </c>
      <c r="D279" s="156" t="n">
        <v>0.875348040265581</v>
      </c>
      <c r="F279" s="96" t="n">
        <f aca="false">D279/(D279+E279)</f>
        <v>1</v>
      </c>
      <c r="G279" s="96" t="n">
        <f aca="false">D279/SUMIF($A$2:$A$983,$A279,$D$2:$D$983)</f>
        <v>2.25066673595628E-007</v>
      </c>
      <c r="H279" s="94" t="n">
        <f aca="false">IF(A279&lt;&gt;A278,1,H278+1)</f>
        <v>185</v>
      </c>
    </row>
    <row r="280" customFormat="false" ht="15" hidden="true" customHeight="false" outlineLevel="0" collapsed="false">
      <c r="A280" s="154" t="s">
        <v>310</v>
      </c>
      <c r="B280" s="152" t="s">
        <v>259</v>
      </c>
      <c r="C280" s="155" t="n">
        <v>0.13470250679553</v>
      </c>
      <c r="D280" s="156" t="n">
        <v>0.86529749320447</v>
      </c>
      <c r="F280" s="96" t="n">
        <f aca="false">D280/(D280+E280)</f>
        <v>1</v>
      </c>
      <c r="G280" s="96" t="n">
        <f aca="false">D280/SUMIF($A$2:$A$983,$A280,$D$2:$D$983)</f>
        <v>2.22482509250924E-007</v>
      </c>
      <c r="H280" s="94" t="n">
        <f aca="false">IF(A280&lt;&gt;A279,1,H279+1)</f>
        <v>186</v>
      </c>
    </row>
    <row r="281" customFormat="false" ht="15" hidden="true" customHeight="false" outlineLevel="0" collapsed="false">
      <c r="A281" s="154" t="s">
        <v>310</v>
      </c>
      <c r="B281" s="152" t="s">
        <v>430</v>
      </c>
      <c r="C281" s="155" t="n">
        <v>0.136619718309859</v>
      </c>
      <c r="D281" s="156" t="n">
        <v>0.863380281690141</v>
      </c>
      <c r="F281" s="96" t="n">
        <f aca="false">D281/(D281+E281)</f>
        <v>1</v>
      </c>
      <c r="G281" s="96" t="n">
        <f aca="false">D281/SUMIF($A$2:$A$983,$A281,$D$2:$D$983)</f>
        <v>2.21989561990794E-007</v>
      </c>
      <c r="H281" s="94" t="n">
        <f aca="false">IF(A281&lt;&gt;A280,1,H280+1)</f>
        <v>187</v>
      </c>
    </row>
    <row r="282" customFormat="false" ht="15" hidden="true" customHeight="false" outlineLevel="0" collapsed="false">
      <c r="A282" s="154" t="s">
        <v>310</v>
      </c>
      <c r="B282" s="152" t="s">
        <v>304</v>
      </c>
      <c r="C282" s="155" t="n">
        <v>0.138222985558432</v>
      </c>
      <c r="D282" s="156" t="n">
        <v>0.861777014441569</v>
      </c>
      <c r="F282" s="96" t="n">
        <f aca="false">D282/(D282+E282)</f>
        <v>1</v>
      </c>
      <c r="G282" s="96" t="n">
        <f aca="false">D282/SUMIF($A$2:$A$983,$A282,$D$2:$D$983)</f>
        <v>2.21577335070846E-007</v>
      </c>
      <c r="H282" s="94" t="n">
        <f aca="false">IF(A282&lt;&gt;A281,1,H281+1)</f>
        <v>188</v>
      </c>
    </row>
    <row r="283" customFormat="false" ht="15" hidden="true" customHeight="false" outlineLevel="0" collapsed="false">
      <c r="A283" s="154" t="s">
        <v>310</v>
      </c>
      <c r="B283" s="152" t="s">
        <v>335</v>
      </c>
      <c r="C283" s="155" t="n">
        <v>0.139084507042254</v>
      </c>
      <c r="D283" s="156" t="n">
        <v>0.860915492957746</v>
      </c>
      <c r="F283" s="96" t="n">
        <f aca="false">D283/(D283+E283)</f>
        <v>1</v>
      </c>
      <c r="G283" s="96" t="n">
        <f aca="false">D283/SUMIF($A$2:$A$983,$A283,$D$2:$D$983)</f>
        <v>2.21355823436987E-007</v>
      </c>
      <c r="H283" s="94" t="n">
        <f aca="false">IF(A283&lt;&gt;A282,1,H282+1)</f>
        <v>189</v>
      </c>
    </row>
    <row r="284" customFormat="false" ht="15" hidden="true" customHeight="false" outlineLevel="0" collapsed="false">
      <c r="A284" s="154" t="s">
        <v>310</v>
      </c>
      <c r="B284" s="152" t="s">
        <v>431</v>
      </c>
      <c r="C284" s="155" t="n">
        <v>0.164003364171573</v>
      </c>
      <c r="D284" s="156" t="n">
        <v>0.835996635828427</v>
      </c>
      <c r="F284" s="96" t="n">
        <f aca="false">D284/(D284+E284)</f>
        <v>1</v>
      </c>
      <c r="G284" s="96" t="n">
        <f aca="false">D284/SUMIF($A$2:$A$983,$A284,$D$2:$D$983)</f>
        <v>2.14948767013808E-007</v>
      </c>
      <c r="H284" s="94" t="n">
        <f aca="false">IF(A284&lt;&gt;A283,1,H283+1)</f>
        <v>190</v>
      </c>
    </row>
    <row r="285" customFormat="false" ht="15" hidden="true" customHeight="false" outlineLevel="0" collapsed="false">
      <c r="A285" s="154" t="s">
        <v>310</v>
      </c>
      <c r="B285" s="152" t="s">
        <v>295</v>
      </c>
      <c r="C285" s="155" t="n">
        <v>0.164454277286136</v>
      </c>
      <c r="D285" s="156" t="n">
        <v>0.835545722713864</v>
      </c>
      <c r="F285" s="96" t="n">
        <f aca="false">D285/(D285+E285)</f>
        <v>1</v>
      </c>
      <c r="G285" s="96" t="n">
        <f aca="false">D285/SUMIF($A$2:$A$983,$A285,$D$2:$D$983)</f>
        <v>2.14832829683618E-007</v>
      </c>
      <c r="H285" s="94" t="n">
        <f aca="false">IF(A285&lt;&gt;A284,1,H284+1)</f>
        <v>191</v>
      </c>
    </row>
    <row r="286" customFormat="false" ht="15" hidden="true" customHeight="false" outlineLevel="0" collapsed="false">
      <c r="A286" s="154" t="s">
        <v>310</v>
      </c>
      <c r="B286" s="152" t="s">
        <v>432</v>
      </c>
      <c r="C286" s="155" t="n">
        <v>0.171701112877584</v>
      </c>
      <c r="D286" s="156" t="n">
        <v>0.828298887122416</v>
      </c>
      <c r="F286" s="96" t="n">
        <f aca="false">D286/(D286+E286)</f>
        <v>1</v>
      </c>
      <c r="G286" s="96" t="n">
        <f aca="false">D286/SUMIF($A$2:$A$983,$A286,$D$2:$D$983)</f>
        <v>2.12969546617186E-007</v>
      </c>
      <c r="H286" s="94" t="n">
        <f aca="false">IF(A286&lt;&gt;A285,1,H285+1)</f>
        <v>192</v>
      </c>
    </row>
    <row r="287" customFormat="false" ht="15" hidden="true" customHeight="false" outlineLevel="0" collapsed="false">
      <c r="A287" s="154" t="s">
        <v>310</v>
      </c>
      <c r="B287" s="152" t="s">
        <v>433</v>
      </c>
      <c r="C287" s="155" t="n">
        <v>0.179723502304147</v>
      </c>
      <c r="D287" s="156" t="n">
        <v>0.820276497695853</v>
      </c>
      <c r="F287" s="96" t="n">
        <f aca="false">D287/(D287+E287)</f>
        <v>1</v>
      </c>
      <c r="G287" s="96" t="n">
        <f aca="false">D287/SUMIF($A$2:$A$983,$A287,$D$2:$D$983)</f>
        <v>2.10906855642316E-007</v>
      </c>
      <c r="H287" s="94" t="n">
        <f aca="false">IF(A287&lt;&gt;A286,1,H286+1)</f>
        <v>193</v>
      </c>
    </row>
    <row r="288" customFormat="false" ht="15" hidden="true" customHeight="false" outlineLevel="0" collapsed="false">
      <c r="A288" s="154" t="s">
        <v>310</v>
      </c>
      <c r="B288" s="152" t="s">
        <v>330</v>
      </c>
      <c r="C288" s="155" t="n">
        <v>0.186340640809444</v>
      </c>
      <c r="D288" s="156" t="n">
        <v>0.813659359190556</v>
      </c>
      <c r="F288" s="96" t="n">
        <f aca="false">D288/(D288+E288)</f>
        <v>1</v>
      </c>
      <c r="G288" s="96" t="n">
        <f aca="false">D288/SUMIF($A$2:$A$983,$A288,$D$2:$D$983)</f>
        <v>2.09205478266002E-007</v>
      </c>
      <c r="H288" s="94" t="n">
        <f aca="false">IF(A288&lt;&gt;A287,1,H287+1)</f>
        <v>194</v>
      </c>
    </row>
    <row r="289" customFormat="false" ht="15" hidden="true" customHeight="false" outlineLevel="0" collapsed="false">
      <c r="A289" s="154" t="s">
        <v>310</v>
      </c>
      <c r="B289" s="152" t="s">
        <v>434</v>
      </c>
      <c r="C289" s="155" t="n">
        <v>0.205128205128205</v>
      </c>
      <c r="D289" s="156" t="n">
        <v>0.794871794871795</v>
      </c>
      <c r="F289" s="96" t="n">
        <f aca="false">D289/(D289+E289)</f>
        <v>1</v>
      </c>
      <c r="G289" s="96" t="n">
        <f aca="false">D289/SUMIF($A$2:$A$983,$A289,$D$2:$D$983)</f>
        <v>2.04374880136252E-007</v>
      </c>
      <c r="H289" s="94" t="n">
        <f aca="false">IF(A289&lt;&gt;A288,1,H288+1)</f>
        <v>195</v>
      </c>
    </row>
    <row r="290" customFormat="false" ht="15" hidden="true" customHeight="false" outlineLevel="0" collapsed="false">
      <c r="A290" s="154" t="s">
        <v>310</v>
      </c>
      <c r="B290" s="152" t="s">
        <v>435</v>
      </c>
      <c r="C290" s="155" t="n">
        <v>0.208256315465188</v>
      </c>
      <c r="D290" s="156" t="n">
        <v>0.791743684534812</v>
      </c>
      <c r="F290" s="96" t="n">
        <f aca="false">D290/(D290+E290)</f>
        <v>1</v>
      </c>
      <c r="G290" s="96" t="n">
        <f aca="false">D290/SUMIF($A$2:$A$983,$A290,$D$2:$D$983)</f>
        <v>2.03570590464259E-007</v>
      </c>
      <c r="H290" s="94" t="n">
        <f aca="false">IF(A290&lt;&gt;A289,1,H289+1)</f>
        <v>196</v>
      </c>
    </row>
    <row r="291" customFormat="false" ht="15" hidden="true" customHeight="false" outlineLevel="0" collapsed="false">
      <c r="A291" s="154" t="s">
        <v>310</v>
      </c>
      <c r="B291" s="152" t="s">
        <v>327</v>
      </c>
      <c r="C291" s="155" t="n">
        <v>0.213883196721311</v>
      </c>
      <c r="D291" s="156" t="n">
        <v>0.786116803278688</v>
      </c>
      <c r="F291" s="96" t="n">
        <f aca="false">D291/(D291+E291)</f>
        <v>1</v>
      </c>
      <c r="G291" s="96" t="n">
        <f aca="false">D291/SUMIF($A$2:$A$983,$A291,$D$2:$D$983)</f>
        <v>2.02123824847866E-007</v>
      </c>
      <c r="H291" s="94" t="n">
        <f aca="false">IF(A291&lt;&gt;A290,1,H290+1)</f>
        <v>197</v>
      </c>
    </row>
    <row r="292" customFormat="false" ht="15" hidden="true" customHeight="false" outlineLevel="0" collapsed="false">
      <c r="A292" s="154" t="s">
        <v>310</v>
      </c>
      <c r="B292" s="152" t="s">
        <v>436</v>
      </c>
      <c r="C292" s="155" t="n">
        <v>0.21969696969697</v>
      </c>
      <c r="D292" s="156" t="n">
        <v>0.78030303030303</v>
      </c>
      <c r="F292" s="96" t="n">
        <f aca="false">D292/(D292+E292)</f>
        <v>1</v>
      </c>
      <c r="G292" s="96" t="n">
        <f aca="false">D292/SUMIF($A$2:$A$983,$A292,$D$2:$D$983)</f>
        <v>2.00629006233462E-007</v>
      </c>
      <c r="H292" s="94" t="n">
        <f aca="false">IF(A292&lt;&gt;A291,1,H291+1)</f>
        <v>198</v>
      </c>
    </row>
    <row r="293" customFormat="false" ht="15" hidden="true" customHeight="false" outlineLevel="0" collapsed="false">
      <c r="A293" s="154" t="s">
        <v>310</v>
      </c>
      <c r="B293" s="152" t="s">
        <v>437</v>
      </c>
      <c r="C293" s="155" t="n">
        <v>0.221291866028708</v>
      </c>
      <c r="D293" s="156" t="n">
        <v>0.778708133971292</v>
      </c>
      <c r="F293" s="96" t="n">
        <f aca="false">D293/(D293+E293)</f>
        <v>1</v>
      </c>
      <c r="G293" s="96" t="n">
        <f aca="false">D293/SUMIF($A$2:$A$983,$A293,$D$2:$D$983)</f>
        <v>2.00218931616735E-007</v>
      </c>
      <c r="H293" s="94" t="n">
        <f aca="false">IF(A293&lt;&gt;A292,1,H292+1)</f>
        <v>199</v>
      </c>
    </row>
    <row r="294" customFormat="false" ht="15" hidden="true" customHeight="false" outlineLevel="0" collapsed="false">
      <c r="A294" s="154" t="s">
        <v>310</v>
      </c>
      <c r="B294" s="152" t="s">
        <v>438</v>
      </c>
      <c r="C294" s="155" t="n">
        <v>0.241379310344828</v>
      </c>
      <c r="D294" s="156" t="n">
        <v>0.758620689655172</v>
      </c>
      <c r="F294" s="96" t="n">
        <f aca="false">D294/(D294+E294)</f>
        <v>1</v>
      </c>
      <c r="G294" s="96" t="n">
        <f aca="false">D294/SUMIF($A$2:$A$983,$A294,$D$2:$D$983)</f>
        <v>1.95054112521584E-007</v>
      </c>
      <c r="H294" s="94" t="n">
        <f aca="false">IF(A294&lt;&gt;A293,1,H293+1)</f>
        <v>200</v>
      </c>
    </row>
    <row r="295" customFormat="false" ht="15" hidden="true" customHeight="false" outlineLevel="0" collapsed="false">
      <c r="A295" s="154" t="s">
        <v>310</v>
      </c>
      <c r="B295" s="152" t="s">
        <v>439</v>
      </c>
      <c r="C295" s="155" t="n">
        <v>0.246594005449591</v>
      </c>
      <c r="D295" s="156" t="n">
        <v>0.753405994550409</v>
      </c>
      <c r="F295" s="96" t="n">
        <f aca="false">D295/(D295+E295)</f>
        <v>1</v>
      </c>
      <c r="G295" s="96" t="n">
        <f aca="false">D295/SUMIF($A$2:$A$983,$A295,$D$2:$D$983)</f>
        <v>1.93713326883122E-007</v>
      </c>
      <c r="H295" s="94" t="n">
        <f aca="false">IF(A295&lt;&gt;A294,1,H294+1)</f>
        <v>201</v>
      </c>
    </row>
    <row r="296" customFormat="false" ht="15" hidden="true" customHeight="false" outlineLevel="0" collapsed="false">
      <c r="A296" s="154" t="s">
        <v>310</v>
      </c>
      <c r="B296" s="152" t="s">
        <v>440</v>
      </c>
      <c r="C296" s="155" t="n">
        <v>0.249315068493151</v>
      </c>
      <c r="D296" s="156" t="n">
        <v>0.750684931506849</v>
      </c>
      <c r="F296" s="96" t="n">
        <f aca="false">D296/(D296+E296)</f>
        <v>1</v>
      </c>
      <c r="G296" s="96" t="n">
        <f aca="false">D296/SUMIF($A$2:$A$983,$A296,$D$2:$D$983)</f>
        <v>1.9301369590243E-007</v>
      </c>
      <c r="H296" s="94" t="n">
        <f aca="false">IF(A296&lt;&gt;A295,1,H295+1)</f>
        <v>202</v>
      </c>
    </row>
    <row r="297" customFormat="false" ht="15" hidden="true" customHeight="false" outlineLevel="0" collapsed="false">
      <c r="A297" s="154" t="s">
        <v>310</v>
      </c>
      <c r="B297" s="152" t="s">
        <v>441</v>
      </c>
      <c r="C297" s="155" t="n">
        <v>0.250965250965251</v>
      </c>
      <c r="D297" s="156" t="n">
        <v>0.749034749034749</v>
      </c>
      <c r="F297" s="96" t="n">
        <f aca="false">D297/(D297+E297)</f>
        <v>1</v>
      </c>
      <c r="G297" s="96" t="n">
        <f aca="false">D297/SUMIF($A$2:$A$983,$A297,$D$2:$D$983)</f>
        <v>1.92589406291055E-007</v>
      </c>
      <c r="H297" s="94" t="n">
        <f aca="false">IF(A297&lt;&gt;A296,1,H296+1)</f>
        <v>203</v>
      </c>
    </row>
    <row r="298" customFormat="false" ht="15" hidden="true" customHeight="false" outlineLevel="0" collapsed="false">
      <c r="A298" s="154" t="s">
        <v>310</v>
      </c>
      <c r="B298" s="152" t="s">
        <v>442</v>
      </c>
      <c r="C298" s="155" t="n">
        <v>0.251358695652174</v>
      </c>
      <c r="D298" s="156" t="n">
        <v>0.748641304347826</v>
      </c>
      <c r="F298" s="96" t="n">
        <f aca="false">D298/(D298+E298)</f>
        <v>1</v>
      </c>
      <c r="G298" s="96" t="n">
        <f aca="false">D298/SUMIF($A$2:$A$983,$A298,$D$2:$D$983)</f>
        <v>1.92488245058201E-007</v>
      </c>
      <c r="H298" s="94" t="n">
        <f aca="false">IF(A298&lt;&gt;A297,1,H297+1)</f>
        <v>204</v>
      </c>
    </row>
    <row r="299" customFormat="false" ht="15" hidden="true" customHeight="false" outlineLevel="0" collapsed="false">
      <c r="A299" s="154" t="s">
        <v>310</v>
      </c>
      <c r="B299" s="152" t="s">
        <v>443</v>
      </c>
      <c r="C299" s="155" t="n">
        <v>0.255154639175258</v>
      </c>
      <c r="D299" s="156" t="n">
        <v>0.744845360824742</v>
      </c>
      <c r="F299" s="96" t="n">
        <f aca="false">D299/(D299+E299)</f>
        <v>1</v>
      </c>
      <c r="G299" s="96" t="n">
        <f aca="false">D299/SUMIF($A$2:$A$983,$A299,$D$2:$D$983)</f>
        <v>1.91512244264691E-007</v>
      </c>
      <c r="H299" s="94" t="n">
        <f aca="false">IF(A299&lt;&gt;A298,1,H298+1)</f>
        <v>205</v>
      </c>
    </row>
    <row r="300" customFormat="false" ht="15" hidden="true" customHeight="false" outlineLevel="0" collapsed="false">
      <c r="A300" s="154" t="s">
        <v>310</v>
      </c>
      <c r="B300" s="152" t="s">
        <v>444</v>
      </c>
      <c r="C300" s="155" t="n">
        <v>0.257658754311219</v>
      </c>
      <c r="D300" s="156" t="n">
        <v>0.742341245688781</v>
      </c>
      <c r="F300" s="96" t="n">
        <f aca="false">D300/(D300+E300)</f>
        <v>1</v>
      </c>
      <c r="G300" s="96" t="n">
        <f aca="false">D300/SUMIF($A$2:$A$983,$A300,$D$2:$D$983)</f>
        <v>1.90868394232445E-007</v>
      </c>
      <c r="H300" s="94" t="n">
        <f aca="false">IF(A300&lt;&gt;A299,1,H299+1)</f>
        <v>206</v>
      </c>
    </row>
    <row r="301" customFormat="false" ht="15" hidden="true" customHeight="false" outlineLevel="0" collapsed="false">
      <c r="A301" s="154" t="s">
        <v>310</v>
      </c>
      <c r="B301" s="152" t="s">
        <v>445</v>
      </c>
      <c r="C301" s="155" t="n">
        <v>0.257894736842105</v>
      </c>
      <c r="D301" s="156" t="n">
        <v>0.742105263157895</v>
      </c>
      <c r="F301" s="96" t="n">
        <f aca="false">D301/(D301+E301)</f>
        <v>1</v>
      </c>
      <c r="G301" s="96" t="n">
        <f aca="false">D301/SUMIF($A$2:$A$983,$A301,$D$2:$D$983)</f>
        <v>1.90807719162861E-007</v>
      </c>
      <c r="H301" s="94" t="n">
        <f aca="false">IF(A301&lt;&gt;A300,1,H300+1)</f>
        <v>207</v>
      </c>
    </row>
    <row r="302" customFormat="false" ht="15" hidden="true" customHeight="false" outlineLevel="0" collapsed="false">
      <c r="A302" s="154" t="s">
        <v>310</v>
      </c>
      <c r="B302" s="152" t="s">
        <v>278</v>
      </c>
      <c r="C302" s="155" t="n">
        <v>0.268698060941828</v>
      </c>
      <c r="D302" s="156" t="n">
        <v>0.731301939058172</v>
      </c>
      <c r="F302" s="96" t="n">
        <f aca="false">D302/(D302+E302)</f>
        <v>1</v>
      </c>
      <c r="G302" s="96" t="n">
        <f aca="false">D302/SUMIF($A$2:$A$983,$A302,$D$2:$D$983)</f>
        <v>1.88030003206403E-007</v>
      </c>
      <c r="H302" s="94" t="n">
        <f aca="false">IF(A302&lt;&gt;A301,1,H301+1)</f>
        <v>208</v>
      </c>
    </row>
    <row r="303" customFormat="false" ht="15" hidden="true" customHeight="false" outlineLevel="0" collapsed="false">
      <c r="A303" s="154" t="s">
        <v>310</v>
      </c>
      <c r="B303" s="152" t="s">
        <v>281</v>
      </c>
      <c r="C303" s="155" t="n">
        <v>0.269397099974561</v>
      </c>
      <c r="D303" s="156" t="n">
        <v>0.730602900025439</v>
      </c>
      <c r="F303" s="96" t="n">
        <f aca="false">D303/(D303+E303)</f>
        <v>1</v>
      </c>
      <c r="G303" s="96" t="n">
        <f aca="false">D303/SUMIF($A$2:$A$983,$A303,$D$2:$D$983)</f>
        <v>1.87850268537935E-007</v>
      </c>
      <c r="H303" s="94" t="n">
        <f aca="false">IF(A303&lt;&gt;A302,1,H302+1)</f>
        <v>209</v>
      </c>
    </row>
    <row r="304" customFormat="false" ht="15" hidden="true" customHeight="false" outlineLevel="0" collapsed="false">
      <c r="A304" s="154" t="s">
        <v>310</v>
      </c>
      <c r="B304" s="152" t="s">
        <v>306</v>
      </c>
      <c r="C304" s="155" t="n">
        <v>0.269588313413015</v>
      </c>
      <c r="D304" s="156" t="n">
        <v>0.730411686586985</v>
      </c>
      <c r="F304" s="96" t="n">
        <f aca="false">D304/(D304+E304)</f>
        <v>1</v>
      </c>
      <c r="G304" s="96" t="n">
        <f aca="false">D304/SUMIF($A$2:$A$983,$A304,$D$2:$D$983)</f>
        <v>1.87801104353451E-007</v>
      </c>
      <c r="H304" s="94" t="n">
        <f aca="false">IF(A304&lt;&gt;A303,1,H303+1)</f>
        <v>210</v>
      </c>
    </row>
    <row r="305" customFormat="false" ht="15" hidden="true" customHeight="false" outlineLevel="0" collapsed="false">
      <c r="A305" s="154" t="s">
        <v>310</v>
      </c>
      <c r="B305" s="152" t="s">
        <v>446</v>
      </c>
      <c r="C305" s="155" t="n">
        <v>0.271104499814057</v>
      </c>
      <c r="D305" s="156" t="n">
        <v>0.728895500185943</v>
      </c>
      <c r="F305" s="96" t="n">
        <f aca="false">D305/(D305+E305)</f>
        <v>1</v>
      </c>
      <c r="G305" s="96" t="n">
        <f aca="false">D305/SUMIF($A$2:$A$983,$A305,$D$2:$D$983)</f>
        <v>1.87411267381028E-007</v>
      </c>
      <c r="H305" s="94" t="n">
        <f aca="false">IF(A305&lt;&gt;A304,1,H304+1)</f>
        <v>211</v>
      </c>
    </row>
    <row r="306" customFormat="false" ht="15" hidden="true" customHeight="false" outlineLevel="0" collapsed="false">
      <c r="A306" s="154" t="s">
        <v>310</v>
      </c>
      <c r="B306" s="152" t="s">
        <v>447</v>
      </c>
      <c r="C306" s="155" t="n">
        <v>0.274853801169591</v>
      </c>
      <c r="D306" s="156" t="n">
        <v>0.725146198830409</v>
      </c>
      <c r="F306" s="96" t="n">
        <f aca="false">D306/(D306+E306)</f>
        <v>1</v>
      </c>
      <c r="G306" s="96" t="n">
        <f aca="false">D306/SUMIF($A$2:$A$983,$A306,$D$2:$D$983)</f>
        <v>1.86447259071669E-007</v>
      </c>
      <c r="H306" s="94" t="n">
        <f aca="false">IF(A306&lt;&gt;A305,1,H305+1)</f>
        <v>212</v>
      </c>
    </row>
    <row r="307" customFormat="false" ht="15" hidden="true" customHeight="false" outlineLevel="0" collapsed="false">
      <c r="A307" s="154" t="s">
        <v>310</v>
      </c>
      <c r="B307" s="152" t="s">
        <v>319</v>
      </c>
      <c r="C307" s="155" t="n">
        <v>0.29189276747388</v>
      </c>
      <c r="D307" s="156" t="n">
        <v>0.70810723252612</v>
      </c>
      <c r="F307" s="96" t="n">
        <f aca="false">D307/(D307+E307)</f>
        <v>1</v>
      </c>
      <c r="G307" s="96" t="n">
        <f aca="false">D307/SUMIF($A$2:$A$983,$A307,$D$2:$D$983)</f>
        <v>1.8206625484111E-007</v>
      </c>
      <c r="H307" s="94" t="n">
        <f aca="false">IF(A307&lt;&gt;A306,1,H306+1)</f>
        <v>213</v>
      </c>
    </row>
    <row r="308" customFormat="false" ht="15" hidden="true" customHeight="false" outlineLevel="0" collapsed="false">
      <c r="A308" s="154" t="s">
        <v>310</v>
      </c>
      <c r="B308" s="152" t="s">
        <v>236</v>
      </c>
      <c r="C308" s="155" t="n">
        <v>0.293208649018939</v>
      </c>
      <c r="D308" s="156" t="n">
        <v>0.706791350981061</v>
      </c>
      <c r="F308" s="96" t="n">
        <f aca="false">D308/(D308+E308)</f>
        <v>1</v>
      </c>
      <c r="G308" s="96" t="n">
        <f aca="false">D308/SUMIF($A$2:$A$983,$A308,$D$2:$D$983)</f>
        <v>1.81727919609215E-007</v>
      </c>
      <c r="H308" s="94" t="n">
        <f aca="false">IF(A308&lt;&gt;A307,1,H307+1)</f>
        <v>214</v>
      </c>
    </row>
    <row r="309" customFormat="false" ht="15" hidden="true" customHeight="false" outlineLevel="0" collapsed="false">
      <c r="A309" s="154" t="s">
        <v>310</v>
      </c>
      <c r="B309" s="152" t="s">
        <v>448</v>
      </c>
      <c r="C309" s="155" t="n">
        <v>0.30030959752322</v>
      </c>
      <c r="D309" s="156" t="n">
        <v>0.69969040247678</v>
      </c>
      <c r="F309" s="96" t="n">
        <f aca="false">D309/(D309+E309)</f>
        <v>1</v>
      </c>
      <c r="G309" s="96" t="n">
        <f aca="false">D309/SUMIF($A$2:$A$983,$A309,$D$2:$D$983)</f>
        <v>1.79902146561563E-007</v>
      </c>
      <c r="H309" s="94" t="n">
        <f aca="false">IF(A309&lt;&gt;A308,1,H308+1)</f>
        <v>215</v>
      </c>
    </row>
    <row r="310" customFormat="false" ht="15" hidden="true" customHeight="false" outlineLevel="0" collapsed="false">
      <c r="A310" s="154" t="s">
        <v>310</v>
      </c>
      <c r="B310" s="152" t="s">
        <v>449</v>
      </c>
      <c r="C310" s="155" t="n">
        <v>0.302360622802612</v>
      </c>
      <c r="D310" s="156" t="n">
        <v>0.697639377197388</v>
      </c>
      <c r="F310" s="96" t="n">
        <f aca="false">D310/(D310+E310)</f>
        <v>1</v>
      </c>
      <c r="G310" s="96" t="n">
        <f aca="false">D310/SUMIF($A$2:$A$983,$A310,$D$2:$D$983)</f>
        <v>1.79374793536412E-007</v>
      </c>
      <c r="H310" s="94" t="n">
        <f aca="false">IF(A310&lt;&gt;A309,1,H309+1)</f>
        <v>216</v>
      </c>
    </row>
    <row r="311" customFormat="false" ht="15" hidden="true" customHeight="false" outlineLevel="0" collapsed="false">
      <c r="A311" s="154" t="s">
        <v>310</v>
      </c>
      <c r="B311" s="152" t="s">
        <v>253</v>
      </c>
      <c r="C311" s="155" t="n">
        <v>0.309916421956178</v>
      </c>
      <c r="D311" s="156" t="n">
        <v>0.690083578043822</v>
      </c>
      <c r="F311" s="96" t="n">
        <f aca="false">D311/(D311+E311)</f>
        <v>1</v>
      </c>
      <c r="G311" s="96" t="n">
        <f aca="false">D311/SUMIF($A$2:$A$983,$A311,$D$2:$D$983)</f>
        <v>1.77432070752303E-007</v>
      </c>
      <c r="H311" s="94" t="n">
        <f aca="false">IF(A311&lt;&gt;A310,1,H310+1)</f>
        <v>217</v>
      </c>
    </row>
    <row r="312" customFormat="false" ht="15" hidden="true" customHeight="false" outlineLevel="0" collapsed="false">
      <c r="A312" s="154" t="s">
        <v>310</v>
      </c>
      <c r="B312" s="152" t="s">
        <v>450</v>
      </c>
      <c r="C312" s="155" t="n">
        <v>0.315352697095436</v>
      </c>
      <c r="D312" s="156" t="n">
        <v>0.684647302904564</v>
      </c>
      <c r="F312" s="96" t="n">
        <f aca="false">D312/(D312+E312)</f>
        <v>1</v>
      </c>
      <c r="G312" s="96" t="n">
        <f aca="false">D312/SUMIF($A$2:$A$983,$A312,$D$2:$D$983)</f>
        <v>1.7603431316782E-007</v>
      </c>
      <c r="H312" s="94" t="n">
        <f aca="false">IF(A312&lt;&gt;A311,1,H311+1)</f>
        <v>218</v>
      </c>
    </row>
    <row r="313" customFormat="false" ht="15" hidden="true" customHeight="false" outlineLevel="0" collapsed="false">
      <c r="A313" s="154" t="s">
        <v>310</v>
      </c>
      <c r="B313" s="152" t="s">
        <v>211</v>
      </c>
      <c r="C313" s="155" t="n">
        <v>0.323277984918397</v>
      </c>
      <c r="D313" s="156" t="n">
        <v>0.676722015081603</v>
      </c>
      <c r="F313" s="96" t="n">
        <f aca="false">D313/(D313+E313)</f>
        <v>1</v>
      </c>
      <c r="G313" s="96" t="n">
        <f aca="false">D313/SUMIF($A$2:$A$983,$A313,$D$2:$D$983)</f>
        <v>1.73996588645057E-007</v>
      </c>
      <c r="H313" s="94" t="n">
        <f aca="false">IF(A313&lt;&gt;A312,1,H312+1)</f>
        <v>219</v>
      </c>
    </row>
    <row r="314" customFormat="false" ht="15" hidden="true" customHeight="false" outlineLevel="0" collapsed="false">
      <c r="A314" s="154" t="s">
        <v>310</v>
      </c>
      <c r="B314" s="152" t="s">
        <v>339</v>
      </c>
      <c r="C314" s="155" t="n">
        <v>0.334078711985689</v>
      </c>
      <c r="D314" s="156" t="n">
        <v>0.665921288014311</v>
      </c>
      <c r="F314" s="96" t="n">
        <f aca="false">D314/(D314+E314)</f>
        <v>1</v>
      </c>
      <c r="G314" s="96" t="n">
        <f aca="false">D314/SUMIF($A$2:$A$983,$A314,$D$2:$D$983)</f>
        <v>1.71219540429227E-007</v>
      </c>
      <c r="H314" s="94" t="n">
        <f aca="false">IF(A314&lt;&gt;A313,1,H313+1)</f>
        <v>220</v>
      </c>
    </row>
    <row r="315" customFormat="false" ht="15" hidden="true" customHeight="false" outlineLevel="0" collapsed="false">
      <c r="A315" s="154" t="s">
        <v>310</v>
      </c>
      <c r="B315" s="152" t="s">
        <v>275</v>
      </c>
      <c r="C315" s="155" t="n">
        <v>0.336920116867384</v>
      </c>
      <c r="D315" s="156" t="n">
        <v>0.663079883132616</v>
      </c>
      <c r="F315" s="96" t="n">
        <f aca="false">D315/(D315+E315)</f>
        <v>1</v>
      </c>
      <c r="G315" s="96" t="n">
        <f aca="false">D315/SUMIF($A$2:$A$983,$A315,$D$2:$D$983)</f>
        <v>1.7048896754205E-007</v>
      </c>
      <c r="H315" s="94" t="n">
        <f aca="false">IF(A315&lt;&gt;A314,1,H314+1)</f>
        <v>221</v>
      </c>
    </row>
    <row r="316" customFormat="false" ht="15" hidden="true" customHeight="false" outlineLevel="0" collapsed="false">
      <c r="A316" s="154" t="s">
        <v>310</v>
      </c>
      <c r="B316" s="152" t="s">
        <v>451</v>
      </c>
      <c r="C316" s="155" t="n">
        <v>0.338971106412967</v>
      </c>
      <c r="D316" s="156" t="n">
        <v>0.661028893587033</v>
      </c>
      <c r="F316" s="96" t="n">
        <f aca="false">D316/(D316+E316)</f>
        <v>1</v>
      </c>
      <c r="G316" s="96" t="n">
        <f aca="false">D316/SUMIF($A$2:$A$983,$A316,$D$2:$D$983)</f>
        <v>1.69961623704662E-007</v>
      </c>
      <c r="H316" s="94" t="n">
        <f aca="false">IF(A316&lt;&gt;A315,1,H315+1)</f>
        <v>222</v>
      </c>
    </row>
    <row r="317" customFormat="false" ht="15" hidden="true" customHeight="false" outlineLevel="0" collapsed="false">
      <c r="A317" s="154" t="s">
        <v>310</v>
      </c>
      <c r="B317" s="152" t="s">
        <v>452</v>
      </c>
      <c r="C317" s="155" t="n">
        <v>0.33972602739726</v>
      </c>
      <c r="D317" s="156" t="n">
        <v>0.66027397260274</v>
      </c>
      <c r="F317" s="96" t="n">
        <f aca="false">D317/(D317+E317)</f>
        <v>1</v>
      </c>
      <c r="G317" s="96" t="n">
        <f aca="false">D317/SUMIF($A$2:$A$983,$A317,$D$2:$D$983)</f>
        <v>1.69767520848487E-007</v>
      </c>
      <c r="H317" s="94" t="n">
        <f aca="false">IF(A317&lt;&gt;A316,1,H316+1)</f>
        <v>223</v>
      </c>
    </row>
    <row r="318" customFormat="false" ht="15" hidden="true" customHeight="false" outlineLevel="0" collapsed="false">
      <c r="A318" s="154" t="s">
        <v>310</v>
      </c>
      <c r="B318" s="152" t="s">
        <v>453</v>
      </c>
      <c r="C318" s="155" t="n">
        <v>0.347014925373134</v>
      </c>
      <c r="D318" s="156" t="n">
        <v>0.652985074626866</v>
      </c>
      <c r="F318" s="96" t="n">
        <f aca="false">D318/(D318+E318)</f>
        <v>1</v>
      </c>
      <c r="G318" s="96" t="n">
        <f aca="false">D318/SUMIF($A$2:$A$983,$A318,$D$2:$D$983)</f>
        <v>1.67893422837015E-007</v>
      </c>
      <c r="H318" s="94" t="n">
        <f aca="false">IF(A318&lt;&gt;A317,1,H317+1)</f>
        <v>224</v>
      </c>
    </row>
    <row r="319" customFormat="false" ht="15" hidden="true" customHeight="false" outlineLevel="0" collapsed="false">
      <c r="A319" s="154" t="s">
        <v>310</v>
      </c>
      <c r="B319" s="152" t="s">
        <v>454</v>
      </c>
      <c r="C319" s="155" t="n">
        <v>0.348899266177452</v>
      </c>
      <c r="D319" s="156" t="n">
        <v>0.651100733822548</v>
      </c>
      <c r="F319" s="96" t="n">
        <f aca="false">D319/(D319+E319)</f>
        <v>1</v>
      </c>
      <c r="G319" s="96" t="n">
        <f aca="false">D319/SUMIF($A$2:$A$983,$A319,$D$2:$D$983)</f>
        <v>1.67408927188153E-007</v>
      </c>
      <c r="H319" s="94" t="n">
        <f aca="false">IF(A319&lt;&gt;A318,1,H318+1)</f>
        <v>225</v>
      </c>
    </row>
    <row r="320" customFormat="false" ht="15" hidden="true" customHeight="false" outlineLevel="0" collapsed="false">
      <c r="A320" s="154" t="s">
        <v>310</v>
      </c>
      <c r="B320" s="152" t="s">
        <v>273</v>
      </c>
      <c r="C320" s="155" t="n">
        <v>0.350228953856992</v>
      </c>
      <c r="D320" s="156" t="n">
        <v>0.649771046143008</v>
      </c>
      <c r="F320" s="96" t="n">
        <f aca="false">D320/(D320+E320)</f>
        <v>1</v>
      </c>
      <c r="G320" s="96" t="n">
        <f aca="false">D320/SUMIF($A$2:$A$983,$A320,$D$2:$D$983)</f>
        <v>1.67067042167351E-007</v>
      </c>
      <c r="H320" s="94" t="n">
        <f aca="false">IF(A320&lt;&gt;A319,1,H319+1)</f>
        <v>226</v>
      </c>
    </row>
    <row r="321" customFormat="false" ht="15" hidden="true" customHeight="false" outlineLevel="0" collapsed="false">
      <c r="A321" s="154" t="s">
        <v>310</v>
      </c>
      <c r="B321" s="152" t="s">
        <v>212</v>
      </c>
      <c r="C321" s="155" t="n">
        <v>0.351099458492952</v>
      </c>
      <c r="D321" s="156" t="n">
        <v>0.648900541507048</v>
      </c>
      <c r="F321" s="96" t="n">
        <f aca="false">D321/(D321+E321)</f>
        <v>1</v>
      </c>
      <c r="G321" s="96" t="n">
        <f aca="false">D321/SUMIF($A$2:$A$983,$A321,$D$2:$D$983)</f>
        <v>1.66843220814298E-007</v>
      </c>
      <c r="H321" s="94" t="n">
        <f aca="false">IF(A321&lt;&gt;A320,1,H320+1)</f>
        <v>227</v>
      </c>
    </row>
    <row r="322" customFormat="false" ht="15" hidden="true" customHeight="false" outlineLevel="0" collapsed="false">
      <c r="A322" s="154" t="s">
        <v>310</v>
      </c>
      <c r="B322" s="152" t="s">
        <v>214</v>
      </c>
      <c r="C322" s="155" t="n">
        <v>0.354000219436049</v>
      </c>
      <c r="D322" s="156" t="n">
        <v>0.645999780563951</v>
      </c>
      <c r="F322" s="96" t="n">
        <f aca="false">D322/(D322+E322)</f>
        <v>1</v>
      </c>
      <c r="G322" s="96" t="n">
        <f aca="false">D322/SUMIF($A$2:$A$983,$A322,$D$2:$D$983)</f>
        <v>1.66097386487461E-007</v>
      </c>
      <c r="H322" s="94" t="n">
        <f aca="false">IF(A322&lt;&gt;A321,1,H321+1)</f>
        <v>228</v>
      </c>
    </row>
    <row r="323" customFormat="false" ht="15" hidden="true" customHeight="false" outlineLevel="0" collapsed="false">
      <c r="A323" s="154" t="s">
        <v>310</v>
      </c>
      <c r="B323" s="152" t="s">
        <v>226</v>
      </c>
      <c r="C323" s="155" t="n">
        <v>0.354618910729547</v>
      </c>
      <c r="D323" s="156" t="n">
        <v>0.645381089270453</v>
      </c>
      <c r="F323" s="96" t="n">
        <f aca="false">D323/(D323+E323)</f>
        <v>1</v>
      </c>
      <c r="G323" s="96" t="n">
        <f aca="false">D323/SUMIF($A$2:$A$983,$A323,$D$2:$D$983)</f>
        <v>1.65938310571363E-007</v>
      </c>
      <c r="H323" s="94" t="n">
        <f aca="false">IF(A323&lt;&gt;A322,1,H322+1)</f>
        <v>229</v>
      </c>
    </row>
    <row r="324" customFormat="false" ht="15" hidden="true" customHeight="false" outlineLevel="0" collapsed="false">
      <c r="A324" s="154" t="s">
        <v>310</v>
      </c>
      <c r="B324" s="152" t="s">
        <v>277</v>
      </c>
      <c r="C324" s="155" t="n">
        <v>0.373701545477578</v>
      </c>
      <c r="D324" s="156" t="n">
        <v>0.626298454522422</v>
      </c>
      <c r="F324" s="96" t="n">
        <f aca="false">D324/(D324+E324)</f>
        <v>1</v>
      </c>
      <c r="G324" s="96" t="n">
        <f aca="false">D324/SUMIF($A$2:$A$983,$A324,$D$2:$D$983)</f>
        <v>1.61031844881583E-007</v>
      </c>
      <c r="H324" s="94" t="n">
        <f aca="false">IF(A324&lt;&gt;A323,1,H323+1)</f>
        <v>230</v>
      </c>
    </row>
    <row r="325" customFormat="false" ht="15" hidden="true" customHeight="false" outlineLevel="0" collapsed="false">
      <c r="A325" s="154" t="s">
        <v>310</v>
      </c>
      <c r="B325" s="152" t="s">
        <v>225</v>
      </c>
      <c r="C325" s="155" t="n">
        <v>0.390705934586355</v>
      </c>
      <c r="D325" s="156" t="n">
        <v>0.609294065413645</v>
      </c>
      <c r="F325" s="96" t="n">
        <f aca="false">D325/(D325+E325)</f>
        <v>1</v>
      </c>
      <c r="G325" s="96" t="n">
        <f aca="false">D325/SUMIF($A$2:$A$983,$A325,$D$2:$D$983)</f>
        <v>1.56659731028358E-007</v>
      </c>
      <c r="H325" s="94" t="n">
        <f aca="false">IF(A325&lt;&gt;A324,1,H324+1)</f>
        <v>231</v>
      </c>
    </row>
    <row r="326" customFormat="false" ht="15" hidden="true" customHeight="false" outlineLevel="0" collapsed="false">
      <c r="A326" s="154" t="s">
        <v>310</v>
      </c>
      <c r="B326" s="152" t="s">
        <v>313</v>
      </c>
      <c r="C326" s="155" t="n">
        <v>0.392688621117678</v>
      </c>
      <c r="D326" s="156" t="n">
        <v>0.607311378882322</v>
      </c>
      <c r="F326" s="96" t="n">
        <f aca="false">D326/(D326+E326)</f>
        <v>1</v>
      </c>
      <c r="G326" s="96" t="n">
        <f aca="false">D326/SUMIF($A$2:$A$983,$A326,$D$2:$D$983)</f>
        <v>1.56149949042381E-007</v>
      </c>
      <c r="H326" s="94" t="n">
        <f aca="false">IF(A326&lt;&gt;A325,1,H325+1)</f>
        <v>232</v>
      </c>
    </row>
    <row r="327" customFormat="false" ht="15" hidden="true" customHeight="false" outlineLevel="0" collapsed="false">
      <c r="A327" s="154" t="s">
        <v>310</v>
      </c>
      <c r="B327" s="152" t="s">
        <v>455</v>
      </c>
      <c r="C327" s="155" t="n">
        <v>0.404523934771173</v>
      </c>
      <c r="D327" s="156" t="n">
        <v>0.595476065228827</v>
      </c>
      <c r="F327" s="96" t="n">
        <f aca="false">D327/(D327+E327)</f>
        <v>1</v>
      </c>
      <c r="G327" s="96" t="n">
        <f aca="false">D327/SUMIF($A$2:$A$983,$A327,$D$2:$D$983)</f>
        <v>1.53106891250026E-007</v>
      </c>
      <c r="H327" s="94" t="n">
        <f aca="false">IF(A327&lt;&gt;A326,1,H326+1)</f>
        <v>233</v>
      </c>
    </row>
    <row r="328" customFormat="false" ht="15" hidden="true" customHeight="false" outlineLevel="0" collapsed="false">
      <c r="A328" s="154" t="s">
        <v>310</v>
      </c>
      <c r="B328" s="152" t="s">
        <v>456</v>
      </c>
      <c r="C328" s="155" t="n">
        <v>0.405172413793103</v>
      </c>
      <c r="D328" s="156" t="n">
        <v>0.594827586206897</v>
      </c>
      <c r="F328" s="96" t="n">
        <f aca="false">D328/(D328+E328)</f>
        <v>1</v>
      </c>
      <c r="G328" s="96" t="n">
        <f aca="false">D328/SUMIF($A$2:$A$983,$A328,$D$2:$D$983)</f>
        <v>1.5294015640897E-007</v>
      </c>
      <c r="H328" s="94" t="n">
        <f aca="false">IF(A328&lt;&gt;A327,1,H327+1)</f>
        <v>234</v>
      </c>
    </row>
    <row r="329" customFormat="false" ht="15" hidden="true" customHeight="false" outlineLevel="0" collapsed="false">
      <c r="A329" s="154" t="s">
        <v>310</v>
      </c>
      <c r="B329" s="152" t="s">
        <v>457</v>
      </c>
      <c r="C329" s="155" t="n">
        <v>0.405773857257418</v>
      </c>
      <c r="D329" s="156" t="n">
        <v>0.594226142742582</v>
      </c>
      <c r="F329" s="96" t="n">
        <f aca="false">D329/(D329+E329)</f>
        <v>1</v>
      </c>
      <c r="G329" s="96" t="n">
        <f aca="false">D329/SUMIF($A$2:$A$983,$A329,$D$2:$D$983)</f>
        <v>1.52785515199254E-007</v>
      </c>
      <c r="H329" s="94" t="n">
        <f aca="false">IF(A329&lt;&gt;A328,1,H328+1)</f>
        <v>235</v>
      </c>
    </row>
    <row r="330" customFormat="false" ht="15" hidden="true" customHeight="false" outlineLevel="0" collapsed="false">
      <c r="A330" s="154" t="s">
        <v>310</v>
      </c>
      <c r="B330" s="152" t="s">
        <v>458</v>
      </c>
      <c r="C330" s="155" t="n">
        <v>0.410498687664042</v>
      </c>
      <c r="D330" s="156" t="n">
        <v>0.589501312335958</v>
      </c>
      <c r="F330" s="96" t="n">
        <f aca="false">D330/(D330+E330)</f>
        <v>1</v>
      </c>
      <c r="G330" s="96" t="n">
        <f aca="false">D330/SUMIF($A$2:$A$983,$A330,$D$2:$D$983)</f>
        <v>1.51570681996909E-007</v>
      </c>
      <c r="H330" s="94" t="n">
        <f aca="false">IF(A330&lt;&gt;A329,1,H329+1)</f>
        <v>236</v>
      </c>
    </row>
    <row r="331" customFormat="false" ht="15" hidden="true" customHeight="false" outlineLevel="0" collapsed="false">
      <c r="A331" s="154" t="s">
        <v>310</v>
      </c>
      <c r="B331" s="152" t="s">
        <v>312</v>
      </c>
      <c r="C331" s="155" t="n">
        <v>0.41413237572284</v>
      </c>
      <c r="D331" s="156" t="n">
        <v>0.585867624277161</v>
      </c>
      <c r="F331" s="96" t="n">
        <f aca="false">D331/(D331+E331)</f>
        <v>1</v>
      </c>
      <c r="G331" s="96" t="n">
        <f aca="false">D331/SUMIF($A$2:$A$983,$A331,$D$2:$D$983)</f>
        <v>1.50636399806673E-007</v>
      </c>
      <c r="H331" s="94" t="n">
        <f aca="false">IF(A331&lt;&gt;A330,1,H330+1)</f>
        <v>237</v>
      </c>
    </row>
    <row r="332" customFormat="false" ht="15" hidden="true" customHeight="false" outlineLevel="0" collapsed="false">
      <c r="A332" s="154" t="s">
        <v>310</v>
      </c>
      <c r="B332" s="152" t="s">
        <v>266</v>
      </c>
      <c r="C332" s="155" t="n">
        <v>0.419268970997219</v>
      </c>
      <c r="D332" s="156" t="n">
        <v>0.580731029002781</v>
      </c>
      <c r="F332" s="96" t="n">
        <f aca="false">D332/(D332+E332)</f>
        <v>1</v>
      </c>
      <c r="G332" s="96" t="n">
        <f aca="false">D332/SUMIF($A$2:$A$983,$A332,$D$2:$D$983)</f>
        <v>1.49315694945483E-007</v>
      </c>
      <c r="H332" s="94" t="n">
        <f aca="false">IF(A332&lt;&gt;A331,1,H331+1)</f>
        <v>238</v>
      </c>
    </row>
    <row r="333" customFormat="false" ht="15" hidden="true" customHeight="false" outlineLevel="0" collapsed="false">
      <c r="A333" s="154" t="s">
        <v>310</v>
      </c>
      <c r="B333" s="152" t="s">
        <v>230</v>
      </c>
      <c r="C333" s="155" t="n">
        <v>0.421112263624033</v>
      </c>
      <c r="D333" s="156" t="n">
        <v>0.578887736375967</v>
      </c>
      <c r="F333" s="96" t="n">
        <f aca="false">D333/(D333+E333)</f>
        <v>1</v>
      </c>
      <c r="G333" s="96" t="n">
        <f aca="false">D333/SUMIF($A$2:$A$983,$A333,$D$2:$D$983)</f>
        <v>1.48841753472039E-007</v>
      </c>
      <c r="H333" s="94" t="n">
        <f aca="false">IF(A333&lt;&gt;A332,1,H332+1)</f>
        <v>239</v>
      </c>
    </row>
    <row r="334" customFormat="false" ht="15" hidden="true" customHeight="false" outlineLevel="0" collapsed="false">
      <c r="A334" s="154" t="s">
        <v>310</v>
      </c>
      <c r="B334" s="152" t="s">
        <v>276</v>
      </c>
      <c r="C334" s="155" t="n">
        <v>0.421927567781516</v>
      </c>
      <c r="D334" s="156" t="n">
        <v>0.578072432218484</v>
      </c>
      <c r="F334" s="96" t="n">
        <f aca="false">D334/(D334+E334)</f>
        <v>1</v>
      </c>
      <c r="G334" s="96" t="n">
        <f aca="false">D334/SUMIF($A$2:$A$983,$A334,$D$2:$D$983)</f>
        <v>1.48632125088524E-007</v>
      </c>
      <c r="H334" s="94" t="n">
        <f aca="false">IF(A334&lt;&gt;A333,1,H333+1)</f>
        <v>240</v>
      </c>
    </row>
    <row r="335" customFormat="false" ht="15" hidden="true" customHeight="false" outlineLevel="0" collapsed="false">
      <c r="A335" s="154" t="s">
        <v>310</v>
      </c>
      <c r="B335" s="152" t="s">
        <v>459</v>
      </c>
      <c r="C335" s="155" t="n">
        <v>0.423284053099166</v>
      </c>
      <c r="D335" s="156" t="n">
        <v>0.576715946900834</v>
      </c>
      <c r="F335" s="96" t="n">
        <f aca="false">D335/(D335+E335)</f>
        <v>1</v>
      </c>
      <c r="G335" s="96" t="n">
        <f aca="false">D335/SUMIF($A$2:$A$983,$A335,$D$2:$D$983)</f>
        <v>1.48283349945174E-007</v>
      </c>
      <c r="H335" s="94" t="n">
        <f aca="false">IF(A335&lt;&gt;A334,1,H334+1)</f>
        <v>241</v>
      </c>
    </row>
    <row r="336" customFormat="false" ht="15" hidden="true" customHeight="false" outlineLevel="0" collapsed="false">
      <c r="A336" s="154" t="s">
        <v>310</v>
      </c>
      <c r="B336" s="152" t="s">
        <v>247</v>
      </c>
      <c r="C336" s="155" t="n">
        <v>0.424302036668423</v>
      </c>
      <c r="D336" s="156" t="n">
        <v>0.575697963331578</v>
      </c>
      <c r="F336" s="96" t="n">
        <f aca="false">D336/(D336+E336)</f>
        <v>1</v>
      </c>
      <c r="G336" s="96" t="n">
        <f aca="false">D336/SUMIF($A$2:$A$983,$A336,$D$2:$D$983)</f>
        <v>1.48021609282982E-007</v>
      </c>
      <c r="H336" s="94" t="n">
        <f aca="false">IF(A336&lt;&gt;A335,1,H335+1)</f>
        <v>242</v>
      </c>
    </row>
    <row r="337" customFormat="false" ht="15" hidden="true" customHeight="false" outlineLevel="0" collapsed="false">
      <c r="A337" s="154" t="s">
        <v>310</v>
      </c>
      <c r="B337" s="152" t="s">
        <v>460</v>
      </c>
      <c r="C337" s="155" t="n">
        <v>0.428816466552316</v>
      </c>
      <c r="D337" s="156" t="n">
        <v>0.571183533447684</v>
      </c>
      <c r="F337" s="96" t="n">
        <f aca="false">D337/(D337+E337)</f>
        <v>1</v>
      </c>
      <c r="G337" s="96" t="n">
        <f aca="false">D337/SUMIF($A$2:$A$983,$A337,$D$2:$D$983)</f>
        <v>1.46860873586538E-007</v>
      </c>
      <c r="H337" s="94" t="n">
        <f aca="false">IF(A337&lt;&gt;A336,1,H336+1)</f>
        <v>243</v>
      </c>
    </row>
    <row r="338" customFormat="false" ht="15" hidden="true" customHeight="false" outlineLevel="0" collapsed="false">
      <c r="A338" s="154" t="s">
        <v>310</v>
      </c>
      <c r="B338" s="152" t="s">
        <v>461</v>
      </c>
      <c r="C338" s="155" t="n">
        <v>0.434586041254592</v>
      </c>
      <c r="D338" s="156" t="n">
        <v>0.565413958745408</v>
      </c>
      <c r="F338" s="96" t="n">
        <f aca="false">D338/(D338+E338)</f>
        <v>1</v>
      </c>
      <c r="G338" s="96" t="n">
        <f aca="false">D338/SUMIF($A$2:$A$983,$A338,$D$2:$D$983)</f>
        <v>1.45377419090074E-007</v>
      </c>
      <c r="H338" s="94" t="n">
        <f aca="false">IF(A338&lt;&gt;A337,1,H337+1)</f>
        <v>244</v>
      </c>
    </row>
    <row r="339" customFormat="false" ht="15" hidden="true" customHeight="false" outlineLevel="0" collapsed="false">
      <c r="A339" s="154" t="s">
        <v>310</v>
      </c>
      <c r="B339" s="152" t="s">
        <v>317</v>
      </c>
      <c r="C339" s="155" t="n">
        <v>0.435727758064</v>
      </c>
      <c r="D339" s="156" t="n">
        <v>0.564272241935999</v>
      </c>
      <c r="F339" s="96" t="n">
        <f aca="false">D339/(D339+E339)</f>
        <v>1</v>
      </c>
      <c r="G339" s="96" t="n">
        <f aca="false">D339/SUMIF($A$2:$A$983,$A339,$D$2:$D$983)</f>
        <v>1.45083864535016E-007</v>
      </c>
      <c r="H339" s="94" t="n">
        <f aca="false">IF(A339&lt;&gt;A338,1,H338+1)</f>
        <v>245</v>
      </c>
    </row>
    <row r="340" customFormat="false" ht="15" hidden="true" customHeight="false" outlineLevel="0" collapsed="false">
      <c r="A340" s="154" t="s">
        <v>310</v>
      </c>
      <c r="B340" s="152" t="s">
        <v>323</v>
      </c>
      <c r="C340" s="155" t="n">
        <v>0.436519036519037</v>
      </c>
      <c r="D340" s="156" t="n">
        <v>0.563480963480963</v>
      </c>
      <c r="F340" s="96" t="n">
        <f aca="false">D340/(D340+E340)</f>
        <v>1</v>
      </c>
      <c r="G340" s="96" t="n">
        <f aca="false">D340/SUMIF($A$2:$A$983,$A340,$D$2:$D$983)</f>
        <v>1.44880413562864E-007</v>
      </c>
      <c r="H340" s="94" t="n">
        <f aca="false">IF(A340&lt;&gt;A339,1,H339+1)</f>
        <v>246</v>
      </c>
    </row>
    <row r="341" customFormat="false" ht="15" hidden="true" customHeight="false" outlineLevel="0" collapsed="false">
      <c r="A341" s="154" t="s">
        <v>310</v>
      </c>
      <c r="B341" s="152" t="s">
        <v>219</v>
      </c>
      <c r="C341" s="155" t="n">
        <v>0.436718349827827</v>
      </c>
      <c r="D341" s="156" t="n">
        <v>0.563281650172173</v>
      </c>
      <c r="F341" s="96" t="n">
        <f aca="false">D341/(D341+E341)</f>
        <v>1</v>
      </c>
      <c r="G341" s="96" t="n">
        <f aca="false">D341/SUMIF($A$2:$A$983,$A341,$D$2:$D$983)</f>
        <v>1.44829166765763E-007</v>
      </c>
      <c r="H341" s="94" t="n">
        <f aca="false">IF(A341&lt;&gt;A340,1,H340+1)</f>
        <v>247</v>
      </c>
    </row>
    <row r="342" customFormat="false" ht="15" hidden="true" customHeight="false" outlineLevel="0" collapsed="false">
      <c r="A342" s="154" t="s">
        <v>310</v>
      </c>
      <c r="B342" s="152" t="s">
        <v>462</v>
      </c>
      <c r="C342" s="155" t="n">
        <v>0.437148217636022</v>
      </c>
      <c r="D342" s="156" t="n">
        <v>0.562851782363978</v>
      </c>
      <c r="F342" s="96" t="n">
        <f aca="false">D342/(D342+E342)</f>
        <v>1</v>
      </c>
      <c r="G342" s="96" t="n">
        <f aca="false">D342/SUMIF($A$2:$A$983,$A342,$D$2:$D$983)</f>
        <v>1.44718640537079E-007</v>
      </c>
      <c r="H342" s="94" t="n">
        <f aca="false">IF(A342&lt;&gt;A341,1,H341+1)</f>
        <v>248</v>
      </c>
    </row>
    <row r="343" customFormat="false" ht="15" hidden="true" customHeight="false" outlineLevel="0" collapsed="false">
      <c r="A343" s="154" t="s">
        <v>310</v>
      </c>
      <c r="B343" s="152" t="s">
        <v>463</v>
      </c>
      <c r="C343" s="155" t="n">
        <v>0.437352245862884</v>
      </c>
      <c r="D343" s="156" t="n">
        <v>0.562647754137116</v>
      </c>
      <c r="F343" s="96" t="n">
        <f aca="false">D343/(D343+E343)</f>
        <v>1</v>
      </c>
      <c r="G343" s="96" t="n">
        <f aca="false">D343/SUMIF($A$2:$A$983,$A343,$D$2:$D$983)</f>
        <v>1.44666181455402E-007</v>
      </c>
      <c r="H343" s="94" t="n">
        <f aca="false">IF(A343&lt;&gt;A342,1,H342+1)</f>
        <v>249</v>
      </c>
    </row>
    <row r="344" customFormat="false" ht="15" hidden="true" customHeight="false" outlineLevel="0" collapsed="false">
      <c r="A344" s="154" t="s">
        <v>310</v>
      </c>
      <c r="B344" s="152" t="s">
        <v>250</v>
      </c>
      <c r="C344" s="155" t="n">
        <v>0.43899015943992</v>
      </c>
      <c r="D344" s="156" t="n">
        <v>0.56100984056008</v>
      </c>
      <c r="F344" s="96" t="n">
        <f aca="false">D344/(D344+E344)</f>
        <v>1</v>
      </c>
      <c r="G344" s="96" t="n">
        <f aca="false">D344/SUMIF($A$2:$A$983,$A344,$D$2:$D$983)</f>
        <v>1.44245046382879E-007</v>
      </c>
      <c r="H344" s="94" t="n">
        <f aca="false">IF(A344&lt;&gt;A343,1,H343+1)</f>
        <v>250</v>
      </c>
    </row>
    <row r="345" customFormat="false" ht="15" hidden="true" customHeight="false" outlineLevel="0" collapsed="false">
      <c r="A345" s="154" t="s">
        <v>310</v>
      </c>
      <c r="B345" s="152" t="s">
        <v>217</v>
      </c>
      <c r="C345" s="155" t="n">
        <v>0.443109397199107</v>
      </c>
      <c r="D345" s="156" t="n">
        <v>0.556890602800893</v>
      </c>
      <c r="F345" s="96" t="n">
        <f aca="false">D345/(D345+E345)</f>
        <v>1</v>
      </c>
      <c r="G345" s="96" t="n">
        <f aca="false">D345/SUMIF($A$2:$A$983,$A345,$D$2:$D$983)</f>
        <v>1.43185921214873E-007</v>
      </c>
      <c r="H345" s="94" t="n">
        <f aca="false">IF(A345&lt;&gt;A344,1,H344+1)</f>
        <v>251</v>
      </c>
    </row>
    <row r="346" customFormat="false" ht="15" hidden="true" customHeight="false" outlineLevel="0" collapsed="false">
      <c r="A346" s="154" t="s">
        <v>310</v>
      </c>
      <c r="B346" s="152" t="s">
        <v>464</v>
      </c>
      <c r="C346" s="155" t="n">
        <v>0.447530002790957</v>
      </c>
      <c r="D346" s="156" t="n">
        <v>0.552469997209043</v>
      </c>
      <c r="F346" s="96" t="n">
        <f aca="false">D346/(D346+E346)</f>
        <v>1</v>
      </c>
      <c r="G346" s="96" t="n">
        <f aca="false">D346/SUMIF($A$2:$A$983,$A346,$D$2:$D$983)</f>
        <v>1.42049309318725E-007</v>
      </c>
      <c r="H346" s="94" t="n">
        <f aca="false">IF(A346&lt;&gt;A345,1,H345+1)</f>
        <v>252</v>
      </c>
    </row>
    <row r="347" customFormat="false" ht="15" hidden="true" customHeight="false" outlineLevel="0" collapsed="false">
      <c r="A347" s="154" t="s">
        <v>310</v>
      </c>
      <c r="B347" s="152" t="s">
        <v>320</v>
      </c>
      <c r="C347" s="155" t="n">
        <v>0.461682401973293</v>
      </c>
      <c r="D347" s="156" t="n">
        <v>0.538317598026708</v>
      </c>
      <c r="F347" s="96" t="n">
        <f aca="false">D347/(D347+E347)</f>
        <v>1</v>
      </c>
      <c r="G347" s="96" t="n">
        <f aca="false">D347/SUMIF($A$2:$A$983,$A347,$D$2:$D$983)</f>
        <v>1.38410489945348E-007</v>
      </c>
      <c r="H347" s="94" t="n">
        <f aca="false">IF(A347&lt;&gt;A346,1,H346+1)</f>
        <v>253</v>
      </c>
    </row>
    <row r="348" customFormat="false" ht="15" hidden="true" customHeight="false" outlineLevel="0" collapsed="false">
      <c r="A348" s="152" t="s">
        <v>310</v>
      </c>
      <c r="B348" s="152" t="s">
        <v>303</v>
      </c>
      <c r="C348" s="152" t="s">
        <v>364</v>
      </c>
      <c r="D348" s="153"/>
      <c r="E348" s="153" t="n">
        <v>185</v>
      </c>
      <c r="F348" s="96" t="n">
        <f aca="false">D348/(D348+E348)</f>
        <v>0</v>
      </c>
      <c r="G348" s="96" t="n">
        <f aca="false">D348/SUMIF($A$2:$A$983,$A348,$D$2:$D$983)</f>
        <v>0</v>
      </c>
      <c r="H348" s="94" t="n">
        <f aca="false">IF(A348&lt;&gt;A347,1,H347+1)</f>
        <v>254</v>
      </c>
    </row>
    <row r="349" customFormat="false" ht="15" hidden="true" customHeight="false" outlineLevel="0" collapsed="false">
      <c r="A349" s="152" t="s">
        <v>465</v>
      </c>
      <c r="B349" s="152" t="s">
        <v>206</v>
      </c>
      <c r="C349" s="152" t="s">
        <v>207</v>
      </c>
      <c r="D349" s="153" t="n">
        <v>242435</v>
      </c>
      <c r="E349" s="153" t="n">
        <v>99015</v>
      </c>
      <c r="F349" s="96" t="n">
        <f aca="false">D349/(D349+E349)</f>
        <v>0.710016107775663</v>
      </c>
      <c r="G349" s="96" t="n">
        <f aca="false">D349/SUMIF($A$2:$A$983,$A349,$D$2:$D$983)</f>
        <v>0.089712657501804</v>
      </c>
      <c r="H349" s="94" t="n">
        <f aca="false">IF(A349&lt;&gt;A348,1,H348+1)</f>
        <v>1</v>
      </c>
    </row>
    <row r="350" customFormat="false" ht="15" hidden="true" customHeight="false" outlineLevel="0" collapsed="false">
      <c r="A350" s="152" t="s">
        <v>465</v>
      </c>
      <c r="B350" s="152" t="s">
        <v>208</v>
      </c>
      <c r="C350" s="152" t="s">
        <v>233</v>
      </c>
      <c r="D350" s="153" t="n">
        <v>208133</v>
      </c>
      <c r="E350" s="153" t="n">
        <v>1048</v>
      </c>
      <c r="F350" s="96" t="n">
        <f aca="false">D350/(D350+E350)</f>
        <v>0.994989984750049</v>
      </c>
      <c r="G350" s="96" t="n">
        <f aca="false">D350/SUMIF($A$2:$A$983,$A350,$D$2:$D$983)</f>
        <v>0.0770192610135623</v>
      </c>
      <c r="H350" s="94" t="n">
        <f aca="false">IF(A350&lt;&gt;A349,1,H349+1)</f>
        <v>2</v>
      </c>
    </row>
    <row r="351" customFormat="false" ht="15" hidden="true" customHeight="false" outlineLevel="0" collapsed="false">
      <c r="A351" s="152" t="s">
        <v>465</v>
      </c>
      <c r="B351" s="152" t="s">
        <v>208</v>
      </c>
      <c r="C351" s="152" t="s">
        <v>209</v>
      </c>
      <c r="D351" s="153" t="n">
        <v>151757</v>
      </c>
      <c r="E351" s="153" t="n">
        <v>3764</v>
      </c>
      <c r="F351" s="96" t="n">
        <f aca="false">D351/(D351+E351)</f>
        <v>0.975797480726076</v>
      </c>
      <c r="G351" s="96" t="n">
        <f aca="false">D351/SUMIF($A$2:$A$983,$A351,$D$2:$D$983)</f>
        <v>0.0561574185431199</v>
      </c>
      <c r="H351" s="94" t="n">
        <f aca="false">IF(A351&lt;&gt;A350,1,H350+1)</f>
        <v>3</v>
      </c>
    </row>
    <row r="352" customFormat="false" ht="15" hidden="true" customHeight="false" outlineLevel="0" collapsed="false">
      <c r="A352" s="152" t="s">
        <v>465</v>
      </c>
      <c r="B352" s="152" t="s">
        <v>210</v>
      </c>
      <c r="C352" s="152" t="s">
        <v>214</v>
      </c>
      <c r="D352" s="153" t="n">
        <v>151222</v>
      </c>
      <c r="E352" s="153" t="n">
        <v>54320</v>
      </c>
      <c r="F352" s="96" t="n">
        <f aca="false">D352/(D352+E352)</f>
        <v>0.735723112551206</v>
      </c>
      <c r="G352" s="96" t="n">
        <f aca="false">D352/SUMIF($A$2:$A$983,$A352,$D$2:$D$983)</f>
        <v>0.0559594427072733</v>
      </c>
      <c r="H352" s="94" t="n">
        <f aca="false">IF(A352&lt;&gt;A351,1,H351+1)</f>
        <v>4</v>
      </c>
    </row>
    <row r="353" customFormat="false" ht="15" hidden="true" customHeight="false" outlineLevel="0" collapsed="false">
      <c r="A353" s="152" t="s">
        <v>465</v>
      </c>
      <c r="B353" s="152" t="s">
        <v>210</v>
      </c>
      <c r="C353" s="152" t="s">
        <v>211</v>
      </c>
      <c r="D353" s="153" t="n">
        <v>136251</v>
      </c>
      <c r="E353" s="153" t="n">
        <v>53952</v>
      </c>
      <c r="F353" s="96" t="n">
        <f aca="false">D353/(D353+E353)</f>
        <v>0.716345168057286</v>
      </c>
      <c r="G353" s="96" t="n">
        <f aca="false">D353/SUMIF($A$2:$A$983,$A353,$D$2:$D$983)</f>
        <v>0.0504194497381908</v>
      </c>
      <c r="H353" s="94" t="n">
        <f aca="false">IF(A353&lt;&gt;A352,1,H352+1)</f>
        <v>5</v>
      </c>
    </row>
    <row r="354" customFormat="false" ht="15" hidden="true" customHeight="false" outlineLevel="0" collapsed="false">
      <c r="A354" s="152" t="s">
        <v>465</v>
      </c>
      <c r="B354" s="152" t="s">
        <v>218</v>
      </c>
      <c r="C354" s="152" t="s">
        <v>219</v>
      </c>
      <c r="D354" s="153" t="n">
        <v>133961</v>
      </c>
      <c r="E354" s="153" t="n">
        <v>14116</v>
      </c>
      <c r="F354" s="96" t="n">
        <f aca="false">D354/(D354+E354)</f>
        <v>0.904671218352614</v>
      </c>
      <c r="G354" s="96" t="n">
        <f aca="false">D354/SUMIF($A$2:$A$983,$A354,$D$2:$D$983)</f>
        <v>0.0495720391511092</v>
      </c>
      <c r="H354" s="94" t="n">
        <f aca="false">IF(A354&lt;&gt;A353,1,H353+1)</f>
        <v>6</v>
      </c>
    </row>
    <row r="355" customFormat="false" ht="15" hidden="true" customHeight="false" outlineLevel="0" collapsed="false">
      <c r="A355" s="152" t="s">
        <v>465</v>
      </c>
      <c r="B355" s="152" t="s">
        <v>210</v>
      </c>
      <c r="C355" s="152" t="s">
        <v>226</v>
      </c>
      <c r="D355" s="153" t="n">
        <v>129236</v>
      </c>
      <c r="E355" s="153" t="n">
        <v>64090</v>
      </c>
      <c r="F355" s="96" t="n">
        <f aca="false">D355/(D355+E355)</f>
        <v>0.668487425385101</v>
      </c>
      <c r="G355" s="96" t="n">
        <f aca="false">D355/SUMIF($A$2:$A$983,$A355,$D$2:$D$983)</f>
        <v>0.0478235609747072</v>
      </c>
      <c r="H355" s="94" t="n">
        <f aca="false">IF(A355&lt;&gt;A354,1,H354+1)</f>
        <v>7</v>
      </c>
    </row>
    <row r="356" customFormat="false" ht="15" hidden="true" customHeight="false" outlineLevel="0" collapsed="false">
      <c r="A356" s="152" t="s">
        <v>465</v>
      </c>
      <c r="B356" s="152" t="s">
        <v>206</v>
      </c>
      <c r="C356" s="152" t="s">
        <v>217</v>
      </c>
      <c r="D356" s="153" t="n">
        <v>125990</v>
      </c>
      <c r="E356" s="153" t="n">
        <v>63303</v>
      </c>
      <c r="F356" s="96" t="n">
        <f aca="false">D356/(D356+E356)</f>
        <v>0.665581928544637</v>
      </c>
      <c r="G356" s="96" t="n">
        <f aca="false">D356/SUMIF($A$2:$A$983,$A356,$D$2:$D$983)</f>
        <v>0.0466223842211409</v>
      </c>
      <c r="H356" s="94" t="n">
        <f aca="false">IF(A356&lt;&gt;A355,1,H355+1)</f>
        <v>8</v>
      </c>
    </row>
    <row r="357" customFormat="false" ht="15" hidden="true" customHeight="false" outlineLevel="0" collapsed="false">
      <c r="A357" s="152" t="s">
        <v>465</v>
      </c>
      <c r="B357" s="152" t="s">
        <v>208</v>
      </c>
      <c r="C357" s="152" t="s">
        <v>466</v>
      </c>
      <c r="D357" s="153" t="n">
        <v>122560</v>
      </c>
      <c r="E357" s="153" t="n">
        <v>883</v>
      </c>
      <c r="F357" s="96" t="n">
        <f aca="false">D357/(D357+E357)</f>
        <v>0.992846900998842</v>
      </c>
      <c r="G357" s="96" t="n">
        <f aca="false">D357/SUMIF($A$2:$A$983,$A357,$D$2:$D$983)</f>
        <v>0.0453531185819749</v>
      </c>
      <c r="H357" s="94" t="n">
        <f aca="false">IF(A357&lt;&gt;A356,1,H356+1)</f>
        <v>9</v>
      </c>
    </row>
    <row r="358" customFormat="false" ht="15" hidden="true" customHeight="false" outlineLevel="0" collapsed="false">
      <c r="A358" s="152" t="s">
        <v>465</v>
      </c>
      <c r="B358" s="152" t="s">
        <v>220</v>
      </c>
      <c r="C358" s="152" t="s">
        <v>224</v>
      </c>
      <c r="D358" s="153" t="n">
        <v>122258</v>
      </c>
      <c r="E358" s="153" t="n">
        <v>7691</v>
      </c>
      <c r="F358" s="96" t="n">
        <f aca="false">D358/(D358+E358)</f>
        <v>0.940815242902985</v>
      </c>
      <c r="G358" s="96" t="n">
        <f aca="false">D358/SUMIF($A$2:$A$983,$A358,$D$2:$D$983)</f>
        <v>0.0452413639980017</v>
      </c>
      <c r="H358" s="94" t="n">
        <f aca="false">IF(A358&lt;&gt;A357,1,H357+1)</f>
        <v>10</v>
      </c>
    </row>
    <row r="359" customFormat="false" ht="15" hidden="true" customHeight="false" outlineLevel="0" collapsed="false">
      <c r="A359" s="152" t="s">
        <v>465</v>
      </c>
      <c r="B359" s="152" t="s">
        <v>218</v>
      </c>
      <c r="C359" s="152" t="s">
        <v>317</v>
      </c>
      <c r="D359" s="153" t="n">
        <v>113655</v>
      </c>
      <c r="E359" s="153" t="n">
        <v>26916</v>
      </c>
      <c r="F359" s="96" t="n">
        <f aca="false">D359/(D359+E359)</f>
        <v>0.80852380647502</v>
      </c>
      <c r="G359" s="96" t="n">
        <f aca="false">D359/SUMIF($A$2:$A$983,$A359,$D$2:$D$983)</f>
        <v>0.0420578385479305</v>
      </c>
      <c r="H359" s="94" t="n">
        <f aca="false">IF(A359&lt;&gt;A358,1,H358+1)</f>
        <v>11</v>
      </c>
    </row>
    <row r="360" customFormat="false" ht="15" hidden="true" customHeight="false" outlineLevel="0" collapsed="false">
      <c r="A360" s="152" t="s">
        <v>465</v>
      </c>
      <c r="B360" s="152" t="s">
        <v>218</v>
      </c>
      <c r="C360" s="152" t="s">
        <v>228</v>
      </c>
      <c r="D360" s="153" t="n">
        <v>106510</v>
      </c>
      <c r="E360" s="153" t="n">
        <v>55743</v>
      </c>
      <c r="F360" s="96" t="n">
        <f aca="false">D360/(D360+E360)</f>
        <v>0.656443948648099</v>
      </c>
      <c r="G360" s="96" t="n">
        <f aca="false">D360/SUMIF($A$2:$A$983,$A360,$D$2:$D$983)</f>
        <v>0.0394138435065776</v>
      </c>
      <c r="H360" s="94" t="n">
        <f aca="false">IF(A360&lt;&gt;A359,1,H359+1)</f>
        <v>12</v>
      </c>
    </row>
    <row r="361" customFormat="false" ht="15" hidden="true" customHeight="false" outlineLevel="0" collapsed="false">
      <c r="A361" s="152" t="s">
        <v>465</v>
      </c>
      <c r="B361" s="152" t="s">
        <v>220</v>
      </c>
      <c r="C361" s="152" t="s">
        <v>221</v>
      </c>
      <c r="D361" s="153" t="n">
        <v>97763</v>
      </c>
      <c r="E361" s="153" t="n">
        <v>13926</v>
      </c>
      <c r="F361" s="96" t="n">
        <f aca="false">D361/(D361+E361)</f>
        <v>0.875314489340938</v>
      </c>
      <c r="G361" s="96" t="n">
        <f aca="false">D361/SUMIF($A$2:$A$983,$A361,$D$2:$D$983)</f>
        <v>0.0361770311025589</v>
      </c>
      <c r="H361" s="94" t="n">
        <f aca="false">IF(A361&lt;&gt;A360,1,H360+1)</f>
        <v>13</v>
      </c>
    </row>
    <row r="362" customFormat="false" ht="15" hidden="true" customHeight="false" outlineLevel="0" collapsed="false">
      <c r="A362" s="152" t="s">
        <v>465</v>
      </c>
      <c r="B362" s="152" t="s">
        <v>222</v>
      </c>
      <c r="C362" s="152" t="s">
        <v>223</v>
      </c>
      <c r="D362" s="153" t="n">
        <v>75115</v>
      </c>
      <c r="E362" s="153" t="n">
        <v>3522</v>
      </c>
      <c r="F362" s="96" t="n">
        <f aca="false">D362/(D362+E362)</f>
        <v>0.955211923140506</v>
      </c>
      <c r="G362" s="96" t="n">
        <f aca="false">D362/SUMIF($A$2:$A$983,$A362,$D$2:$D$983)</f>
        <v>0.0277961774011508</v>
      </c>
      <c r="H362" s="94" t="n">
        <f aca="false">IF(A362&lt;&gt;A361,1,H361+1)</f>
        <v>14</v>
      </c>
    </row>
    <row r="363" customFormat="false" ht="15" hidden="true" customHeight="false" outlineLevel="0" collapsed="false">
      <c r="A363" s="152" t="s">
        <v>465</v>
      </c>
      <c r="B363" s="152" t="s">
        <v>210</v>
      </c>
      <c r="C363" s="152" t="s">
        <v>236</v>
      </c>
      <c r="D363" s="153" t="n">
        <v>65031</v>
      </c>
      <c r="E363" s="153" t="n">
        <v>24698</v>
      </c>
      <c r="F363" s="96" t="n">
        <f aca="false">D363/(D363+E363)</f>
        <v>0.724748966331955</v>
      </c>
      <c r="G363" s="96" t="n">
        <f aca="false">D363/SUMIF($A$2:$A$983,$A363,$D$2:$D$983)</f>
        <v>0.0240646104316613</v>
      </c>
      <c r="H363" s="94" t="n">
        <f aca="false">IF(A363&lt;&gt;A362,1,H362+1)</f>
        <v>15</v>
      </c>
    </row>
    <row r="364" customFormat="false" ht="15" hidden="true" customHeight="false" outlineLevel="0" collapsed="false">
      <c r="A364" s="152" t="s">
        <v>465</v>
      </c>
      <c r="B364" s="152" t="s">
        <v>218</v>
      </c>
      <c r="C364" s="152" t="s">
        <v>227</v>
      </c>
      <c r="D364" s="153" t="n">
        <v>57884</v>
      </c>
      <c r="E364" s="153" t="n">
        <v>10758</v>
      </c>
      <c r="F364" s="96" t="n">
        <f aca="false">D364/(D364+E364)</f>
        <v>0.843273797383526</v>
      </c>
      <c r="G364" s="96" t="n">
        <f aca="false">D364/SUMIF($A$2:$A$983,$A364,$D$2:$D$983)</f>
        <v>0.0214198752937258</v>
      </c>
      <c r="H364" s="94" t="n">
        <f aca="false">IF(A364&lt;&gt;A363,1,H363+1)</f>
        <v>16</v>
      </c>
    </row>
    <row r="365" customFormat="false" ht="15" hidden="true" customHeight="false" outlineLevel="0" collapsed="false">
      <c r="A365" s="152" t="s">
        <v>465</v>
      </c>
      <c r="B365" s="152" t="s">
        <v>222</v>
      </c>
      <c r="C365" s="152" t="s">
        <v>272</v>
      </c>
      <c r="D365" s="153" t="n">
        <v>53330</v>
      </c>
      <c r="E365" s="153" t="n">
        <v>5916</v>
      </c>
      <c r="F365" s="96" t="n">
        <f aca="false">D365/(D365+E365)</f>
        <v>0.900145157478986</v>
      </c>
      <c r="G365" s="96" t="n">
        <f aca="false">D365/SUMIF($A$2:$A$983,$A365,$D$2:$D$983)</f>
        <v>0.0197346753751365</v>
      </c>
      <c r="H365" s="94" t="n">
        <f aca="false">IF(A365&lt;&gt;A364,1,H364+1)</f>
        <v>17</v>
      </c>
    </row>
    <row r="366" customFormat="false" ht="15" hidden="true" customHeight="false" outlineLevel="0" collapsed="false">
      <c r="A366" s="152" t="s">
        <v>465</v>
      </c>
      <c r="B366" s="152" t="s">
        <v>220</v>
      </c>
      <c r="C366" s="152" t="s">
        <v>229</v>
      </c>
      <c r="D366" s="153" t="n">
        <v>50323</v>
      </c>
      <c r="E366" s="153" t="n">
        <v>7283</v>
      </c>
      <c r="F366" s="96" t="n">
        <f aca="false">D366/(D366+E366)</f>
        <v>0.873572197340555</v>
      </c>
      <c r="G366" s="96" t="n">
        <f aca="false">D366/SUMIF($A$2:$A$983,$A366,$D$2:$D$983)</f>
        <v>0.0186219401631913</v>
      </c>
      <c r="H366" s="94" t="n">
        <f aca="false">IF(A366&lt;&gt;A365,1,H365+1)</f>
        <v>18</v>
      </c>
    </row>
    <row r="367" customFormat="false" ht="15" hidden="false" customHeight="false" outlineLevel="0" collapsed="false">
      <c r="A367" s="152" t="s">
        <v>465</v>
      </c>
      <c r="B367" s="152" t="s">
        <v>238</v>
      </c>
      <c r="C367" s="152" t="s">
        <v>242</v>
      </c>
      <c r="D367" s="153" t="n">
        <v>43719</v>
      </c>
      <c r="E367" s="153" t="n">
        <v>783</v>
      </c>
      <c r="F367" s="96" t="n">
        <f aca="false">D367/(D367+E367)</f>
        <v>0.982405285155723</v>
      </c>
      <c r="G367" s="96" t="n">
        <f aca="false">D367/SUMIF($A$2:$A$983,$A367,$D$2:$D$983)</f>
        <v>0.0161781412474328</v>
      </c>
      <c r="H367" s="94" t="n">
        <f aca="false">IF(A367&lt;&gt;A366,1,H366+1)</f>
        <v>19</v>
      </c>
    </row>
    <row r="368" customFormat="false" ht="15" hidden="true" customHeight="false" outlineLevel="0" collapsed="false">
      <c r="A368" s="152" t="s">
        <v>465</v>
      </c>
      <c r="B368" s="152" t="s">
        <v>208</v>
      </c>
      <c r="C368" s="152" t="s">
        <v>213</v>
      </c>
      <c r="D368" s="153" t="n">
        <v>41840</v>
      </c>
      <c r="E368" s="153" t="n">
        <v>0</v>
      </c>
      <c r="F368" s="96" t="n">
        <f aca="false">D368/(D368+E368)</f>
        <v>1</v>
      </c>
      <c r="G368" s="96" t="n">
        <f aca="false">D368/SUMIF($A$2:$A$983,$A368,$D$2:$D$983)</f>
        <v>0.0154828205080763</v>
      </c>
      <c r="H368" s="94" t="n">
        <f aca="false">IF(A368&lt;&gt;A367,1,H367+1)</f>
        <v>20</v>
      </c>
    </row>
    <row r="369" customFormat="false" ht="15" hidden="true" customHeight="false" outlineLevel="0" collapsed="false">
      <c r="A369" s="152" t="s">
        <v>465</v>
      </c>
      <c r="B369" s="152" t="s">
        <v>218</v>
      </c>
      <c r="C369" s="152" t="s">
        <v>312</v>
      </c>
      <c r="D369" s="153" t="n">
        <v>41582</v>
      </c>
      <c r="E369" s="153" t="n">
        <v>6547</v>
      </c>
      <c r="F369" s="96" t="n">
        <f aca="false">D369/(D369+E369)</f>
        <v>0.863969747969</v>
      </c>
      <c r="G369" s="96" t="n">
        <f aca="false">D369/SUMIF($A$2:$A$983,$A369,$D$2:$D$983)</f>
        <v>0.0153873480489204</v>
      </c>
      <c r="H369" s="94" t="n">
        <f aca="false">IF(A369&lt;&gt;A368,1,H368+1)</f>
        <v>21</v>
      </c>
    </row>
    <row r="370" customFormat="false" ht="15" hidden="true" customHeight="false" outlineLevel="0" collapsed="false">
      <c r="A370" s="152" t="s">
        <v>465</v>
      </c>
      <c r="B370" s="152" t="s">
        <v>222</v>
      </c>
      <c r="C370" s="152" t="s">
        <v>264</v>
      </c>
      <c r="D370" s="153" t="n">
        <v>36591</v>
      </c>
      <c r="E370" s="153" t="n">
        <v>1594</v>
      </c>
      <c r="F370" s="96" t="n">
        <f aca="false">D370/(D370+E370)</f>
        <v>0.958255859630745</v>
      </c>
      <c r="G370" s="96" t="n">
        <f aca="false">D370/SUMIF($A$2:$A$983,$A370,$D$2:$D$983)</f>
        <v>0.013540437027032</v>
      </c>
      <c r="H370" s="94" t="n">
        <f aca="false">IF(A370&lt;&gt;A369,1,H369+1)</f>
        <v>22</v>
      </c>
    </row>
    <row r="371" customFormat="false" ht="15" hidden="true" customHeight="false" outlineLevel="0" collapsed="false">
      <c r="A371" s="152" t="s">
        <v>465</v>
      </c>
      <c r="B371" s="152" t="s">
        <v>231</v>
      </c>
      <c r="C371" s="152" t="s">
        <v>271</v>
      </c>
      <c r="D371" s="153" t="n">
        <v>32232</v>
      </c>
      <c r="E371" s="153" t="n">
        <v>2899</v>
      </c>
      <c r="F371" s="96" t="n">
        <f aca="false">D371/(D371+E371)</f>
        <v>0.917480288064672</v>
      </c>
      <c r="G371" s="96" t="n">
        <f aca="false">D371/SUMIF($A$2:$A$983,$A371,$D$2:$D$983)</f>
        <v>0.0119273965252465</v>
      </c>
      <c r="H371" s="94" t="n">
        <f aca="false">IF(A371&lt;&gt;A370,1,H370+1)</f>
        <v>23</v>
      </c>
    </row>
    <row r="372" customFormat="false" ht="15" hidden="true" customHeight="false" outlineLevel="0" collapsed="false">
      <c r="A372" s="152" t="s">
        <v>465</v>
      </c>
      <c r="B372" s="152" t="s">
        <v>220</v>
      </c>
      <c r="C372" s="152" t="s">
        <v>244</v>
      </c>
      <c r="D372" s="153" t="n">
        <v>30603</v>
      </c>
      <c r="E372" s="153" t="n">
        <v>2050</v>
      </c>
      <c r="F372" s="96" t="n">
        <f aca="false">D372/(D372+E372)</f>
        <v>0.937218632284936</v>
      </c>
      <c r="G372" s="96" t="n">
        <f aca="false">D372/SUMIF($A$2:$A$983,$A372,$D$2:$D$983)</f>
        <v>0.0113245878587156</v>
      </c>
      <c r="H372" s="94" t="n">
        <f aca="false">IF(A372&lt;&gt;A371,1,H371+1)</f>
        <v>24</v>
      </c>
    </row>
    <row r="373" customFormat="false" ht="15" hidden="true" customHeight="false" outlineLevel="0" collapsed="false">
      <c r="A373" s="152" t="s">
        <v>465</v>
      </c>
      <c r="B373" s="152" t="s">
        <v>231</v>
      </c>
      <c r="C373" s="152" t="s">
        <v>467</v>
      </c>
      <c r="D373" s="153" t="n">
        <v>28623</v>
      </c>
      <c r="E373" s="153" t="n">
        <v>0</v>
      </c>
      <c r="F373" s="96" t="n">
        <f aca="false">D373/(D373+E373)</f>
        <v>1</v>
      </c>
      <c r="G373" s="96" t="n">
        <f aca="false">D373/SUMIF($A$2:$A$983,$A373,$D$2:$D$983)</f>
        <v>0.0105918922419376</v>
      </c>
      <c r="H373" s="94" t="n">
        <f aca="false">IF(A373&lt;&gt;A372,1,H372+1)</f>
        <v>25</v>
      </c>
    </row>
    <row r="374" customFormat="false" ht="15" hidden="true" customHeight="false" outlineLevel="0" collapsed="false">
      <c r="A374" s="152" t="s">
        <v>465</v>
      </c>
      <c r="B374" s="152" t="s">
        <v>218</v>
      </c>
      <c r="C374" s="152" t="s">
        <v>468</v>
      </c>
      <c r="D374" s="153" t="n">
        <v>28057</v>
      </c>
      <c r="E374" s="153" t="n">
        <v>964</v>
      </c>
      <c r="F374" s="96" t="n">
        <f aca="false">D374/(D374+E374)</f>
        <v>0.966782674614934</v>
      </c>
      <c r="G374" s="96" t="n">
        <f aca="false">D374/SUMIF($A$2:$A$983,$A374,$D$2:$D$983)</f>
        <v>0.0103824449090606</v>
      </c>
      <c r="H374" s="94" t="n">
        <f aca="false">IF(A374&lt;&gt;A373,1,H373+1)</f>
        <v>26</v>
      </c>
    </row>
    <row r="375" customFormat="false" ht="15" hidden="true" customHeight="false" outlineLevel="0" collapsed="false">
      <c r="A375" s="152" t="s">
        <v>465</v>
      </c>
      <c r="B375" s="152" t="s">
        <v>222</v>
      </c>
      <c r="C375" s="152" t="s">
        <v>281</v>
      </c>
      <c r="D375" s="153" t="n">
        <v>25069</v>
      </c>
      <c r="E375" s="153"/>
      <c r="F375" s="96" t="n">
        <f aca="false">D375/(D375+E375)</f>
        <v>1</v>
      </c>
      <c r="G375" s="96" t="n">
        <f aca="false">D375/SUMIF($A$2:$A$983,$A375,$D$2:$D$983)</f>
        <v>0.00927674061465021</v>
      </c>
      <c r="H375" s="94" t="n">
        <f aca="false">IF(A375&lt;&gt;A374,1,H374+1)</f>
        <v>27</v>
      </c>
    </row>
    <row r="376" customFormat="false" ht="15" hidden="true" customHeight="false" outlineLevel="0" collapsed="false">
      <c r="A376" s="152" t="s">
        <v>465</v>
      </c>
      <c r="B376" s="152" t="s">
        <v>222</v>
      </c>
      <c r="C376" s="152" t="s">
        <v>289</v>
      </c>
      <c r="D376" s="153" t="n">
        <v>25062</v>
      </c>
      <c r="E376" s="153"/>
      <c r="F376" s="96" t="n">
        <f aca="false">D376/(D376+E376)</f>
        <v>1</v>
      </c>
      <c r="G376" s="96" t="n">
        <f aca="false">D376/SUMIF($A$2:$A$983,$A376,$D$2:$D$983)</f>
        <v>0.0092741502766111</v>
      </c>
      <c r="H376" s="94" t="n">
        <f aca="false">IF(A376&lt;&gt;A375,1,H375+1)</f>
        <v>28</v>
      </c>
    </row>
    <row r="377" customFormat="false" ht="15" hidden="true" customHeight="false" outlineLevel="0" collapsed="false">
      <c r="A377" s="152" t="s">
        <v>465</v>
      </c>
      <c r="B377" s="152" t="s">
        <v>208</v>
      </c>
      <c r="C377" s="152" t="s">
        <v>241</v>
      </c>
      <c r="D377" s="153" t="n">
        <v>24262</v>
      </c>
      <c r="E377" s="153" t="n">
        <v>0</v>
      </c>
      <c r="F377" s="96" t="n">
        <f aca="false">D377/(D377+E377)</f>
        <v>1</v>
      </c>
      <c r="G377" s="96" t="n">
        <f aca="false">D377/SUMIF($A$2:$A$983,$A377,$D$2:$D$983)</f>
        <v>0.00897811164356949</v>
      </c>
      <c r="H377" s="94" t="n">
        <f aca="false">IF(A377&lt;&gt;A376,1,H376+1)</f>
        <v>29</v>
      </c>
    </row>
    <row r="378" customFormat="false" ht="15" hidden="true" customHeight="false" outlineLevel="0" collapsed="false">
      <c r="A378" s="152" t="s">
        <v>465</v>
      </c>
      <c r="B378" s="152" t="s">
        <v>220</v>
      </c>
      <c r="C378" s="152" t="s">
        <v>469</v>
      </c>
      <c r="D378" s="153" t="n">
        <v>22990</v>
      </c>
      <c r="E378" s="153" t="n">
        <v>0</v>
      </c>
      <c r="F378" s="96" t="n">
        <f aca="false">D378/(D378+E378)</f>
        <v>1</v>
      </c>
      <c r="G378" s="96" t="n">
        <f aca="false">D378/SUMIF($A$2:$A$983,$A378,$D$2:$D$983)</f>
        <v>0.00850741021703332</v>
      </c>
      <c r="H378" s="94" t="n">
        <f aca="false">IF(A378&lt;&gt;A377,1,H377+1)</f>
        <v>30</v>
      </c>
    </row>
    <row r="379" customFormat="false" ht="15" hidden="true" customHeight="false" outlineLevel="0" collapsed="false">
      <c r="A379" s="152" t="s">
        <v>465</v>
      </c>
      <c r="B379" s="152" t="s">
        <v>210</v>
      </c>
      <c r="C379" s="152" t="s">
        <v>212</v>
      </c>
      <c r="D379" s="153" t="n">
        <v>21534</v>
      </c>
      <c r="E379" s="153" t="n">
        <v>10752</v>
      </c>
      <c r="F379" s="96" t="n">
        <f aca="false">D379/(D379+E379)</f>
        <v>0.666976398438952</v>
      </c>
      <c r="G379" s="96" t="n">
        <f aca="false">D379/SUMIF($A$2:$A$983,$A379,$D$2:$D$983)</f>
        <v>0.00796861990489759</v>
      </c>
      <c r="H379" s="94" t="n">
        <f aca="false">IF(A379&lt;&gt;A378,1,H378+1)</f>
        <v>31</v>
      </c>
    </row>
    <row r="380" customFormat="false" ht="15" hidden="true" customHeight="false" outlineLevel="0" collapsed="false">
      <c r="A380" s="152" t="s">
        <v>465</v>
      </c>
      <c r="B380" s="152" t="s">
        <v>220</v>
      </c>
      <c r="C380" s="152" t="s">
        <v>240</v>
      </c>
      <c r="D380" s="153" t="n">
        <v>20798</v>
      </c>
      <c r="E380" s="153" t="n">
        <v>1652</v>
      </c>
      <c r="F380" s="96" t="n">
        <f aca="false">D380/(D380+E380)</f>
        <v>0.92641425389755</v>
      </c>
      <c r="G380" s="96" t="n">
        <f aca="false">D380/SUMIF($A$2:$A$983,$A380,$D$2:$D$983)</f>
        <v>0.00769626436249931</v>
      </c>
      <c r="H380" s="94" t="n">
        <f aca="false">IF(A380&lt;&gt;A379,1,H379+1)</f>
        <v>32</v>
      </c>
    </row>
    <row r="381" customFormat="false" ht="15" hidden="true" customHeight="false" outlineLevel="0" collapsed="false">
      <c r="A381" s="152" t="s">
        <v>465</v>
      </c>
      <c r="B381" s="152" t="s">
        <v>210</v>
      </c>
      <c r="C381" s="152" t="s">
        <v>277</v>
      </c>
      <c r="D381" s="153" t="n">
        <v>18367</v>
      </c>
      <c r="E381" s="153" t="n">
        <v>7716</v>
      </c>
      <c r="F381" s="96" t="n">
        <f aca="false">D381/(D381+E381)</f>
        <v>0.70417513322854</v>
      </c>
      <c r="G381" s="96" t="n">
        <f aca="false">D381/SUMIF($A$2:$A$983,$A381,$D$2:$D$983)</f>
        <v>0.00679667696634411</v>
      </c>
      <c r="H381" s="94" t="n">
        <f aca="false">IF(A381&lt;&gt;A380,1,H380+1)</f>
        <v>33</v>
      </c>
    </row>
    <row r="382" customFormat="false" ht="15" hidden="true" customHeight="false" outlineLevel="0" collapsed="false">
      <c r="A382" s="152" t="s">
        <v>465</v>
      </c>
      <c r="B382" s="152" t="s">
        <v>218</v>
      </c>
      <c r="C382" s="152" t="s">
        <v>230</v>
      </c>
      <c r="D382" s="153" t="n">
        <v>17102</v>
      </c>
      <c r="E382" s="153" t="n">
        <v>6720</v>
      </c>
      <c r="F382" s="96" t="n">
        <f aca="false">D382/(D382+E382)</f>
        <v>0.717907816304257</v>
      </c>
      <c r="G382" s="96" t="n">
        <f aca="false">D382/SUMIF($A$2:$A$983,$A382,$D$2:$D$983)</f>
        <v>0.00632856587784706</v>
      </c>
      <c r="H382" s="94" t="n">
        <f aca="false">IF(A382&lt;&gt;A381,1,H381+1)</f>
        <v>34</v>
      </c>
    </row>
    <row r="383" customFormat="false" ht="15" hidden="true" customHeight="false" outlineLevel="0" collapsed="false">
      <c r="A383" s="152" t="s">
        <v>465</v>
      </c>
      <c r="B383" s="152" t="s">
        <v>208</v>
      </c>
      <c r="C383" s="152" t="s">
        <v>470</v>
      </c>
      <c r="D383" s="153" t="n">
        <v>11481</v>
      </c>
      <c r="E383" s="153" t="n">
        <v>0</v>
      </c>
      <c r="F383" s="96" t="n">
        <f aca="false">D383/(D383+E383)</f>
        <v>1</v>
      </c>
      <c r="G383" s="96" t="n">
        <f aca="false">D383/SUMIF($A$2:$A$983,$A383,$D$2:$D$983)</f>
        <v>0.00424852443243843</v>
      </c>
      <c r="H383" s="94" t="n">
        <f aca="false">IF(A383&lt;&gt;A382,1,H382+1)</f>
        <v>35</v>
      </c>
    </row>
    <row r="384" customFormat="false" ht="15" hidden="true" customHeight="false" outlineLevel="0" collapsed="false">
      <c r="A384" s="152" t="s">
        <v>465</v>
      </c>
      <c r="B384" s="152" t="s">
        <v>220</v>
      </c>
      <c r="C384" s="152" t="s">
        <v>471</v>
      </c>
      <c r="D384" s="153" t="n">
        <v>11164</v>
      </c>
      <c r="E384" s="153" t="n">
        <v>964</v>
      </c>
      <c r="F384" s="96" t="n">
        <f aca="false">D384/(D384+E384)</f>
        <v>0.920514511873351</v>
      </c>
      <c r="G384" s="96" t="n">
        <f aca="false">D384/SUMIF($A$2:$A$983,$A384,$D$2:$D$983)</f>
        <v>0.00413121912409569</v>
      </c>
      <c r="H384" s="94" t="n">
        <f aca="false">IF(A384&lt;&gt;A383,1,H383+1)</f>
        <v>36</v>
      </c>
    </row>
    <row r="385" customFormat="false" ht="15" hidden="true" customHeight="false" outlineLevel="0" collapsed="false">
      <c r="A385" s="152" t="s">
        <v>465</v>
      </c>
      <c r="B385" s="152" t="s">
        <v>231</v>
      </c>
      <c r="C385" s="152" t="s">
        <v>329</v>
      </c>
      <c r="D385" s="153" t="n">
        <v>9059</v>
      </c>
      <c r="E385" s="153" t="n">
        <v>0</v>
      </c>
      <c r="F385" s="96" t="n">
        <f aca="false">D385/(D385+E385)</f>
        <v>1</v>
      </c>
      <c r="G385" s="96" t="n">
        <f aca="false">D385/SUMIF($A$2:$A$983,$A385,$D$2:$D$983)</f>
        <v>0.00335226747090495</v>
      </c>
      <c r="H385" s="94" t="n">
        <f aca="false">IF(A385&lt;&gt;A384,1,H384+1)</f>
        <v>37</v>
      </c>
    </row>
    <row r="386" customFormat="false" ht="15" hidden="true" customHeight="false" outlineLevel="0" collapsed="false">
      <c r="A386" s="152" t="s">
        <v>465</v>
      </c>
      <c r="B386" s="152" t="s">
        <v>231</v>
      </c>
      <c r="C386" s="152" t="s">
        <v>472</v>
      </c>
      <c r="D386" s="153" t="n">
        <v>7637</v>
      </c>
      <c r="E386" s="153" t="n">
        <v>0</v>
      </c>
      <c r="F386" s="96" t="n">
        <f aca="false">D386/(D386+E386)</f>
        <v>1</v>
      </c>
      <c r="G386" s="96" t="n">
        <f aca="false">D386/SUMIF($A$2:$A$983,$A386,$D$2:$D$983)</f>
        <v>0.00282605880067349</v>
      </c>
      <c r="H386" s="94" t="n">
        <f aca="false">IF(A386&lt;&gt;A385,1,H385+1)</f>
        <v>38</v>
      </c>
    </row>
    <row r="387" customFormat="false" ht="15" hidden="true" customHeight="false" outlineLevel="0" collapsed="false">
      <c r="A387" s="152" t="s">
        <v>465</v>
      </c>
      <c r="B387" s="152" t="s">
        <v>231</v>
      </c>
      <c r="C387" s="152" t="s">
        <v>268</v>
      </c>
      <c r="D387" s="153" t="n">
        <v>7492</v>
      </c>
      <c r="E387" s="153"/>
      <c r="F387" s="96" t="n">
        <f aca="false">D387/(D387+E387)</f>
        <v>1</v>
      </c>
      <c r="G387" s="96" t="n">
        <f aca="false">D387/SUMIF($A$2:$A$983,$A387,$D$2:$D$983)</f>
        <v>0.0027724017984347</v>
      </c>
      <c r="H387" s="94" t="n">
        <f aca="false">IF(A387&lt;&gt;A386,1,H386+1)</f>
        <v>39</v>
      </c>
    </row>
    <row r="388" customFormat="false" ht="15" hidden="true" customHeight="false" outlineLevel="0" collapsed="false">
      <c r="A388" s="152" t="s">
        <v>465</v>
      </c>
      <c r="B388" s="152" t="s">
        <v>208</v>
      </c>
      <c r="C388" s="152" t="s">
        <v>215</v>
      </c>
      <c r="D388" s="153" t="n">
        <v>6659</v>
      </c>
      <c r="E388" s="153"/>
      <c r="F388" s="96" t="n">
        <f aca="false">D388/(D388+E388)</f>
        <v>1</v>
      </c>
      <c r="G388" s="96" t="n">
        <f aca="false">D388/SUMIF($A$2:$A$983,$A388,$D$2:$D$983)</f>
        <v>0.00246415157178012</v>
      </c>
      <c r="H388" s="94" t="n">
        <f aca="false">IF(A388&lt;&gt;A387,1,H387+1)</f>
        <v>40</v>
      </c>
    </row>
    <row r="389" customFormat="false" ht="15" hidden="true" customHeight="false" outlineLevel="0" collapsed="false">
      <c r="A389" s="152" t="s">
        <v>465</v>
      </c>
      <c r="B389" s="152" t="s">
        <v>222</v>
      </c>
      <c r="C389" s="152" t="s">
        <v>279</v>
      </c>
      <c r="D389" s="153" t="n">
        <v>6181</v>
      </c>
      <c r="E389" s="153" t="n">
        <v>0</v>
      </c>
      <c r="F389" s="96" t="n">
        <f aca="false">D389/(D389+E389)</f>
        <v>1</v>
      </c>
      <c r="G389" s="96" t="n">
        <f aca="false">D389/SUMIF($A$2:$A$983,$A389,$D$2:$D$983)</f>
        <v>0.00228726848853775</v>
      </c>
      <c r="H389" s="94" t="n">
        <f aca="false">IF(A389&lt;&gt;A388,1,H388+1)</f>
        <v>41</v>
      </c>
    </row>
    <row r="390" customFormat="false" ht="15" hidden="true" customHeight="false" outlineLevel="0" collapsed="false">
      <c r="A390" s="152" t="s">
        <v>465</v>
      </c>
      <c r="B390" s="152" t="s">
        <v>218</v>
      </c>
      <c r="C390" s="152" t="s">
        <v>275</v>
      </c>
      <c r="D390" s="153" t="n">
        <v>4349</v>
      </c>
      <c r="E390" s="153" t="n">
        <v>0</v>
      </c>
      <c r="F390" s="96" t="n">
        <f aca="false">D390/(D390+E390)</f>
        <v>1</v>
      </c>
      <c r="G390" s="96" t="n">
        <f aca="false">D390/SUMIF($A$2:$A$983,$A390,$D$2:$D$983)</f>
        <v>0.00160934001887246</v>
      </c>
      <c r="H390" s="94" t="n">
        <f aca="false">IF(A390&lt;&gt;A389,1,H389+1)</f>
        <v>42</v>
      </c>
    </row>
    <row r="391" customFormat="false" ht="15" hidden="true" customHeight="false" outlineLevel="0" collapsed="false">
      <c r="A391" s="152" t="s">
        <v>465</v>
      </c>
      <c r="B391" s="152" t="s">
        <v>231</v>
      </c>
      <c r="C391" s="152" t="s">
        <v>270</v>
      </c>
      <c r="D391" s="153" t="n">
        <v>4153</v>
      </c>
      <c r="E391" s="153"/>
      <c r="F391" s="96" t="n">
        <f aca="false">D391/(D391+E391)</f>
        <v>1</v>
      </c>
      <c r="G391" s="96" t="n">
        <f aca="false">D391/SUMIF($A$2:$A$983,$A391,$D$2:$D$983)</f>
        <v>0.00153681055377727</v>
      </c>
      <c r="H391" s="94" t="n">
        <f aca="false">IF(A391&lt;&gt;A390,1,H390+1)</f>
        <v>43</v>
      </c>
    </row>
    <row r="392" customFormat="false" ht="15" hidden="true" customHeight="false" outlineLevel="0" collapsed="false">
      <c r="A392" s="152" t="s">
        <v>465</v>
      </c>
      <c r="B392" s="152" t="s">
        <v>222</v>
      </c>
      <c r="C392" s="152" t="s">
        <v>263</v>
      </c>
      <c r="D392" s="153" t="n">
        <v>3682</v>
      </c>
      <c r="E392" s="153"/>
      <c r="F392" s="96" t="n">
        <f aca="false">D392/(D392+E392)</f>
        <v>1</v>
      </c>
      <c r="G392" s="96" t="n">
        <f aca="false">D392/SUMIF($A$2:$A$983,$A392,$D$2:$D$983)</f>
        <v>0.00136251780857402</v>
      </c>
      <c r="H392" s="94" t="n">
        <f aca="false">IF(A392&lt;&gt;A391,1,H391+1)</f>
        <v>44</v>
      </c>
    </row>
    <row r="393" customFormat="false" ht="15" hidden="true" customHeight="false" outlineLevel="0" collapsed="false">
      <c r="A393" s="152" t="s">
        <v>465</v>
      </c>
      <c r="B393" s="152" t="s">
        <v>220</v>
      </c>
      <c r="C393" s="152" t="s">
        <v>285</v>
      </c>
      <c r="D393" s="153" t="n">
        <v>3247</v>
      </c>
      <c r="E393" s="153"/>
      <c r="F393" s="96" t="n">
        <f aca="false">D393/(D393+E393)</f>
        <v>1</v>
      </c>
      <c r="G393" s="96" t="n">
        <f aca="false">D393/SUMIF($A$2:$A$983,$A393,$D$2:$D$983)</f>
        <v>0.00120154680185764</v>
      </c>
      <c r="H393" s="94" t="n">
        <f aca="false">IF(A393&lt;&gt;A392,1,H392+1)</f>
        <v>45</v>
      </c>
    </row>
    <row r="394" customFormat="false" ht="15" hidden="true" customHeight="false" outlineLevel="0" collapsed="false">
      <c r="A394" s="152" t="s">
        <v>465</v>
      </c>
      <c r="B394" s="152" t="s">
        <v>222</v>
      </c>
      <c r="C394" s="152" t="s">
        <v>261</v>
      </c>
      <c r="D394" s="153" t="n">
        <v>3071</v>
      </c>
      <c r="E394" s="153" t="n">
        <v>0</v>
      </c>
      <c r="F394" s="96" t="n">
        <f aca="false">D394/(D394+E394)</f>
        <v>1</v>
      </c>
      <c r="G394" s="96" t="n">
        <f aca="false">D394/SUMIF($A$2:$A$983,$A394,$D$2:$D$983)</f>
        <v>0.00113641830258849</v>
      </c>
      <c r="H394" s="94" t="n">
        <f aca="false">IF(A394&lt;&gt;A393,1,H393+1)</f>
        <v>46</v>
      </c>
    </row>
    <row r="395" customFormat="false" ht="15" hidden="true" customHeight="false" outlineLevel="0" collapsed="false">
      <c r="A395" s="152" t="s">
        <v>465</v>
      </c>
      <c r="B395" s="152" t="s">
        <v>218</v>
      </c>
      <c r="C395" s="152" t="s">
        <v>248</v>
      </c>
      <c r="D395" s="153" t="n">
        <v>3049</v>
      </c>
      <c r="E395" s="153" t="n">
        <v>4738</v>
      </c>
      <c r="F395" s="96" t="n">
        <f aca="false">D395/(D395+E395)</f>
        <v>0.391550019262874</v>
      </c>
      <c r="G395" s="96" t="n">
        <f aca="false">D395/SUMIF($A$2:$A$983,$A395,$D$2:$D$983)</f>
        <v>0.00112827724017984</v>
      </c>
      <c r="H395" s="94" t="n">
        <f aca="false">IF(A395&lt;&gt;A394,1,H394+1)</f>
        <v>47</v>
      </c>
    </row>
    <row r="396" customFormat="false" ht="15" hidden="true" customHeight="false" outlineLevel="0" collapsed="false">
      <c r="A396" s="152" t="s">
        <v>465</v>
      </c>
      <c r="B396" s="152" t="s">
        <v>231</v>
      </c>
      <c r="C396" s="152" t="s">
        <v>392</v>
      </c>
      <c r="D396" s="153" t="n">
        <v>2728</v>
      </c>
      <c r="E396" s="153" t="n">
        <v>811</v>
      </c>
      <c r="F396" s="96" t="n">
        <f aca="false">D396/(D396+E396)</f>
        <v>0.770839220118678</v>
      </c>
      <c r="G396" s="96" t="n">
        <f aca="false">D396/SUMIF($A$2:$A$983,$A396,$D$2:$D$983)</f>
        <v>0.0010094917386719</v>
      </c>
      <c r="H396" s="94" t="n">
        <f aca="false">IF(A396&lt;&gt;A395,1,H395+1)</f>
        <v>48</v>
      </c>
    </row>
    <row r="397" customFormat="false" ht="15" hidden="true" customHeight="false" outlineLevel="0" collapsed="false">
      <c r="A397" s="152" t="s">
        <v>465</v>
      </c>
      <c r="B397" s="152" t="s">
        <v>218</v>
      </c>
      <c r="C397" s="152" t="s">
        <v>324</v>
      </c>
      <c r="D397" s="153" t="n">
        <v>2718</v>
      </c>
      <c r="E397" s="153" t="n">
        <v>2098</v>
      </c>
      <c r="F397" s="96" t="n">
        <f aca="false">D397/(D397+E397)</f>
        <v>0.56436877076412</v>
      </c>
      <c r="G397" s="96" t="n">
        <f aca="false">D397/SUMIF($A$2:$A$983,$A397,$D$2:$D$983)</f>
        <v>0.00100579125575888</v>
      </c>
      <c r="H397" s="94" t="n">
        <f aca="false">IF(A397&lt;&gt;A396,1,H396+1)</f>
        <v>49</v>
      </c>
    </row>
    <row r="398" customFormat="false" ht="15" hidden="true" customHeight="false" outlineLevel="0" collapsed="false">
      <c r="A398" s="152" t="s">
        <v>465</v>
      </c>
      <c r="B398" s="152" t="s">
        <v>220</v>
      </c>
      <c r="C398" s="152" t="s">
        <v>306</v>
      </c>
      <c r="D398" s="153" t="n">
        <v>2054</v>
      </c>
      <c r="E398" s="153"/>
      <c r="F398" s="96" t="n">
        <f aca="false">D398/(D398+E398)</f>
        <v>1</v>
      </c>
      <c r="G398" s="96" t="n">
        <f aca="false">D398/SUMIF($A$2:$A$983,$A398,$D$2:$D$983)</f>
        <v>0.000760079190334339</v>
      </c>
      <c r="H398" s="94" t="n">
        <f aca="false">IF(A398&lt;&gt;A397,1,H397+1)</f>
        <v>50</v>
      </c>
    </row>
    <row r="399" customFormat="false" ht="15" hidden="true" customHeight="false" outlineLevel="0" collapsed="false">
      <c r="A399" s="152" t="s">
        <v>465</v>
      </c>
      <c r="B399" s="152" t="s">
        <v>218</v>
      </c>
      <c r="C399" s="152" t="s">
        <v>325</v>
      </c>
      <c r="D399" s="153" t="n">
        <v>1376</v>
      </c>
      <c r="E399" s="153"/>
      <c r="F399" s="96" t="n">
        <f aca="false">D399/(D399+E399)</f>
        <v>1</v>
      </c>
      <c r="G399" s="96" t="n">
        <f aca="false">D399/SUMIF($A$2:$A$983,$A399,$D$2:$D$983)</f>
        <v>0.000509186448831573</v>
      </c>
      <c r="H399" s="94" t="n">
        <f aca="false">IF(A399&lt;&gt;A398,1,H398+1)</f>
        <v>51</v>
      </c>
    </row>
    <row r="400" customFormat="false" ht="15" hidden="true" customHeight="false" outlineLevel="0" collapsed="false">
      <c r="A400" s="152" t="s">
        <v>465</v>
      </c>
      <c r="B400" s="152" t="s">
        <v>218</v>
      </c>
      <c r="C400" s="152" t="s">
        <v>249</v>
      </c>
      <c r="D400" s="153" t="n">
        <v>1376</v>
      </c>
      <c r="E400" s="153" t="n">
        <v>0</v>
      </c>
      <c r="F400" s="96" t="n">
        <f aca="false">D400/(D400+E400)</f>
        <v>1</v>
      </c>
      <c r="G400" s="96" t="n">
        <f aca="false">D400/SUMIF($A$2:$A$983,$A400,$D$2:$D$983)</f>
        <v>0.000509186448831573</v>
      </c>
      <c r="H400" s="94" t="n">
        <f aca="false">IF(A400&lt;&gt;A399,1,H399+1)</f>
        <v>52</v>
      </c>
    </row>
    <row r="401" customFormat="false" ht="15" hidden="true" customHeight="false" outlineLevel="0" collapsed="false">
      <c r="A401" s="152" t="s">
        <v>465</v>
      </c>
      <c r="B401" s="152" t="s">
        <v>208</v>
      </c>
      <c r="C401" s="152" t="s">
        <v>473</v>
      </c>
      <c r="D401" s="153" t="n">
        <v>1171</v>
      </c>
      <c r="E401" s="153"/>
      <c r="F401" s="96" t="n">
        <f aca="false">D401/(D401+E401)</f>
        <v>1</v>
      </c>
      <c r="G401" s="96" t="n">
        <f aca="false">D401/SUMIF($A$2:$A$983,$A401,$D$2:$D$983)</f>
        <v>0.000433326549114659</v>
      </c>
      <c r="H401" s="94" t="n">
        <f aca="false">IF(A401&lt;&gt;A400,1,H400+1)</f>
        <v>53</v>
      </c>
    </row>
    <row r="402" customFormat="false" ht="15" hidden="true" customHeight="false" outlineLevel="0" collapsed="false">
      <c r="A402" s="152" t="s">
        <v>465</v>
      </c>
      <c r="B402" s="152" t="s">
        <v>231</v>
      </c>
      <c r="C402" s="152" t="s">
        <v>330</v>
      </c>
      <c r="D402" s="153" t="n">
        <v>1157</v>
      </c>
      <c r="E402" s="153" t="n">
        <v>0</v>
      </c>
      <c r="F402" s="96" t="n">
        <f aca="false">D402/(D402+E402)</f>
        <v>1</v>
      </c>
      <c r="G402" s="96" t="n">
        <f aca="false">D402/SUMIF($A$2:$A$983,$A402,$D$2:$D$983)</f>
        <v>0.000428145873036431</v>
      </c>
      <c r="H402" s="94" t="n">
        <f aca="false">IF(A402&lt;&gt;A401,1,H401+1)</f>
        <v>54</v>
      </c>
    </row>
    <row r="403" customFormat="false" ht="15" hidden="true" customHeight="false" outlineLevel="0" collapsed="false">
      <c r="A403" s="152" t="s">
        <v>465</v>
      </c>
      <c r="B403" s="152" t="s">
        <v>231</v>
      </c>
      <c r="C403" s="152" t="s">
        <v>282</v>
      </c>
      <c r="D403" s="153" t="n">
        <v>1124</v>
      </c>
      <c r="E403" s="153"/>
      <c r="F403" s="96" t="n">
        <f aca="false">D403/(D403+E403)</f>
        <v>1</v>
      </c>
      <c r="G403" s="96" t="n">
        <f aca="false">D403/SUMIF($A$2:$A$983,$A403,$D$2:$D$983)</f>
        <v>0.000415934279423465</v>
      </c>
      <c r="H403" s="94" t="n">
        <f aca="false">IF(A403&lt;&gt;A402,1,H402+1)</f>
        <v>55</v>
      </c>
    </row>
    <row r="404" customFormat="false" ht="15" hidden="true" customHeight="false" outlineLevel="0" collapsed="false">
      <c r="A404" s="152" t="s">
        <v>465</v>
      </c>
      <c r="B404" s="152" t="s">
        <v>208</v>
      </c>
      <c r="C404" s="152" t="s">
        <v>269</v>
      </c>
      <c r="D404" s="153" t="n">
        <v>1095</v>
      </c>
      <c r="E404" s="153" t="n">
        <v>0</v>
      </c>
      <c r="F404" s="96" t="n">
        <f aca="false">D404/(D404+E404)</f>
        <v>1</v>
      </c>
      <c r="G404" s="96" t="n">
        <f aca="false">D404/SUMIF($A$2:$A$983,$A404,$D$2:$D$983)</f>
        <v>0.000405202878975706</v>
      </c>
      <c r="H404" s="94" t="n">
        <f aca="false">IF(A404&lt;&gt;A403,1,H403+1)</f>
        <v>56</v>
      </c>
    </row>
    <row r="405" customFormat="false" ht="15" hidden="true" customHeight="false" outlineLevel="0" collapsed="false">
      <c r="A405" s="152" t="s">
        <v>465</v>
      </c>
      <c r="B405" s="152" t="s">
        <v>231</v>
      </c>
      <c r="C405" s="152" t="s">
        <v>474</v>
      </c>
      <c r="D405" s="153" t="n">
        <v>865</v>
      </c>
      <c r="E405" s="153"/>
      <c r="F405" s="96" t="n">
        <f aca="false">D405/(D405+E405)</f>
        <v>1</v>
      </c>
      <c r="G405" s="96" t="n">
        <f aca="false">D405/SUMIF($A$2:$A$983,$A405,$D$2:$D$983)</f>
        <v>0.000320091771976243</v>
      </c>
      <c r="H405" s="94" t="n">
        <f aca="false">IF(A405&lt;&gt;A404,1,H404+1)</f>
        <v>57</v>
      </c>
    </row>
    <row r="406" customFormat="false" ht="15" hidden="true" customHeight="false" outlineLevel="0" collapsed="false">
      <c r="A406" s="152" t="s">
        <v>465</v>
      </c>
      <c r="B406" s="152" t="s">
        <v>231</v>
      </c>
      <c r="C406" s="152" t="s">
        <v>419</v>
      </c>
      <c r="D406" s="153" t="n">
        <v>865</v>
      </c>
      <c r="E406" s="153"/>
      <c r="F406" s="96" t="n">
        <f aca="false">D406/(D406+E406)</f>
        <v>1</v>
      </c>
      <c r="G406" s="96" t="n">
        <f aca="false">D406/SUMIF($A$2:$A$983,$A406,$D$2:$D$983)</f>
        <v>0.000320091771976243</v>
      </c>
      <c r="H406" s="94" t="n">
        <f aca="false">IF(A406&lt;&gt;A405,1,H405+1)</f>
        <v>58</v>
      </c>
    </row>
    <row r="407" customFormat="false" ht="15" hidden="true" customHeight="false" outlineLevel="0" collapsed="false">
      <c r="A407" s="152" t="s">
        <v>465</v>
      </c>
      <c r="B407" s="152" t="s">
        <v>220</v>
      </c>
      <c r="C407" s="152" t="s">
        <v>321</v>
      </c>
      <c r="D407" s="153" t="n">
        <v>688</v>
      </c>
      <c r="E407" s="153"/>
      <c r="F407" s="96" t="n">
        <f aca="false">D407/(D407+E407)</f>
        <v>1</v>
      </c>
      <c r="G407" s="96" t="n">
        <f aca="false">D407/SUMIF($A$2:$A$983,$A407,$D$2:$D$983)</f>
        <v>0.000254593224415786</v>
      </c>
      <c r="H407" s="94" t="n">
        <f aca="false">IF(A407&lt;&gt;A406,1,H406+1)</f>
        <v>59</v>
      </c>
    </row>
    <row r="408" customFormat="false" ht="15" hidden="true" customHeight="false" outlineLevel="0" collapsed="false">
      <c r="A408" s="152" t="s">
        <v>465</v>
      </c>
      <c r="B408" s="152" t="s">
        <v>222</v>
      </c>
      <c r="C408" s="152" t="s">
        <v>292</v>
      </c>
      <c r="D408" s="153" t="n">
        <v>688</v>
      </c>
      <c r="E408" s="153"/>
      <c r="F408" s="96" t="n">
        <f aca="false">D408/(D408+E408)</f>
        <v>1</v>
      </c>
      <c r="G408" s="96" t="n">
        <f aca="false">D408/SUMIF($A$2:$A$983,$A408,$D$2:$D$983)</f>
        <v>0.000254593224415786</v>
      </c>
      <c r="H408" s="94" t="n">
        <f aca="false">IF(A408&lt;&gt;A407,1,H407+1)</f>
        <v>60</v>
      </c>
    </row>
    <row r="409" customFormat="false" ht="15" hidden="true" customHeight="false" outlineLevel="0" collapsed="false">
      <c r="A409" s="152" t="s">
        <v>465</v>
      </c>
      <c r="B409" s="152" t="s">
        <v>208</v>
      </c>
      <c r="C409" s="152" t="s">
        <v>234</v>
      </c>
      <c r="D409" s="153" t="n">
        <v>688</v>
      </c>
      <c r="E409" s="153"/>
      <c r="F409" s="96" t="n">
        <f aca="false">D409/(D409+E409)</f>
        <v>1</v>
      </c>
      <c r="G409" s="96" t="n">
        <f aca="false">D409/SUMIF($A$2:$A$983,$A409,$D$2:$D$983)</f>
        <v>0.000254593224415786</v>
      </c>
      <c r="H409" s="94" t="n">
        <f aca="false">IF(A409&lt;&gt;A408,1,H408+1)</f>
        <v>61</v>
      </c>
    </row>
    <row r="410" customFormat="false" ht="15" hidden="true" customHeight="false" outlineLevel="0" collapsed="false">
      <c r="A410" s="152" t="s">
        <v>465</v>
      </c>
      <c r="B410" s="152" t="s">
        <v>218</v>
      </c>
      <c r="C410" s="152" t="s">
        <v>246</v>
      </c>
      <c r="D410" s="153" t="n">
        <v>688</v>
      </c>
      <c r="E410" s="153"/>
      <c r="F410" s="96" t="n">
        <f aca="false">D410/(D410+E410)</f>
        <v>1</v>
      </c>
      <c r="G410" s="96" t="n">
        <f aca="false">D410/SUMIF($A$2:$A$983,$A410,$D$2:$D$983)</f>
        <v>0.000254593224415786</v>
      </c>
      <c r="H410" s="94" t="n">
        <f aca="false">IF(A410&lt;&gt;A409,1,H409+1)</f>
        <v>62</v>
      </c>
    </row>
    <row r="411" customFormat="false" ht="15" hidden="true" customHeight="false" outlineLevel="0" collapsed="false">
      <c r="A411" s="152" t="s">
        <v>465</v>
      </c>
      <c r="B411" s="152" t="s">
        <v>231</v>
      </c>
      <c r="C411" s="152" t="s">
        <v>267</v>
      </c>
      <c r="D411" s="153"/>
      <c r="E411" s="153" t="n">
        <v>1085</v>
      </c>
      <c r="F411" s="96" t="n">
        <f aca="false">D411/(D411+E411)</f>
        <v>0</v>
      </c>
      <c r="G411" s="96" t="n">
        <f aca="false">D411/SUMIF($A$2:$A$983,$A411,$D$2:$D$983)</f>
        <v>0</v>
      </c>
      <c r="H411" s="94" t="e">
        <f aca="false">IF(A411&lt;&gt;#REF!,1,#REF!+1)</f>
        <v>#REF!</v>
      </c>
    </row>
    <row r="412" customFormat="false" ht="15" hidden="true" customHeight="false" outlineLevel="0" collapsed="false">
      <c r="A412" s="152" t="s">
        <v>475</v>
      </c>
      <c r="B412" s="152" t="s">
        <v>218</v>
      </c>
      <c r="C412" s="152" t="s">
        <v>219</v>
      </c>
      <c r="D412" s="153" t="n">
        <v>1842476</v>
      </c>
      <c r="E412" s="153" t="n">
        <v>1821850</v>
      </c>
      <c r="F412" s="96" t="n">
        <f aca="false">D412/(D412+E412)</f>
        <v>0.502814432995318</v>
      </c>
      <c r="G412" s="96" t="n">
        <f aca="false">D412/SUMIF($A$2:$A$983,$A412,$D$2:$D$983)</f>
        <v>0.130645514559902</v>
      </c>
      <c r="H412" s="94" t="n">
        <f aca="false">IF(A412&lt;&gt;A411,1,H411+1)</f>
        <v>1</v>
      </c>
    </row>
    <row r="413" customFormat="false" ht="15" hidden="true" customHeight="false" outlineLevel="0" collapsed="false">
      <c r="A413" s="152" t="s">
        <v>475</v>
      </c>
      <c r="B413" s="152" t="s">
        <v>206</v>
      </c>
      <c r="C413" s="152" t="s">
        <v>217</v>
      </c>
      <c r="D413" s="153" t="n">
        <v>1323694</v>
      </c>
      <c r="E413" s="153" t="n">
        <v>1421242</v>
      </c>
      <c r="F413" s="96" t="n">
        <f aca="false">D413/(D413+E413)</f>
        <v>0.482231279709254</v>
      </c>
      <c r="G413" s="96" t="n">
        <f aca="false">D413/SUMIF($A$2:$A$983,$A413,$D$2:$D$983)</f>
        <v>0.0938599383383309</v>
      </c>
      <c r="H413" s="94" t="n">
        <f aca="false">IF(A413&lt;&gt;A412,1,H412+1)</f>
        <v>2</v>
      </c>
    </row>
    <row r="414" customFormat="false" ht="15" hidden="true" customHeight="false" outlineLevel="0" collapsed="false">
      <c r="A414" s="152" t="s">
        <v>475</v>
      </c>
      <c r="B414" s="152" t="s">
        <v>210</v>
      </c>
      <c r="C414" s="152" t="s">
        <v>211</v>
      </c>
      <c r="D414" s="153" t="n">
        <v>972196</v>
      </c>
      <c r="E414" s="153" t="n">
        <v>1237700</v>
      </c>
      <c r="F414" s="96" t="n">
        <f aca="false">D414/(D414+E414)</f>
        <v>0.43992839482039</v>
      </c>
      <c r="G414" s="96" t="n">
        <f aca="false">D414/SUMIF($A$2:$A$983,$A414,$D$2:$D$983)</f>
        <v>0.0689360657468962</v>
      </c>
      <c r="H414" s="94" t="n">
        <f aca="false">IF(A414&lt;&gt;A413,1,H413+1)</f>
        <v>3</v>
      </c>
    </row>
    <row r="415" customFormat="false" ht="15" hidden="true" customHeight="false" outlineLevel="0" collapsed="false">
      <c r="A415" s="152" t="s">
        <v>475</v>
      </c>
      <c r="B415" s="152" t="s">
        <v>210</v>
      </c>
      <c r="C415" s="152" t="s">
        <v>226</v>
      </c>
      <c r="D415" s="153" t="n">
        <v>935984</v>
      </c>
      <c r="E415" s="153" t="n">
        <v>969844</v>
      </c>
      <c r="F415" s="96" t="n">
        <f aca="false">D415/(D415+E415)</f>
        <v>0.491116721970713</v>
      </c>
      <c r="G415" s="96" t="n">
        <f aca="false">D415/SUMIF($A$2:$A$983,$A415,$D$2:$D$983)</f>
        <v>0.0663683604561661</v>
      </c>
      <c r="H415" s="94" t="n">
        <f aca="false">IF(A415&lt;&gt;A414,1,H414+1)</f>
        <v>4</v>
      </c>
    </row>
    <row r="416" customFormat="false" ht="15" hidden="true" customHeight="false" outlineLevel="0" collapsed="false">
      <c r="A416" s="152" t="s">
        <v>475</v>
      </c>
      <c r="B416" s="152" t="s">
        <v>210</v>
      </c>
      <c r="C416" s="152" t="s">
        <v>214</v>
      </c>
      <c r="D416" s="153" t="n">
        <v>903468</v>
      </c>
      <c r="E416" s="153" t="n">
        <v>901788</v>
      </c>
      <c r="F416" s="96" t="n">
        <f aca="false">D416/(D416+E416)</f>
        <v>0.500465307967402</v>
      </c>
      <c r="G416" s="96" t="n">
        <f aca="false">D416/SUMIF($A$2:$A$983,$A416,$D$2:$D$983)</f>
        <v>0.0640627295815008</v>
      </c>
      <c r="H416" s="94" t="n">
        <f aca="false">IF(A416&lt;&gt;A415,1,H415+1)</f>
        <v>5</v>
      </c>
    </row>
    <row r="417" customFormat="false" ht="15" hidden="true" customHeight="false" outlineLevel="0" collapsed="false">
      <c r="A417" s="152" t="s">
        <v>475</v>
      </c>
      <c r="B417" s="152" t="s">
        <v>220</v>
      </c>
      <c r="C417" s="152" t="s">
        <v>229</v>
      </c>
      <c r="D417" s="153" t="n">
        <v>886202</v>
      </c>
      <c r="E417" s="153" t="n">
        <v>66712</v>
      </c>
      <c r="F417" s="96" t="n">
        <f aca="false">D417/(D417+E417)</f>
        <v>0.929991583710597</v>
      </c>
      <c r="G417" s="96" t="n">
        <f aca="false">D417/SUMIF($A$2:$A$983,$A417,$D$2:$D$983)</f>
        <v>0.0628384393034233</v>
      </c>
      <c r="H417" s="94" t="n">
        <f aca="false">IF(A417&lt;&gt;A416,1,H416+1)</f>
        <v>6</v>
      </c>
    </row>
    <row r="418" customFormat="false" ht="15" hidden="true" customHeight="false" outlineLevel="0" collapsed="false">
      <c r="A418" s="152" t="s">
        <v>475</v>
      </c>
      <c r="B418" s="152" t="s">
        <v>208</v>
      </c>
      <c r="C418" s="152" t="s">
        <v>470</v>
      </c>
      <c r="D418" s="153" t="n">
        <v>788990</v>
      </c>
      <c r="E418" s="153" t="n">
        <v>16594</v>
      </c>
      <c r="F418" s="96" t="n">
        <f aca="false">D418/(D418+E418)</f>
        <v>0.979401279072077</v>
      </c>
      <c r="G418" s="96" t="n">
        <f aca="false">D418/SUMIF($A$2:$A$983,$A418,$D$2:$D$983)</f>
        <v>0.0559453716263424</v>
      </c>
      <c r="H418" s="94" t="n">
        <f aca="false">IF(A418&lt;&gt;A417,1,H417+1)</f>
        <v>7</v>
      </c>
    </row>
    <row r="419" customFormat="false" ht="15" hidden="true" customHeight="false" outlineLevel="0" collapsed="false">
      <c r="A419" s="152" t="s">
        <v>475</v>
      </c>
      <c r="B419" s="152" t="s">
        <v>218</v>
      </c>
      <c r="C419" s="152" t="s">
        <v>317</v>
      </c>
      <c r="D419" s="153" t="n">
        <v>653214</v>
      </c>
      <c r="E419" s="153" t="n">
        <v>167620</v>
      </c>
      <c r="F419" s="96" t="n">
        <f aca="false">D419/(D419+E419)</f>
        <v>0.795793059254368</v>
      </c>
      <c r="G419" s="96" t="n">
        <f aca="false">D419/SUMIF($A$2:$A$983,$A419,$D$2:$D$983)</f>
        <v>0.0463178240301267</v>
      </c>
      <c r="H419" s="94" t="n">
        <f aca="false">IF(A419&lt;&gt;A418,1,H418+1)</f>
        <v>8</v>
      </c>
    </row>
    <row r="420" customFormat="false" ht="15" hidden="true" customHeight="false" outlineLevel="0" collapsed="false">
      <c r="A420" s="152" t="s">
        <v>475</v>
      </c>
      <c r="B420" s="152" t="s">
        <v>218</v>
      </c>
      <c r="C420" s="152" t="s">
        <v>225</v>
      </c>
      <c r="D420" s="153" t="n">
        <v>619018</v>
      </c>
      <c r="E420" s="153" t="n">
        <v>50454</v>
      </c>
      <c r="F420" s="96" t="n">
        <f aca="false">D420/(D420+E420)</f>
        <v>0.924636131160078</v>
      </c>
      <c r="G420" s="96" t="n">
        <f aca="false">D420/SUMIF($A$2:$A$983,$A420,$D$2:$D$983)</f>
        <v>0.0438930684208865</v>
      </c>
      <c r="H420" s="94" t="n">
        <f aca="false">IF(A420&lt;&gt;A419,1,H419+1)</f>
        <v>9</v>
      </c>
    </row>
    <row r="421" customFormat="false" ht="15" hidden="true" customHeight="false" outlineLevel="0" collapsed="false">
      <c r="A421" s="152" t="s">
        <v>475</v>
      </c>
      <c r="B421" s="152" t="s">
        <v>210</v>
      </c>
      <c r="C421" s="152" t="s">
        <v>277</v>
      </c>
      <c r="D421" s="153" t="n">
        <v>419218</v>
      </c>
      <c r="E421" s="153" t="n">
        <v>386030</v>
      </c>
      <c r="F421" s="96" t="n">
        <f aca="false">D421/(D421+E421)</f>
        <v>0.520607316006994</v>
      </c>
      <c r="G421" s="96" t="n">
        <f aca="false">D421/SUMIF($A$2:$A$983,$A421,$D$2:$D$983)</f>
        <v>0.0297257339160852</v>
      </c>
      <c r="H421" s="94" t="n">
        <f aca="false">IF(A421&lt;&gt;A420,1,H420+1)</f>
        <v>10</v>
      </c>
    </row>
    <row r="422" customFormat="false" ht="15" hidden="true" customHeight="false" outlineLevel="0" collapsed="false">
      <c r="A422" s="152" t="s">
        <v>475</v>
      </c>
      <c r="B422" s="152" t="s">
        <v>220</v>
      </c>
      <c r="C422" s="152" t="s">
        <v>221</v>
      </c>
      <c r="D422" s="153" t="n">
        <v>418882</v>
      </c>
      <c r="E422" s="153" t="n">
        <v>0</v>
      </c>
      <c r="F422" s="96" t="n">
        <f aca="false">D422/(D422+E422)</f>
        <v>1</v>
      </c>
      <c r="G422" s="96" t="n">
        <f aca="false">D422/SUMIF($A$2:$A$983,$A422,$D$2:$D$983)</f>
        <v>0.0297019089691702</v>
      </c>
      <c r="H422" s="94" t="n">
        <f aca="false">IF(A422&lt;&gt;A421,1,H421+1)</f>
        <v>11</v>
      </c>
    </row>
    <row r="423" customFormat="false" ht="15" hidden="true" customHeight="false" outlineLevel="0" collapsed="false">
      <c r="A423" s="152" t="s">
        <v>475</v>
      </c>
      <c r="B423" s="152" t="s">
        <v>208</v>
      </c>
      <c r="C423" s="152" t="s">
        <v>233</v>
      </c>
      <c r="D423" s="153" t="n">
        <v>386030</v>
      </c>
      <c r="E423" s="153" t="n">
        <v>0</v>
      </c>
      <c r="F423" s="96" t="n">
        <f aca="false">D423/(D423+E423)</f>
        <v>1</v>
      </c>
      <c r="G423" s="96" t="n">
        <f aca="false">D423/SUMIF($A$2:$A$983,$A423,$D$2:$D$983)</f>
        <v>0.0273724531475899</v>
      </c>
      <c r="H423" s="94" t="n">
        <f aca="false">IF(A423&lt;&gt;A422,1,H422+1)</f>
        <v>12</v>
      </c>
    </row>
    <row r="424" customFormat="false" ht="15" hidden="true" customHeight="false" outlineLevel="0" collapsed="false">
      <c r="A424" s="152" t="s">
        <v>475</v>
      </c>
      <c r="B424" s="152" t="s">
        <v>208</v>
      </c>
      <c r="C424" s="152" t="s">
        <v>280</v>
      </c>
      <c r="D424" s="153" t="n">
        <v>384014</v>
      </c>
      <c r="E424" s="153" t="n">
        <v>16594</v>
      </c>
      <c r="F424" s="96" t="n">
        <f aca="false">D424/(D424+E424)</f>
        <v>0.958577961498522</v>
      </c>
      <c r="G424" s="96" t="n">
        <f aca="false">D424/SUMIF($A$2:$A$983,$A424,$D$2:$D$983)</f>
        <v>0.0272295034661</v>
      </c>
      <c r="H424" s="94" t="n">
        <f aca="false">IF(A424&lt;&gt;A423,1,H423+1)</f>
        <v>13</v>
      </c>
    </row>
    <row r="425" customFormat="false" ht="15" hidden="true" customHeight="false" outlineLevel="0" collapsed="false">
      <c r="A425" s="152" t="s">
        <v>475</v>
      </c>
      <c r="B425" s="152" t="s">
        <v>220</v>
      </c>
      <c r="C425" s="152" t="s">
        <v>224</v>
      </c>
      <c r="D425" s="153" t="n">
        <v>367756</v>
      </c>
      <c r="E425" s="153" t="n">
        <v>16930</v>
      </c>
      <c r="F425" s="96" t="n">
        <f aca="false">D425/(D425+E425)</f>
        <v>0.955990080221271</v>
      </c>
      <c r="G425" s="96" t="n">
        <f aca="false">D425/SUMIF($A$2:$A$983,$A425,$D$2:$D$983)</f>
        <v>0.0260766880287674</v>
      </c>
      <c r="H425" s="94" t="n">
        <f aca="false">IF(A425&lt;&gt;A424,1,H424+1)</f>
        <v>14</v>
      </c>
    </row>
    <row r="426" customFormat="false" ht="15" hidden="true" customHeight="false" outlineLevel="0" collapsed="false">
      <c r="A426" s="152" t="s">
        <v>475</v>
      </c>
      <c r="B426" s="152" t="s">
        <v>222</v>
      </c>
      <c r="C426" s="152" t="s">
        <v>272</v>
      </c>
      <c r="D426" s="153" t="n">
        <v>302724</v>
      </c>
      <c r="E426" s="153" t="n">
        <v>0</v>
      </c>
      <c r="F426" s="96" t="n">
        <f aca="false">D426/(D426+E426)</f>
        <v>1</v>
      </c>
      <c r="G426" s="96" t="n">
        <f aca="false">D426/SUMIF($A$2:$A$983,$A426,$D$2:$D$983)</f>
        <v>0.0214654262794369</v>
      </c>
      <c r="H426" s="94" t="n">
        <f aca="false">IF(A426&lt;&gt;A425,1,H425+1)</f>
        <v>15</v>
      </c>
    </row>
    <row r="427" customFormat="false" ht="15" hidden="true" customHeight="false" outlineLevel="0" collapsed="false">
      <c r="A427" s="152" t="s">
        <v>475</v>
      </c>
      <c r="B427" s="152" t="s">
        <v>208</v>
      </c>
      <c r="C427" s="152" t="s">
        <v>213</v>
      </c>
      <c r="D427" s="153" t="n">
        <v>268528</v>
      </c>
      <c r="E427" s="153" t="n">
        <v>0</v>
      </c>
      <c r="F427" s="96" t="n">
        <f aca="false">D427/(D427+E427)</f>
        <v>1</v>
      </c>
      <c r="G427" s="96" t="n">
        <f aca="false">D427/SUMIF($A$2:$A$983,$A427,$D$2:$D$983)</f>
        <v>0.0190406706701967</v>
      </c>
      <c r="H427" s="94" t="n">
        <f aca="false">IF(A427&lt;&gt;A426,1,H426+1)</f>
        <v>16</v>
      </c>
    </row>
    <row r="428" customFormat="false" ht="15" hidden="true" customHeight="false" outlineLevel="0" collapsed="false">
      <c r="A428" s="152" t="s">
        <v>475</v>
      </c>
      <c r="B428" s="152" t="s">
        <v>208</v>
      </c>
      <c r="C428" s="152" t="s">
        <v>209</v>
      </c>
      <c r="D428" s="153" t="n">
        <v>266848</v>
      </c>
      <c r="E428" s="153" t="n">
        <v>33524</v>
      </c>
      <c r="F428" s="96" t="n">
        <f aca="false">D428/(D428+E428)</f>
        <v>0.88839172759112</v>
      </c>
      <c r="G428" s="96" t="n">
        <f aca="false">D428/SUMIF($A$2:$A$983,$A428,$D$2:$D$983)</f>
        <v>0.0189215459356218</v>
      </c>
      <c r="H428" s="94" t="n">
        <f aca="false">IF(A428&lt;&gt;A427,1,H427+1)</f>
        <v>17</v>
      </c>
    </row>
    <row r="429" customFormat="false" ht="15" hidden="true" customHeight="false" outlineLevel="0" collapsed="false">
      <c r="A429" s="152" t="s">
        <v>475</v>
      </c>
      <c r="B429" s="152" t="s">
        <v>206</v>
      </c>
      <c r="C429" s="152" t="s">
        <v>207</v>
      </c>
      <c r="D429" s="153" t="n">
        <v>252942</v>
      </c>
      <c r="E429" s="153" t="n">
        <v>585830</v>
      </c>
      <c r="F429" s="96" t="n">
        <f aca="false">D429/(D429+E429)</f>
        <v>0.301562283910288</v>
      </c>
      <c r="G429" s="96" t="n">
        <f aca="false">D429/SUMIF($A$2:$A$983,$A429,$D$2:$D$983)</f>
        <v>0.017935505126694</v>
      </c>
      <c r="H429" s="94" t="n">
        <f aca="false">IF(A429&lt;&gt;A428,1,H428+1)</f>
        <v>18</v>
      </c>
    </row>
    <row r="430" customFormat="false" ht="15" hidden="true" customHeight="false" outlineLevel="0" collapsed="false">
      <c r="A430" s="152" t="s">
        <v>475</v>
      </c>
      <c r="B430" s="152" t="s">
        <v>218</v>
      </c>
      <c r="C430" s="152" t="s">
        <v>291</v>
      </c>
      <c r="D430" s="153" t="n">
        <v>251262</v>
      </c>
      <c r="E430" s="153" t="n">
        <v>66712</v>
      </c>
      <c r="F430" s="96" t="n">
        <f aca="false">D430/(D430+E430)</f>
        <v>0.790196682747646</v>
      </c>
      <c r="G430" s="96" t="n">
        <f aca="false">D430/SUMIF($A$2:$A$983,$A430,$D$2:$D$983)</f>
        <v>0.0178163803921191</v>
      </c>
      <c r="H430" s="94" t="n">
        <f aca="false">IF(A430&lt;&gt;A429,1,H429+1)</f>
        <v>19</v>
      </c>
    </row>
    <row r="431" customFormat="false" ht="15" hidden="true" customHeight="false" outlineLevel="0" collapsed="false">
      <c r="A431" s="152" t="s">
        <v>475</v>
      </c>
      <c r="B431" s="152" t="s">
        <v>218</v>
      </c>
      <c r="C431" s="152" t="s">
        <v>230</v>
      </c>
      <c r="D431" s="153" t="n">
        <v>165940</v>
      </c>
      <c r="E431" s="153" t="n">
        <v>67048</v>
      </c>
      <c r="F431" s="96" t="n">
        <f aca="false">D431/(D431+E431)</f>
        <v>0.712225522344498</v>
      </c>
      <c r="G431" s="96" t="n">
        <f aca="false">D431/SUMIF($A$2:$A$983,$A431,$D$2:$D$983)</f>
        <v>0.0117664038424762</v>
      </c>
      <c r="H431" s="94" t="n">
        <f aca="false">IF(A431&lt;&gt;A430,1,H430+1)</f>
        <v>20</v>
      </c>
    </row>
    <row r="432" customFormat="false" ht="15" hidden="true" customHeight="false" outlineLevel="0" collapsed="false">
      <c r="A432" s="152" t="s">
        <v>475</v>
      </c>
      <c r="B432" s="152" t="s">
        <v>231</v>
      </c>
      <c r="C432" s="152" t="s">
        <v>268</v>
      </c>
      <c r="D432" s="153" t="n">
        <v>150018</v>
      </c>
      <c r="E432" s="153" t="n">
        <v>0</v>
      </c>
      <c r="F432" s="96" t="n">
        <f aca="false">D432/(D432+E432)</f>
        <v>1</v>
      </c>
      <c r="G432" s="96" t="n">
        <f aca="false">D432/SUMIF($A$2:$A$983,$A432,$D$2:$D$983)</f>
        <v>0.0106374133520585</v>
      </c>
      <c r="H432" s="94" t="n">
        <f aca="false">IF(A432&lt;&gt;A431,1,H431+1)</f>
        <v>21</v>
      </c>
    </row>
    <row r="433" customFormat="false" ht="15" hidden="true" customHeight="false" outlineLevel="0" collapsed="false">
      <c r="A433" s="152" t="s">
        <v>475</v>
      </c>
      <c r="B433" s="152" t="s">
        <v>208</v>
      </c>
      <c r="C433" s="152" t="s">
        <v>241</v>
      </c>
      <c r="D433" s="153" t="n">
        <v>134768</v>
      </c>
      <c r="E433" s="153"/>
      <c r="F433" s="96" t="n">
        <f aca="false">D433/(D433+E433)</f>
        <v>1</v>
      </c>
      <c r="G433" s="96" t="n">
        <f aca="false">D433/SUMIF($A$2:$A$983,$A433,$D$2:$D$983)</f>
        <v>0.00955607275547082</v>
      </c>
      <c r="H433" s="94" t="n">
        <f aca="false">IF(A433&lt;&gt;A432,1,H432+1)</f>
        <v>22</v>
      </c>
    </row>
    <row r="434" customFormat="false" ht="15" hidden="true" customHeight="false" outlineLevel="0" collapsed="false">
      <c r="A434" s="152" t="s">
        <v>475</v>
      </c>
      <c r="B434" s="152" t="s">
        <v>218</v>
      </c>
      <c r="C434" s="152" t="s">
        <v>227</v>
      </c>
      <c r="D434" s="153" t="n">
        <v>134768</v>
      </c>
      <c r="E434" s="153" t="n">
        <v>50454</v>
      </c>
      <c r="F434" s="96" t="n">
        <f aca="false">D434/(D434+E434)</f>
        <v>0.727602552612541</v>
      </c>
      <c r="G434" s="96" t="n">
        <f aca="false">D434/SUMIF($A$2:$A$983,$A434,$D$2:$D$983)</f>
        <v>0.00955607275547082</v>
      </c>
      <c r="H434" s="94" t="n">
        <f aca="false">IF(A434&lt;&gt;A433,1,H433+1)</f>
        <v>23</v>
      </c>
    </row>
    <row r="435" customFormat="false" ht="15" hidden="true" customHeight="false" outlineLevel="0" collapsed="false">
      <c r="A435" s="152" t="s">
        <v>475</v>
      </c>
      <c r="B435" s="152" t="s">
        <v>222</v>
      </c>
      <c r="C435" s="152" t="s">
        <v>281</v>
      </c>
      <c r="D435" s="153" t="n">
        <v>117838</v>
      </c>
      <c r="E435" s="153" t="n">
        <v>0</v>
      </c>
      <c r="F435" s="96" t="n">
        <f aca="false">D435/(D435+E435)</f>
        <v>1</v>
      </c>
      <c r="G435" s="96" t="n">
        <f aca="false">D435/SUMIF($A$2:$A$983,$A435,$D$2:$D$983)</f>
        <v>0.00835560742430822</v>
      </c>
      <c r="H435" s="94" t="n">
        <f aca="false">IF(A435&lt;&gt;A434,1,H434+1)</f>
        <v>24</v>
      </c>
    </row>
    <row r="436" customFormat="false" ht="15" hidden="true" customHeight="false" outlineLevel="0" collapsed="false">
      <c r="A436" s="152" t="s">
        <v>475</v>
      </c>
      <c r="B436" s="152" t="s">
        <v>206</v>
      </c>
      <c r="C436" s="152" t="s">
        <v>250</v>
      </c>
      <c r="D436" s="153" t="n">
        <v>117502</v>
      </c>
      <c r="E436" s="153" t="n">
        <v>184886</v>
      </c>
      <c r="F436" s="96" t="n">
        <f aca="false">D436/(D436+E436)</f>
        <v>0.388580234665397</v>
      </c>
      <c r="G436" s="96" t="n">
        <f aca="false">D436/SUMIF($A$2:$A$983,$A436,$D$2:$D$983)</f>
        <v>0.00833178247739324</v>
      </c>
      <c r="H436" s="94" t="n">
        <f aca="false">IF(A436&lt;&gt;A435,1,H435+1)</f>
        <v>25</v>
      </c>
    </row>
    <row r="437" customFormat="false" ht="15" hidden="true" customHeight="false" outlineLevel="0" collapsed="false">
      <c r="A437" s="152" t="s">
        <v>475</v>
      </c>
      <c r="B437" s="152" t="s">
        <v>208</v>
      </c>
      <c r="C437" s="152" t="s">
        <v>269</v>
      </c>
      <c r="D437" s="153" t="n">
        <v>117166</v>
      </c>
      <c r="E437" s="153" t="n">
        <v>16594</v>
      </c>
      <c r="F437" s="96" t="n">
        <f aca="false">D437/(D437+E437)</f>
        <v>0.875941985645933</v>
      </c>
      <c r="G437" s="96" t="n">
        <f aca="false">D437/SUMIF($A$2:$A$983,$A437,$D$2:$D$983)</f>
        <v>0.00830795753047826</v>
      </c>
      <c r="H437" s="94" t="n">
        <f aca="false">IF(A437&lt;&gt;A436,1,H436+1)</f>
        <v>26</v>
      </c>
    </row>
    <row r="438" customFormat="false" ht="15" hidden="true" customHeight="false" outlineLevel="0" collapsed="false">
      <c r="A438" s="152" t="s">
        <v>475</v>
      </c>
      <c r="B438" s="152" t="s">
        <v>218</v>
      </c>
      <c r="C438" s="152" t="s">
        <v>275</v>
      </c>
      <c r="D438" s="153" t="n">
        <v>116830</v>
      </c>
      <c r="E438" s="153" t="n">
        <v>100572</v>
      </c>
      <c r="F438" s="96" t="n">
        <f aca="false">D438/(D438+E438)</f>
        <v>0.537391560335232</v>
      </c>
      <c r="G438" s="96" t="n">
        <f aca="false">D438/SUMIF($A$2:$A$983,$A438,$D$2:$D$983)</f>
        <v>0.00828413258356327</v>
      </c>
      <c r="H438" s="94" t="n">
        <f aca="false">IF(A438&lt;&gt;A437,1,H437+1)</f>
        <v>27</v>
      </c>
    </row>
    <row r="439" customFormat="false" ht="15" hidden="false" customHeight="false" outlineLevel="0" collapsed="false">
      <c r="A439" s="152" t="s">
        <v>475</v>
      </c>
      <c r="B439" s="152" t="s">
        <v>238</v>
      </c>
      <c r="C439" s="152" t="s">
        <v>242</v>
      </c>
      <c r="D439" s="153" t="n">
        <v>99900</v>
      </c>
      <c r="E439" s="153"/>
      <c r="F439" s="96" t="n">
        <f aca="false">D439/(D439+E439)</f>
        <v>1</v>
      </c>
      <c r="G439" s="96" t="n">
        <f aca="false">D439/SUMIF($A$2:$A$983,$A439,$D$2:$D$983)</f>
        <v>0.00708366725240068</v>
      </c>
      <c r="H439" s="94" t="n">
        <f aca="false">IF(A439&lt;&gt;A438,1,H438+1)</f>
        <v>28</v>
      </c>
    </row>
    <row r="440" customFormat="false" ht="15" hidden="true" customHeight="false" outlineLevel="0" collapsed="false">
      <c r="A440" s="152" t="s">
        <v>475</v>
      </c>
      <c r="B440" s="152" t="s">
        <v>218</v>
      </c>
      <c r="C440" s="152" t="s">
        <v>286</v>
      </c>
      <c r="D440" s="153" t="n">
        <v>84650</v>
      </c>
      <c r="E440" s="153" t="n">
        <v>16594</v>
      </c>
      <c r="F440" s="96" t="n">
        <f aca="false">D440/(D440+E440)</f>
        <v>0.836098929319268</v>
      </c>
      <c r="G440" s="96" t="n">
        <f aca="false">D440/SUMIF($A$2:$A$983,$A440,$D$2:$D$983)</f>
        <v>0.00600232665581299</v>
      </c>
      <c r="H440" s="94" t="n">
        <f aca="false">IF(A440&lt;&gt;A439,1,H439+1)</f>
        <v>29</v>
      </c>
    </row>
    <row r="441" customFormat="false" ht="15" hidden="true" customHeight="false" outlineLevel="0" collapsed="false">
      <c r="A441" s="152" t="s">
        <v>475</v>
      </c>
      <c r="B441" s="152" t="s">
        <v>220</v>
      </c>
      <c r="C441" s="152" t="s">
        <v>240</v>
      </c>
      <c r="D441" s="153" t="n">
        <v>83978</v>
      </c>
      <c r="E441" s="153"/>
      <c r="F441" s="96" t="n">
        <f aca="false">D441/(D441+E441)</f>
        <v>1</v>
      </c>
      <c r="G441" s="96" t="n">
        <f aca="false">D441/SUMIF($A$2:$A$983,$A441,$D$2:$D$983)</f>
        <v>0.00595467676198302</v>
      </c>
      <c r="H441" s="94" t="n">
        <f aca="false">IF(A441&lt;&gt;A440,1,H440+1)</f>
        <v>30</v>
      </c>
    </row>
    <row r="442" customFormat="false" ht="15" hidden="true" customHeight="false" outlineLevel="0" collapsed="false">
      <c r="A442" s="152" t="s">
        <v>475</v>
      </c>
      <c r="B442" s="152" t="s">
        <v>231</v>
      </c>
      <c r="C442" s="152" t="s">
        <v>270</v>
      </c>
      <c r="D442" s="153" t="n">
        <v>83642</v>
      </c>
      <c r="E442" s="153" t="n">
        <v>0</v>
      </c>
      <c r="F442" s="96" t="n">
        <f aca="false">D442/(D442+E442)</f>
        <v>1</v>
      </c>
      <c r="G442" s="96" t="n">
        <f aca="false">D442/SUMIF($A$2:$A$983,$A442,$D$2:$D$983)</f>
        <v>0.00593085181506804</v>
      </c>
      <c r="H442" s="94" t="n">
        <f aca="false">IF(A442&lt;&gt;A441,1,H441+1)</f>
        <v>31</v>
      </c>
    </row>
    <row r="443" customFormat="false" ht="15" hidden="true" customHeight="false" outlineLevel="0" collapsed="false">
      <c r="A443" s="152" t="s">
        <v>475</v>
      </c>
      <c r="B443" s="152" t="s">
        <v>208</v>
      </c>
      <c r="C443" s="152" t="s">
        <v>476</v>
      </c>
      <c r="D443" s="153" t="n">
        <v>67048</v>
      </c>
      <c r="E443" s="153" t="n">
        <v>16930</v>
      </c>
      <c r="F443" s="96" t="n">
        <f aca="false">D443/(D443+E443)</f>
        <v>0.798399580842602</v>
      </c>
      <c r="G443" s="96" t="n">
        <f aca="false">D443/SUMIF($A$2:$A$983,$A443,$D$2:$D$983)</f>
        <v>0.00475421143082043</v>
      </c>
      <c r="H443" s="94" t="n">
        <f aca="false">IF(A443&lt;&gt;A442,1,H442+1)</f>
        <v>32</v>
      </c>
    </row>
    <row r="444" customFormat="false" ht="15" hidden="true" customHeight="false" outlineLevel="0" collapsed="false">
      <c r="A444" s="152" t="s">
        <v>475</v>
      </c>
      <c r="B444" s="152" t="s">
        <v>208</v>
      </c>
      <c r="C444" s="152" t="s">
        <v>477</v>
      </c>
      <c r="D444" s="153" t="n">
        <v>50790</v>
      </c>
      <c r="E444" s="153" t="n">
        <v>33524</v>
      </c>
      <c r="F444" s="96" t="n">
        <f aca="false">D444/(D444+E444)</f>
        <v>0.602391061982589</v>
      </c>
      <c r="G444" s="96" t="n">
        <f aca="false">D444/SUMIF($A$2:$A$983,$A444,$D$2:$D$983)</f>
        <v>0.00360139599348779</v>
      </c>
      <c r="H444" s="94" t="n">
        <f aca="false">IF(A444&lt;&gt;A443,1,H443+1)</f>
        <v>33</v>
      </c>
    </row>
    <row r="445" customFormat="false" ht="15" hidden="true" customHeight="false" outlineLevel="0" collapsed="false">
      <c r="A445" s="152" t="s">
        <v>475</v>
      </c>
      <c r="B445" s="152" t="s">
        <v>218</v>
      </c>
      <c r="C445" s="152" t="s">
        <v>478</v>
      </c>
      <c r="D445" s="153" t="n">
        <v>50454</v>
      </c>
      <c r="E445" s="153" t="n">
        <v>0</v>
      </c>
      <c r="F445" s="96" t="n">
        <f aca="false">D445/(D445+E445)</f>
        <v>1</v>
      </c>
      <c r="G445" s="96" t="n">
        <f aca="false">D445/SUMIF($A$2:$A$983,$A445,$D$2:$D$983)</f>
        <v>0.00357757104657281</v>
      </c>
      <c r="H445" s="94" t="n">
        <f aca="false">IF(A445&lt;&gt;A444,1,H444+1)</f>
        <v>34</v>
      </c>
    </row>
    <row r="446" customFormat="false" ht="15" hidden="true" customHeight="false" outlineLevel="0" collapsed="false">
      <c r="A446" s="152" t="s">
        <v>475</v>
      </c>
      <c r="B446" s="152" t="s">
        <v>222</v>
      </c>
      <c r="C446" s="152" t="s">
        <v>223</v>
      </c>
      <c r="D446" s="153" t="n">
        <v>50454</v>
      </c>
      <c r="E446" s="153" t="n">
        <v>0</v>
      </c>
      <c r="F446" s="96" t="n">
        <f aca="false">D446/(D446+E446)</f>
        <v>1</v>
      </c>
      <c r="G446" s="96" t="n">
        <f aca="false">D446/SUMIF($A$2:$A$983,$A446,$D$2:$D$983)</f>
        <v>0.00357757104657281</v>
      </c>
      <c r="H446" s="94" t="n">
        <f aca="false">IF(A446&lt;&gt;A445,1,H445+1)</f>
        <v>35</v>
      </c>
    </row>
    <row r="447" customFormat="false" ht="15" hidden="true" customHeight="false" outlineLevel="0" collapsed="false">
      <c r="A447" s="152" t="s">
        <v>475</v>
      </c>
      <c r="B447" s="152" t="s">
        <v>220</v>
      </c>
      <c r="C447" s="152" t="s">
        <v>479</v>
      </c>
      <c r="D447" s="153" t="n">
        <v>33524</v>
      </c>
      <c r="E447" s="153" t="n">
        <v>33860</v>
      </c>
      <c r="F447" s="96" t="n">
        <f aca="false">D447/(D447+E447)</f>
        <v>0.497506826546361</v>
      </c>
      <c r="G447" s="96" t="n">
        <f aca="false">D447/SUMIF($A$2:$A$983,$A447,$D$2:$D$983)</f>
        <v>0.00237710571541021</v>
      </c>
      <c r="H447" s="94" t="n">
        <f aca="false">IF(A447&lt;&gt;A446,1,H446+1)</f>
        <v>36</v>
      </c>
    </row>
    <row r="448" customFormat="false" ht="15" hidden="true" customHeight="false" outlineLevel="0" collapsed="false">
      <c r="A448" s="152" t="s">
        <v>475</v>
      </c>
      <c r="B448" s="152" t="s">
        <v>208</v>
      </c>
      <c r="C448" s="152" t="s">
        <v>480</v>
      </c>
      <c r="D448" s="153" t="n">
        <v>33188</v>
      </c>
      <c r="E448" s="153"/>
      <c r="F448" s="96" t="n">
        <f aca="false">D448/(D448+E448)</f>
        <v>1</v>
      </c>
      <c r="G448" s="96" t="n">
        <f aca="false">D448/SUMIF($A$2:$A$983,$A448,$D$2:$D$983)</f>
        <v>0.00235328076849523</v>
      </c>
      <c r="H448" s="94" t="n">
        <f aca="false">IF(A448&lt;&gt;A447,1,H447+1)</f>
        <v>37</v>
      </c>
    </row>
    <row r="449" customFormat="false" ht="15" hidden="true" customHeight="false" outlineLevel="0" collapsed="false">
      <c r="A449" s="152" t="s">
        <v>475</v>
      </c>
      <c r="B449" s="152" t="s">
        <v>218</v>
      </c>
      <c r="C449" s="152" t="s">
        <v>249</v>
      </c>
      <c r="D449" s="153" t="n">
        <v>33188</v>
      </c>
      <c r="E449" s="153" t="n">
        <v>0</v>
      </c>
      <c r="F449" s="96" t="n">
        <f aca="false">D449/(D449+E449)</f>
        <v>1</v>
      </c>
      <c r="G449" s="96" t="n">
        <f aca="false">D449/SUMIF($A$2:$A$983,$A449,$D$2:$D$983)</f>
        <v>0.00235328076849523</v>
      </c>
      <c r="H449" s="94" t="n">
        <f aca="false">IF(A449&lt;&gt;A448,1,H448+1)</f>
        <v>38</v>
      </c>
    </row>
    <row r="450" customFormat="false" ht="15" hidden="true" customHeight="false" outlineLevel="0" collapsed="false">
      <c r="A450" s="152" t="s">
        <v>475</v>
      </c>
      <c r="B450" s="152" t="s">
        <v>220</v>
      </c>
      <c r="C450" s="152" t="s">
        <v>471</v>
      </c>
      <c r="D450" s="153" t="n">
        <v>16930</v>
      </c>
      <c r="E450" s="153"/>
      <c r="F450" s="96" t="n">
        <f aca="false">D450/(D450+E450)</f>
        <v>1</v>
      </c>
      <c r="G450" s="96" t="n">
        <f aca="false">D450/SUMIF($A$2:$A$983,$A450,$D$2:$D$983)</f>
        <v>0.0012004653311626</v>
      </c>
      <c r="H450" s="94" t="n">
        <f aca="false">IF(A450&lt;&gt;A449,1,H449+1)</f>
        <v>39</v>
      </c>
    </row>
    <row r="451" customFormat="false" ht="15" hidden="true" customHeight="false" outlineLevel="0" collapsed="false">
      <c r="A451" s="152" t="s">
        <v>475</v>
      </c>
      <c r="B451" s="152" t="s">
        <v>220</v>
      </c>
      <c r="C451" s="152" t="s">
        <v>481</v>
      </c>
      <c r="D451" s="153" t="n">
        <v>16930</v>
      </c>
      <c r="E451" s="153" t="n">
        <v>0</v>
      </c>
      <c r="F451" s="96" t="n">
        <f aca="false">D451/(D451+E451)</f>
        <v>1</v>
      </c>
      <c r="G451" s="96" t="n">
        <f aca="false">D451/SUMIF($A$2:$A$983,$A451,$D$2:$D$983)</f>
        <v>0.0012004653311626</v>
      </c>
      <c r="H451" s="94" t="n">
        <f aca="false">IF(A451&lt;&gt;A450,1,H450+1)</f>
        <v>40</v>
      </c>
    </row>
    <row r="452" customFormat="false" ht="15" hidden="true" customHeight="false" outlineLevel="0" collapsed="false">
      <c r="A452" s="152" t="s">
        <v>475</v>
      </c>
      <c r="B452" s="152" t="s">
        <v>231</v>
      </c>
      <c r="C452" s="152" t="s">
        <v>266</v>
      </c>
      <c r="D452" s="153" t="n">
        <v>16930</v>
      </c>
      <c r="E452" s="153" t="n">
        <v>33860</v>
      </c>
      <c r="F452" s="96" t="n">
        <f aca="false">D452/(D452+E452)</f>
        <v>0.333333333333333</v>
      </c>
      <c r="G452" s="96" t="n">
        <f aca="false">D452/SUMIF($A$2:$A$983,$A452,$D$2:$D$983)</f>
        <v>0.0012004653311626</v>
      </c>
      <c r="H452" s="94" t="n">
        <f aca="false">IF(A452&lt;&gt;A451,1,H451+1)</f>
        <v>41</v>
      </c>
    </row>
    <row r="453" customFormat="false" ht="15" hidden="true" customHeight="false" outlineLevel="0" collapsed="false">
      <c r="A453" s="152" t="s">
        <v>475</v>
      </c>
      <c r="B453" s="152" t="s">
        <v>208</v>
      </c>
      <c r="C453" s="152" t="s">
        <v>331</v>
      </c>
      <c r="D453" s="153" t="n">
        <v>16594</v>
      </c>
      <c r="E453" s="153"/>
      <c r="F453" s="96" t="n">
        <f aca="false">D453/(D453+E453)</f>
        <v>1</v>
      </c>
      <c r="G453" s="96" t="n">
        <f aca="false">D453/SUMIF($A$2:$A$983,$A453,$D$2:$D$983)</f>
        <v>0.00117664038424762</v>
      </c>
      <c r="H453" s="94" t="n">
        <f aca="false">IF(A453&lt;&gt;A452,1,H452+1)</f>
        <v>42</v>
      </c>
    </row>
    <row r="454" customFormat="false" ht="15" hidden="true" customHeight="false" outlineLevel="0" collapsed="false">
      <c r="A454" s="152" t="s">
        <v>475</v>
      </c>
      <c r="B454" s="152" t="s">
        <v>220</v>
      </c>
      <c r="C454" s="152" t="s">
        <v>482</v>
      </c>
      <c r="D454" s="153" t="n">
        <v>16594</v>
      </c>
      <c r="E454" s="153"/>
      <c r="F454" s="96" t="n">
        <f aca="false">D454/(D454+E454)</f>
        <v>1</v>
      </c>
      <c r="G454" s="96" t="n">
        <f aca="false">D454/SUMIF($A$2:$A$983,$A454,$D$2:$D$983)</f>
        <v>0.00117664038424762</v>
      </c>
      <c r="H454" s="94" t="n">
        <f aca="false">IF(A454&lt;&gt;A453,1,H453+1)</f>
        <v>43</v>
      </c>
    </row>
    <row r="455" customFormat="false" ht="15" hidden="true" customHeight="false" outlineLevel="0" collapsed="false">
      <c r="A455" s="152" t="s">
        <v>475</v>
      </c>
      <c r="B455" s="152" t="s">
        <v>231</v>
      </c>
      <c r="C455" s="152" t="s">
        <v>329</v>
      </c>
      <c r="D455" s="153" t="n">
        <v>16594</v>
      </c>
      <c r="E455" s="153"/>
      <c r="F455" s="96" t="n">
        <f aca="false">D455/(D455+E455)</f>
        <v>1</v>
      </c>
      <c r="G455" s="96" t="n">
        <f aca="false">D455/SUMIF($A$2:$A$983,$A455,$D$2:$D$983)</f>
        <v>0.00117664038424762</v>
      </c>
      <c r="H455" s="94" t="n">
        <f aca="false">IF(A455&lt;&gt;A454,1,H454+1)</f>
        <v>44</v>
      </c>
    </row>
    <row r="456" customFormat="false" ht="15" hidden="true" customHeight="false" outlineLevel="0" collapsed="false">
      <c r="A456" s="152" t="s">
        <v>475</v>
      </c>
      <c r="B456" s="152" t="s">
        <v>208</v>
      </c>
      <c r="C456" s="152" t="s">
        <v>483</v>
      </c>
      <c r="D456" s="153" t="n">
        <v>16594</v>
      </c>
      <c r="E456" s="153"/>
      <c r="F456" s="96" t="n">
        <f aca="false">D456/(D456+E456)</f>
        <v>1</v>
      </c>
      <c r="G456" s="96" t="n">
        <f aca="false">D456/SUMIF($A$2:$A$983,$A456,$D$2:$D$983)</f>
        <v>0.00117664038424762</v>
      </c>
      <c r="H456" s="94" t="n">
        <f aca="false">IF(A456&lt;&gt;A455,1,H455+1)</f>
        <v>45</v>
      </c>
    </row>
    <row r="457" customFormat="false" ht="15" hidden="true" customHeight="false" outlineLevel="0" collapsed="false">
      <c r="A457" s="152" t="s">
        <v>475</v>
      </c>
      <c r="B457" s="152" t="s">
        <v>208</v>
      </c>
      <c r="C457" s="152" t="s">
        <v>484</v>
      </c>
      <c r="D457" s="153" t="n">
        <v>16594</v>
      </c>
      <c r="E457" s="153" t="n">
        <v>16594</v>
      </c>
      <c r="F457" s="96" t="n">
        <f aca="false">D457/(D457+E457)</f>
        <v>0.5</v>
      </c>
      <c r="G457" s="96" t="n">
        <f aca="false">D457/SUMIF($A$2:$A$983,$A457,$D$2:$D$983)</f>
        <v>0.00117664038424762</v>
      </c>
      <c r="H457" s="94" t="n">
        <f aca="false">IF(A457&lt;&gt;A456,1,H456+1)</f>
        <v>46</v>
      </c>
    </row>
    <row r="458" customFormat="false" ht="15" hidden="true" customHeight="false" outlineLevel="0" collapsed="false">
      <c r="A458" s="154" t="s">
        <v>475</v>
      </c>
      <c r="B458" s="152" t="s">
        <v>324</v>
      </c>
      <c r="C458" s="155" t="n">
        <v>0</v>
      </c>
      <c r="D458" s="156" t="n">
        <v>1</v>
      </c>
      <c r="F458" s="96" t="n">
        <f aca="false">D458/(D458+E458)</f>
        <v>1</v>
      </c>
      <c r="G458" s="96" t="n">
        <f aca="false">D458/SUMIF($A$2:$A$983,$A458,$D$2:$D$983)</f>
        <v>7.09075801041109E-008</v>
      </c>
      <c r="H458" s="94" t="n">
        <f aca="false">IF(A458&lt;&gt;A457,1,H457+1)</f>
        <v>47</v>
      </c>
    </row>
    <row r="459" customFormat="false" ht="15" hidden="true" customHeight="false" outlineLevel="0" collapsed="false">
      <c r="A459" s="154" t="s">
        <v>475</v>
      </c>
      <c r="B459" s="152" t="s">
        <v>485</v>
      </c>
      <c r="C459" s="155" t="n">
        <v>0</v>
      </c>
      <c r="D459" s="156" t="n">
        <v>1</v>
      </c>
      <c r="F459" s="96" t="n">
        <f aca="false">D459/(D459+E459)</f>
        <v>1</v>
      </c>
      <c r="G459" s="96" t="n">
        <f aca="false">D459/SUMIF($A$2:$A$983,$A459,$D$2:$D$983)</f>
        <v>7.09075801041109E-008</v>
      </c>
      <c r="H459" s="94" t="n">
        <f aca="false">IF(A459&lt;&gt;A458,1,H458+1)</f>
        <v>48</v>
      </c>
    </row>
    <row r="460" customFormat="false" ht="15" hidden="true" customHeight="false" outlineLevel="0" collapsed="false">
      <c r="A460" s="154" t="s">
        <v>475</v>
      </c>
      <c r="B460" s="152" t="s">
        <v>311</v>
      </c>
      <c r="C460" s="155" t="n">
        <v>0</v>
      </c>
      <c r="D460" s="156" t="n">
        <v>1</v>
      </c>
      <c r="F460" s="96" t="n">
        <f aca="false">D460/(D460+E460)</f>
        <v>1</v>
      </c>
      <c r="G460" s="96" t="n">
        <f aca="false">D460/SUMIF($A$2:$A$983,$A460,$D$2:$D$983)</f>
        <v>7.09075801041109E-008</v>
      </c>
      <c r="H460" s="94" t="n">
        <f aca="false">IF(A460&lt;&gt;A459,1,H459+1)</f>
        <v>49</v>
      </c>
    </row>
    <row r="461" customFormat="false" ht="15" hidden="true" customHeight="false" outlineLevel="0" collapsed="false">
      <c r="A461" s="154" t="s">
        <v>475</v>
      </c>
      <c r="B461" s="152" t="s">
        <v>207</v>
      </c>
      <c r="C461" s="155" t="n">
        <v>0.301562283910288</v>
      </c>
      <c r="D461" s="156" t="n">
        <v>0.698437716089712</v>
      </c>
      <c r="F461" s="96" t="n">
        <f aca="false">D461/(D461+E461)</f>
        <v>1</v>
      </c>
      <c r="G461" s="96" t="n">
        <f aca="false">D461/SUMIF($A$2:$A$983,$A461,$D$2:$D$983)</f>
        <v>4.95245283013635E-008</v>
      </c>
      <c r="H461" s="94" t="n">
        <f aca="false">IF(A461&lt;&gt;A460,1,H460+1)</f>
        <v>50</v>
      </c>
    </row>
    <row r="462" customFormat="false" ht="15" hidden="true" customHeight="false" outlineLevel="0" collapsed="false">
      <c r="A462" s="154" t="s">
        <v>475</v>
      </c>
      <c r="B462" s="152" t="s">
        <v>250</v>
      </c>
      <c r="C462" s="155" t="n">
        <v>0.388580234665397</v>
      </c>
      <c r="D462" s="156" t="n">
        <v>0.611419765334603</v>
      </c>
      <c r="F462" s="96" t="n">
        <f aca="false">D462/(D462+E462)</f>
        <v>1</v>
      </c>
      <c r="G462" s="96" t="n">
        <f aca="false">D462/SUMIF($A$2:$A$983,$A462,$D$2:$D$983)</f>
        <v>4.33542959877001E-008</v>
      </c>
      <c r="H462" s="94" t="n">
        <f aca="false">IF(A462&lt;&gt;A461,1,H461+1)</f>
        <v>51</v>
      </c>
    </row>
    <row r="463" customFormat="false" ht="15" hidden="true" customHeight="false" outlineLevel="0" collapsed="false">
      <c r="A463" s="154" t="s">
        <v>475</v>
      </c>
      <c r="B463" s="152" t="s">
        <v>211</v>
      </c>
      <c r="C463" s="155" t="n">
        <v>0.43992839482039</v>
      </c>
      <c r="D463" s="156" t="n">
        <v>0.56007160517961</v>
      </c>
      <c r="F463" s="96" t="n">
        <f aca="false">D463/(D463+E463)</f>
        <v>1</v>
      </c>
      <c r="G463" s="96" t="n">
        <f aca="false">D463/SUMIF($A$2:$A$983,$A463,$D$2:$D$983)</f>
        <v>3.97133222083112E-008</v>
      </c>
      <c r="H463" s="94" t="n">
        <f aca="false">IF(A463&lt;&gt;A462,1,H462+1)</f>
        <v>52</v>
      </c>
    </row>
    <row r="464" customFormat="false" ht="15" hidden="true" customHeight="false" outlineLevel="0" collapsed="false">
      <c r="A464" s="154" t="s">
        <v>475</v>
      </c>
      <c r="B464" s="152" t="s">
        <v>217</v>
      </c>
      <c r="C464" s="155" t="n">
        <v>0.482231279709254</v>
      </c>
      <c r="D464" s="156" t="n">
        <v>0.517768720290746</v>
      </c>
      <c r="F464" s="96" t="n">
        <f aca="false">D464/(D464+E464)</f>
        <v>1</v>
      </c>
      <c r="G464" s="96" t="n">
        <f aca="false">D464/SUMIF($A$2:$A$983,$A464,$D$2:$D$983)</f>
        <v>3.67137270094191E-008</v>
      </c>
      <c r="H464" s="94" t="n">
        <f aca="false">IF(A464&lt;&gt;A463,1,H463+1)</f>
        <v>53</v>
      </c>
    </row>
    <row r="465" customFormat="false" ht="15" hidden="true" customHeight="false" outlineLevel="0" collapsed="false">
      <c r="A465" s="154" t="s">
        <v>475</v>
      </c>
      <c r="B465" s="152" t="s">
        <v>226</v>
      </c>
      <c r="C465" s="155" t="n">
        <v>0.491116721970713</v>
      </c>
      <c r="D465" s="156" t="n">
        <v>0.508883278029287</v>
      </c>
      <c r="F465" s="96" t="n">
        <f aca="false">D465/(D465+E465)</f>
        <v>1</v>
      </c>
      <c r="G465" s="96" t="n">
        <f aca="false">D465/SUMIF($A$2:$A$983,$A465,$D$2:$D$983)</f>
        <v>3.60836818005042E-008</v>
      </c>
      <c r="H465" s="94" t="n">
        <f aca="false">IF(A465&lt;&gt;A464,1,H464+1)</f>
        <v>54</v>
      </c>
    </row>
    <row r="466" customFormat="false" ht="15" hidden="true" customHeight="false" outlineLevel="0" collapsed="false">
      <c r="A466" s="154" t="s">
        <v>475</v>
      </c>
      <c r="B466" s="152" t="s">
        <v>486</v>
      </c>
      <c r="C466" s="155" t="n">
        <v>0.494988664837132</v>
      </c>
      <c r="D466" s="156" t="n">
        <v>0.505011335162869</v>
      </c>
      <c r="F466" s="96" t="n">
        <f aca="false">D466/(D466+E466)</f>
        <v>1</v>
      </c>
      <c r="G466" s="96" t="n">
        <f aca="false">D466/SUMIF($A$2:$A$983,$A466,$D$2:$D$983)</f>
        <v>3.58091317015451E-008</v>
      </c>
      <c r="H466" s="94" t="n">
        <f aca="false">IF(A466&lt;&gt;A465,1,H465+1)</f>
        <v>55</v>
      </c>
    </row>
    <row r="467" customFormat="false" ht="15" hidden="true" customHeight="false" outlineLevel="0" collapsed="false">
      <c r="A467" s="154" t="s">
        <v>475</v>
      </c>
      <c r="B467" s="152" t="s">
        <v>479</v>
      </c>
      <c r="C467" s="155" t="n">
        <v>0.497506826546361</v>
      </c>
      <c r="D467" s="156" t="n">
        <v>0.502493173453639</v>
      </c>
      <c r="F467" s="96" t="n">
        <f aca="false">D467/(D467+E467)</f>
        <v>1</v>
      </c>
      <c r="G467" s="96" t="n">
        <f aca="false">D467/SUMIF($A$2:$A$983,$A467,$D$2:$D$983)</f>
        <v>3.56305749484328E-008</v>
      </c>
      <c r="H467" s="94" t="n">
        <f aca="false">IF(A467&lt;&gt;A466,1,H466+1)</f>
        <v>56</v>
      </c>
    </row>
    <row r="468" customFormat="false" ht="15" hidden="true" customHeight="false" outlineLevel="0" collapsed="false">
      <c r="A468" s="154" t="s">
        <v>475</v>
      </c>
      <c r="B468" s="152" t="s">
        <v>487</v>
      </c>
      <c r="C468" s="155" t="n">
        <v>0.5</v>
      </c>
      <c r="D468" s="156" t="n">
        <v>0.5</v>
      </c>
      <c r="F468" s="96" t="n">
        <f aca="false">D468/(D468+E468)</f>
        <v>1</v>
      </c>
      <c r="G468" s="96" t="n">
        <f aca="false">D468/SUMIF($A$2:$A$983,$A468,$D$2:$D$983)</f>
        <v>3.54537900520554E-008</v>
      </c>
      <c r="H468" s="94" t="n">
        <f aca="false">IF(A468&lt;&gt;A467,1,H467+1)</f>
        <v>57</v>
      </c>
    </row>
    <row r="469" customFormat="false" ht="15" hidden="true" customHeight="false" outlineLevel="0" collapsed="false">
      <c r="A469" s="154" t="s">
        <v>475</v>
      </c>
      <c r="B469" s="152" t="s">
        <v>484</v>
      </c>
      <c r="C469" s="155" t="n">
        <v>0.5</v>
      </c>
      <c r="D469" s="156" t="n">
        <v>0.5</v>
      </c>
      <c r="F469" s="96" t="n">
        <f aca="false">D469/(D469+E469)</f>
        <v>1</v>
      </c>
      <c r="G469" s="96" t="n">
        <f aca="false">D469/SUMIF($A$2:$A$983,$A469,$D$2:$D$983)</f>
        <v>3.54537900520554E-008</v>
      </c>
      <c r="H469" s="94" t="n">
        <f aca="false">IF(A469&lt;&gt;A468,1,H468+1)</f>
        <v>58</v>
      </c>
    </row>
    <row r="470" customFormat="false" ht="15" hidden="true" customHeight="false" outlineLevel="0" collapsed="false">
      <c r="A470" s="154" t="s">
        <v>475</v>
      </c>
      <c r="B470" s="152" t="s">
        <v>214</v>
      </c>
      <c r="C470" s="155" t="n">
        <v>0.500465307967402</v>
      </c>
      <c r="D470" s="156" t="n">
        <v>0.499534692032598</v>
      </c>
      <c r="F470" s="96" t="n">
        <f aca="false">D470/(D470+E470)</f>
        <v>1</v>
      </c>
      <c r="G470" s="96" t="n">
        <f aca="false">D470/SUMIF($A$2:$A$983,$A470,$D$2:$D$983)</f>
        <v>3.54207961900838E-008</v>
      </c>
      <c r="H470" s="94" t="n">
        <f aca="false">IF(A470&lt;&gt;A469,1,H469+1)</f>
        <v>59</v>
      </c>
    </row>
    <row r="471" customFormat="false" ht="15" hidden="true" customHeight="false" outlineLevel="0" collapsed="false">
      <c r="A471" s="154" t="s">
        <v>475</v>
      </c>
      <c r="B471" s="152" t="s">
        <v>219</v>
      </c>
      <c r="C471" s="155" t="n">
        <v>0.502814432995318</v>
      </c>
      <c r="D471" s="156" t="n">
        <v>0.497185567004682</v>
      </c>
      <c r="F471" s="96" t="n">
        <f aca="false">D471/(D471+E471)</f>
        <v>1</v>
      </c>
      <c r="G471" s="96" t="n">
        <f aca="false">D471/SUMIF($A$2:$A$983,$A471,$D$2:$D$983)</f>
        <v>3.52542254189923E-008</v>
      </c>
      <c r="H471" s="94" t="n">
        <f aca="false">IF(A471&lt;&gt;A470,1,H470+1)</f>
        <v>60</v>
      </c>
    </row>
    <row r="472" customFormat="false" ht="15" hidden="true" customHeight="false" outlineLevel="0" collapsed="false">
      <c r="A472" s="154" t="s">
        <v>475</v>
      </c>
      <c r="B472" s="152" t="s">
        <v>277</v>
      </c>
      <c r="C472" s="155" t="n">
        <v>0.520607316006994</v>
      </c>
      <c r="D472" s="156" t="n">
        <v>0.479392683993006</v>
      </c>
      <c r="F472" s="96" t="n">
        <f aca="false">D472/(D472+E472)</f>
        <v>1</v>
      </c>
      <c r="G472" s="96" t="n">
        <f aca="false">D472/SUMIF($A$2:$A$983,$A472,$D$2:$D$983)</f>
        <v>3.39925751415588E-008</v>
      </c>
      <c r="H472" s="94" t="n">
        <f aca="false">IF(A472&lt;&gt;A471,1,H471+1)</f>
        <v>61</v>
      </c>
    </row>
    <row r="473" customFormat="false" ht="15" hidden="true" customHeight="false" outlineLevel="0" collapsed="false">
      <c r="A473" s="154" t="s">
        <v>475</v>
      </c>
      <c r="B473" s="152" t="s">
        <v>275</v>
      </c>
      <c r="C473" s="155" t="n">
        <v>0.537391560335232</v>
      </c>
      <c r="D473" s="156" t="n">
        <v>0.462608439664769</v>
      </c>
      <c r="F473" s="96" t="n">
        <f aca="false">D473/(D473+E473)</f>
        <v>1</v>
      </c>
      <c r="G473" s="96" t="n">
        <f aca="false">D473/SUMIF($A$2:$A$983,$A473,$D$2:$D$983)</f>
        <v>3.28024449923673E-008</v>
      </c>
      <c r="H473" s="94" t="n">
        <f aca="false">IF(A473&lt;&gt;A472,1,H472+1)</f>
        <v>62</v>
      </c>
    </row>
    <row r="474" customFormat="false" ht="15" hidden="true" customHeight="false" outlineLevel="0" collapsed="false">
      <c r="A474" s="154" t="s">
        <v>475</v>
      </c>
      <c r="B474" s="152" t="s">
        <v>477</v>
      </c>
      <c r="C474" s="155" t="n">
        <v>0.602391061982589</v>
      </c>
      <c r="D474" s="156" t="n">
        <v>0.397608938017411</v>
      </c>
      <c r="F474" s="96" t="n">
        <f aca="false">D474/(D474+E474)</f>
        <v>1</v>
      </c>
      <c r="G474" s="96" t="n">
        <f aca="false">D474/SUMIF($A$2:$A$983,$A474,$D$2:$D$983)</f>
        <v>2.819348762258E-008</v>
      </c>
      <c r="H474" s="94" t="n">
        <f aca="false">IF(A474&lt;&gt;A473,1,H473+1)</f>
        <v>63</v>
      </c>
    </row>
    <row r="475" customFormat="false" ht="15" hidden="true" customHeight="false" outlineLevel="0" collapsed="false">
      <c r="A475" s="154" t="s">
        <v>475</v>
      </c>
      <c r="B475" s="152" t="s">
        <v>266</v>
      </c>
      <c r="C475" s="155" t="n">
        <v>0.617963612363526</v>
      </c>
      <c r="D475" s="156" t="n">
        <v>0.382036387636474</v>
      </c>
      <c r="F475" s="96" t="n">
        <f aca="false">D475/(D475+E475)</f>
        <v>1</v>
      </c>
      <c r="G475" s="96" t="n">
        <f aca="false">D475/SUMIF($A$2:$A$983,$A475,$D$2:$D$983)</f>
        <v>2.70892757590184E-008</v>
      </c>
      <c r="H475" s="94" t="n">
        <f aca="false">IF(A475&lt;&gt;A474,1,H474+1)</f>
        <v>64</v>
      </c>
    </row>
    <row r="476" customFormat="false" ht="15" hidden="true" customHeight="false" outlineLevel="0" collapsed="false">
      <c r="A476" s="154" t="s">
        <v>475</v>
      </c>
      <c r="B476" s="152" t="s">
        <v>230</v>
      </c>
      <c r="C476" s="155" t="n">
        <v>0.712225522344498</v>
      </c>
      <c r="D476" s="156" t="n">
        <v>0.287774477655502</v>
      </c>
      <c r="F476" s="96" t="n">
        <f aca="false">D476/(D476+E476)</f>
        <v>1</v>
      </c>
      <c r="G476" s="96" t="n">
        <f aca="false">D476/SUMIF($A$2:$A$983,$A476,$D$2:$D$983)</f>
        <v>2.04053918262761E-008</v>
      </c>
      <c r="H476" s="94" t="n">
        <f aca="false">IF(A476&lt;&gt;A475,1,H475+1)</f>
        <v>65</v>
      </c>
    </row>
    <row r="477" customFormat="false" ht="15" hidden="true" customHeight="false" outlineLevel="0" collapsed="false">
      <c r="A477" s="154" t="s">
        <v>475</v>
      </c>
      <c r="B477" s="152" t="s">
        <v>227</v>
      </c>
      <c r="C477" s="155" t="n">
        <v>0.727602552612541</v>
      </c>
      <c r="D477" s="156" t="n">
        <v>0.272397447387459</v>
      </c>
      <c r="F477" s="96" t="n">
        <f aca="false">D477/(D477+E477)</f>
        <v>1</v>
      </c>
      <c r="G477" s="96" t="n">
        <f aca="false">D477/SUMIF($A$2:$A$983,$A477,$D$2:$D$983)</f>
        <v>1.93150438207816E-008</v>
      </c>
      <c r="H477" s="94" t="n">
        <f aca="false">IF(A477&lt;&gt;A476,1,H476+1)</f>
        <v>66</v>
      </c>
    </row>
    <row r="478" customFormat="false" ht="15" hidden="true" customHeight="false" outlineLevel="0" collapsed="false">
      <c r="A478" s="154" t="s">
        <v>475</v>
      </c>
      <c r="B478" s="152" t="s">
        <v>291</v>
      </c>
      <c r="C478" s="155" t="n">
        <v>0.790196682747646</v>
      </c>
      <c r="D478" s="156" t="n">
        <v>0.209803317252354</v>
      </c>
      <c r="F478" s="96" t="n">
        <f aca="false">D478/(D478+E478)</f>
        <v>1</v>
      </c>
      <c r="G478" s="96" t="n">
        <f aca="false">D478/SUMIF($A$2:$A$983,$A478,$D$2:$D$983)</f>
        <v>1.48766455241795E-008</v>
      </c>
      <c r="H478" s="94" t="n">
        <f aca="false">IF(A478&lt;&gt;A477,1,H477+1)</f>
        <v>67</v>
      </c>
    </row>
    <row r="479" customFormat="false" ht="15" hidden="true" customHeight="false" outlineLevel="0" collapsed="false">
      <c r="A479" s="154" t="s">
        <v>475</v>
      </c>
      <c r="B479" s="152" t="s">
        <v>317</v>
      </c>
      <c r="C479" s="155" t="n">
        <v>0.795793059254368</v>
      </c>
      <c r="D479" s="156" t="n">
        <v>0.204206940745632</v>
      </c>
      <c r="F479" s="96" t="n">
        <f aca="false">D479/(D479+E479)</f>
        <v>1</v>
      </c>
      <c r="G479" s="96" t="n">
        <f aca="false">D479/SUMIF($A$2:$A$983,$A479,$D$2:$D$983)</f>
        <v>1.44798200087363E-008</v>
      </c>
      <c r="H479" s="94" t="n">
        <f aca="false">IF(A479&lt;&gt;A478,1,H478+1)</f>
        <v>68</v>
      </c>
    </row>
    <row r="480" customFormat="false" ht="15" hidden="true" customHeight="false" outlineLevel="0" collapsed="false">
      <c r="A480" s="154" t="s">
        <v>475</v>
      </c>
      <c r="B480" s="152" t="s">
        <v>476</v>
      </c>
      <c r="C480" s="155" t="n">
        <v>0.798399580842602</v>
      </c>
      <c r="D480" s="156" t="n">
        <v>0.201600419157398</v>
      </c>
      <c r="F480" s="96" t="n">
        <f aca="false">D480/(D480+E480)</f>
        <v>1</v>
      </c>
      <c r="G480" s="96" t="n">
        <f aca="false">D480/SUMIF($A$2:$A$983,$A480,$D$2:$D$983)</f>
        <v>1.42949978704256E-008</v>
      </c>
      <c r="H480" s="94" t="n">
        <f aca="false">IF(A480&lt;&gt;A479,1,H479+1)</f>
        <v>69</v>
      </c>
    </row>
    <row r="481" customFormat="false" ht="15" hidden="true" customHeight="false" outlineLevel="0" collapsed="false">
      <c r="A481" s="154" t="s">
        <v>475</v>
      </c>
      <c r="B481" s="152" t="s">
        <v>286</v>
      </c>
      <c r="C481" s="155" t="n">
        <v>0.836098929319268</v>
      </c>
      <c r="D481" s="156" t="n">
        <v>0.163901070680732</v>
      </c>
      <c r="F481" s="96" t="n">
        <f aca="false">D481/(D481+E481)</f>
        <v>1</v>
      </c>
      <c r="G481" s="96" t="n">
        <f aca="false">D481/SUMIF($A$2:$A$983,$A481,$D$2:$D$983)</f>
        <v>1.16218282984435E-008</v>
      </c>
      <c r="H481" s="94" t="n">
        <f aca="false">IF(A481&lt;&gt;A480,1,H480+1)</f>
        <v>70</v>
      </c>
    </row>
    <row r="482" customFormat="false" ht="15" hidden="true" customHeight="false" outlineLevel="0" collapsed="false">
      <c r="A482" s="154" t="s">
        <v>475</v>
      </c>
      <c r="B482" s="152" t="s">
        <v>269</v>
      </c>
      <c r="C482" s="155" t="n">
        <v>0.875941985645933</v>
      </c>
      <c r="D482" s="156" t="n">
        <v>0.124058014354067</v>
      </c>
      <c r="F482" s="96" t="n">
        <f aca="false">D482/(D482+E482)</f>
        <v>1</v>
      </c>
      <c r="G482" s="96" t="n">
        <f aca="false">D482/SUMIF($A$2:$A$983,$A482,$D$2:$D$983)</f>
        <v>8.79665359036794E-009</v>
      </c>
      <c r="H482" s="94" t="n">
        <f aca="false">IF(A482&lt;&gt;A481,1,H481+1)</f>
        <v>71</v>
      </c>
    </row>
    <row r="483" customFormat="false" ht="15" hidden="true" customHeight="false" outlineLevel="0" collapsed="false">
      <c r="A483" s="154" t="s">
        <v>475</v>
      </c>
      <c r="B483" s="152" t="s">
        <v>209</v>
      </c>
      <c r="C483" s="155" t="n">
        <v>0.888391727591121</v>
      </c>
      <c r="D483" s="156" t="n">
        <v>0.11160827240888</v>
      </c>
      <c r="F483" s="96" t="n">
        <f aca="false">D483/(D483+E483)</f>
        <v>1</v>
      </c>
      <c r="G483" s="96" t="n">
        <f aca="false">D483/SUMIF($A$2:$A$983,$A483,$D$2:$D$983)</f>
        <v>7.91387251611406E-009</v>
      </c>
      <c r="H483" s="94" t="n">
        <f aca="false">IF(A483&lt;&gt;A482,1,H482+1)</f>
        <v>72</v>
      </c>
    </row>
    <row r="484" customFormat="false" ht="15" hidden="true" customHeight="false" outlineLevel="0" collapsed="false">
      <c r="A484" s="154" t="s">
        <v>475</v>
      </c>
      <c r="B484" s="152" t="s">
        <v>488</v>
      </c>
      <c r="C484" s="155" t="n">
        <v>0.900803424117071</v>
      </c>
      <c r="D484" s="156" t="n">
        <v>0.0991965758829296</v>
      </c>
      <c r="F484" s="96" t="n">
        <f aca="false">D484/(D484+E484)</f>
        <v>1</v>
      </c>
      <c r="G484" s="96" t="n">
        <f aca="false">D484/SUMIF($A$2:$A$983,$A484,$D$2:$D$983)</f>
        <v>7.03378915047235E-009</v>
      </c>
      <c r="H484" s="94" t="n">
        <f aca="false">IF(A484&lt;&gt;A483,1,H483+1)</f>
        <v>73</v>
      </c>
    </row>
    <row r="485" customFormat="false" ht="15" hidden="true" customHeight="false" outlineLevel="0" collapsed="false">
      <c r="A485" s="157" t="s">
        <v>475</v>
      </c>
      <c r="B485" s="152" t="s">
        <v>225</v>
      </c>
      <c r="C485" s="155" t="n">
        <v>0.924636131160078</v>
      </c>
      <c r="D485" s="156" t="n">
        <v>0.0753638688399216</v>
      </c>
      <c r="F485" s="96" t="n">
        <f aca="false">D485/(D485+E485)</f>
        <v>1</v>
      </c>
      <c r="G485" s="96" t="n">
        <f aca="false">D485/SUMIF($A$2:$A$983,$A485,$D$2:$D$983)</f>
        <v>5.34386956672245E-009</v>
      </c>
      <c r="H485" s="94" t="n">
        <f aca="false">IF(A485&lt;&gt;A484,1,H484+1)</f>
        <v>74</v>
      </c>
    </row>
    <row r="486" customFormat="false" ht="15" hidden="true" customHeight="false" outlineLevel="0" collapsed="false">
      <c r="A486" s="154" t="s">
        <v>475</v>
      </c>
      <c r="B486" s="152" t="s">
        <v>229</v>
      </c>
      <c r="C486" s="155" t="n">
        <v>0.929991583710597</v>
      </c>
      <c r="D486" s="156" t="n">
        <v>0.0700084162894028</v>
      </c>
      <c r="F486" s="96" t="n">
        <f aca="false">D486/(D486+E486)</f>
        <v>1</v>
      </c>
      <c r="G486" s="96" t="n">
        <f aca="false">D486/SUMIF($A$2:$A$983,$A486,$D$2:$D$983)</f>
        <v>4.96412738600277E-009</v>
      </c>
      <c r="H486" s="94" t="n">
        <f aca="false">IF(A486&lt;&gt;A485,1,H485+1)</f>
        <v>75</v>
      </c>
    </row>
    <row r="487" customFormat="false" ht="15" hidden="true" customHeight="false" outlineLevel="0" collapsed="false">
      <c r="A487" s="154" t="s">
        <v>475</v>
      </c>
      <c r="B487" s="152" t="s">
        <v>224</v>
      </c>
      <c r="C487" s="155" t="n">
        <v>0.955990080221271</v>
      </c>
      <c r="D487" s="156" t="n">
        <v>0.0440099197787286</v>
      </c>
      <c r="F487" s="96" t="n">
        <f aca="false">D487/(D487+E487)</f>
        <v>1</v>
      </c>
      <c r="G487" s="96" t="n">
        <f aca="false">D487/SUMIF($A$2:$A$983,$A487,$D$2:$D$983)</f>
        <v>3.12063691208569E-009</v>
      </c>
      <c r="H487" s="94" t="n">
        <f aca="false">IF(A487&lt;&gt;A486,1,H486+1)</f>
        <v>76</v>
      </c>
    </row>
    <row r="488" customFormat="false" ht="15" hidden="true" customHeight="false" outlineLevel="0" collapsed="false">
      <c r="A488" s="154" t="s">
        <v>475</v>
      </c>
      <c r="B488" s="152" t="s">
        <v>280</v>
      </c>
      <c r="C488" s="155" t="n">
        <v>0.958577961498522</v>
      </c>
      <c r="D488" s="156" t="n">
        <v>0.0414220385014778</v>
      </c>
      <c r="F488" s="96" t="n">
        <f aca="false">D488/(D488+E488)</f>
        <v>1</v>
      </c>
      <c r="G488" s="96" t="n">
        <f aca="false">D488/SUMIF($A$2:$A$983,$A488,$D$2:$D$983)</f>
        <v>2.9371365131191E-009</v>
      </c>
      <c r="H488" s="94" t="n">
        <f aca="false">IF(A488&lt;&gt;A487,1,H487+1)</f>
        <v>77</v>
      </c>
    </row>
    <row r="489" customFormat="false" ht="15" hidden="true" customHeight="false" outlineLevel="0" collapsed="false">
      <c r="A489" s="154" t="s">
        <v>475</v>
      </c>
      <c r="B489" s="152" t="s">
        <v>489</v>
      </c>
      <c r="C489" s="155" t="n">
        <v>0.967044795564135</v>
      </c>
      <c r="D489" s="156" t="n">
        <v>0.032955204435865</v>
      </c>
      <c r="F489" s="96" t="n">
        <f aca="false">D489/(D489+E489)</f>
        <v>1</v>
      </c>
      <c r="G489" s="96" t="n">
        <f aca="false">D489/SUMIF($A$2:$A$983,$A489,$D$2:$D$983)</f>
        <v>2.33677379838345E-009</v>
      </c>
      <c r="H489" s="94" t="n">
        <f aca="false">IF(A489&lt;&gt;A488,1,H488+1)</f>
        <v>78</v>
      </c>
    </row>
    <row r="490" customFormat="false" ht="15" hidden="true" customHeight="false" outlineLevel="0" collapsed="false">
      <c r="A490" s="154" t="s">
        <v>475</v>
      </c>
      <c r="B490" s="152" t="s">
        <v>470</v>
      </c>
      <c r="C490" s="155" t="n">
        <v>0.979401279072077</v>
      </c>
      <c r="D490" s="156" t="n">
        <v>0.0205987209279231</v>
      </c>
      <c r="F490" s="96" t="n">
        <f aca="false">D490/(D490+E490)</f>
        <v>1</v>
      </c>
      <c r="G490" s="96" t="n">
        <f aca="false">D490/SUMIF($A$2:$A$983,$A490,$D$2:$D$983)</f>
        <v>1.46060545423893E-009</v>
      </c>
      <c r="H490" s="94" t="n">
        <f aca="false">IF(A490&lt;&gt;A489,1,H489+1)</f>
        <v>79</v>
      </c>
    </row>
    <row r="491" customFormat="false" ht="15" hidden="true" customHeight="false" outlineLevel="0" collapsed="false">
      <c r="A491" s="154" t="s">
        <v>475</v>
      </c>
      <c r="B491" s="152" t="s">
        <v>457</v>
      </c>
      <c r="C491" s="155" t="n">
        <v>1</v>
      </c>
      <c r="D491" s="156" t="n">
        <v>0</v>
      </c>
      <c r="F491" s="96" t="e">
        <f aca="false">D491/(D491+E491)</f>
        <v>#DIV/0!</v>
      </c>
      <c r="G491" s="96" t="n">
        <f aca="false">D491/SUMIF($A$2:$A$983,$A491,$D$2:$D$983)</f>
        <v>0</v>
      </c>
      <c r="H491" s="94" t="n">
        <f aca="false">IF(A491&lt;&gt;A490,1,H490+1)</f>
        <v>80</v>
      </c>
    </row>
    <row r="492" customFormat="false" ht="15" hidden="true" customHeight="false" outlineLevel="0" collapsed="false">
      <c r="A492" s="152" t="s">
        <v>490</v>
      </c>
      <c r="B492" s="152" t="s">
        <v>206</v>
      </c>
      <c r="C492" s="152" t="s">
        <v>217</v>
      </c>
      <c r="D492" s="153" t="n">
        <v>1921066</v>
      </c>
      <c r="E492" s="153" t="n">
        <v>1074222</v>
      </c>
      <c r="F492" s="96" t="n">
        <f aca="false">D492/(D492+E492)</f>
        <v>0.641362700348013</v>
      </c>
      <c r="G492" s="96" t="n">
        <f aca="false">D492/SUMIF($A$2:$A$983,$A492,$D$2:$D$983)</f>
        <v>0.103319013304515</v>
      </c>
      <c r="H492" s="94" t="n">
        <f aca="false">IF(A492&lt;&gt;A491,1,H491+1)</f>
        <v>1</v>
      </c>
    </row>
    <row r="493" customFormat="false" ht="15" hidden="true" customHeight="false" outlineLevel="0" collapsed="false">
      <c r="A493" s="152" t="s">
        <v>490</v>
      </c>
      <c r="B493" s="152" t="s">
        <v>218</v>
      </c>
      <c r="C493" s="152" t="s">
        <v>219</v>
      </c>
      <c r="D493" s="153" t="n">
        <v>1735230</v>
      </c>
      <c r="E493" s="153" t="n">
        <v>1067102</v>
      </c>
      <c r="F493" s="96" t="n">
        <f aca="false">D493/(D493+E493)</f>
        <v>0.619209287122297</v>
      </c>
      <c r="G493" s="96" t="n">
        <f aca="false">D493/SUMIF($A$2:$A$983,$A493,$D$2:$D$983)</f>
        <v>0.0933243581721779</v>
      </c>
      <c r="H493" s="94" t="n">
        <f aca="false">IF(A493&lt;&gt;A492,1,H492+1)</f>
        <v>2</v>
      </c>
    </row>
    <row r="494" customFormat="false" ht="15" hidden="true" customHeight="false" outlineLevel="0" collapsed="false">
      <c r="A494" s="152" t="s">
        <v>490</v>
      </c>
      <c r="B494" s="152" t="s">
        <v>208</v>
      </c>
      <c r="C494" s="152" t="s">
        <v>209</v>
      </c>
      <c r="D494" s="153" t="n">
        <v>1395496</v>
      </c>
      <c r="E494" s="153" t="n">
        <v>91762</v>
      </c>
      <c r="F494" s="96" t="n">
        <f aca="false">D494/(D494+E494)</f>
        <v>0.938301222787169</v>
      </c>
      <c r="G494" s="96" t="n">
        <f aca="false">D494/SUMIF($A$2:$A$983,$A494,$D$2:$D$983)</f>
        <v>0.0750527414416772</v>
      </c>
      <c r="H494" s="94" t="n">
        <f aca="false">IF(A494&lt;&gt;A493,1,H493+1)</f>
        <v>3</v>
      </c>
    </row>
    <row r="495" customFormat="false" ht="15" hidden="true" customHeight="false" outlineLevel="0" collapsed="false">
      <c r="A495" s="152" t="s">
        <v>490</v>
      </c>
      <c r="B495" s="152" t="s">
        <v>210</v>
      </c>
      <c r="C495" s="152" t="s">
        <v>226</v>
      </c>
      <c r="D495" s="153" t="n">
        <v>1197488</v>
      </c>
      <c r="E495" s="153" t="n">
        <v>1055518</v>
      </c>
      <c r="F495" s="96" t="n">
        <f aca="false">D495/(D495+E495)</f>
        <v>0.531506795809687</v>
      </c>
      <c r="G495" s="96" t="n">
        <f aca="false">D495/SUMIF($A$2:$A$983,$A495,$D$2:$D$983)</f>
        <v>0.0644034502739608</v>
      </c>
      <c r="H495" s="94" t="n">
        <f aca="false">IF(A495&lt;&gt;A494,1,H494+1)</f>
        <v>4</v>
      </c>
    </row>
    <row r="496" customFormat="false" ht="15" hidden="true" customHeight="false" outlineLevel="0" collapsed="false">
      <c r="A496" s="152" t="s">
        <v>490</v>
      </c>
      <c r="B496" s="152" t="s">
        <v>208</v>
      </c>
      <c r="C496" s="152" t="s">
        <v>470</v>
      </c>
      <c r="D496" s="153" t="n">
        <v>1164656</v>
      </c>
      <c r="E496" s="153" t="n">
        <v>63102</v>
      </c>
      <c r="F496" s="96" t="n">
        <f aca="false">D496/(D496+E496)</f>
        <v>0.948603877962921</v>
      </c>
      <c r="G496" s="96" t="n">
        <f aca="false">D496/SUMIF($A$2:$A$983,$A496,$D$2:$D$983)</f>
        <v>0.0626376755193121</v>
      </c>
      <c r="H496" s="94" t="n">
        <f aca="false">IF(A496&lt;&gt;A495,1,H495+1)</f>
        <v>5</v>
      </c>
    </row>
    <row r="497" customFormat="false" ht="15" hidden="true" customHeight="false" outlineLevel="0" collapsed="false">
      <c r="A497" s="152" t="s">
        <v>490</v>
      </c>
      <c r="B497" s="152" t="s">
        <v>220</v>
      </c>
      <c r="C497" s="152" t="s">
        <v>229</v>
      </c>
      <c r="D497" s="153" t="n">
        <v>1150724</v>
      </c>
      <c r="E497" s="153" t="n">
        <v>97524</v>
      </c>
      <c r="F497" s="96" t="n">
        <f aca="false">D497/(D497+E497)</f>
        <v>0.921871294806801</v>
      </c>
      <c r="G497" s="96" t="n">
        <f aca="false">D497/SUMIF($A$2:$A$983,$A497,$D$2:$D$983)</f>
        <v>0.061888382942504</v>
      </c>
      <c r="H497" s="94" t="n">
        <f aca="false">IF(A497&lt;&gt;A496,1,H496+1)</f>
        <v>6</v>
      </c>
    </row>
    <row r="498" customFormat="false" ht="15" hidden="true" customHeight="false" outlineLevel="0" collapsed="false">
      <c r="A498" s="152" t="s">
        <v>490</v>
      </c>
      <c r="B498" s="152" t="s">
        <v>210</v>
      </c>
      <c r="C498" s="152" t="s">
        <v>214</v>
      </c>
      <c r="D498" s="153" t="n">
        <v>1055568</v>
      </c>
      <c r="E498" s="153" t="n">
        <v>596548</v>
      </c>
      <c r="F498" s="96" t="n">
        <f aca="false">D498/(D498+E498)</f>
        <v>0.638918816838527</v>
      </c>
      <c r="G498" s="96" t="n">
        <f aca="false">D498/SUMIF($A$2:$A$983,$A498,$D$2:$D$983)</f>
        <v>0.0567706909787691</v>
      </c>
      <c r="H498" s="94" t="n">
        <f aca="false">IF(A498&lt;&gt;A497,1,H497+1)</f>
        <v>7</v>
      </c>
    </row>
    <row r="499" customFormat="false" ht="15" hidden="true" customHeight="false" outlineLevel="0" collapsed="false">
      <c r="A499" s="152" t="s">
        <v>490</v>
      </c>
      <c r="B499" s="152" t="s">
        <v>210</v>
      </c>
      <c r="C499" s="152" t="s">
        <v>211</v>
      </c>
      <c r="D499" s="153" t="n">
        <v>1051650</v>
      </c>
      <c r="E499" s="153" t="n">
        <v>786616</v>
      </c>
      <c r="F499" s="96" t="n">
        <f aca="false">D499/(D499+E499)</f>
        <v>0.572088043841316</v>
      </c>
      <c r="G499" s="96" t="n">
        <f aca="false">D499/SUMIF($A$2:$A$983,$A499,$D$2:$D$983)</f>
        <v>0.056559972609839</v>
      </c>
      <c r="H499" s="94" t="n">
        <f aca="false">IF(A499&lt;&gt;A498,1,H498+1)</f>
        <v>8</v>
      </c>
    </row>
    <row r="500" customFormat="false" ht="15" hidden="true" customHeight="false" outlineLevel="0" collapsed="false">
      <c r="A500" s="152" t="s">
        <v>490</v>
      </c>
      <c r="B500" s="152" t="s">
        <v>208</v>
      </c>
      <c r="C500" s="152" t="s">
        <v>269</v>
      </c>
      <c r="D500" s="153" t="n">
        <v>1026448</v>
      </c>
      <c r="E500" s="153" t="n">
        <v>28660</v>
      </c>
      <c r="F500" s="96" t="n">
        <f aca="false">D500/(D500+E500)</f>
        <v>0.972836903899885</v>
      </c>
      <c r="G500" s="96" t="n">
        <f aca="false">D500/SUMIF($A$2:$A$983,$A500,$D$2:$D$983)</f>
        <v>0.0552045554751334</v>
      </c>
      <c r="H500" s="94" t="n">
        <f aca="false">IF(A500&lt;&gt;A499,1,H499+1)</f>
        <v>9</v>
      </c>
    </row>
    <row r="501" customFormat="false" ht="15" hidden="true" customHeight="false" outlineLevel="0" collapsed="false">
      <c r="A501" s="152" t="s">
        <v>490</v>
      </c>
      <c r="B501" s="152" t="s">
        <v>208</v>
      </c>
      <c r="C501" s="152" t="s">
        <v>213</v>
      </c>
      <c r="D501" s="153" t="n">
        <v>827432</v>
      </c>
      <c r="E501" s="153" t="n">
        <v>45876</v>
      </c>
      <c r="F501" s="96" t="n">
        <f aca="false">D501/(D501+E501)</f>
        <v>0.947468705199082</v>
      </c>
      <c r="G501" s="96" t="n">
        <f aca="false">D501/SUMIF($A$2:$A$983,$A501,$D$2:$D$983)</f>
        <v>0.0445010519245988</v>
      </c>
      <c r="H501" s="94" t="n">
        <f aca="false">IF(A501&lt;&gt;A500,1,H500+1)</f>
        <v>10</v>
      </c>
    </row>
    <row r="502" customFormat="false" ht="15" hidden="true" customHeight="false" outlineLevel="0" collapsed="false">
      <c r="A502" s="152" t="s">
        <v>490</v>
      </c>
      <c r="B502" s="152" t="s">
        <v>218</v>
      </c>
      <c r="C502" s="152" t="s">
        <v>317</v>
      </c>
      <c r="D502" s="153" t="n">
        <v>785794</v>
      </c>
      <c r="E502" s="153" t="n">
        <v>74596</v>
      </c>
      <c r="F502" s="96" t="n">
        <f aca="false">D502/(D502+E502)</f>
        <v>0.913299782656702</v>
      </c>
      <c r="G502" s="96" t="n">
        <f aca="false">D502/SUMIF($A$2:$A$983,$A502,$D$2:$D$983)</f>
        <v>0.0422616717700526</v>
      </c>
      <c r="H502" s="94" t="n">
        <f aca="false">IF(A502&lt;&gt;A501,1,H501+1)</f>
        <v>11</v>
      </c>
    </row>
    <row r="503" customFormat="false" ht="15" hidden="true" customHeight="false" outlineLevel="0" collapsed="false">
      <c r="A503" s="152" t="s">
        <v>490</v>
      </c>
      <c r="B503" s="152" t="s">
        <v>208</v>
      </c>
      <c r="C503" s="152" t="s">
        <v>233</v>
      </c>
      <c r="D503" s="153" t="n">
        <v>580254</v>
      </c>
      <c r="E503" s="153" t="n">
        <v>45916</v>
      </c>
      <c r="F503" s="96" t="n">
        <f aca="false">D503/(D503+E503)</f>
        <v>0.926671670632576</v>
      </c>
      <c r="G503" s="96" t="n">
        <f aca="false">D503/SUMIF($A$2:$A$983,$A503,$D$2:$D$983)</f>
        <v>0.0312072936307227</v>
      </c>
      <c r="H503" s="94" t="n">
        <f aca="false">IF(A503&lt;&gt;A502,1,H502+1)</f>
        <v>12</v>
      </c>
    </row>
    <row r="504" customFormat="false" ht="15" hidden="true" customHeight="false" outlineLevel="0" collapsed="false">
      <c r="A504" s="152" t="s">
        <v>490</v>
      </c>
      <c r="B504" s="152" t="s">
        <v>208</v>
      </c>
      <c r="C504" s="152" t="s">
        <v>280</v>
      </c>
      <c r="D504" s="153" t="n">
        <v>539208</v>
      </c>
      <c r="E504" s="153" t="n">
        <v>28680</v>
      </c>
      <c r="F504" s="96" t="n">
        <f aca="false">D504/(D504+E504)</f>
        <v>0.949497083932043</v>
      </c>
      <c r="G504" s="96" t="n">
        <f aca="false">D504/SUMIF($A$2:$A$983,$A504,$D$2:$D$983)</f>
        <v>0.028999752494657</v>
      </c>
      <c r="H504" s="94" t="n">
        <f aca="false">IF(A504&lt;&gt;A503,1,H503+1)</f>
        <v>13</v>
      </c>
    </row>
    <row r="505" customFormat="false" ht="15" hidden="true" customHeight="false" outlineLevel="0" collapsed="false">
      <c r="A505" s="152" t="s">
        <v>490</v>
      </c>
      <c r="B505" s="152" t="s">
        <v>218</v>
      </c>
      <c r="C505" s="152" t="s">
        <v>230</v>
      </c>
      <c r="D505" s="153" t="n">
        <v>481648</v>
      </c>
      <c r="E505" s="153" t="n">
        <v>86656</v>
      </c>
      <c r="F505" s="96" t="n">
        <f aca="false">D505/(D505+E505)</f>
        <v>0.84751822967989</v>
      </c>
      <c r="G505" s="96" t="n">
        <f aca="false">D505/SUMIF($A$2:$A$983,$A505,$D$2:$D$983)</f>
        <v>0.0259040533329375</v>
      </c>
      <c r="H505" s="94" t="n">
        <f aca="false">IF(A505&lt;&gt;A504,1,H504+1)</f>
        <v>14</v>
      </c>
    </row>
    <row r="506" customFormat="false" ht="15" hidden="true" customHeight="false" outlineLevel="0" collapsed="false">
      <c r="A506" s="152" t="s">
        <v>490</v>
      </c>
      <c r="B506" s="152" t="s">
        <v>210</v>
      </c>
      <c r="C506" s="152" t="s">
        <v>277</v>
      </c>
      <c r="D506" s="153" t="n">
        <v>448028</v>
      </c>
      <c r="E506" s="153" t="n">
        <v>286940</v>
      </c>
      <c r="F506" s="96" t="n">
        <f aca="false">D506/(D506+E506)</f>
        <v>0.609588444666979</v>
      </c>
      <c r="G506" s="96" t="n">
        <f aca="false">D506/SUMIF($A$2:$A$983,$A506,$D$2:$D$983)</f>
        <v>0.0240958982631493</v>
      </c>
      <c r="H506" s="94" t="n">
        <f aca="false">IF(A506&lt;&gt;A505,1,H505+1)</f>
        <v>15</v>
      </c>
    </row>
    <row r="507" customFormat="false" ht="15" hidden="true" customHeight="false" outlineLevel="0" collapsed="false">
      <c r="A507" s="152" t="s">
        <v>490</v>
      </c>
      <c r="B507" s="152" t="s">
        <v>206</v>
      </c>
      <c r="C507" s="152" t="s">
        <v>207</v>
      </c>
      <c r="D507" s="153" t="n">
        <v>425270</v>
      </c>
      <c r="E507" s="153" t="n">
        <v>705346</v>
      </c>
      <c r="F507" s="96" t="n">
        <f aca="false">D507/(D507+E507)</f>
        <v>0.376140086466139</v>
      </c>
      <c r="G507" s="96" t="n">
        <f aca="false">D507/SUMIF($A$2:$A$983,$A507,$D$2:$D$983)</f>
        <v>0.0228719246439274</v>
      </c>
      <c r="H507" s="94" t="n">
        <f aca="false">IF(A507&lt;&gt;A506,1,H506+1)</f>
        <v>16</v>
      </c>
    </row>
    <row r="508" customFormat="false" ht="15" hidden="true" customHeight="false" outlineLevel="0" collapsed="false">
      <c r="A508" s="152" t="s">
        <v>490</v>
      </c>
      <c r="B508" s="152" t="s">
        <v>218</v>
      </c>
      <c r="C508" s="152" t="s">
        <v>291</v>
      </c>
      <c r="D508" s="153" t="n">
        <v>378612</v>
      </c>
      <c r="E508" s="153" t="n">
        <v>45876</v>
      </c>
      <c r="F508" s="96" t="n">
        <f aca="false">D508/(D508+E508)</f>
        <v>0.891926273534234</v>
      </c>
      <c r="G508" s="96" t="n">
        <f aca="false">D508/SUMIF($A$2:$A$983,$A508,$D$2:$D$983)</f>
        <v>0.0203625582178066</v>
      </c>
      <c r="H508" s="94" t="n">
        <f aca="false">IF(A508&lt;&gt;A507,1,H507+1)</f>
        <v>17</v>
      </c>
    </row>
    <row r="509" customFormat="false" ht="15" hidden="true" customHeight="false" outlineLevel="0" collapsed="false">
      <c r="A509" s="152" t="s">
        <v>490</v>
      </c>
      <c r="B509" s="152" t="s">
        <v>220</v>
      </c>
      <c r="C509" s="152" t="s">
        <v>224</v>
      </c>
      <c r="D509" s="153" t="n">
        <v>223778</v>
      </c>
      <c r="E509" s="153" t="n">
        <v>5742</v>
      </c>
      <c r="F509" s="96" t="n">
        <f aca="false">D509/(D509+E509)</f>
        <v>0.974982572324852</v>
      </c>
      <c r="G509" s="96" t="n">
        <f aca="false">D509/SUMIF($A$2:$A$983,$A509,$D$2:$D$983)</f>
        <v>0.0120352565498831</v>
      </c>
      <c r="H509" s="94" t="n">
        <f aca="false">IF(A509&lt;&gt;A508,1,H508+1)</f>
        <v>18</v>
      </c>
    </row>
    <row r="510" customFormat="false" ht="15" hidden="true" customHeight="false" outlineLevel="0" collapsed="false">
      <c r="A510" s="152" t="s">
        <v>490</v>
      </c>
      <c r="B510" s="152" t="s">
        <v>220</v>
      </c>
      <c r="C510" s="152" t="s">
        <v>221</v>
      </c>
      <c r="D510" s="153" t="n">
        <v>208452</v>
      </c>
      <c r="E510" s="153" t="n">
        <v>28690</v>
      </c>
      <c r="F510" s="96" t="n">
        <f aca="false">D510/(D510+E510)</f>
        <v>0.8790176350035</v>
      </c>
      <c r="G510" s="96" t="n">
        <f aca="false">D510/SUMIF($A$2:$A$983,$A510,$D$2:$D$983)</f>
        <v>0.0112109916896935</v>
      </c>
      <c r="H510" s="94" t="n">
        <f aca="false">IF(A510&lt;&gt;A509,1,H509+1)</f>
        <v>19</v>
      </c>
    </row>
    <row r="511" customFormat="false" ht="15" hidden="true" customHeight="false" outlineLevel="0" collapsed="false">
      <c r="A511" s="152" t="s">
        <v>490</v>
      </c>
      <c r="B511" s="152" t="s">
        <v>206</v>
      </c>
      <c r="C511" s="152" t="s">
        <v>250</v>
      </c>
      <c r="D511" s="153" t="n">
        <v>197054</v>
      </c>
      <c r="E511" s="153" t="n">
        <v>57360</v>
      </c>
      <c r="F511" s="96" t="n">
        <f aca="false">D511/(D511+E511)</f>
        <v>0.774540709237699</v>
      </c>
      <c r="G511" s="96" t="n">
        <f aca="false">D511/SUMIF($A$2:$A$983,$A511,$D$2:$D$983)</f>
        <v>0.0105979830196921</v>
      </c>
      <c r="H511" s="94" t="n">
        <f aca="false">IF(A511&lt;&gt;A510,1,H510+1)</f>
        <v>20</v>
      </c>
    </row>
    <row r="512" customFormat="false" ht="15" hidden="true" customHeight="false" outlineLevel="0" collapsed="false">
      <c r="A512" s="152" t="s">
        <v>490</v>
      </c>
      <c r="B512" s="152" t="s">
        <v>218</v>
      </c>
      <c r="C512" s="152" t="s">
        <v>227</v>
      </c>
      <c r="D512" s="153" t="n">
        <v>183674</v>
      </c>
      <c r="E512" s="153" t="n">
        <v>40750</v>
      </c>
      <c r="F512" s="96" t="n">
        <f aca="false">D512/(D512+E512)</f>
        <v>0.818424054468328</v>
      </c>
      <c r="G512" s="96" t="n">
        <f aca="false">D512/SUMIF($A$2:$A$983,$A512,$D$2:$D$983)</f>
        <v>0.00987837817633201</v>
      </c>
      <c r="H512" s="94" t="n">
        <f aca="false">IF(A512&lt;&gt;A511,1,H511+1)</f>
        <v>21</v>
      </c>
    </row>
    <row r="513" customFormat="false" ht="15" hidden="true" customHeight="false" outlineLevel="0" collapsed="false">
      <c r="A513" s="152" t="s">
        <v>490</v>
      </c>
      <c r="B513" s="152" t="s">
        <v>208</v>
      </c>
      <c r="C513" s="152" t="s">
        <v>241</v>
      </c>
      <c r="D513" s="153" t="n">
        <v>144042</v>
      </c>
      <c r="E513" s="153" t="n">
        <v>0</v>
      </c>
      <c r="F513" s="96" t="n">
        <f aca="false">D513/(D513+E513)</f>
        <v>1</v>
      </c>
      <c r="G513" s="96" t="n">
        <f aca="false">D513/SUMIF($A$2:$A$983,$A513,$D$2:$D$983)</f>
        <v>0.00774688496616405</v>
      </c>
      <c r="H513" s="94" t="n">
        <f aca="false">IF(A513&lt;&gt;A512,1,H512+1)</f>
        <v>22</v>
      </c>
    </row>
    <row r="514" customFormat="false" ht="15" hidden="true" customHeight="false" outlineLevel="0" collapsed="false">
      <c r="A514" s="152" t="s">
        <v>490</v>
      </c>
      <c r="B514" s="152" t="s">
        <v>218</v>
      </c>
      <c r="C514" s="152" t="s">
        <v>225</v>
      </c>
      <c r="D514" s="153" t="n">
        <v>131926</v>
      </c>
      <c r="E514" s="153" t="n">
        <v>5732</v>
      </c>
      <c r="F514" s="96" t="n">
        <f aca="false">D514/(D514+E514)</f>
        <v>0.958360574757733</v>
      </c>
      <c r="G514" s="96" t="n">
        <f aca="false">D514/SUMIF($A$2:$A$983,$A514,$D$2:$D$983)</f>
        <v>0.0070952607298299</v>
      </c>
      <c r="H514" s="94" t="n">
        <f aca="false">IF(A514&lt;&gt;A513,1,H513+1)</f>
        <v>23</v>
      </c>
    </row>
    <row r="515" customFormat="false" ht="15" hidden="true" customHeight="false" outlineLevel="0" collapsed="false">
      <c r="A515" s="152" t="s">
        <v>490</v>
      </c>
      <c r="B515" s="152" t="s">
        <v>222</v>
      </c>
      <c r="C515" s="152" t="s">
        <v>281</v>
      </c>
      <c r="D515" s="153" t="n">
        <v>126866</v>
      </c>
      <c r="E515" s="153"/>
      <c r="F515" s="96" t="n">
        <f aca="false">D515/(D515+E515)</f>
        <v>1</v>
      </c>
      <c r="G515" s="96" t="n">
        <f aca="false">D515/SUMIF($A$2:$A$983,$A515,$D$2:$D$983)</f>
        <v>0.00682312317322287</v>
      </c>
      <c r="H515" s="94" t="n">
        <f aca="false">IF(A515&lt;&gt;A514,1,H514+1)</f>
        <v>24</v>
      </c>
    </row>
    <row r="516" customFormat="false" ht="15" hidden="true" customHeight="false" outlineLevel="0" collapsed="false">
      <c r="A516" s="152" t="s">
        <v>490</v>
      </c>
      <c r="B516" s="152" t="s">
        <v>208</v>
      </c>
      <c r="C516" s="152" t="s">
        <v>477</v>
      </c>
      <c r="D516" s="153" t="n">
        <v>120512</v>
      </c>
      <c r="E516" s="153" t="n">
        <v>11484</v>
      </c>
      <c r="F516" s="96" t="n">
        <f aca="false">D516/(D516+E516)</f>
        <v>0.912997363556471</v>
      </c>
      <c r="G516" s="96" t="n">
        <f aca="false">D516/SUMIF($A$2:$A$983,$A516,$D$2:$D$983)</f>
        <v>0.00648139154581554</v>
      </c>
      <c r="H516" s="94" t="n">
        <f aca="false">IF(A516&lt;&gt;A515,1,H515+1)</f>
        <v>25</v>
      </c>
    </row>
    <row r="517" customFormat="false" ht="15" hidden="true" customHeight="false" outlineLevel="0" collapsed="false">
      <c r="A517" s="152" t="s">
        <v>490</v>
      </c>
      <c r="B517" s="152" t="s">
        <v>231</v>
      </c>
      <c r="C517" s="152" t="s">
        <v>268</v>
      </c>
      <c r="D517" s="153" t="n">
        <v>120452</v>
      </c>
      <c r="E517" s="153"/>
      <c r="F517" s="96" t="n">
        <f aca="false">D517/(D517+E517)</f>
        <v>1</v>
      </c>
      <c r="G517" s="96" t="n">
        <f aca="false">D517/SUMIF($A$2:$A$983,$A517,$D$2:$D$983)</f>
        <v>0.00647816461826684</v>
      </c>
      <c r="H517" s="94" t="n">
        <f aca="false">IF(A517&lt;&gt;A516,1,H516+1)</f>
        <v>26</v>
      </c>
    </row>
    <row r="518" customFormat="false" ht="15" hidden="true" customHeight="false" outlineLevel="0" collapsed="false">
      <c r="A518" s="152" t="s">
        <v>490</v>
      </c>
      <c r="B518" s="152" t="s">
        <v>208</v>
      </c>
      <c r="C518" s="152" t="s">
        <v>476</v>
      </c>
      <c r="D518" s="153" t="n">
        <v>114790</v>
      </c>
      <c r="E518" s="153" t="n">
        <v>0</v>
      </c>
      <c r="F518" s="96" t="n">
        <f aca="false">D518/(D518+E518)</f>
        <v>1</v>
      </c>
      <c r="G518" s="96" t="n">
        <f aca="false">D518/SUMIF($A$2:$A$983,$A518,$D$2:$D$983)</f>
        <v>0.00617365022192119</v>
      </c>
      <c r="H518" s="94" t="n">
        <f aca="false">IF(A518&lt;&gt;A517,1,H517+1)</f>
        <v>27</v>
      </c>
    </row>
    <row r="519" customFormat="false" ht="15" hidden="true" customHeight="false" outlineLevel="0" collapsed="false">
      <c r="A519" s="152" t="s">
        <v>490</v>
      </c>
      <c r="B519" s="152" t="s">
        <v>222</v>
      </c>
      <c r="C519" s="152" t="s">
        <v>272</v>
      </c>
      <c r="D519" s="153" t="n">
        <v>103938</v>
      </c>
      <c r="E519" s="153" t="n">
        <v>5732</v>
      </c>
      <c r="F519" s="96" t="n">
        <f aca="false">D519/(D519+E519)</f>
        <v>0.947734111425185</v>
      </c>
      <c r="G519" s="96" t="n">
        <f aca="false">D519/SUMIF($A$2:$A$983,$A519,$D$2:$D$983)</f>
        <v>0.00559000659261298</v>
      </c>
      <c r="H519" s="94" t="n">
        <f aca="false">IF(A519&lt;&gt;A518,1,H518+1)</f>
        <v>28</v>
      </c>
    </row>
    <row r="520" customFormat="false" ht="15" hidden="false" customHeight="false" outlineLevel="0" collapsed="false">
      <c r="A520" s="152" t="s">
        <v>490</v>
      </c>
      <c r="B520" s="152" t="s">
        <v>238</v>
      </c>
      <c r="C520" s="152" t="s">
        <v>242</v>
      </c>
      <c r="D520" s="153" t="n">
        <v>97534</v>
      </c>
      <c r="E520" s="153" t="n">
        <v>5732</v>
      </c>
      <c r="F520" s="96" t="n">
        <f aca="false">D520/(D520+E520)</f>
        <v>0.944492863091434</v>
      </c>
      <c r="G520" s="96" t="n">
        <f aca="false">D520/SUMIF($A$2:$A$983,$A520,$D$2:$D$983)</f>
        <v>0.00524558585891507</v>
      </c>
      <c r="H520" s="94" t="n">
        <f aca="false">IF(A520&lt;&gt;A519,1,H519+1)</f>
        <v>29</v>
      </c>
    </row>
    <row r="521" customFormat="false" ht="15" hidden="true" customHeight="false" outlineLevel="0" collapsed="false">
      <c r="A521" s="152" t="s">
        <v>490</v>
      </c>
      <c r="B521" s="152" t="s">
        <v>218</v>
      </c>
      <c r="C521" s="152" t="s">
        <v>275</v>
      </c>
      <c r="D521" s="153" t="n">
        <v>74596</v>
      </c>
      <c r="E521" s="153" t="n">
        <v>17206</v>
      </c>
      <c r="F521" s="96" t="n">
        <f aca="false">D521/(D521+E521)</f>
        <v>0.81257488943596</v>
      </c>
      <c r="G521" s="96" t="n">
        <f aca="false">D521/SUMIF($A$2:$A$983,$A521,$D$2:$D$983)</f>
        <v>0.00401193145704707</v>
      </c>
      <c r="H521" s="94" t="n">
        <f aca="false">IF(A521&lt;&gt;A520,1,H520+1)</f>
        <v>30</v>
      </c>
    </row>
    <row r="522" customFormat="false" ht="15" hidden="true" customHeight="false" outlineLevel="0" collapsed="false">
      <c r="A522" s="152" t="s">
        <v>490</v>
      </c>
      <c r="B522" s="152" t="s">
        <v>222</v>
      </c>
      <c r="C522" s="152" t="s">
        <v>223</v>
      </c>
      <c r="D522" s="153" t="n">
        <v>68814</v>
      </c>
      <c r="E522" s="153" t="n">
        <v>5732</v>
      </c>
      <c r="F522" s="96" t="n">
        <f aca="false">D522/(D522+E522)</f>
        <v>0.923107879698441</v>
      </c>
      <c r="G522" s="96" t="n">
        <f aca="false">D522/SUMIF($A$2:$A$983,$A522,$D$2:$D$983)</f>
        <v>0.00370096320560401</v>
      </c>
      <c r="H522" s="94" t="n">
        <f aca="false">IF(A522&lt;&gt;A521,1,H521+1)</f>
        <v>31</v>
      </c>
    </row>
    <row r="523" customFormat="false" ht="15" hidden="true" customHeight="false" outlineLevel="0" collapsed="false">
      <c r="A523" s="152" t="s">
        <v>490</v>
      </c>
      <c r="B523" s="152" t="s">
        <v>231</v>
      </c>
      <c r="C523" s="152" t="s">
        <v>266</v>
      </c>
      <c r="D523" s="153" t="n">
        <v>63142</v>
      </c>
      <c r="E523" s="153" t="n">
        <v>40174</v>
      </c>
      <c r="F523" s="96" t="n">
        <f aca="false">D523/(D523+E523)</f>
        <v>0.611154129079717</v>
      </c>
      <c r="G523" s="96" t="n">
        <f aca="false">D523/SUMIF($A$2:$A$983,$A523,$D$2:$D$983)</f>
        <v>0.00339591098800024</v>
      </c>
      <c r="H523" s="94" t="n">
        <f aca="false">IF(A523&lt;&gt;A522,1,H522+1)</f>
        <v>32</v>
      </c>
    </row>
    <row r="524" customFormat="false" ht="15" hidden="true" customHeight="false" outlineLevel="0" collapsed="false">
      <c r="A524" s="152" t="s">
        <v>490</v>
      </c>
      <c r="B524" s="152" t="s">
        <v>208</v>
      </c>
      <c r="C524" s="152" t="s">
        <v>322</v>
      </c>
      <c r="D524" s="153" t="n">
        <v>63092</v>
      </c>
      <c r="E524" s="153"/>
      <c r="F524" s="96" t="n">
        <f aca="false">D524/(D524+E524)</f>
        <v>1</v>
      </c>
      <c r="G524" s="96" t="n">
        <f aca="false">D524/SUMIF($A$2:$A$983,$A524,$D$2:$D$983)</f>
        <v>0.00339322188170966</v>
      </c>
      <c r="H524" s="94" t="n">
        <f aca="false">IF(A524&lt;&gt;A523,1,H523+1)</f>
        <v>33</v>
      </c>
    </row>
    <row r="525" customFormat="false" ht="15" hidden="true" customHeight="false" outlineLevel="0" collapsed="false">
      <c r="A525" s="152" t="s">
        <v>490</v>
      </c>
      <c r="B525" s="152" t="s">
        <v>220</v>
      </c>
      <c r="C525" s="152" t="s">
        <v>240</v>
      </c>
      <c r="D525" s="153" t="n">
        <v>46568</v>
      </c>
      <c r="E525" s="153" t="n">
        <v>5732</v>
      </c>
      <c r="F525" s="96" t="n">
        <f aca="false">D525/(D525+E525)</f>
        <v>0.890401529636711</v>
      </c>
      <c r="G525" s="96" t="n">
        <f aca="false">D525/SUMIF($A$2:$A$983,$A525,$D$2:$D$983)</f>
        <v>0.00250452603479768</v>
      </c>
      <c r="H525" s="94" t="n">
        <f aca="false">IF(A525&lt;&gt;A524,1,H524+1)</f>
        <v>34</v>
      </c>
    </row>
    <row r="526" customFormat="false" ht="15" hidden="true" customHeight="false" outlineLevel="0" collapsed="false">
      <c r="A526" s="152" t="s">
        <v>490</v>
      </c>
      <c r="B526" s="152" t="s">
        <v>218</v>
      </c>
      <c r="C526" s="152" t="s">
        <v>324</v>
      </c>
      <c r="D526" s="153" t="n">
        <v>45896</v>
      </c>
      <c r="E526" s="153" t="n">
        <v>11464</v>
      </c>
      <c r="F526" s="96" t="n">
        <f aca="false">D526/(D526+E526)</f>
        <v>0.800139470013947</v>
      </c>
      <c r="G526" s="96" t="n">
        <f aca="false">D526/SUMIF($A$2:$A$983,$A526,$D$2:$D$983)</f>
        <v>0.00246838444625224</v>
      </c>
      <c r="H526" s="94" t="n">
        <f aca="false">IF(A526&lt;&gt;A525,1,H525+1)</f>
        <v>35</v>
      </c>
    </row>
    <row r="527" customFormat="false" ht="15" hidden="true" customHeight="false" outlineLevel="0" collapsed="false">
      <c r="A527" s="152" t="s">
        <v>490</v>
      </c>
      <c r="B527" s="152" t="s">
        <v>218</v>
      </c>
      <c r="C527" s="152" t="s">
        <v>286</v>
      </c>
      <c r="D527" s="153" t="n">
        <v>34432</v>
      </c>
      <c r="E527" s="153" t="n">
        <v>11464</v>
      </c>
      <c r="F527" s="96" t="n">
        <f aca="false">D527/(D527+E527)</f>
        <v>0.750217883911452</v>
      </c>
      <c r="G527" s="96" t="n">
        <f aca="false">D527/SUMIF($A$2:$A$983,$A527,$D$2:$D$983)</f>
        <v>0.0018518261559473</v>
      </c>
      <c r="H527" s="94" t="n">
        <f aca="false">IF(A527&lt;&gt;A526,1,H526+1)</f>
        <v>36</v>
      </c>
    </row>
    <row r="528" customFormat="false" ht="15" hidden="true" customHeight="false" outlineLevel="0" collapsed="false">
      <c r="A528" s="152" t="s">
        <v>490</v>
      </c>
      <c r="B528" s="152" t="s">
        <v>218</v>
      </c>
      <c r="C528" s="152" t="s">
        <v>249</v>
      </c>
      <c r="D528" s="153" t="n">
        <v>34412</v>
      </c>
      <c r="E528" s="153" t="n">
        <v>5732</v>
      </c>
      <c r="F528" s="96" t="n">
        <f aca="false">D528/(D528+E528)</f>
        <v>0.857214029493822</v>
      </c>
      <c r="G528" s="96" t="n">
        <f aca="false">D528/SUMIF($A$2:$A$983,$A528,$D$2:$D$983)</f>
        <v>0.00185075051343106</v>
      </c>
      <c r="H528" s="94" t="n">
        <f aca="false">IF(A528&lt;&gt;A527,1,H527+1)</f>
        <v>37</v>
      </c>
    </row>
    <row r="529" customFormat="false" ht="15" hidden="true" customHeight="false" outlineLevel="0" collapsed="false">
      <c r="A529" s="152" t="s">
        <v>490</v>
      </c>
      <c r="B529" s="152" t="s">
        <v>218</v>
      </c>
      <c r="C529" s="152" t="s">
        <v>478</v>
      </c>
      <c r="D529" s="153" t="n">
        <v>28710</v>
      </c>
      <c r="E529" s="153" t="n">
        <v>28710</v>
      </c>
      <c r="F529" s="96" t="n">
        <f aca="false">D529/(D529+E529)</f>
        <v>0.5</v>
      </c>
      <c r="G529" s="96" t="n">
        <f aca="false">D529/SUMIF($A$2:$A$983,$A529,$D$2:$D$983)</f>
        <v>0.00154408483205294</v>
      </c>
      <c r="H529" s="94" t="n">
        <f aca="false">IF(A529&lt;&gt;A528,1,H528+1)</f>
        <v>38</v>
      </c>
    </row>
    <row r="530" customFormat="false" ht="15" hidden="true" customHeight="false" outlineLevel="0" collapsed="false">
      <c r="A530" s="152" t="s">
        <v>490</v>
      </c>
      <c r="B530" s="152" t="s">
        <v>231</v>
      </c>
      <c r="C530" s="152" t="s">
        <v>270</v>
      </c>
      <c r="D530" s="153" t="n">
        <v>28690</v>
      </c>
      <c r="E530" s="153"/>
      <c r="F530" s="96" t="n">
        <f aca="false">D530/(D530+E530)</f>
        <v>1</v>
      </c>
      <c r="G530" s="96" t="n">
        <f aca="false">D530/SUMIF($A$2:$A$983,$A530,$D$2:$D$983)</f>
        <v>0.00154300918953671</v>
      </c>
      <c r="H530" s="94" t="n">
        <f aca="false">IF(A530&lt;&gt;A529,1,H529+1)</f>
        <v>39</v>
      </c>
    </row>
    <row r="531" customFormat="false" ht="15" hidden="true" customHeight="false" outlineLevel="0" collapsed="false">
      <c r="A531" s="152" t="s">
        <v>490</v>
      </c>
      <c r="B531" s="152" t="s">
        <v>222</v>
      </c>
      <c r="C531" s="152" t="s">
        <v>261</v>
      </c>
      <c r="D531" s="153" t="n">
        <v>28690</v>
      </c>
      <c r="E531" s="153"/>
      <c r="F531" s="96" t="n">
        <f aca="false">D531/(D531+E531)</f>
        <v>1</v>
      </c>
      <c r="G531" s="96" t="n">
        <f aca="false">D531/SUMIF($A$2:$A$983,$A531,$D$2:$D$983)</f>
        <v>0.00154300918953671</v>
      </c>
      <c r="H531" s="94" t="n">
        <f aca="false">IF(A531&lt;&gt;A530,1,H530+1)</f>
        <v>40</v>
      </c>
    </row>
    <row r="532" customFormat="false" ht="15" hidden="true" customHeight="false" outlineLevel="0" collapsed="false">
      <c r="A532" s="152" t="s">
        <v>490</v>
      </c>
      <c r="B532" s="152" t="s">
        <v>218</v>
      </c>
      <c r="C532" s="152" t="s">
        <v>491</v>
      </c>
      <c r="D532" s="153" t="n">
        <v>17196</v>
      </c>
      <c r="E532" s="153"/>
      <c r="F532" s="96" t="n">
        <f aca="false">D532/(D532+E532)</f>
        <v>1</v>
      </c>
      <c r="G532" s="96" t="n">
        <f aca="false">D532/SUMIF($A$2:$A$983,$A532,$D$2:$D$983)</f>
        <v>0.000924837435457415</v>
      </c>
      <c r="H532" s="94" t="n">
        <f aca="false">IF(A532&lt;&gt;A531,1,H531+1)</f>
        <v>41</v>
      </c>
    </row>
    <row r="533" customFormat="false" ht="15" hidden="true" customHeight="false" outlineLevel="0" collapsed="false">
      <c r="A533" s="152" t="s">
        <v>490</v>
      </c>
      <c r="B533" s="152" t="s">
        <v>208</v>
      </c>
      <c r="C533" s="152" t="s">
        <v>484</v>
      </c>
      <c r="D533" s="153" t="n">
        <v>17196</v>
      </c>
      <c r="E533" s="153" t="n">
        <v>11464</v>
      </c>
      <c r="F533" s="96" t="n">
        <f aca="false">D533/(D533+E533)</f>
        <v>0.6</v>
      </c>
      <c r="G533" s="96" t="n">
        <f aca="false">D533/SUMIF($A$2:$A$983,$A533,$D$2:$D$983)</f>
        <v>0.000924837435457415</v>
      </c>
      <c r="H533" s="94" t="n">
        <f aca="false">IF(A533&lt;&gt;A532,1,H532+1)</f>
        <v>42</v>
      </c>
    </row>
    <row r="534" customFormat="false" ht="15" hidden="true" customHeight="false" outlineLevel="0" collapsed="false">
      <c r="A534" s="152" t="s">
        <v>490</v>
      </c>
      <c r="B534" s="152" t="s">
        <v>208</v>
      </c>
      <c r="C534" s="152" t="s">
        <v>492</v>
      </c>
      <c r="D534" s="153" t="n">
        <v>12146</v>
      </c>
      <c r="E534" s="153"/>
      <c r="F534" s="96" t="n">
        <f aca="false">D534/(D534+E534)</f>
        <v>1</v>
      </c>
      <c r="G534" s="96" t="n">
        <f aca="false">D534/SUMIF($A$2:$A$983,$A534,$D$2:$D$983)</f>
        <v>0.0006532377001085</v>
      </c>
      <c r="H534" s="94" t="n">
        <f aca="false">IF(A534&lt;&gt;A533,1,H533+1)</f>
        <v>43</v>
      </c>
    </row>
    <row r="535" customFormat="false" ht="15" hidden="true" customHeight="false" outlineLevel="0" collapsed="false">
      <c r="A535" s="152" t="s">
        <v>490</v>
      </c>
      <c r="B535" s="152" t="s">
        <v>220</v>
      </c>
      <c r="C535" s="152" t="s">
        <v>481</v>
      </c>
      <c r="D535" s="153" t="n">
        <v>11484</v>
      </c>
      <c r="E535" s="153"/>
      <c r="F535" s="96" t="n">
        <f aca="false">D535/(D535+E535)</f>
        <v>1</v>
      </c>
      <c r="G535" s="96" t="n">
        <f aca="false">D535/SUMIF($A$2:$A$983,$A535,$D$2:$D$983)</f>
        <v>0.000617633932821177</v>
      </c>
      <c r="H535" s="94" t="n">
        <f aca="false">IF(A535&lt;&gt;A534,1,H534+1)</f>
        <v>44</v>
      </c>
    </row>
    <row r="536" customFormat="false" ht="15" hidden="true" customHeight="false" outlineLevel="0" collapsed="false">
      <c r="A536" s="152" t="s">
        <v>490</v>
      </c>
      <c r="B536" s="152" t="s">
        <v>231</v>
      </c>
      <c r="C536" s="152" t="s">
        <v>392</v>
      </c>
      <c r="D536" s="153" t="n">
        <v>11474</v>
      </c>
      <c r="E536" s="153"/>
      <c r="F536" s="96" t="n">
        <f aca="false">D536/(D536+E536)</f>
        <v>1</v>
      </c>
      <c r="G536" s="96" t="n">
        <f aca="false">D536/SUMIF($A$2:$A$983,$A536,$D$2:$D$983)</f>
        <v>0.00061709611156306</v>
      </c>
      <c r="H536" s="94" t="n">
        <f aca="false">IF(A536&lt;&gt;A535,1,H535+1)</f>
        <v>45</v>
      </c>
    </row>
    <row r="537" customFormat="false" ht="15" hidden="true" customHeight="false" outlineLevel="0" collapsed="false">
      <c r="A537" s="152" t="s">
        <v>490</v>
      </c>
      <c r="B537" s="152" t="s">
        <v>220</v>
      </c>
      <c r="C537" s="152" t="s">
        <v>493</v>
      </c>
      <c r="D537" s="153" t="n">
        <v>6328</v>
      </c>
      <c r="E537" s="153"/>
      <c r="F537" s="96" t="n">
        <f aca="false">D537/(D537+E537)</f>
        <v>1</v>
      </c>
      <c r="G537" s="96" t="n">
        <f aca="false">D537/SUMIF($A$2:$A$983,$A537,$D$2:$D$983)</f>
        <v>0.000340333292136225</v>
      </c>
      <c r="H537" s="94" t="n">
        <f aca="false">IF(A537&lt;&gt;A536,1,H536+1)</f>
        <v>46</v>
      </c>
    </row>
    <row r="538" customFormat="false" ht="15" hidden="true" customHeight="false" outlineLevel="0" collapsed="false">
      <c r="A538" s="152" t="s">
        <v>490</v>
      </c>
      <c r="B538" s="152" t="s">
        <v>208</v>
      </c>
      <c r="C538" s="152" t="s">
        <v>480</v>
      </c>
      <c r="D538" s="153" t="n">
        <v>5742</v>
      </c>
      <c r="E538" s="153"/>
      <c r="F538" s="96" t="n">
        <f aca="false">D538/(D538+E538)</f>
        <v>1</v>
      </c>
      <c r="G538" s="96" t="n">
        <f aca="false">D538/SUMIF($A$2:$A$983,$A538,$D$2:$D$983)</f>
        <v>0.000308816966410588</v>
      </c>
      <c r="H538" s="94" t="n">
        <f aca="false">IF(A538&lt;&gt;A537,1,H537+1)</f>
        <v>47</v>
      </c>
    </row>
    <row r="539" customFormat="false" ht="15" hidden="true" customHeight="false" outlineLevel="0" collapsed="false">
      <c r="A539" s="152" t="s">
        <v>490</v>
      </c>
      <c r="B539" s="152" t="s">
        <v>220</v>
      </c>
      <c r="C539" s="152" t="s">
        <v>471</v>
      </c>
      <c r="D539" s="153" t="n">
        <v>5742</v>
      </c>
      <c r="E539" s="153"/>
      <c r="F539" s="96" t="n">
        <f aca="false">D539/(D539+E539)</f>
        <v>1</v>
      </c>
      <c r="G539" s="96" t="n">
        <f aca="false">D539/SUMIF($A$2:$A$983,$A539,$D$2:$D$983)</f>
        <v>0.000308816966410588</v>
      </c>
      <c r="H539" s="94" t="n">
        <f aca="false">IF(A539&lt;&gt;A538,1,H538+1)</f>
        <v>48</v>
      </c>
    </row>
    <row r="540" customFormat="false" ht="15" hidden="true" customHeight="false" outlineLevel="0" collapsed="false">
      <c r="A540" s="152" t="s">
        <v>490</v>
      </c>
      <c r="B540" s="152" t="s">
        <v>231</v>
      </c>
      <c r="C540" s="152" t="s">
        <v>267</v>
      </c>
      <c r="D540" s="153" t="n">
        <v>5742</v>
      </c>
      <c r="E540" s="153"/>
      <c r="F540" s="96" t="n">
        <f aca="false">D540/(D540+E540)</f>
        <v>1</v>
      </c>
      <c r="G540" s="96" t="n">
        <f aca="false">D540/SUMIF($A$2:$A$983,$A540,$D$2:$D$983)</f>
        <v>0.000308816966410588</v>
      </c>
      <c r="H540" s="94" t="n">
        <f aca="false">IF(A540&lt;&gt;A539,1,H539+1)</f>
        <v>49</v>
      </c>
    </row>
    <row r="541" customFormat="false" ht="15" hidden="true" customHeight="false" outlineLevel="0" collapsed="false">
      <c r="A541" s="152" t="s">
        <v>490</v>
      </c>
      <c r="B541" s="152" t="s">
        <v>220</v>
      </c>
      <c r="C541" s="152" t="s">
        <v>469</v>
      </c>
      <c r="D541" s="153" t="n">
        <v>5732</v>
      </c>
      <c r="E541" s="153"/>
      <c r="F541" s="96" t="n">
        <f aca="false">D541/(D541+E541)</f>
        <v>1</v>
      </c>
      <c r="G541" s="96" t="n">
        <f aca="false">D541/SUMIF($A$2:$A$983,$A541,$D$2:$D$983)</f>
        <v>0.000308279145152472</v>
      </c>
      <c r="H541" s="94" t="n">
        <f aca="false">IF(A541&lt;&gt;A540,1,H540+1)</f>
        <v>50</v>
      </c>
    </row>
    <row r="542" customFormat="false" ht="15" hidden="true" customHeight="false" outlineLevel="0" collapsed="false">
      <c r="A542" s="152" t="s">
        <v>490</v>
      </c>
      <c r="B542" s="152" t="s">
        <v>231</v>
      </c>
      <c r="C542" s="152" t="s">
        <v>271</v>
      </c>
      <c r="D542" s="153" t="n">
        <v>5732</v>
      </c>
      <c r="E542" s="153"/>
      <c r="F542" s="96" t="n">
        <f aca="false">D542/(D542+E542)</f>
        <v>1</v>
      </c>
      <c r="G542" s="96" t="n">
        <f aca="false">D542/SUMIF($A$2:$A$983,$A542,$D$2:$D$983)</f>
        <v>0.000308279145152472</v>
      </c>
      <c r="H542" s="94" t="n">
        <f aca="false">IF(A542&lt;&gt;A541,1,H541+1)</f>
        <v>51</v>
      </c>
    </row>
    <row r="543" customFormat="false" ht="15" hidden="true" customHeight="false" outlineLevel="0" collapsed="false">
      <c r="A543" s="152" t="s">
        <v>490</v>
      </c>
      <c r="B543" s="152" t="s">
        <v>208</v>
      </c>
      <c r="C543" s="152" t="s">
        <v>245</v>
      </c>
      <c r="D543" s="153" t="n">
        <v>5732</v>
      </c>
      <c r="E543" s="153"/>
      <c r="F543" s="96" t="n">
        <f aca="false">D543/(D543+E543)</f>
        <v>1</v>
      </c>
      <c r="G543" s="96" t="n">
        <f aca="false">D543/SUMIF($A$2:$A$983,$A543,$D$2:$D$983)</f>
        <v>0.000308279145152472</v>
      </c>
      <c r="H543" s="94" t="n">
        <f aca="false">IF(A543&lt;&gt;A542,1,H542+1)</f>
        <v>52</v>
      </c>
    </row>
    <row r="544" customFormat="false" ht="15" hidden="true" customHeight="false" outlineLevel="0" collapsed="false">
      <c r="A544" s="152" t="s">
        <v>490</v>
      </c>
      <c r="B544" s="152" t="s">
        <v>218</v>
      </c>
      <c r="C544" s="152" t="s">
        <v>246</v>
      </c>
      <c r="D544" s="153" t="n">
        <v>5732</v>
      </c>
      <c r="E544" s="153"/>
      <c r="F544" s="96" t="n">
        <f aca="false">D544/(D544+E544)</f>
        <v>1</v>
      </c>
      <c r="G544" s="96" t="n">
        <f aca="false">D544/SUMIF($A$2:$A$983,$A544,$D$2:$D$983)</f>
        <v>0.000308279145152472</v>
      </c>
      <c r="H544" s="94" t="n">
        <f aca="false">IF(A544&lt;&gt;A543,1,H543+1)</f>
        <v>53</v>
      </c>
    </row>
    <row r="545" customFormat="false" ht="15" hidden="true" customHeight="false" outlineLevel="0" collapsed="false">
      <c r="A545" s="152" t="s">
        <v>490</v>
      </c>
      <c r="B545" s="152" t="s">
        <v>220</v>
      </c>
      <c r="C545" s="152" t="s">
        <v>479</v>
      </c>
      <c r="D545" s="153" t="n">
        <v>5732</v>
      </c>
      <c r="E545" s="153"/>
      <c r="F545" s="96" t="n">
        <f aca="false">D545/(D545+E545)</f>
        <v>1</v>
      </c>
      <c r="G545" s="96" t="n">
        <f aca="false">D545/SUMIF($A$2:$A$983,$A545,$D$2:$D$983)</f>
        <v>0.000308279145152472</v>
      </c>
      <c r="H545" s="94" t="n">
        <f aca="false">IF(A545&lt;&gt;A544,1,H544+1)</f>
        <v>54</v>
      </c>
    </row>
    <row r="546" customFormat="false" ht="15" hidden="true" customHeight="false" outlineLevel="0" collapsed="false">
      <c r="A546" s="152" t="s">
        <v>490</v>
      </c>
      <c r="B546" s="152" t="s">
        <v>208</v>
      </c>
      <c r="C546" s="152" t="s">
        <v>483</v>
      </c>
      <c r="D546" s="153" t="n">
        <v>5732</v>
      </c>
      <c r="E546" s="153"/>
      <c r="F546" s="96" t="n">
        <f aca="false">D546/(D546+E546)</f>
        <v>1</v>
      </c>
      <c r="G546" s="96" t="n">
        <f aca="false">D546/SUMIF($A$2:$A$983,$A546,$D$2:$D$983)</f>
        <v>0.000308279145152472</v>
      </c>
      <c r="H546" s="94" t="n">
        <f aca="false">IF(A546&lt;&gt;A545,1,H545+1)</f>
        <v>55</v>
      </c>
    </row>
    <row r="547" customFormat="false" ht="15" hidden="true" customHeight="false" outlineLevel="0" collapsed="false">
      <c r="A547" s="152" t="s">
        <v>490</v>
      </c>
      <c r="B547" s="152" t="s">
        <v>208</v>
      </c>
      <c r="C547" s="152" t="s">
        <v>234</v>
      </c>
      <c r="D547" s="153" t="n">
        <v>5732</v>
      </c>
      <c r="E547" s="153"/>
      <c r="F547" s="96" t="n">
        <f aca="false">D547/(D547+E547)</f>
        <v>1</v>
      </c>
      <c r="G547" s="96" t="n">
        <f aca="false">D547/SUMIF($A$2:$A$983,$A547,$D$2:$D$983)</f>
        <v>0.000308279145152472</v>
      </c>
      <c r="H547" s="94" t="n">
        <f aca="false">IF(A547&lt;&gt;A546,1,H546+1)</f>
        <v>56</v>
      </c>
    </row>
    <row r="548" customFormat="false" ht="15" hidden="true" customHeight="false" outlineLevel="0" collapsed="false">
      <c r="A548" s="152" t="s">
        <v>490</v>
      </c>
      <c r="B548" s="152" t="s">
        <v>208</v>
      </c>
      <c r="C548" s="152" t="s">
        <v>331</v>
      </c>
      <c r="D548" s="153" t="n">
        <v>5732</v>
      </c>
      <c r="E548" s="153"/>
      <c r="F548" s="96" t="n">
        <f aca="false">D548/(D548+E548)</f>
        <v>1</v>
      </c>
      <c r="G548" s="96" t="n">
        <f aca="false">D548/SUMIF($A$2:$A$983,$A548,$D$2:$D$983)</f>
        <v>0.000308279145152472</v>
      </c>
      <c r="H548" s="94" t="n">
        <f aca="false">IF(A548&lt;&gt;A547,1,H547+1)</f>
        <v>57</v>
      </c>
    </row>
    <row r="549" customFormat="false" ht="15" hidden="true" customHeight="false" outlineLevel="0" collapsed="false">
      <c r="A549" s="152" t="s">
        <v>494</v>
      </c>
      <c r="B549" s="152" t="s">
        <v>206</v>
      </c>
      <c r="C549" s="152" t="s">
        <v>207</v>
      </c>
      <c r="D549" s="153" t="n">
        <v>230388</v>
      </c>
      <c r="E549" s="153" t="n">
        <v>62011</v>
      </c>
      <c r="F549" s="96" t="n">
        <f aca="false">D549/(D549+E549)</f>
        <v>0.787923351311051</v>
      </c>
      <c r="G549" s="96" t="n">
        <f aca="false">D549/SUMIF($A$2:$A$983,$A549,$D$2:$D$983)</f>
        <v>0.102686357616221</v>
      </c>
      <c r="H549" s="94" t="n">
        <f aca="false">IF(A549&lt;&gt;A548,1,H548+1)</f>
        <v>1</v>
      </c>
    </row>
    <row r="550" customFormat="false" ht="15" hidden="true" customHeight="false" outlineLevel="0" collapsed="false">
      <c r="A550" s="152" t="s">
        <v>494</v>
      </c>
      <c r="B550" s="152" t="s">
        <v>208</v>
      </c>
      <c r="C550" s="152" t="s">
        <v>233</v>
      </c>
      <c r="D550" s="153" t="n">
        <v>203729</v>
      </c>
      <c r="E550" s="153" t="n">
        <v>1386</v>
      </c>
      <c r="F550" s="96" t="n">
        <f aca="false">D550/(D550+E550)</f>
        <v>0.993242815006216</v>
      </c>
      <c r="G550" s="96" t="n">
        <f aca="false">D550/SUMIF($A$2:$A$983,$A550,$D$2:$D$983)</f>
        <v>0.0908041605934126</v>
      </c>
      <c r="H550" s="94" t="n">
        <f aca="false">IF(A550&lt;&gt;A549,1,H549+1)</f>
        <v>2</v>
      </c>
    </row>
    <row r="551" customFormat="false" ht="15" hidden="true" customHeight="false" outlineLevel="0" collapsed="false">
      <c r="A551" s="152" t="s">
        <v>494</v>
      </c>
      <c r="B551" s="152" t="s">
        <v>218</v>
      </c>
      <c r="C551" s="152" t="s">
        <v>219</v>
      </c>
      <c r="D551" s="153" t="n">
        <v>170073</v>
      </c>
      <c r="E551" s="153" t="n">
        <v>22663</v>
      </c>
      <c r="F551" s="96" t="n">
        <f aca="false">D551/(D551+E551)</f>
        <v>0.882414286900216</v>
      </c>
      <c r="G551" s="96" t="n">
        <f aca="false">D551/SUMIF($A$2:$A$983,$A551,$D$2:$D$983)</f>
        <v>0.0758033269912651</v>
      </c>
      <c r="H551" s="94" t="n">
        <f aca="false">IF(A551&lt;&gt;A550,1,H550+1)</f>
        <v>3</v>
      </c>
    </row>
    <row r="552" customFormat="false" ht="15" hidden="true" customHeight="false" outlineLevel="0" collapsed="false">
      <c r="A552" s="152" t="s">
        <v>494</v>
      </c>
      <c r="B552" s="152" t="s">
        <v>206</v>
      </c>
      <c r="C552" s="152" t="s">
        <v>495</v>
      </c>
      <c r="D552" s="153" t="n">
        <v>148261</v>
      </c>
      <c r="E552" s="153" t="n">
        <v>58040</v>
      </c>
      <c r="F552" s="96" t="n">
        <f aca="false">D552/(D552+E552)</f>
        <v>0.718663506236034</v>
      </c>
      <c r="G552" s="96" t="n">
        <f aca="false">D552/SUMIF($A$2:$A$983,$A552,$D$2:$D$983)</f>
        <v>0.0660814889080099</v>
      </c>
      <c r="H552" s="94" t="n">
        <f aca="false">IF(A552&lt;&gt;A551,1,H551+1)</f>
        <v>4</v>
      </c>
    </row>
    <row r="553" customFormat="false" ht="15" hidden="true" customHeight="false" outlineLevel="0" collapsed="false">
      <c r="A553" s="152" t="s">
        <v>494</v>
      </c>
      <c r="B553" s="152" t="s">
        <v>218</v>
      </c>
      <c r="C553" s="152" t="s">
        <v>317</v>
      </c>
      <c r="D553" s="153" t="n">
        <v>92056</v>
      </c>
      <c r="E553" s="153" t="n">
        <v>0</v>
      </c>
      <c r="F553" s="96" t="n">
        <f aca="false">D553/(D553+E553)</f>
        <v>1</v>
      </c>
      <c r="G553" s="96" t="n">
        <f aca="false">D553/SUMIF($A$2:$A$983,$A553,$D$2:$D$983)</f>
        <v>0.0410303285618993</v>
      </c>
      <c r="H553" s="94" t="n">
        <f aca="false">IF(A553&lt;&gt;A552,1,H552+1)</f>
        <v>5</v>
      </c>
    </row>
    <row r="554" customFormat="false" ht="15" hidden="true" customHeight="false" outlineLevel="0" collapsed="false">
      <c r="A554" s="152" t="s">
        <v>494</v>
      </c>
      <c r="B554" s="152" t="s">
        <v>206</v>
      </c>
      <c r="C554" s="152" t="s">
        <v>217</v>
      </c>
      <c r="D554" s="153" t="n">
        <v>91950</v>
      </c>
      <c r="E554" s="153" t="n">
        <v>31443</v>
      </c>
      <c r="F554" s="96" t="n">
        <f aca="false">D554/(D554+E554)</f>
        <v>0.745180034523839</v>
      </c>
      <c r="G554" s="96" t="n">
        <f aca="false">D554/SUMIF($A$2:$A$983,$A554,$D$2:$D$983)</f>
        <v>0.0409830832457053</v>
      </c>
      <c r="H554" s="94" t="n">
        <f aca="false">IF(A554&lt;&gt;A553,1,H553+1)</f>
        <v>6</v>
      </c>
    </row>
    <row r="555" customFormat="false" ht="15" hidden="true" customHeight="false" outlineLevel="0" collapsed="false">
      <c r="A555" s="158" t="s">
        <v>494</v>
      </c>
      <c r="B555" s="152" t="s">
        <v>210</v>
      </c>
      <c r="C555" s="152" t="s">
        <v>226</v>
      </c>
      <c r="D555" s="153" t="n">
        <v>87724</v>
      </c>
      <c r="E555" s="153" t="n">
        <v>18093</v>
      </c>
      <c r="F555" s="96" t="n">
        <f aca="false">D555/(D555+E555)</f>
        <v>0.829016131623463</v>
      </c>
      <c r="G555" s="96" t="n">
        <f aca="false">D555/SUMIF($A$2:$A$983,$A555,$D$2:$D$983)</f>
        <v>0.0390995105453643</v>
      </c>
      <c r="H555" s="94" t="n">
        <f aca="false">IF(A555&lt;&gt;A554,1,H554+1)</f>
        <v>7</v>
      </c>
    </row>
    <row r="556" customFormat="false" ht="15" hidden="true" customHeight="false" outlineLevel="0" collapsed="false">
      <c r="A556" s="152" t="s">
        <v>494</v>
      </c>
      <c r="B556" s="152" t="s">
        <v>218</v>
      </c>
      <c r="C556" s="152" t="s">
        <v>312</v>
      </c>
      <c r="D556" s="153" t="n">
        <v>85035</v>
      </c>
      <c r="E556" s="153" t="n">
        <v>14447</v>
      </c>
      <c r="F556" s="96" t="n">
        <f aca="false">D556/(D556+E556)</f>
        <v>0.854777748738465</v>
      </c>
      <c r="G556" s="96" t="n">
        <f aca="false">D556/SUMIF($A$2:$A$983,$A556,$D$2:$D$983)</f>
        <v>0.0379009949298374</v>
      </c>
      <c r="H556" s="94" t="n">
        <f aca="false">IF(A556&lt;&gt;A555,1,H555+1)</f>
        <v>8</v>
      </c>
    </row>
    <row r="557" customFormat="false" ht="15" hidden="true" customHeight="false" outlineLevel="0" collapsed="false">
      <c r="A557" s="152" t="s">
        <v>494</v>
      </c>
      <c r="B557" s="152" t="s">
        <v>210</v>
      </c>
      <c r="C557" s="152" t="s">
        <v>211</v>
      </c>
      <c r="D557" s="153" t="n">
        <v>84410</v>
      </c>
      <c r="E557" s="153" t="n">
        <v>38351</v>
      </c>
      <c r="F557" s="96" t="n">
        <f aca="false">D557/(D557+E557)</f>
        <v>0.687596223556341</v>
      </c>
      <c r="G557" s="96" t="n">
        <f aca="false">D557/SUMIF($A$2:$A$983,$A557,$D$2:$D$983)</f>
        <v>0.0376224258485044</v>
      </c>
      <c r="H557" s="94" t="n">
        <f aca="false">IF(A557&lt;&gt;A556,1,H556+1)</f>
        <v>9</v>
      </c>
    </row>
    <row r="558" customFormat="false" ht="15" hidden="true" customHeight="false" outlineLevel="0" collapsed="false">
      <c r="A558" s="152" t="s">
        <v>494</v>
      </c>
      <c r="B558" s="152" t="s">
        <v>208</v>
      </c>
      <c r="C558" s="152" t="s">
        <v>209</v>
      </c>
      <c r="D558" s="153" t="n">
        <v>80598</v>
      </c>
      <c r="E558" s="153" t="n">
        <v>0</v>
      </c>
      <c r="F558" s="96" t="n">
        <f aca="false">D558/(D558+E558)</f>
        <v>1</v>
      </c>
      <c r="G558" s="96" t="n">
        <f aca="false">D558/SUMIF($A$2:$A$983,$A558,$D$2:$D$983)</f>
        <v>0.0359233773076384</v>
      </c>
      <c r="H558" s="94" t="n">
        <f aca="false">IF(A558&lt;&gt;A557,1,H557+1)</f>
        <v>10</v>
      </c>
    </row>
    <row r="559" customFormat="false" ht="15" hidden="true" customHeight="false" outlineLevel="0" collapsed="false">
      <c r="A559" s="152" t="s">
        <v>494</v>
      </c>
      <c r="B559" s="152" t="s">
        <v>218</v>
      </c>
      <c r="C559" s="152" t="s">
        <v>228</v>
      </c>
      <c r="D559" s="153" t="n">
        <v>69315</v>
      </c>
      <c r="E559" s="153" t="n">
        <v>31594</v>
      </c>
      <c r="F559" s="96" t="n">
        <f aca="false">D559/(D559+E559)</f>
        <v>0.686906024239662</v>
      </c>
      <c r="G559" s="96" t="n">
        <f aca="false">D559/SUMIF($A$2:$A$983,$A559,$D$2:$D$983)</f>
        <v>0.0308944253961507</v>
      </c>
      <c r="H559" s="94" t="n">
        <f aca="false">IF(A559&lt;&gt;A558,1,H558+1)</f>
        <v>11</v>
      </c>
    </row>
    <row r="560" customFormat="false" ht="15" hidden="true" customHeight="false" outlineLevel="0" collapsed="false">
      <c r="A560" s="152" t="s">
        <v>494</v>
      </c>
      <c r="B560" s="152" t="s">
        <v>208</v>
      </c>
      <c r="C560" s="152" t="s">
        <v>241</v>
      </c>
      <c r="D560" s="153" t="n">
        <v>67986</v>
      </c>
      <c r="E560" s="153" t="n">
        <v>1267</v>
      </c>
      <c r="F560" s="96" t="n">
        <f aca="false">D560/(D560+E560)</f>
        <v>0.981704763692548</v>
      </c>
      <c r="G560" s="96" t="n">
        <f aca="false">D560/SUMIF($A$2:$A$983,$A560,$D$2:$D$983)</f>
        <v>0.0303020761016043</v>
      </c>
      <c r="H560" s="94" t="n">
        <f aca="false">IF(A560&lt;&gt;A559,1,H559+1)</f>
        <v>12</v>
      </c>
    </row>
    <row r="561" customFormat="false" ht="15" hidden="true" customHeight="false" outlineLevel="0" collapsed="false">
      <c r="A561" s="152" t="s">
        <v>494</v>
      </c>
      <c r="B561" s="152" t="s">
        <v>220</v>
      </c>
      <c r="C561" s="152" t="s">
        <v>221</v>
      </c>
      <c r="D561" s="153" t="n">
        <v>64731</v>
      </c>
      <c r="E561" s="153" t="n">
        <v>0</v>
      </c>
      <c r="F561" s="96" t="n">
        <f aca="false">D561/(D561+E561)</f>
        <v>1</v>
      </c>
      <c r="G561" s="96" t="n">
        <f aca="false">D561/SUMIF($A$2:$A$983,$A561,$D$2:$D$983)</f>
        <v>0.0288512883260223</v>
      </c>
      <c r="H561" s="94" t="n">
        <f aca="false">IF(A561&lt;&gt;A560,1,H560+1)</f>
        <v>13</v>
      </c>
    </row>
    <row r="562" customFormat="false" ht="15" hidden="true" customHeight="false" outlineLevel="0" collapsed="false">
      <c r="A562" s="152" t="s">
        <v>494</v>
      </c>
      <c r="B562" s="152" t="s">
        <v>222</v>
      </c>
      <c r="C562" s="152" t="s">
        <v>223</v>
      </c>
      <c r="D562" s="153" t="n">
        <v>61368</v>
      </c>
      <c r="E562" s="153" t="n">
        <v>0</v>
      </c>
      <c r="F562" s="96" t="n">
        <f aca="false">D562/(D562+E562)</f>
        <v>1</v>
      </c>
      <c r="G562" s="96" t="n">
        <f aca="false">D562/SUMIF($A$2:$A$983,$A562,$D$2:$D$983)</f>
        <v>0.0273523638131859</v>
      </c>
      <c r="H562" s="94" t="n">
        <f aca="false">IF(A562&lt;&gt;A561,1,H561+1)</f>
        <v>14</v>
      </c>
    </row>
    <row r="563" customFormat="false" ht="15" hidden="true" customHeight="false" outlineLevel="0" collapsed="false">
      <c r="A563" s="152" t="s">
        <v>494</v>
      </c>
      <c r="B563" s="152" t="s">
        <v>220</v>
      </c>
      <c r="C563" s="152" t="s">
        <v>224</v>
      </c>
      <c r="D563" s="153" t="n">
        <v>55773</v>
      </c>
      <c r="E563" s="153" t="n">
        <v>2653</v>
      </c>
      <c r="F563" s="96" t="n">
        <f aca="false">D563/(D563+E563)</f>
        <v>0.954592133639133</v>
      </c>
      <c r="G563" s="96" t="n">
        <f aca="false">D563/SUMIF($A$2:$A$983,$A563,$D$2:$D$983)</f>
        <v>0.0248586133970932</v>
      </c>
      <c r="H563" s="94" t="n">
        <f aca="false">IF(A563&lt;&gt;A562,1,H562+1)</f>
        <v>15</v>
      </c>
    </row>
    <row r="564" customFormat="false" ht="15" hidden="true" customHeight="false" outlineLevel="0" collapsed="false">
      <c r="A564" s="152" t="s">
        <v>494</v>
      </c>
      <c r="B564" s="152" t="s">
        <v>222</v>
      </c>
      <c r="C564" s="152" t="s">
        <v>281</v>
      </c>
      <c r="D564" s="153" t="n">
        <v>54834</v>
      </c>
      <c r="E564" s="153" t="n">
        <v>0</v>
      </c>
      <c r="F564" s="96" t="n">
        <f aca="false">D564/(D564+E564)</f>
        <v>1</v>
      </c>
      <c r="G564" s="96" t="n">
        <f aca="false">D564/SUMIF($A$2:$A$983,$A564,$D$2:$D$983)</f>
        <v>0.0244400912092986</v>
      </c>
      <c r="H564" s="94" t="n">
        <f aca="false">IF(A564&lt;&gt;A563,1,H563+1)</f>
        <v>16</v>
      </c>
    </row>
    <row r="565" customFormat="false" ht="15" hidden="true" customHeight="false" outlineLevel="0" collapsed="false">
      <c r="A565" s="152" t="s">
        <v>494</v>
      </c>
      <c r="B565" s="152" t="s">
        <v>208</v>
      </c>
      <c r="C565" s="152" t="s">
        <v>496</v>
      </c>
      <c r="D565" s="153" t="n">
        <v>47385</v>
      </c>
      <c r="E565" s="153" t="n">
        <v>0</v>
      </c>
      <c r="F565" s="96" t="n">
        <f aca="false">D565/(D565+E565)</f>
        <v>1</v>
      </c>
      <c r="G565" s="96" t="n">
        <f aca="false">D565/SUMIF($A$2:$A$983,$A565,$D$2:$D$983)</f>
        <v>0.0211199934703398</v>
      </c>
      <c r="H565" s="94" t="n">
        <f aca="false">IF(A565&lt;&gt;A564,1,H564+1)</f>
        <v>17</v>
      </c>
    </row>
    <row r="566" customFormat="false" ht="15" hidden="true" customHeight="false" outlineLevel="0" collapsed="false">
      <c r="A566" s="152" t="s">
        <v>494</v>
      </c>
      <c r="B566" s="152" t="s">
        <v>218</v>
      </c>
      <c r="C566" s="152" t="s">
        <v>248</v>
      </c>
      <c r="D566" s="153" t="n">
        <v>43127</v>
      </c>
      <c r="E566" s="153" t="n">
        <v>10716</v>
      </c>
      <c r="F566" s="96" t="n">
        <f aca="false">D566/(D566+E566)</f>
        <v>0.800976914362127</v>
      </c>
      <c r="G566" s="96" t="n">
        <f aca="false">D566/SUMIF($A$2:$A$983,$A566,$D$2:$D$983)</f>
        <v>0.0192221580330346</v>
      </c>
      <c r="H566" s="94" t="n">
        <f aca="false">IF(A566&lt;&gt;A565,1,H565+1)</f>
        <v>18</v>
      </c>
    </row>
    <row r="567" customFormat="false" ht="15" hidden="true" customHeight="false" outlineLevel="0" collapsed="false">
      <c r="A567" s="152" t="s">
        <v>494</v>
      </c>
      <c r="B567" s="152" t="s">
        <v>210</v>
      </c>
      <c r="C567" s="152" t="s">
        <v>212</v>
      </c>
      <c r="D567" s="153" t="n">
        <v>41889</v>
      </c>
      <c r="E567" s="153" t="n">
        <v>24870</v>
      </c>
      <c r="F567" s="96" t="n">
        <f aca="false">D567/(D567+E567)</f>
        <v>0.62746595964589</v>
      </c>
      <c r="G567" s="96" t="n">
        <f aca="false">D567/SUMIF($A$2:$A$983,$A567,$D$2:$D$983)</f>
        <v>0.0186703683967303</v>
      </c>
      <c r="H567" s="94" t="n">
        <f aca="false">IF(A567&lt;&gt;A566,1,H566+1)</f>
        <v>19</v>
      </c>
    </row>
    <row r="568" customFormat="false" ht="15" hidden="true" customHeight="false" outlineLevel="0" collapsed="false">
      <c r="A568" s="152" t="s">
        <v>494</v>
      </c>
      <c r="B568" s="152" t="s">
        <v>208</v>
      </c>
      <c r="C568" s="152" t="s">
        <v>213</v>
      </c>
      <c r="D568" s="153" t="n">
        <v>40149</v>
      </c>
      <c r="E568" s="153"/>
      <c r="F568" s="96" t="n">
        <f aca="false">D568/(D568+E568)</f>
        <v>1</v>
      </c>
      <c r="G568" s="96" t="n">
        <f aca="false">D568/SUMIF($A$2:$A$983,$A568,$D$2:$D$983)</f>
        <v>0.0178948320742993</v>
      </c>
      <c r="H568" s="94" t="n">
        <f aca="false">IF(A568&lt;&gt;A567,1,H567+1)</f>
        <v>20</v>
      </c>
    </row>
    <row r="569" customFormat="false" ht="15" hidden="false" customHeight="false" outlineLevel="0" collapsed="false">
      <c r="A569" s="152" t="s">
        <v>494</v>
      </c>
      <c r="B569" s="152" t="s">
        <v>238</v>
      </c>
      <c r="C569" s="152" t="s">
        <v>242</v>
      </c>
      <c r="D569" s="153" t="n">
        <v>36305</v>
      </c>
      <c r="E569" s="153" t="n">
        <v>0</v>
      </c>
      <c r="F569" s="96" t="n">
        <f aca="false">D569/(D569+E569)</f>
        <v>1</v>
      </c>
      <c r="G569" s="96" t="n">
        <f aca="false">D569/SUMIF($A$2:$A$983,$A569,$D$2:$D$983)</f>
        <v>0.0161815207964691</v>
      </c>
      <c r="H569" s="94" t="n">
        <f aca="false">IF(A569&lt;&gt;A568,1,H568+1)</f>
        <v>21</v>
      </c>
    </row>
    <row r="570" customFormat="false" ht="15" hidden="true" customHeight="false" outlineLevel="0" collapsed="false">
      <c r="A570" s="152" t="s">
        <v>494</v>
      </c>
      <c r="B570" s="152" t="s">
        <v>208</v>
      </c>
      <c r="C570" s="152" t="s">
        <v>245</v>
      </c>
      <c r="D570" s="153" t="n">
        <v>35431</v>
      </c>
      <c r="E570" s="153"/>
      <c r="F570" s="96" t="n">
        <f aca="false">D570/(D570+E570)</f>
        <v>1</v>
      </c>
      <c r="G570" s="96" t="n">
        <f aca="false">D570/SUMIF($A$2:$A$983,$A570,$D$2:$D$983)</f>
        <v>0.015791969793133</v>
      </c>
      <c r="H570" s="94" t="n">
        <f aca="false">IF(A570&lt;&gt;A569,1,H569+1)</f>
        <v>22</v>
      </c>
    </row>
    <row r="571" customFormat="false" ht="15" hidden="true" customHeight="false" outlineLevel="0" collapsed="false">
      <c r="A571" s="152" t="s">
        <v>494</v>
      </c>
      <c r="B571" s="152" t="s">
        <v>210</v>
      </c>
      <c r="C571" s="152" t="s">
        <v>214</v>
      </c>
      <c r="D571" s="153" t="n">
        <v>34263</v>
      </c>
      <c r="E571" s="153" t="n">
        <v>9143</v>
      </c>
      <c r="F571" s="96" t="n">
        <f aca="false">D571/(D571+E571)</f>
        <v>0.789360917845459</v>
      </c>
      <c r="G571" s="96" t="n">
        <f aca="false">D571/SUMIF($A$2:$A$983,$A571,$D$2:$D$983)</f>
        <v>0.015271379893938</v>
      </c>
      <c r="H571" s="94" t="n">
        <f aca="false">IF(A571&lt;&gt;A570,1,H570+1)</f>
        <v>23</v>
      </c>
    </row>
    <row r="572" customFormat="false" ht="15" hidden="true" customHeight="false" outlineLevel="0" collapsed="false">
      <c r="A572" s="152" t="s">
        <v>494</v>
      </c>
      <c r="B572" s="152" t="s">
        <v>218</v>
      </c>
      <c r="C572" s="152" t="s">
        <v>227</v>
      </c>
      <c r="D572" s="153" t="n">
        <v>31632</v>
      </c>
      <c r="E572" s="153" t="n">
        <v>1354</v>
      </c>
      <c r="F572" s="96" t="n">
        <f aca="false">D572/(D572+E572)</f>
        <v>0.958952282786637</v>
      </c>
      <c r="G572" s="96" t="n">
        <f aca="false">D572/SUMIF($A$2:$A$983,$A572,$D$2:$D$983)</f>
        <v>0.0140987154891588</v>
      </c>
      <c r="H572" s="94" t="n">
        <f aca="false">IF(A572&lt;&gt;A571,1,H571+1)</f>
        <v>24</v>
      </c>
    </row>
    <row r="573" customFormat="false" ht="15" hidden="true" customHeight="false" outlineLevel="0" collapsed="false">
      <c r="A573" s="152" t="s">
        <v>494</v>
      </c>
      <c r="B573" s="152" t="s">
        <v>220</v>
      </c>
      <c r="C573" s="152" t="s">
        <v>229</v>
      </c>
      <c r="D573" s="153" t="n">
        <v>30195</v>
      </c>
      <c r="E573" s="153" t="n">
        <v>0</v>
      </c>
      <c r="F573" s="96" t="n">
        <f aca="false">D573/(D573+E573)</f>
        <v>1</v>
      </c>
      <c r="G573" s="96" t="n">
        <f aca="false">D573/SUMIF($A$2:$A$983,$A573,$D$2:$D$983)</f>
        <v>0.013458229457358</v>
      </c>
      <c r="H573" s="94" t="n">
        <f aca="false">IF(A573&lt;&gt;A572,1,H572+1)</f>
        <v>25</v>
      </c>
    </row>
    <row r="574" customFormat="false" ht="15" hidden="true" customHeight="false" outlineLevel="0" collapsed="false">
      <c r="A574" s="152" t="s">
        <v>494</v>
      </c>
      <c r="B574" s="152" t="s">
        <v>222</v>
      </c>
      <c r="C574" s="152" t="s">
        <v>264</v>
      </c>
      <c r="D574" s="153" t="n">
        <v>22175</v>
      </c>
      <c r="E574" s="153"/>
      <c r="F574" s="96" t="n">
        <f aca="false">D574/(D574+E574)</f>
        <v>1</v>
      </c>
      <c r="G574" s="96" t="n">
        <f aca="false">D574/SUMIF($A$2:$A$983,$A574,$D$2:$D$983)</f>
        <v>0.00988363100569346</v>
      </c>
      <c r="H574" s="94" t="n">
        <f aca="false">IF(A574&lt;&gt;A573,1,H573+1)</f>
        <v>26</v>
      </c>
    </row>
    <row r="575" customFormat="false" ht="15" hidden="true" customHeight="false" outlineLevel="0" collapsed="false">
      <c r="A575" s="152" t="s">
        <v>494</v>
      </c>
      <c r="B575" s="152" t="s">
        <v>220</v>
      </c>
      <c r="C575" s="152" t="s">
        <v>240</v>
      </c>
      <c r="D575" s="153" t="n">
        <v>20844</v>
      </c>
      <c r="E575" s="153"/>
      <c r="F575" s="96" t="n">
        <f aca="false">D575/(D575+E575)</f>
        <v>1</v>
      </c>
      <c r="G575" s="96" t="n">
        <f aca="false">D575/SUMIF($A$2:$A$983,$A575,$D$2:$D$983)</f>
        <v>0.00929039029008679</v>
      </c>
      <c r="H575" s="94" t="n">
        <f aca="false">IF(A575&lt;&gt;A574,1,H574+1)</f>
        <v>27</v>
      </c>
    </row>
    <row r="576" customFormat="false" ht="15" hidden="true" customHeight="false" outlineLevel="0" collapsed="false">
      <c r="A576" s="152" t="s">
        <v>494</v>
      </c>
      <c r="B576" s="152" t="s">
        <v>210</v>
      </c>
      <c r="C576" s="152" t="s">
        <v>236</v>
      </c>
      <c r="D576" s="153" t="n">
        <v>20508</v>
      </c>
      <c r="E576" s="153" t="n">
        <v>21425</v>
      </c>
      <c r="F576" s="96" t="n">
        <f aca="false">D576/(D576+E576)</f>
        <v>0.489065890825841</v>
      </c>
      <c r="G576" s="96" t="n">
        <f aca="false">D576/SUMIF($A$2:$A$983,$A576,$D$2:$D$983)</f>
        <v>0.00914063155196219</v>
      </c>
      <c r="H576" s="94" t="n">
        <f aca="false">IF(A576&lt;&gt;A575,1,H575+1)</f>
        <v>28</v>
      </c>
    </row>
    <row r="577" customFormat="false" ht="15" hidden="true" customHeight="false" outlineLevel="0" collapsed="false">
      <c r="A577" s="152" t="s">
        <v>494</v>
      </c>
      <c r="B577" s="152" t="s">
        <v>208</v>
      </c>
      <c r="C577" s="152" t="s">
        <v>497</v>
      </c>
      <c r="D577" s="153" t="n">
        <v>18280</v>
      </c>
      <c r="E577" s="153"/>
      <c r="F577" s="96" t="n">
        <f aca="false">D577/(D577+E577)</f>
        <v>1</v>
      </c>
      <c r="G577" s="96" t="n">
        <f aca="false">D577/SUMIF($A$2:$A$983,$A577,$D$2:$D$983)</f>
        <v>0.00814758849082645</v>
      </c>
      <c r="H577" s="94" t="n">
        <f aca="false">IF(A577&lt;&gt;A576,1,H576+1)</f>
        <v>29</v>
      </c>
    </row>
    <row r="578" customFormat="false" ht="15" hidden="true" customHeight="false" outlineLevel="0" collapsed="false">
      <c r="A578" s="152" t="s">
        <v>494</v>
      </c>
      <c r="B578" s="152" t="s">
        <v>218</v>
      </c>
      <c r="C578" s="152" t="s">
        <v>325</v>
      </c>
      <c r="D578" s="153" t="n">
        <v>17026</v>
      </c>
      <c r="E578" s="153" t="n">
        <v>2634</v>
      </c>
      <c r="F578" s="96" t="n">
        <f aca="false">D578/(D578+E578)</f>
        <v>0.866022380467955</v>
      </c>
      <c r="G578" s="96" t="n">
        <f aca="false">D578/SUMIF($A$2:$A$983,$A578,$D$2:$D$983)</f>
        <v>0.00758866748604</v>
      </c>
      <c r="H578" s="94" t="n">
        <f aca="false">IF(A578&lt;&gt;A577,1,H577+1)</f>
        <v>30</v>
      </c>
    </row>
    <row r="579" customFormat="false" ht="15" hidden="true" customHeight="false" outlineLevel="0" collapsed="false">
      <c r="A579" s="152" t="s">
        <v>494</v>
      </c>
      <c r="B579" s="152" t="s">
        <v>218</v>
      </c>
      <c r="C579" s="152" t="s">
        <v>225</v>
      </c>
      <c r="D579" s="153" t="n">
        <v>16826</v>
      </c>
      <c r="E579" s="153" t="n">
        <v>2515</v>
      </c>
      <c r="F579" s="96" t="n">
        <f aca="false">D579/(D579+E579)</f>
        <v>0.869965358564707</v>
      </c>
      <c r="G579" s="96" t="n">
        <f aca="false">D579/SUMIF($A$2:$A$983,$A579,$D$2:$D$983)</f>
        <v>0.00749952538001345</v>
      </c>
      <c r="H579" s="94" t="n">
        <f aca="false">IF(A579&lt;&gt;A578,1,H578+1)</f>
        <v>31</v>
      </c>
    </row>
    <row r="580" customFormat="false" ht="15" hidden="true" customHeight="false" outlineLevel="0" collapsed="false">
      <c r="A580" s="152" t="s">
        <v>494</v>
      </c>
      <c r="B580" s="152" t="s">
        <v>231</v>
      </c>
      <c r="C580" s="152" t="s">
        <v>266</v>
      </c>
      <c r="D580" s="153" t="n">
        <v>15546</v>
      </c>
      <c r="E580" s="153" t="n">
        <v>1386</v>
      </c>
      <c r="F580" s="96" t="n">
        <f aca="false">D580/(D580+E580)</f>
        <v>0.918143160878809</v>
      </c>
      <c r="G580" s="96" t="n">
        <f aca="false">D580/SUMIF($A$2:$A$983,$A580,$D$2:$D$983)</f>
        <v>0.00692901590144354</v>
      </c>
      <c r="H580" s="94" t="n">
        <f aca="false">IF(A580&lt;&gt;A579,1,H579+1)</f>
        <v>32</v>
      </c>
    </row>
    <row r="581" customFormat="false" ht="15" hidden="true" customHeight="false" outlineLevel="0" collapsed="false">
      <c r="A581" s="152" t="s">
        <v>494</v>
      </c>
      <c r="B581" s="152" t="s">
        <v>231</v>
      </c>
      <c r="C581" s="152" t="s">
        <v>241</v>
      </c>
      <c r="D581" s="153" t="n">
        <v>15546</v>
      </c>
      <c r="E581" s="153" t="n">
        <v>1386</v>
      </c>
      <c r="F581" s="96" t="n">
        <f aca="false">D581/(D581+E581)</f>
        <v>0.918143160878809</v>
      </c>
      <c r="G581" s="96" t="n">
        <f aca="false">D581/SUMIF($A$2:$A$983,$A581,$D$2:$D$983)</f>
        <v>0.00692901590144354</v>
      </c>
      <c r="H581" s="94" t="n">
        <f aca="false">IF(A581&lt;&gt;A580,1,H580+1)</f>
        <v>33</v>
      </c>
    </row>
    <row r="582" customFormat="false" ht="15" hidden="true" customHeight="false" outlineLevel="0" collapsed="false">
      <c r="A582" s="152" t="s">
        <v>494</v>
      </c>
      <c r="B582" s="152" t="s">
        <v>220</v>
      </c>
      <c r="C582" s="152" t="s">
        <v>469</v>
      </c>
      <c r="D582" s="153" t="n">
        <v>14504</v>
      </c>
      <c r="E582" s="153" t="n">
        <v>1354</v>
      </c>
      <c r="F582" s="96" t="n">
        <f aca="false">D582/(D582+E582)</f>
        <v>0.914617227897591</v>
      </c>
      <c r="G582" s="96" t="n">
        <f aca="false">D582/SUMIF($A$2:$A$983,$A582,$D$2:$D$983)</f>
        <v>0.00646458552904523</v>
      </c>
      <c r="H582" s="94" t="n">
        <f aca="false">IF(A582&lt;&gt;A581,1,H581+1)</f>
        <v>34</v>
      </c>
    </row>
    <row r="583" customFormat="false" ht="15" hidden="true" customHeight="false" outlineLevel="0" collapsed="false">
      <c r="A583" s="152" t="s">
        <v>494</v>
      </c>
      <c r="B583" s="152" t="s">
        <v>231</v>
      </c>
      <c r="C583" s="152" t="s">
        <v>435</v>
      </c>
      <c r="D583" s="153" t="n">
        <v>13031</v>
      </c>
      <c r="E583" s="153" t="n">
        <v>1386</v>
      </c>
      <c r="F583" s="96" t="n">
        <f aca="false">D583/(D583+E583)</f>
        <v>0.903863494485677</v>
      </c>
      <c r="G583" s="96" t="n">
        <f aca="false">D583/SUMIF($A$2:$A$983,$A583,$D$2:$D$983)</f>
        <v>0.00580805391815971</v>
      </c>
      <c r="H583" s="94" t="n">
        <f aca="false">IF(A583&lt;&gt;A582,1,H582+1)</f>
        <v>35</v>
      </c>
    </row>
    <row r="584" customFormat="false" ht="15" hidden="true" customHeight="false" outlineLevel="0" collapsed="false">
      <c r="A584" s="152" t="s">
        <v>494</v>
      </c>
      <c r="B584" s="152" t="s">
        <v>222</v>
      </c>
      <c r="C584" s="152" t="s">
        <v>289</v>
      </c>
      <c r="D584" s="153" t="n">
        <v>12876</v>
      </c>
      <c r="E584" s="153"/>
      <c r="F584" s="96" t="n">
        <f aca="false">D584/(D584+E584)</f>
        <v>1</v>
      </c>
      <c r="G584" s="96" t="n">
        <f aca="false">D584/SUMIF($A$2:$A$983,$A584,$D$2:$D$983)</f>
        <v>0.00573896878598913</v>
      </c>
      <c r="H584" s="94" t="n">
        <f aca="false">IF(A584&lt;&gt;A583,1,H583+1)</f>
        <v>36</v>
      </c>
    </row>
    <row r="585" customFormat="false" ht="15" hidden="true" customHeight="false" outlineLevel="0" collapsed="false">
      <c r="A585" s="152" t="s">
        <v>494</v>
      </c>
      <c r="B585" s="152" t="s">
        <v>218</v>
      </c>
      <c r="C585" s="152" t="s">
        <v>230</v>
      </c>
      <c r="D585" s="153" t="n">
        <v>7564</v>
      </c>
      <c r="E585" s="153" t="n">
        <v>1386</v>
      </c>
      <c r="F585" s="96" t="n">
        <f aca="false">D585/(D585+E585)</f>
        <v>0.845139664804469</v>
      </c>
      <c r="G585" s="96" t="n">
        <f aca="false">D585/SUMIF($A$2:$A$983,$A585,$D$2:$D$983)</f>
        <v>0.00337135444992403</v>
      </c>
      <c r="H585" s="94" t="n">
        <f aca="false">IF(A585&lt;&gt;A584,1,H584+1)</f>
        <v>37</v>
      </c>
    </row>
    <row r="586" customFormat="false" ht="15" hidden="true" customHeight="false" outlineLevel="0" collapsed="false">
      <c r="A586" s="152" t="s">
        <v>494</v>
      </c>
      <c r="B586" s="152" t="s">
        <v>222</v>
      </c>
      <c r="C586" s="152" t="s">
        <v>263</v>
      </c>
      <c r="D586" s="153" t="n">
        <v>6573</v>
      </c>
      <c r="E586" s="153"/>
      <c r="F586" s="96" t="n">
        <f aca="false">D586/(D586+E586)</f>
        <v>1</v>
      </c>
      <c r="G586" s="96" t="n">
        <f aca="false">D586/SUMIF($A$2:$A$983,$A586,$D$2:$D$983)</f>
        <v>0.00292965531456249</v>
      </c>
      <c r="H586" s="94" t="n">
        <f aca="false">IF(A586&lt;&gt;A585,1,H585+1)</f>
        <v>38</v>
      </c>
    </row>
    <row r="587" customFormat="false" ht="15" hidden="true" customHeight="false" outlineLevel="0" collapsed="false">
      <c r="A587" s="152" t="s">
        <v>494</v>
      </c>
      <c r="B587" s="152" t="s">
        <v>231</v>
      </c>
      <c r="C587" s="152" t="s">
        <v>474</v>
      </c>
      <c r="D587" s="153" t="n">
        <v>6541</v>
      </c>
      <c r="E587" s="153"/>
      <c r="F587" s="96" t="n">
        <f aca="false">D587/(D587+E587)</f>
        <v>1</v>
      </c>
      <c r="G587" s="96" t="n">
        <f aca="false">D587/SUMIF($A$2:$A$983,$A587,$D$2:$D$983)</f>
        <v>0.00291539257759824</v>
      </c>
      <c r="H587" s="94" t="n">
        <f aca="false">IF(A587&lt;&gt;A586,1,H586+1)</f>
        <v>39</v>
      </c>
    </row>
    <row r="588" customFormat="false" ht="15" hidden="true" customHeight="false" outlineLevel="0" collapsed="false">
      <c r="A588" s="152" t="s">
        <v>494</v>
      </c>
      <c r="B588" s="152" t="s">
        <v>218</v>
      </c>
      <c r="C588" s="152" t="s">
        <v>276</v>
      </c>
      <c r="D588" s="153" t="n">
        <v>6403</v>
      </c>
      <c r="E588" s="153" t="n">
        <v>2496</v>
      </c>
      <c r="F588" s="96" t="n">
        <f aca="false">D588/(D588+E588)</f>
        <v>0.719519047083942</v>
      </c>
      <c r="G588" s="96" t="n">
        <f aca="false">D588/SUMIF($A$2:$A$983,$A588,$D$2:$D$983)</f>
        <v>0.00285388452443992</v>
      </c>
      <c r="H588" s="94" t="n">
        <f aca="false">IF(A588&lt;&gt;A587,1,H587+1)</f>
        <v>40</v>
      </c>
    </row>
    <row r="589" customFormat="false" ht="15" hidden="true" customHeight="false" outlineLevel="0" collapsed="false">
      <c r="A589" s="152" t="s">
        <v>494</v>
      </c>
      <c r="B589" s="152" t="s">
        <v>208</v>
      </c>
      <c r="C589" s="152" t="s">
        <v>473</v>
      </c>
      <c r="D589" s="153" t="n">
        <v>5480</v>
      </c>
      <c r="E589" s="153"/>
      <c r="F589" s="96" t="n">
        <f aca="false">D589/(D589+E589)</f>
        <v>1</v>
      </c>
      <c r="G589" s="96" t="n">
        <f aca="false">D589/SUMIF($A$2:$A$983,$A589,$D$2:$D$983)</f>
        <v>0.0024424937051274</v>
      </c>
      <c r="H589" s="94" t="n">
        <f aca="false">IF(A589&lt;&gt;A588,1,H588+1)</f>
        <v>41</v>
      </c>
    </row>
    <row r="590" customFormat="false" ht="15" hidden="true" customHeight="false" outlineLevel="0" collapsed="false">
      <c r="A590" s="152" t="s">
        <v>494</v>
      </c>
      <c r="B590" s="152" t="s">
        <v>222</v>
      </c>
      <c r="C590" s="152" t="s">
        <v>272</v>
      </c>
      <c r="D590" s="153" t="n">
        <v>4039</v>
      </c>
      <c r="E590" s="153" t="n">
        <v>0</v>
      </c>
      <c r="F590" s="96" t="n">
        <f aca="false">D590/(D590+E590)</f>
        <v>1</v>
      </c>
      <c r="G590" s="96" t="n">
        <f aca="false">D590/SUMIF($A$2:$A$983,$A590,$D$2:$D$983)</f>
        <v>0.00180022483120613</v>
      </c>
      <c r="H590" s="94" t="n">
        <f aca="false">IF(A590&lt;&gt;A589,1,H589+1)</f>
        <v>42</v>
      </c>
    </row>
    <row r="591" customFormat="false" ht="15" hidden="true" customHeight="false" outlineLevel="0" collapsed="false">
      <c r="A591" s="152" t="s">
        <v>494</v>
      </c>
      <c r="B591" s="152" t="s">
        <v>231</v>
      </c>
      <c r="C591" s="152" t="s">
        <v>271</v>
      </c>
      <c r="D591" s="153" t="n">
        <v>3869</v>
      </c>
      <c r="E591" s="153"/>
      <c r="F591" s="96" t="n">
        <f aca="false">D591/(D591+E591)</f>
        <v>1</v>
      </c>
      <c r="G591" s="96" t="n">
        <f aca="false">D591/SUMIF($A$2:$A$983,$A591,$D$2:$D$983)</f>
        <v>0.00172445404108356</v>
      </c>
      <c r="H591" s="94" t="n">
        <f aca="false">IF(A591&lt;&gt;A590,1,H590+1)</f>
        <v>43</v>
      </c>
    </row>
    <row r="592" customFormat="false" ht="15" hidden="true" customHeight="false" outlineLevel="0" collapsed="false">
      <c r="A592" s="152" t="s">
        <v>494</v>
      </c>
      <c r="B592" s="152" t="s">
        <v>220</v>
      </c>
      <c r="C592" s="152" t="s">
        <v>285</v>
      </c>
      <c r="D592" s="153" t="n">
        <v>3744</v>
      </c>
      <c r="E592" s="153"/>
      <c r="F592" s="96" t="n">
        <f aca="false">D592/(D592+E592)</f>
        <v>1</v>
      </c>
      <c r="G592" s="96" t="n">
        <f aca="false">D592/SUMIF($A$2:$A$983,$A592,$D$2:$D$983)</f>
        <v>0.00166874022481697</v>
      </c>
      <c r="H592" s="94" t="n">
        <f aca="false">IF(A592&lt;&gt;A591,1,H591+1)</f>
        <v>44</v>
      </c>
    </row>
    <row r="593" customFormat="false" ht="15" hidden="true" customHeight="false" outlineLevel="0" collapsed="false">
      <c r="A593" s="152" t="s">
        <v>494</v>
      </c>
      <c r="B593" s="152" t="s">
        <v>208</v>
      </c>
      <c r="C593" s="152" t="s">
        <v>274</v>
      </c>
      <c r="D593" s="153" t="n">
        <v>2708</v>
      </c>
      <c r="E593" s="153"/>
      <c r="F593" s="96" t="n">
        <f aca="false">D593/(D593+E593)</f>
        <v>1</v>
      </c>
      <c r="G593" s="96" t="n">
        <f aca="false">D593/SUMIF($A$2:$A$983,$A593,$D$2:$D$983)</f>
        <v>0.00120698411559945</v>
      </c>
      <c r="H593" s="94" t="n">
        <f aca="false">IF(A593&lt;&gt;A592,1,H592+1)</f>
        <v>45</v>
      </c>
    </row>
    <row r="594" customFormat="false" ht="15" hidden="true" customHeight="false" outlineLevel="0" collapsed="false">
      <c r="A594" s="152" t="s">
        <v>494</v>
      </c>
      <c r="B594" s="152" t="s">
        <v>222</v>
      </c>
      <c r="C594" s="152" t="s">
        <v>279</v>
      </c>
      <c r="D594" s="153" t="n">
        <v>2634</v>
      </c>
      <c r="E594" s="153"/>
      <c r="F594" s="96" t="n">
        <f aca="false">D594/(D594+E594)</f>
        <v>1</v>
      </c>
      <c r="G594" s="96" t="n">
        <f aca="false">D594/SUMIF($A$2:$A$983,$A594,$D$2:$D$983)</f>
        <v>0.00117400153636963</v>
      </c>
      <c r="H594" s="94" t="n">
        <f aca="false">IF(A594&lt;&gt;A593,1,H593+1)</f>
        <v>46</v>
      </c>
    </row>
    <row r="595" customFormat="false" ht="15" hidden="true" customHeight="false" outlineLevel="0" collapsed="false">
      <c r="A595" s="152" t="s">
        <v>494</v>
      </c>
      <c r="B595" s="152" t="s">
        <v>210</v>
      </c>
      <c r="C595" s="152" t="s">
        <v>277</v>
      </c>
      <c r="D595" s="153" t="n">
        <v>2534</v>
      </c>
      <c r="E595" s="153"/>
      <c r="F595" s="96" t="n">
        <f aca="false">D595/(D595+E595)</f>
        <v>1</v>
      </c>
      <c r="G595" s="96" t="n">
        <f aca="false">D595/SUMIF($A$2:$A$983,$A595,$D$2:$D$983)</f>
        <v>0.00112943048335636</v>
      </c>
      <c r="H595" s="94" t="n">
        <f aca="false">IF(A595&lt;&gt;A594,1,H594+1)</f>
        <v>47</v>
      </c>
    </row>
    <row r="596" customFormat="false" ht="15" hidden="true" customHeight="false" outlineLevel="0" collapsed="false">
      <c r="A596" s="152" t="s">
        <v>494</v>
      </c>
      <c r="B596" s="152" t="s">
        <v>231</v>
      </c>
      <c r="C596" s="152" t="s">
        <v>267</v>
      </c>
      <c r="D596" s="153" t="n">
        <v>1386</v>
      </c>
      <c r="E596" s="153"/>
      <c r="F596" s="96" t="n">
        <f aca="false">D596/(D596+E596)</f>
        <v>1</v>
      </c>
      <c r="G596" s="96" t="n">
        <f aca="false">D596/SUMIF($A$2:$A$983,$A596,$D$2:$D$983)</f>
        <v>0.000617754794763975</v>
      </c>
      <c r="H596" s="94" t="n">
        <f aca="false">IF(A596&lt;&gt;A595,1,H595+1)</f>
        <v>48</v>
      </c>
    </row>
    <row r="597" customFormat="false" ht="15" hidden="true" customHeight="false" outlineLevel="0" collapsed="false">
      <c r="A597" s="152" t="s">
        <v>494</v>
      </c>
      <c r="B597" s="152" t="s">
        <v>208</v>
      </c>
      <c r="C597" s="152" t="s">
        <v>498</v>
      </c>
      <c r="D597" s="153" t="n">
        <v>1386</v>
      </c>
      <c r="E597" s="153"/>
      <c r="F597" s="96" t="n">
        <f aca="false">D597/(D597+E597)</f>
        <v>1</v>
      </c>
      <c r="G597" s="96" t="n">
        <f aca="false">D597/SUMIF($A$2:$A$983,$A597,$D$2:$D$983)</f>
        <v>0.000617754794763975</v>
      </c>
      <c r="H597" s="94" t="n">
        <f aca="false">IF(A597&lt;&gt;A596,1,H596+1)</f>
        <v>49</v>
      </c>
    </row>
    <row r="598" customFormat="false" ht="15" hidden="true" customHeight="false" outlineLevel="0" collapsed="false">
      <c r="A598" s="152" t="s">
        <v>494</v>
      </c>
      <c r="B598" s="152" t="s">
        <v>218</v>
      </c>
      <c r="C598" s="152" t="s">
        <v>324</v>
      </c>
      <c r="D598" s="153" t="n">
        <v>1386</v>
      </c>
      <c r="E598" s="153"/>
      <c r="F598" s="96" t="n">
        <f aca="false">D598/(D598+E598)</f>
        <v>1</v>
      </c>
      <c r="G598" s="96" t="n">
        <f aca="false">D598/SUMIF($A$2:$A$983,$A598,$D$2:$D$983)</f>
        <v>0.000617754794763975</v>
      </c>
      <c r="H598" s="94" t="n">
        <f aca="false">IF(A598&lt;&gt;A597,1,H597+1)</f>
        <v>50</v>
      </c>
    </row>
    <row r="599" customFormat="false" ht="15" hidden="true" customHeight="false" outlineLevel="0" collapsed="false">
      <c r="A599" s="152" t="s">
        <v>494</v>
      </c>
      <c r="B599" s="152" t="s">
        <v>220</v>
      </c>
      <c r="C599" s="152" t="s">
        <v>306</v>
      </c>
      <c r="D599" s="153" t="n">
        <v>1354</v>
      </c>
      <c r="E599" s="153"/>
      <c r="F599" s="96" t="n">
        <f aca="false">D599/(D599+E599)</f>
        <v>1</v>
      </c>
      <c r="G599" s="96" t="n">
        <f aca="false">D599/SUMIF($A$2:$A$983,$A599,$D$2:$D$983)</f>
        <v>0.000603492057799727</v>
      </c>
      <c r="H599" s="94" t="n">
        <f aca="false">IF(A599&lt;&gt;A598,1,H598+1)</f>
        <v>51</v>
      </c>
    </row>
    <row r="600" customFormat="false" ht="15" hidden="true" customHeight="false" outlineLevel="0" collapsed="false">
      <c r="A600" s="152" t="s">
        <v>494</v>
      </c>
      <c r="B600" s="152" t="s">
        <v>231</v>
      </c>
      <c r="C600" s="152" t="s">
        <v>361</v>
      </c>
      <c r="D600" s="153" t="n">
        <v>1354</v>
      </c>
      <c r="E600" s="153"/>
      <c r="F600" s="96" t="n">
        <f aca="false">D600/(D600+E600)</f>
        <v>1</v>
      </c>
      <c r="G600" s="96" t="n">
        <f aca="false">D600/SUMIF($A$2:$A$983,$A600,$D$2:$D$983)</f>
        <v>0.000603492057799727</v>
      </c>
      <c r="H600" s="94" t="n">
        <f aca="false">IF(A600&lt;&gt;A599,1,H599+1)</f>
        <v>52</v>
      </c>
    </row>
    <row r="601" customFormat="false" ht="15" hidden="true" customHeight="false" outlineLevel="0" collapsed="false">
      <c r="A601" s="152" t="s">
        <v>494</v>
      </c>
      <c r="B601" s="152" t="s">
        <v>499</v>
      </c>
      <c r="C601" s="152" t="s">
        <v>338</v>
      </c>
      <c r="D601" s="153" t="n">
        <v>1354</v>
      </c>
      <c r="E601" s="153"/>
      <c r="F601" s="96" t="n">
        <f aca="false">D601/(D601+E601)</f>
        <v>1</v>
      </c>
      <c r="G601" s="96" t="n">
        <f aca="false">D601/SUMIF($A$2:$A$983,$A601,$D$2:$D$983)</f>
        <v>0.000603492057799727</v>
      </c>
      <c r="H601" s="94" t="n">
        <f aca="false">IF(A601&lt;&gt;A600,1,H600+1)</f>
        <v>53</v>
      </c>
    </row>
    <row r="602" customFormat="false" ht="15" hidden="true" customHeight="false" outlineLevel="0" collapsed="false">
      <c r="A602" s="152" t="s">
        <v>494</v>
      </c>
      <c r="B602" s="152" t="s">
        <v>499</v>
      </c>
      <c r="C602" s="152" t="s">
        <v>500</v>
      </c>
      <c r="D602" s="153" t="n">
        <v>1267</v>
      </c>
      <c r="E602" s="153"/>
      <c r="F602" s="96" t="n">
        <f aca="false">D602/(D602+E602)</f>
        <v>1</v>
      </c>
      <c r="G602" s="96" t="n">
        <f aca="false">D602/SUMIF($A$2:$A$983,$A602,$D$2:$D$983)</f>
        <v>0.000564715241678179</v>
      </c>
      <c r="H602" s="94" t="n">
        <f aca="false">IF(A602&lt;&gt;A601,1,H601+1)</f>
        <v>54</v>
      </c>
    </row>
    <row r="603" customFormat="false" ht="15" hidden="true" customHeight="false" outlineLevel="0" collapsed="false">
      <c r="A603" s="152" t="s">
        <v>494</v>
      </c>
      <c r="B603" s="152" t="s">
        <v>220</v>
      </c>
      <c r="C603" s="152" t="s">
        <v>321</v>
      </c>
      <c r="D603" s="153" t="n">
        <v>1267</v>
      </c>
      <c r="E603" s="153"/>
      <c r="F603" s="96" t="n">
        <f aca="false">D603/(D603+E603)</f>
        <v>1</v>
      </c>
      <c r="G603" s="96" t="n">
        <f aca="false">D603/SUMIF($A$2:$A$983,$A603,$D$2:$D$983)</f>
        <v>0.000564715241678179</v>
      </c>
      <c r="H603" s="94" t="n">
        <f aca="false">IF(A603&lt;&gt;A602,1,H602+1)</f>
        <v>55</v>
      </c>
    </row>
    <row r="604" customFormat="false" ht="15" hidden="true" customHeight="false" outlineLevel="0" collapsed="false">
      <c r="A604" s="152" t="s">
        <v>494</v>
      </c>
      <c r="B604" s="152" t="s">
        <v>251</v>
      </c>
      <c r="C604" s="152" t="s">
        <v>278</v>
      </c>
      <c r="D604" s="153" t="n">
        <v>1248</v>
      </c>
      <c r="E604" s="153"/>
      <c r="F604" s="96" t="n">
        <f aca="false">D604/(D604+E604)</f>
        <v>1</v>
      </c>
      <c r="G604" s="96" t="n">
        <f aca="false">D604/SUMIF($A$2:$A$983,$A604,$D$2:$D$983)</f>
        <v>0.000556246741605657</v>
      </c>
      <c r="H604" s="94" t="n">
        <f aca="false">IF(A604&lt;&gt;A603,1,H603+1)</f>
        <v>56</v>
      </c>
    </row>
    <row r="605" customFormat="false" ht="15" hidden="true" customHeight="false" outlineLevel="0" collapsed="false">
      <c r="A605" s="152" t="s">
        <v>494</v>
      </c>
      <c r="B605" s="152" t="s">
        <v>208</v>
      </c>
      <c r="C605" s="152" t="s">
        <v>269</v>
      </c>
      <c r="D605" s="153" t="n">
        <v>1248</v>
      </c>
      <c r="E605" s="153"/>
      <c r="F605" s="96" t="n">
        <f aca="false">D605/(D605+E605)</f>
        <v>1</v>
      </c>
      <c r="G605" s="96" t="n">
        <f aca="false">D605/SUMIF($A$2:$A$983,$A605,$D$2:$D$983)</f>
        <v>0.000556246741605657</v>
      </c>
      <c r="H605" s="94" t="n">
        <f aca="false">IF(A605&lt;&gt;A604,1,H604+1)</f>
        <v>57</v>
      </c>
    </row>
    <row r="606" customFormat="false" ht="15" hidden="true" customHeight="false" outlineLevel="0" collapsed="false">
      <c r="A606" s="152" t="s">
        <v>494</v>
      </c>
      <c r="B606" s="152" t="s">
        <v>218</v>
      </c>
      <c r="C606" s="152" t="s">
        <v>286</v>
      </c>
      <c r="D606" s="153" t="n">
        <v>1248</v>
      </c>
      <c r="E606" s="153"/>
      <c r="F606" s="96" t="n">
        <f aca="false">D606/(D606+E606)</f>
        <v>1</v>
      </c>
      <c r="G606" s="96" t="n">
        <f aca="false">D606/SUMIF($A$2:$A$983,$A606,$D$2:$D$983)</f>
        <v>0.000556246741605657</v>
      </c>
      <c r="H606" s="94" t="n">
        <f aca="false">IF(A606&lt;&gt;A605,1,H605+1)</f>
        <v>58</v>
      </c>
    </row>
    <row r="607" customFormat="false" ht="15" hidden="true" customHeight="false" outlineLevel="0" collapsed="false">
      <c r="A607" s="152" t="s">
        <v>494</v>
      </c>
      <c r="B607" s="152" t="s">
        <v>218</v>
      </c>
      <c r="C607" s="152" t="s">
        <v>275</v>
      </c>
      <c r="D607" s="153" t="n">
        <v>1248</v>
      </c>
      <c r="E607" s="153" t="n">
        <v>1386</v>
      </c>
      <c r="F607" s="96" t="n">
        <f aca="false">D607/(D607+E607)</f>
        <v>0.47380410022779</v>
      </c>
      <c r="G607" s="96" t="n">
        <f aca="false">D607/SUMIF($A$2:$A$983,$A607,$D$2:$D$983)</f>
        <v>0.000556246741605657</v>
      </c>
      <c r="H607" s="94" t="n">
        <f aca="false">IF(A607&lt;&gt;A606,1,H606+1)</f>
        <v>59</v>
      </c>
    </row>
    <row r="608" customFormat="false" ht="15" hidden="true" customHeight="false" outlineLevel="0" collapsed="false">
      <c r="A608" s="154" t="s">
        <v>494</v>
      </c>
      <c r="B608" s="152" t="s">
        <v>275</v>
      </c>
      <c r="C608" s="155" t="n">
        <v>0.473804100227791</v>
      </c>
      <c r="D608" s="156" t="n">
        <v>0.52619589977221</v>
      </c>
      <c r="F608" s="96" t="n">
        <f aca="false">D608/(D608+E608)</f>
        <v>1</v>
      </c>
      <c r="G608" s="96" t="n">
        <f aca="false">D608/SUMIF($A$2:$A$983,$A608,$D$2:$D$983)</f>
        <v>2.34531053441145E-007</v>
      </c>
      <c r="H608" s="94" t="n">
        <f aca="false">IF(A608&lt;&gt;A607,1,H607+1)</f>
        <v>60</v>
      </c>
    </row>
    <row r="609" customFormat="false" ht="15" hidden="true" customHeight="false" outlineLevel="0" collapsed="false">
      <c r="A609" s="154" t="s">
        <v>494</v>
      </c>
      <c r="B609" s="152" t="s">
        <v>236</v>
      </c>
      <c r="C609" s="155" t="n">
        <v>0.489065890825841</v>
      </c>
      <c r="D609" s="156" t="n">
        <v>0.510934109174159</v>
      </c>
      <c r="F609" s="96" t="n">
        <f aca="false">D609/(D609+E609)</f>
        <v>1</v>
      </c>
      <c r="G609" s="96" t="n">
        <f aca="false">D609/SUMIF($A$2:$A$983,$A609,$D$2:$D$983)</f>
        <v>2.27728712662913E-007</v>
      </c>
      <c r="H609" s="94" t="n">
        <f aca="false">IF(A609&lt;&gt;A608,1,H608+1)</f>
        <v>61</v>
      </c>
    </row>
    <row r="610" customFormat="false" ht="15" hidden="true" customHeight="false" outlineLevel="0" collapsed="false">
      <c r="A610" s="154" t="s">
        <v>494</v>
      </c>
      <c r="B610" s="152" t="s">
        <v>212</v>
      </c>
      <c r="C610" s="155" t="n">
        <v>0.62746595964589</v>
      </c>
      <c r="D610" s="156" t="n">
        <v>0.37253404035411</v>
      </c>
      <c r="F610" s="96" t="n">
        <f aca="false">D610/(D610+E610)</f>
        <v>1</v>
      </c>
      <c r="G610" s="96" t="n">
        <f aca="false">D610/SUMIF($A$2:$A$983,$A610,$D$2:$D$983)</f>
        <v>1.66042344618721E-007</v>
      </c>
      <c r="H610" s="94" t="n">
        <f aca="false">IF(A610&lt;&gt;A609,1,H609+1)</f>
        <v>62</v>
      </c>
    </row>
    <row r="611" customFormat="false" ht="15" hidden="true" customHeight="false" outlineLevel="0" collapsed="false">
      <c r="A611" s="154" t="s">
        <v>494</v>
      </c>
      <c r="B611" s="152" t="s">
        <v>228</v>
      </c>
      <c r="C611" s="155" t="n">
        <v>0.686906024239662</v>
      </c>
      <c r="D611" s="156" t="n">
        <v>0.313093975760338</v>
      </c>
      <c r="F611" s="96" t="n">
        <f aca="false">D611/(D611+E611)</f>
        <v>1</v>
      </c>
      <c r="G611" s="96" t="n">
        <f aca="false">D611/SUMIF($A$2:$A$983,$A611,$D$2:$D$983)</f>
        <v>1.39549281917507E-007</v>
      </c>
      <c r="H611" s="94" t="n">
        <f aca="false">IF(A611&lt;&gt;A610,1,H610+1)</f>
        <v>63</v>
      </c>
    </row>
    <row r="612" customFormat="false" ht="15" hidden="true" customHeight="false" outlineLevel="0" collapsed="false">
      <c r="A612" s="154" t="s">
        <v>494</v>
      </c>
      <c r="B612" s="152" t="s">
        <v>211</v>
      </c>
      <c r="C612" s="155" t="n">
        <v>0.687596223556341</v>
      </c>
      <c r="D612" s="156" t="n">
        <v>0.312403776443659</v>
      </c>
      <c r="F612" s="96" t="n">
        <f aca="false">D612/(D612+E612)</f>
        <v>1</v>
      </c>
      <c r="G612" s="96" t="n">
        <f aca="false">D612/SUMIF($A$2:$A$983,$A612,$D$2:$D$983)</f>
        <v>1.39241652814173E-007</v>
      </c>
      <c r="H612" s="94" t="n">
        <f aca="false">IF(A612&lt;&gt;A611,1,H611+1)</f>
        <v>64</v>
      </c>
    </row>
    <row r="613" customFormat="false" ht="15" hidden="true" customHeight="false" outlineLevel="0" collapsed="false">
      <c r="A613" s="154" t="s">
        <v>494</v>
      </c>
      <c r="B613" s="152" t="s">
        <v>495</v>
      </c>
      <c r="C613" s="155" t="n">
        <v>0.718663506236034</v>
      </c>
      <c r="D613" s="156" t="n">
        <v>0.281336493763966</v>
      </c>
      <c r="F613" s="96" t="n">
        <f aca="false">D613/(D613+E613)</f>
        <v>1</v>
      </c>
      <c r="G613" s="96" t="n">
        <f aca="false">D613/SUMIF($A$2:$A$983,$A613,$D$2:$D$983)</f>
        <v>1.25394637781223E-007</v>
      </c>
      <c r="H613" s="94" t="n">
        <f aca="false">IF(A613&lt;&gt;A612,1,H612+1)</f>
        <v>65</v>
      </c>
    </row>
    <row r="614" customFormat="false" ht="15" hidden="true" customHeight="false" outlineLevel="0" collapsed="false">
      <c r="A614" s="154" t="s">
        <v>494</v>
      </c>
      <c r="B614" s="152" t="s">
        <v>276</v>
      </c>
      <c r="C614" s="155" t="n">
        <v>0.719519047083942</v>
      </c>
      <c r="D614" s="156" t="n">
        <v>0.280480952916058</v>
      </c>
      <c r="F614" s="96" t="n">
        <f aca="false">D614/(D614+E614)</f>
        <v>1</v>
      </c>
      <c r="G614" s="96" t="n">
        <f aca="false">D614/SUMIF($A$2:$A$983,$A614,$D$2:$D$983)</f>
        <v>1.25013314216352E-007</v>
      </c>
      <c r="H614" s="94" t="n">
        <f aca="false">IF(A614&lt;&gt;A613,1,H613+1)</f>
        <v>66</v>
      </c>
    </row>
    <row r="615" customFormat="false" ht="15" hidden="true" customHeight="false" outlineLevel="0" collapsed="false">
      <c r="A615" s="154" t="s">
        <v>494</v>
      </c>
      <c r="B615" s="152" t="s">
        <v>217</v>
      </c>
      <c r="C615" s="155" t="n">
        <v>0.745180034523839</v>
      </c>
      <c r="D615" s="156" t="n">
        <v>0.254819965476162</v>
      </c>
      <c r="F615" s="96" t="n">
        <f aca="false">D615/(D615+E615)</f>
        <v>1</v>
      </c>
      <c r="G615" s="96" t="n">
        <f aca="false">D615/SUMIF($A$2:$A$983,$A615,$D$2:$D$983)</f>
        <v>1.13575941900786E-007</v>
      </c>
      <c r="H615" s="94" t="n">
        <f aca="false">IF(A615&lt;&gt;A614,1,H614+1)</f>
        <v>67</v>
      </c>
    </row>
    <row r="616" customFormat="false" ht="15" hidden="true" customHeight="false" outlineLevel="0" collapsed="false">
      <c r="A616" s="154" t="s">
        <v>494</v>
      </c>
      <c r="B616" s="152" t="s">
        <v>207</v>
      </c>
      <c r="C616" s="155" t="n">
        <v>0.787923351311051</v>
      </c>
      <c r="D616" s="156" t="n">
        <v>0.212076648688949</v>
      </c>
      <c r="F616" s="96" t="n">
        <f aca="false">D616/(D616+E616)</f>
        <v>1</v>
      </c>
      <c r="G616" s="96" t="n">
        <f aca="false">D616/SUMIF($A$2:$A$983,$A616,$D$2:$D$983)</f>
        <v>9.45247955159259E-008</v>
      </c>
      <c r="H616" s="94" t="n">
        <f aca="false">IF(A616&lt;&gt;A615,1,H615+1)</f>
        <v>68</v>
      </c>
    </row>
    <row r="617" customFormat="false" ht="15" hidden="true" customHeight="false" outlineLevel="0" collapsed="false">
      <c r="A617" s="154" t="s">
        <v>494</v>
      </c>
      <c r="B617" s="152" t="s">
        <v>214</v>
      </c>
      <c r="C617" s="155" t="n">
        <v>0.789360917845459</v>
      </c>
      <c r="D617" s="156" t="n">
        <v>0.210639082154541</v>
      </c>
      <c r="F617" s="96" t="n">
        <f aca="false">D617/(D617+E617)</f>
        <v>1</v>
      </c>
      <c r="G617" s="96" t="n">
        <f aca="false">D617/SUMIF($A$2:$A$983,$A617,$D$2:$D$983)</f>
        <v>9.38840569737738E-008</v>
      </c>
      <c r="H617" s="94" t="n">
        <f aca="false">IF(A617&lt;&gt;A616,1,H616+1)</f>
        <v>69</v>
      </c>
    </row>
    <row r="618" customFormat="false" ht="15" hidden="true" customHeight="false" outlineLevel="0" collapsed="false">
      <c r="A618" s="154" t="s">
        <v>494</v>
      </c>
      <c r="B618" s="152" t="s">
        <v>248</v>
      </c>
      <c r="C618" s="155" t="n">
        <v>0.800976914362127</v>
      </c>
      <c r="D618" s="156" t="n">
        <v>0.199023085637873</v>
      </c>
      <c r="F618" s="96" t="n">
        <f aca="false">D618/(D618+E618)</f>
        <v>1</v>
      </c>
      <c r="G618" s="96" t="n">
        <f aca="false">D618/SUMIF($A$2:$A$983,$A618,$D$2:$D$983)</f>
        <v>8.87066850083097E-008</v>
      </c>
      <c r="H618" s="94" t="n">
        <f aca="false">IF(A618&lt;&gt;A617,1,H617+1)</f>
        <v>70</v>
      </c>
    </row>
    <row r="619" customFormat="false" ht="15" hidden="true" customHeight="false" outlineLevel="0" collapsed="false">
      <c r="A619" s="154" t="s">
        <v>494</v>
      </c>
      <c r="B619" s="152" t="s">
        <v>226</v>
      </c>
      <c r="C619" s="155" t="n">
        <v>0.829016131623463</v>
      </c>
      <c r="D619" s="156" t="n">
        <v>0.170983868376537</v>
      </c>
      <c r="F619" s="96" t="n">
        <f aca="false">D619/(D619+E619)</f>
        <v>1</v>
      </c>
      <c r="G619" s="96" t="n">
        <f aca="false">D619/SUMIF($A$2:$A$983,$A619,$D$2:$D$983)</f>
        <v>7.62093106182525E-008</v>
      </c>
      <c r="H619" s="94" t="n">
        <f aca="false">IF(A619&lt;&gt;A618,1,H618+1)</f>
        <v>71</v>
      </c>
    </row>
    <row r="620" customFormat="false" ht="15" hidden="true" customHeight="false" outlineLevel="0" collapsed="false">
      <c r="A620" s="154" t="s">
        <v>494</v>
      </c>
      <c r="B620" s="152" t="s">
        <v>312</v>
      </c>
      <c r="C620" s="155" t="n">
        <v>0.854777748738465</v>
      </c>
      <c r="D620" s="156" t="n">
        <v>0.145222251261535</v>
      </c>
      <c r="F620" s="96" t="n">
        <f aca="false">D620/(D620+E620)</f>
        <v>1</v>
      </c>
      <c r="G620" s="96" t="n">
        <f aca="false">D620/SUMIF($A$2:$A$983,$A620,$D$2:$D$983)</f>
        <v>6.47270865968483E-008</v>
      </c>
      <c r="H620" s="94" t="n">
        <f aca="false">IF(A620&lt;&gt;A619,1,H619+1)</f>
        <v>72</v>
      </c>
    </row>
    <row r="621" customFormat="false" ht="15" hidden="true" customHeight="false" outlineLevel="0" collapsed="false">
      <c r="A621" s="154" t="s">
        <v>494</v>
      </c>
      <c r="B621" s="152" t="s">
        <v>325</v>
      </c>
      <c r="C621" s="155" t="n">
        <v>0.866022380467955</v>
      </c>
      <c r="D621" s="156" t="n">
        <v>0.133977619532045</v>
      </c>
      <c r="F621" s="96" t="n">
        <f aca="false">D621/(D621+E621)</f>
        <v>1</v>
      </c>
      <c r="G621" s="96" t="n">
        <f aca="false">D621/SUMIF($A$2:$A$983,$A621,$D$2:$D$983)</f>
        <v>5.97152358275499E-008</v>
      </c>
      <c r="H621" s="94" t="n">
        <f aca="false">IF(A621&lt;&gt;A620,1,H620+1)</f>
        <v>73</v>
      </c>
    </row>
    <row r="622" customFormat="false" ht="15" hidden="true" customHeight="false" outlineLevel="0" collapsed="false">
      <c r="A622" s="154" t="s">
        <v>494</v>
      </c>
      <c r="B622" s="152" t="s">
        <v>225</v>
      </c>
      <c r="C622" s="155" t="n">
        <v>0.869965358564707</v>
      </c>
      <c r="D622" s="156" t="n">
        <v>0.130034641435293</v>
      </c>
      <c r="F622" s="96" t="n">
        <f aca="false">D622/(D622+E622)</f>
        <v>1</v>
      </c>
      <c r="G622" s="96" t="n">
        <f aca="false">D622/SUMIF($A$2:$A$983,$A622,$D$2:$D$983)</f>
        <v>5.79578089697449E-008</v>
      </c>
      <c r="H622" s="94" t="n">
        <f aca="false">IF(A622&lt;&gt;A621,1,H621+1)</f>
        <v>74</v>
      </c>
    </row>
    <row r="623" customFormat="false" ht="15" hidden="true" customHeight="false" outlineLevel="0" collapsed="false">
      <c r="A623" s="154" t="s">
        <v>494</v>
      </c>
      <c r="B623" s="152" t="s">
        <v>219</v>
      </c>
      <c r="C623" s="155" t="n">
        <v>0.882414286900216</v>
      </c>
      <c r="D623" s="156" t="n">
        <v>0.117585713099784</v>
      </c>
      <c r="F623" s="96" t="n">
        <f aca="false">D623/(D623+E623)</f>
        <v>1</v>
      </c>
      <c r="G623" s="96" t="n">
        <f aca="false">D623/SUMIF($A$2:$A$983,$A623,$D$2:$D$983)</f>
        <v>5.24091905217408E-008</v>
      </c>
      <c r="H623" s="94" t="n">
        <f aca="false">IF(A623&lt;&gt;A622,1,H622+1)</f>
        <v>75</v>
      </c>
    </row>
    <row r="624" customFormat="false" ht="15" hidden="true" customHeight="false" outlineLevel="0" collapsed="false">
      <c r="A624" s="154" t="s">
        <v>494</v>
      </c>
      <c r="B624" s="152" t="s">
        <v>230</v>
      </c>
      <c r="C624" s="155" t="n">
        <v>0.910343489229575</v>
      </c>
      <c r="D624" s="156" t="n">
        <v>0.089656510770425</v>
      </c>
      <c r="F624" s="96" t="n">
        <f aca="false">D624/(D624+E624)</f>
        <v>1</v>
      </c>
      <c r="G624" s="96" t="n">
        <f aca="false">D624/SUMIF($A$2:$A$983,$A624,$D$2:$D$983)</f>
        <v>3.99608509453377E-008</v>
      </c>
      <c r="H624" s="94" t="n">
        <f aca="false">IF(A624&lt;&gt;A623,1,H623+1)</f>
        <v>76</v>
      </c>
    </row>
    <row r="625" customFormat="false" ht="15" hidden="true" customHeight="false" outlineLevel="0" collapsed="false">
      <c r="A625" s="154" t="s">
        <v>494</v>
      </c>
      <c r="B625" s="152" t="s">
        <v>469</v>
      </c>
      <c r="C625" s="155" t="n">
        <v>0.914617227897591</v>
      </c>
      <c r="D625" s="156" t="n">
        <v>0.0853827721024089</v>
      </c>
      <c r="F625" s="96" t="n">
        <f aca="false">D625/(D625+E625)</f>
        <v>1</v>
      </c>
      <c r="G625" s="96" t="n">
        <f aca="false">D625/SUMIF($A$2:$A$983,$A625,$D$2:$D$983)</f>
        <v>3.80560006179674E-008</v>
      </c>
      <c r="H625" s="94" t="n">
        <f aca="false">IF(A625&lt;&gt;A624,1,H624+1)</f>
        <v>77</v>
      </c>
    </row>
    <row r="626" customFormat="false" ht="15" hidden="true" customHeight="false" outlineLevel="0" collapsed="false">
      <c r="A626" s="154" t="s">
        <v>494</v>
      </c>
      <c r="B626" s="152" t="s">
        <v>266</v>
      </c>
      <c r="C626" s="155" t="n">
        <v>0.918143160878809</v>
      </c>
      <c r="D626" s="156" t="n">
        <v>0.0818568391211906</v>
      </c>
      <c r="F626" s="96" t="n">
        <f aca="false">D626/(D626+E626)</f>
        <v>1</v>
      </c>
      <c r="G626" s="96" t="n">
        <f aca="false">D626/SUMIF($A$2:$A$983,$A626,$D$2:$D$983)</f>
        <v>3.64844551596961E-008</v>
      </c>
      <c r="H626" s="94" t="n">
        <f aca="false">IF(A626&lt;&gt;A625,1,H625+1)</f>
        <v>78</v>
      </c>
    </row>
    <row r="627" customFormat="false" ht="15" hidden="true" customHeight="false" outlineLevel="0" collapsed="false">
      <c r="A627" s="154" t="s">
        <v>494</v>
      </c>
      <c r="B627" s="152" t="s">
        <v>435</v>
      </c>
      <c r="C627" s="155" t="n">
        <v>0.918561607615019</v>
      </c>
      <c r="D627" s="156" t="n">
        <v>0.0814383923849815</v>
      </c>
      <c r="F627" s="96" t="n">
        <f aca="false">D627/(D627+E627)</f>
        <v>1</v>
      </c>
      <c r="G627" s="96" t="n">
        <f aca="false">D627/SUMIF($A$2:$A$983,$A627,$D$2:$D$983)</f>
        <v>3.6297949043068E-008</v>
      </c>
      <c r="H627" s="94" t="n">
        <f aca="false">IF(A627&lt;&gt;A626,1,H626+1)</f>
        <v>79</v>
      </c>
    </row>
    <row r="628" customFormat="false" ht="15" hidden="true" customHeight="false" outlineLevel="0" collapsed="false">
      <c r="A628" s="154" t="s">
        <v>494</v>
      </c>
      <c r="B628" s="152" t="s">
        <v>224</v>
      </c>
      <c r="C628" s="155" t="n">
        <v>0.954592133639133</v>
      </c>
      <c r="D628" s="156" t="n">
        <v>0.0454078663608667</v>
      </c>
      <c r="F628" s="96" t="n">
        <f aca="false">D628/(D628+E628)</f>
        <v>1</v>
      </c>
      <c r="G628" s="96" t="n">
        <f aca="false">D628/SUMIF($A$2:$A$983,$A628,$D$2:$D$983)</f>
        <v>2.02387641878984E-008</v>
      </c>
      <c r="H628" s="94" t="n">
        <f aca="false">IF(A628&lt;&gt;A627,1,H627+1)</f>
        <v>80</v>
      </c>
    </row>
    <row r="629" customFormat="false" ht="15" hidden="true" customHeight="false" outlineLevel="0" collapsed="false">
      <c r="A629" s="154" t="s">
        <v>494</v>
      </c>
      <c r="B629" s="152" t="s">
        <v>227</v>
      </c>
      <c r="C629" s="155" t="n">
        <v>0.958952282786637</v>
      </c>
      <c r="D629" s="156" t="n">
        <v>0.0410477172133632</v>
      </c>
      <c r="F629" s="96" t="n">
        <f aca="false">D629/(D629+E629)</f>
        <v>1</v>
      </c>
      <c r="G629" s="96" t="n">
        <f aca="false">D629/SUMIF($A$2:$A$983,$A629,$D$2:$D$983)</f>
        <v>1.82953997999068E-008</v>
      </c>
      <c r="H629" s="94" t="n">
        <f aca="false">IF(A629&lt;&gt;A628,1,H628+1)</f>
        <v>81</v>
      </c>
    </row>
    <row r="630" customFormat="false" ht="15" hidden="true" customHeight="false" outlineLevel="0" collapsed="false">
      <c r="A630" s="154" t="s">
        <v>494</v>
      </c>
      <c r="B630" s="152" t="s">
        <v>241</v>
      </c>
      <c r="C630" s="155" t="n">
        <v>0.969217381214829</v>
      </c>
      <c r="D630" s="156" t="n">
        <v>0.0307826187851714</v>
      </c>
      <c r="F630" s="96" t="n">
        <f aca="false">D630/(D630+E630)</f>
        <v>1</v>
      </c>
      <c r="G630" s="96" t="n">
        <f aca="false">D630/SUMIF($A$2:$A$983,$A630,$D$2:$D$983)</f>
        <v>1.37201373376127E-008</v>
      </c>
      <c r="H630" s="94" t="n">
        <f aca="false">IF(A630&lt;&gt;A629,1,H629+1)</f>
        <v>82</v>
      </c>
    </row>
    <row r="631" customFormat="false" ht="15" hidden="true" customHeight="false" outlineLevel="0" collapsed="false">
      <c r="A631" s="154" t="s">
        <v>494</v>
      </c>
      <c r="B631" s="152" t="s">
        <v>501</v>
      </c>
      <c r="C631" s="155" t="n">
        <v>0.985471167671739</v>
      </c>
      <c r="D631" s="156" t="n">
        <v>0.0145288323282615</v>
      </c>
      <c r="F631" s="96" t="n">
        <f aca="false">D631/(D631+E631)</f>
        <v>1</v>
      </c>
      <c r="G631" s="96" t="n">
        <f aca="false">D631/SUMIF($A$2:$A$983,$A631,$D$2:$D$983)</f>
        <v>6.47565355923908E-009</v>
      </c>
      <c r="H631" s="94" t="n">
        <f aca="false">IF(A631&lt;&gt;A630,1,H630+1)</f>
        <v>83</v>
      </c>
    </row>
    <row r="632" customFormat="false" ht="15" hidden="true" customHeight="false" outlineLevel="0" collapsed="false">
      <c r="A632" s="154" t="s">
        <v>494</v>
      </c>
      <c r="B632" s="152" t="s">
        <v>233</v>
      </c>
      <c r="C632" s="155" t="n">
        <v>0.993242815006216</v>
      </c>
      <c r="D632" s="156" t="n">
        <v>0.00675718499378398</v>
      </c>
      <c r="F632" s="96" t="n">
        <f aca="false">D632/(D632+E632)</f>
        <v>1</v>
      </c>
      <c r="G632" s="96" t="n">
        <f aca="false">D632/SUMIF($A$2:$A$983,$A632,$D$2:$D$983)</f>
        <v>3.01174850578444E-009</v>
      </c>
      <c r="H632" s="94" t="n">
        <f aca="false">IF(A632&lt;&gt;A631,1,H631+1)</f>
        <v>84</v>
      </c>
    </row>
    <row r="633" customFormat="false" ht="15" hidden="true" customHeight="false" outlineLevel="0" collapsed="false">
      <c r="A633" s="154" t="s">
        <v>494</v>
      </c>
      <c r="B633" s="152" t="s">
        <v>209</v>
      </c>
      <c r="C633" s="155" t="n">
        <v>1</v>
      </c>
      <c r="D633" s="156" t="n">
        <v>0</v>
      </c>
      <c r="F633" s="96" t="e">
        <f aca="false">D633/(D633+E633)</f>
        <v>#DIV/0!</v>
      </c>
      <c r="G633" s="96" t="n">
        <f aca="false">D633/SUMIF($A$2:$A$983,$A633,$D$2:$D$983)</f>
        <v>0</v>
      </c>
      <c r="H633" s="94" t="n">
        <f aca="false">IF(A633&lt;&gt;A632,1,H632+1)</f>
        <v>85</v>
      </c>
    </row>
    <row r="634" customFormat="false" ht="15" hidden="true" customHeight="false" outlineLevel="0" collapsed="false">
      <c r="A634" s="152" t="s">
        <v>502</v>
      </c>
      <c r="B634" s="152" t="s">
        <v>218</v>
      </c>
      <c r="C634" s="152" t="s">
        <v>312</v>
      </c>
      <c r="D634" s="153" t="n">
        <v>1777851</v>
      </c>
      <c r="E634" s="153" t="n">
        <v>1141998</v>
      </c>
      <c r="F634" s="96" t="n">
        <f aca="false">D634/(D634+E634)</f>
        <v>0.608884569030796</v>
      </c>
      <c r="G634" s="96" t="n">
        <f aca="false">D634/SUMIF($A$2:$A$983,$A634,$D$2:$D$983)</f>
        <v>0.169815911002128</v>
      </c>
      <c r="H634" s="94" t="n">
        <f aca="false">IF(A634&lt;&gt;A633,1,H633+1)</f>
        <v>1</v>
      </c>
    </row>
    <row r="635" customFormat="false" ht="15" hidden="true" customHeight="false" outlineLevel="0" collapsed="false">
      <c r="A635" s="152" t="s">
        <v>502</v>
      </c>
      <c r="B635" s="152" t="s">
        <v>210</v>
      </c>
      <c r="C635" s="152" t="s">
        <v>226</v>
      </c>
      <c r="D635" s="153" t="n">
        <v>788895</v>
      </c>
      <c r="E635" s="153" t="n">
        <v>1361776</v>
      </c>
      <c r="F635" s="96" t="n">
        <f aca="false">D635/(D635+E635)</f>
        <v>0.366813427065321</v>
      </c>
      <c r="G635" s="96" t="n">
        <f aca="false">D635/SUMIF($A$2:$A$983,$A635,$D$2:$D$983)</f>
        <v>0.0753532906357302</v>
      </c>
      <c r="H635" s="94" t="n">
        <f aca="false">IF(A635&lt;&gt;A634,1,H634+1)</f>
        <v>2</v>
      </c>
    </row>
    <row r="636" customFormat="false" ht="15" hidden="true" customHeight="false" outlineLevel="0" collapsed="false">
      <c r="A636" s="152" t="s">
        <v>502</v>
      </c>
      <c r="B636" s="152" t="s">
        <v>206</v>
      </c>
      <c r="C636" s="152" t="s">
        <v>217</v>
      </c>
      <c r="D636" s="153" t="n">
        <v>655419</v>
      </c>
      <c r="E636" s="153" t="n">
        <v>777319</v>
      </c>
      <c r="F636" s="96" t="n">
        <f aca="false">D636/(D636+E636)</f>
        <v>0.457459074862257</v>
      </c>
      <c r="G636" s="96" t="n">
        <f aca="false">D636/SUMIF($A$2:$A$983,$A636,$D$2:$D$983)</f>
        <v>0.0626039946953392</v>
      </c>
      <c r="H636" s="94" t="n">
        <f aca="false">IF(A636&lt;&gt;A635,1,H635+1)</f>
        <v>3</v>
      </c>
    </row>
    <row r="637" customFormat="false" ht="15" hidden="true" customHeight="false" outlineLevel="0" collapsed="false">
      <c r="A637" s="152" t="s">
        <v>502</v>
      </c>
      <c r="B637" s="152" t="s">
        <v>210</v>
      </c>
      <c r="C637" s="152" t="s">
        <v>211</v>
      </c>
      <c r="D637" s="153" t="n">
        <v>640022</v>
      </c>
      <c r="E637" s="153" t="n">
        <v>1446529</v>
      </c>
      <c r="F637" s="96" t="n">
        <f aca="false">D637/(D637+E637)</f>
        <v>0.306736811129946</v>
      </c>
      <c r="G637" s="96" t="n">
        <f aca="false">D637/SUMIF($A$2:$A$983,$A637,$D$2:$D$983)</f>
        <v>0.0611333115043971</v>
      </c>
      <c r="H637" s="94" t="n">
        <f aca="false">IF(A637&lt;&gt;A636,1,H636+1)</f>
        <v>4</v>
      </c>
    </row>
    <row r="638" customFormat="false" ht="15" hidden="true" customHeight="false" outlineLevel="0" collapsed="false">
      <c r="A638" s="152" t="s">
        <v>502</v>
      </c>
      <c r="B638" s="152" t="s">
        <v>210</v>
      </c>
      <c r="C638" s="152" t="s">
        <v>212</v>
      </c>
      <c r="D638" s="153" t="n">
        <v>625308</v>
      </c>
      <c r="E638" s="153" t="n">
        <v>1225952</v>
      </c>
      <c r="F638" s="96" t="n">
        <f aca="false">D638/(D638+E638)</f>
        <v>0.337774272657541</v>
      </c>
      <c r="G638" s="96" t="n">
        <f aca="false">D638/SUMIF($A$2:$A$983,$A638,$D$2:$D$983)</f>
        <v>0.0597278667767538</v>
      </c>
      <c r="H638" s="94" t="n">
        <f aca="false">IF(A638&lt;&gt;A637,1,H637+1)</f>
        <v>5</v>
      </c>
    </row>
    <row r="639" customFormat="false" ht="15" hidden="true" customHeight="false" outlineLevel="0" collapsed="false">
      <c r="A639" s="152" t="s">
        <v>502</v>
      </c>
      <c r="B639" s="152" t="s">
        <v>218</v>
      </c>
      <c r="C639" s="152" t="s">
        <v>317</v>
      </c>
      <c r="D639" s="153" t="n">
        <v>605806</v>
      </c>
      <c r="E639" s="153" t="n">
        <v>92142</v>
      </c>
      <c r="F639" s="96" t="n">
        <f aca="false">D639/(D639+E639)</f>
        <v>0.867981568827477</v>
      </c>
      <c r="G639" s="96" t="n">
        <f aca="false">D639/SUMIF($A$2:$A$983,$A639,$D$2:$D$983)</f>
        <v>0.0578650841834074</v>
      </c>
      <c r="H639" s="94" t="n">
        <f aca="false">IF(A639&lt;&gt;A638,1,H638+1)</f>
        <v>6</v>
      </c>
    </row>
    <row r="640" customFormat="false" ht="15" hidden="true" customHeight="false" outlineLevel="0" collapsed="false">
      <c r="A640" s="152" t="s">
        <v>502</v>
      </c>
      <c r="B640" s="152" t="s">
        <v>206</v>
      </c>
      <c r="C640" s="152" t="s">
        <v>207</v>
      </c>
      <c r="D640" s="153" t="n">
        <v>462095</v>
      </c>
      <c r="E640" s="153" t="n">
        <v>624156</v>
      </c>
      <c r="F640" s="96" t="n">
        <f aca="false">D640/(D640+E640)</f>
        <v>0.425403520917357</v>
      </c>
      <c r="G640" s="96" t="n">
        <f aca="false">D640/SUMIF($A$2:$A$983,$A640,$D$2:$D$983)</f>
        <v>0.0441381664686907</v>
      </c>
      <c r="H640" s="94" t="n">
        <f aca="false">IF(A640&lt;&gt;A639,1,H639+1)</f>
        <v>7</v>
      </c>
    </row>
    <row r="641" customFormat="false" ht="15" hidden="true" customHeight="false" outlineLevel="0" collapsed="false">
      <c r="A641" s="152" t="s">
        <v>502</v>
      </c>
      <c r="B641" s="152" t="s">
        <v>220</v>
      </c>
      <c r="C641" s="152" t="s">
        <v>229</v>
      </c>
      <c r="D641" s="153" t="n">
        <v>461575</v>
      </c>
      <c r="E641" s="153" t="n">
        <v>68418</v>
      </c>
      <c r="F641" s="96" t="n">
        <f aca="false">D641/(D641+E641)</f>
        <v>0.870907728970005</v>
      </c>
      <c r="G641" s="96" t="n">
        <f aca="false">D641/SUMIF($A$2:$A$983,$A641,$D$2:$D$983)</f>
        <v>0.044088497360469</v>
      </c>
      <c r="H641" s="94" t="n">
        <f aca="false">IF(A641&lt;&gt;A640,1,H640+1)</f>
        <v>8</v>
      </c>
    </row>
    <row r="642" customFormat="false" ht="15" hidden="true" customHeight="false" outlineLevel="0" collapsed="false">
      <c r="A642" s="152" t="s">
        <v>502</v>
      </c>
      <c r="B642" s="152" t="s">
        <v>220</v>
      </c>
      <c r="C642" s="152" t="s">
        <v>221</v>
      </c>
      <c r="D642" s="153" t="n">
        <v>373699</v>
      </c>
      <c r="E642" s="153" t="n">
        <v>34877</v>
      </c>
      <c r="F642" s="96" t="n">
        <f aca="false">D642/(D642+E642)</f>
        <v>0.914637668389724</v>
      </c>
      <c r="G642" s="96" t="n">
        <f aca="false">D642/SUMIF($A$2:$A$983,$A642,$D$2:$D$983)</f>
        <v>0.0356948001410603</v>
      </c>
      <c r="H642" s="94" t="n">
        <f aca="false">IF(A642&lt;&gt;A641,1,H641+1)</f>
        <v>9</v>
      </c>
    </row>
    <row r="643" customFormat="false" ht="15" hidden="true" customHeight="false" outlineLevel="0" collapsed="false">
      <c r="A643" s="152" t="s">
        <v>502</v>
      </c>
      <c r="B643" s="152" t="s">
        <v>218</v>
      </c>
      <c r="C643" s="152" t="s">
        <v>219</v>
      </c>
      <c r="D643" s="153" t="n">
        <v>357927</v>
      </c>
      <c r="E643" s="153" t="n">
        <v>307634</v>
      </c>
      <c r="F643" s="96" t="n">
        <f aca="false">D643/(D643+E643)</f>
        <v>0.537782412130518</v>
      </c>
      <c r="G643" s="96" t="n">
        <f aca="false">D643/SUMIF($A$2:$A$983,$A643,$D$2:$D$983)</f>
        <v>0.034188297881689</v>
      </c>
      <c r="H643" s="94" t="n">
        <f aca="false">IF(A643&lt;&gt;A642,1,H642+1)</f>
        <v>10</v>
      </c>
    </row>
    <row r="644" customFormat="false" ht="15" hidden="true" customHeight="false" outlineLevel="0" collapsed="false">
      <c r="A644" s="152" t="s">
        <v>502</v>
      </c>
      <c r="B644" s="152" t="s">
        <v>210</v>
      </c>
      <c r="C644" s="152" t="s">
        <v>236</v>
      </c>
      <c r="D644" s="153" t="n">
        <v>356171</v>
      </c>
      <c r="E644" s="153" t="n">
        <v>621599</v>
      </c>
      <c r="F644" s="96" t="n">
        <f aca="false">D644/(D644+E644)</f>
        <v>0.364268693046422</v>
      </c>
      <c r="G644" s="96" t="n">
        <f aca="false">D644/SUMIF($A$2:$A$983,$A644,$D$2:$D$983)</f>
        <v>0.0340205691239248</v>
      </c>
      <c r="H644" s="94" t="n">
        <f aca="false">IF(A644&lt;&gt;A643,1,H643+1)</f>
        <v>11</v>
      </c>
    </row>
    <row r="645" customFormat="false" ht="15" hidden="true" customHeight="false" outlineLevel="0" collapsed="false">
      <c r="A645" s="152" t="s">
        <v>502</v>
      </c>
      <c r="B645" s="152" t="s">
        <v>208</v>
      </c>
      <c r="C645" s="152" t="s">
        <v>209</v>
      </c>
      <c r="D645" s="153" t="n">
        <v>337976</v>
      </c>
      <c r="E645" s="153" t="n">
        <v>38816</v>
      </c>
      <c r="F645" s="96" t="n">
        <f aca="false">D645/(D645+E645)</f>
        <v>0.89698295080575</v>
      </c>
      <c r="G645" s="96" t="n">
        <f aca="false">D645/SUMIF($A$2:$A$983,$A645,$D$2:$D$983)</f>
        <v>0.0322826279237434</v>
      </c>
      <c r="H645" s="94" t="n">
        <f aca="false">IF(A645&lt;&gt;A644,1,H644+1)</f>
        <v>12</v>
      </c>
    </row>
    <row r="646" customFormat="false" ht="15" hidden="true" customHeight="false" outlineLevel="0" collapsed="false">
      <c r="A646" s="152" t="s">
        <v>502</v>
      </c>
      <c r="B646" s="152" t="s">
        <v>208</v>
      </c>
      <c r="C646" s="152" t="s">
        <v>233</v>
      </c>
      <c r="D646" s="153" t="n">
        <v>300932</v>
      </c>
      <c r="E646" s="153" t="n">
        <v>0</v>
      </c>
      <c r="F646" s="96" t="n">
        <f aca="false">D646/(D646+E646)</f>
        <v>1</v>
      </c>
      <c r="G646" s="96" t="n">
        <f aca="false">D646/SUMIF($A$2:$A$983,$A646,$D$2:$D$983)</f>
        <v>0.0287442770680402</v>
      </c>
      <c r="H646" s="94" t="n">
        <f aca="false">IF(A646&lt;&gt;A645,1,H645+1)</f>
        <v>13</v>
      </c>
    </row>
    <row r="647" customFormat="false" ht="15" hidden="true" customHeight="false" outlineLevel="0" collapsed="false">
      <c r="A647" s="152" t="s">
        <v>502</v>
      </c>
      <c r="B647" s="152" t="s">
        <v>222</v>
      </c>
      <c r="C647" s="152" t="s">
        <v>281</v>
      </c>
      <c r="D647" s="153" t="n">
        <v>275212</v>
      </c>
      <c r="E647" s="153" t="n">
        <v>0</v>
      </c>
      <c r="F647" s="96" t="n">
        <f aca="false">D647/(D647+E647)</f>
        <v>1</v>
      </c>
      <c r="G647" s="96" t="n">
        <f aca="false">D647/SUMIF($A$2:$A$983,$A647,$D$2:$D$983)</f>
        <v>0.0262875665613809</v>
      </c>
      <c r="H647" s="94" t="n">
        <f aca="false">IF(A647&lt;&gt;A646,1,H646+1)</f>
        <v>14</v>
      </c>
    </row>
    <row r="648" customFormat="false" ht="15" hidden="true" customHeight="false" outlineLevel="0" collapsed="false">
      <c r="A648" s="152" t="s">
        <v>502</v>
      </c>
      <c r="B648" s="152" t="s">
        <v>220</v>
      </c>
      <c r="C648" s="152" t="s">
        <v>493</v>
      </c>
      <c r="D648" s="153" t="n">
        <v>234347</v>
      </c>
      <c r="E648" s="153" t="n">
        <v>50869</v>
      </c>
      <c r="F648" s="96" t="n">
        <f aca="false">D648/(D648+E648)</f>
        <v>0.821647453158308</v>
      </c>
      <c r="G648" s="96" t="n">
        <f aca="false">D648/SUMIF($A$2:$A$983,$A648,$D$2:$D$983)</f>
        <v>0.0223842432777638</v>
      </c>
      <c r="H648" s="94" t="n">
        <f aca="false">IF(A648&lt;&gt;A647,1,H647+1)</f>
        <v>15</v>
      </c>
    </row>
    <row r="649" customFormat="false" ht="15" hidden="true" customHeight="false" outlineLevel="0" collapsed="false">
      <c r="A649" s="152" t="s">
        <v>502</v>
      </c>
      <c r="B649" s="152" t="s">
        <v>218</v>
      </c>
      <c r="C649" s="152" t="s">
        <v>228</v>
      </c>
      <c r="D649" s="153" t="n">
        <v>229921</v>
      </c>
      <c r="E649" s="153" t="n">
        <v>376567</v>
      </c>
      <c r="F649" s="96" t="n">
        <f aca="false">D649/(D649+E649)</f>
        <v>0.379102307053066</v>
      </c>
      <c r="G649" s="96" t="n">
        <f aca="false">D649/SUMIF($A$2:$A$983,$A649,$D$2:$D$983)</f>
        <v>0.0219614827527842</v>
      </c>
      <c r="H649" s="94" t="n">
        <f aca="false">IF(A649&lt;&gt;A648,1,H648+1)</f>
        <v>16</v>
      </c>
    </row>
    <row r="650" customFormat="false" ht="15" hidden="true" customHeight="false" outlineLevel="0" collapsed="false">
      <c r="A650" s="152" t="s">
        <v>502</v>
      </c>
      <c r="B650" s="152" t="s">
        <v>222</v>
      </c>
      <c r="C650" s="152" t="s">
        <v>223</v>
      </c>
      <c r="D650" s="153" t="n">
        <v>189177</v>
      </c>
      <c r="E650" s="153" t="n">
        <v>24780</v>
      </c>
      <c r="F650" s="96" t="n">
        <f aca="false">D650/(D650+E650)</f>
        <v>0.884182335702968</v>
      </c>
      <c r="G650" s="96" t="n">
        <f aca="false">D650/SUMIF($A$2:$A$983,$A650,$D$2:$D$983)</f>
        <v>0.0180697170885803</v>
      </c>
      <c r="H650" s="94" t="n">
        <f aca="false">IF(A650&lt;&gt;A649,1,H649+1)</f>
        <v>17</v>
      </c>
    </row>
    <row r="651" customFormat="false" ht="15" hidden="true" customHeight="false" outlineLevel="0" collapsed="false">
      <c r="A651" s="152" t="s">
        <v>502</v>
      </c>
      <c r="B651" s="152" t="s">
        <v>208</v>
      </c>
      <c r="C651" s="152" t="s">
        <v>260</v>
      </c>
      <c r="D651" s="153" t="n">
        <v>188641</v>
      </c>
      <c r="E651" s="153" t="n">
        <v>15046</v>
      </c>
      <c r="F651" s="96" t="n">
        <f aca="false">D651/(D651+E651)</f>
        <v>0.926131760986219</v>
      </c>
      <c r="G651" s="96" t="n">
        <f aca="false">D651/SUMIF($A$2:$A$983,$A651,$D$2:$D$983)</f>
        <v>0.0180185197001056</v>
      </c>
      <c r="H651" s="94" t="n">
        <f aca="false">IF(A651&lt;&gt;A650,1,H650+1)</f>
        <v>18</v>
      </c>
    </row>
    <row r="652" customFormat="false" ht="15" hidden="true" customHeight="false" outlineLevel="0" collapsed="false">
      <c r="A652" s="152" t="s">
        <v>502</v>
      </c>
      <c r="B652" s="152" t="s">
        <v>210</v>
      </c>
      <c r="C652" s="152" t="s">
        <v>214</v>
      </c>
      <c r="D652" s="153" t="n">
        <v>153839</v>
      </c>
      <c r="E652" s="153" t="n">
        <v>248689</v>
      </c>
      <c r="F652" s="96" t="n">
        <f aca="false">D652/(D652+E652)</f>
        <v>0.382182109070673</v>
      </c>
      <c r="G652" s="96" t="n">
        <f aca="false">D652/SUMIF($A$2:$A$983,$A652,$D$2:$D$983)</f>
        <v>0.0146943191148506</v>
      </c>
      <c r="H652" s="94" t="n">
        <f aca="false">IF(A652&lt;&gt;A651,1,H651+1)</f>
        <v>19</v>
      </c>
    </row>
    <row r="653" customFormat="false" ht="15" hidden="true" customHeight="false" outlineLevel="0" collapsed="false">
      <c r="A653" s="152" t="s">
        <v>502</v>
      </c>
      <c r="B653" s="152" t="s">
        <v>220</v>
      </c>
      <c r="C653" s="152" t="s">
        <v>240</v>
      </c>
      <c r="D653" s="153" t="n">
        <v>142877</v>
      </c>
      <c r="E653" s="153" t="n">
        <v>10075</v>
      </c>
      <c r="F653" s="96" t="n">
        <f aca="false">D653/(D653+E653)</f>
        <v>0.934129661593179</v>
      </c>
      <c r="G653" s="96" t="n">
        <f aca="false">D653/SUMIF($A$2:$A$983,$A653,$D$2:$D$983)</f>
        <v>0.0136472561065303</v>
      </c>
      <c r="H653" s="94" t="n">
        <f aca="false">IF(A653&lt;&gt;A652,1,H652+1)</f>
        <v>20</v>
      </c>
    </row>
    <row r="654" customFormat="false" ht="15" hidden="true" customHeight="false" outlineLevel="0" collapsed="false">
      <c r="A654" s="152" t="s">
        <v>502</v>
      </c>
      <c r="B654" s="152" t="s">
        <v>220</v>
      </c>
      <c r="C654" s="152" t="s">
        <v>224</v>
      </c>
      <c r="D654" s="153" t="n">
        <v>141759</v>
      </c>
      <c r="E654" s="153" t="n">
        <v>12400</v>
      </c>
      <c r="F654" s="96" t="n">
        <f aca="false">D654/(D654+E654)</f>
        <v>0.919563567485518</v>
      </c>
      <c r="G654" s="96" t="n">
        <f aca="false">D654/SUMIF($A$2:$A$983,$A654,$D$2:$D$983)</f>
        <v>0.0135404675238536</v>
      </c>
      <c r="H654" s="94" t="n">
        <f aca="false">IF(A654&lt;&gt;A653,1,H653+1)</f>
        <v>21</v>
      </c>
    </row>
    <row r="655" customFormat="false" ht="15" hidden="true" customHeight="false" outlineLevel="0" collapsed="false">
      <c r="A655" s="152" t="s">
        <v>502</v>
      </c>
      <c r="B655" s="152" t="s">
        <v>206</v>
      </c>
      <c r="C655" s="152" t="s">
        <v>495</v>
      </c>
      <c r="D655" s="153" t="n">
        <v>137254</v>
      </c>
      <c r="E655" s="153" t="n">
        <v>281150</v>
      </c>
      <c r="F655" s="96" t="n">
        <f aca="false">D655/(D655+E655)</f>
        <v>0.328041796923548</v>
      </c>
      <c r="G655" s="96" t="n">
        <f aca="false">D655/SUMIF($A$2:$A$983,$A655,$D$2:$D$983)</f>
        <v>0.013110161115125</v>
      </c>
      <c r="H655" s="94" t="n">
        <f aca="false">IF(A655&lt;&gt;A654,1,H654+1)</f>
        <v>22</v>
      </c>
    </row>
    <row r="656" customFormat="false" ht="15" hidden="true" customHeight="false" outlineLevel="0" collapsed="false">
      <c r="A656" s="152" t="s">
        <v>502</v>
      </c>
      <c r="B656" s="152" t="s">
        <v>220</v>
      </c>
      <c r="C656" s="152" t="s">
        <v>503</v>
      </c>
      <c r="D656" s="153" t="n">
        <v>123830</v>
      </c>
      <c r="E656" s="153" t="n">
        <v>14990</v>
      </c>
      <c r="F656" s="96" t="n">
        <f aca="false">D656/(D656+E656)</f>
        <v>0.892018441146809</v>
      </c>
      <c r="G656" s="96" t="n">
        <f aca="false">D656/SUMIF($A$2:$A$983,$A656,$D$2:$D$983)</f>
        <v>0.0118279339828779</v>
      </c>
      <c r="H656" s="94" t="n">
        <f aca="false">IF(A656&lt;&gt;A655,1,H655+1)</f>
        <v>23</v>
      </c>
    </row>
    <row r="657" customFormat="false" ht="15" hidden="true" customHeight="false" outlineLevel="0" collapsed="false">
      <c r="A657" s="152" t="s">
        <v>502</v>
      </c>
      <c r="B657" s="152" t="s">
        <v>218</v>
      </c>
      <c r="C657" s="152" t="s">
        <v>504</v>
      </c>
      <c r="D657" s="153" t="n">
        <v>117817</v>
      </c>
      <c r="E657" s="153" t="n">
        <v>252457</v>
      </c>
      <c r="F657" s="96" t="n">
        <f aca="false">D657/(D657+E657)</f>
        <v>0.31818869269784</v>
      </c>
      <c r="G657" s="96" t="n">
        <f aca="false">D657/SUMIF($A$2:$A$983,$A657,$D$2:$D$983)</f>
        <v>0.0112535871603063</v>
      </c>
      <c r="H657" s="94" t="n">
        <f aca="false">IF(A657&lt;&gt;A656,1,H656+1)</f>
        <v>24</v>
      </c>
    </row>
    <row r="658" customFormat="false" ht="15" hidden="true" customHeight="false" outlineLevel="0" collapsed="false">
      <c r="A658" s="152" t="s">
        <v>502</v>
      </c>
      <c r="B658" s="152" t="s">
        <v>208</v>
      </c>
      <c r="C658" s="152" t="s">
        <v>241</v>
      </c>
      <c r="D658" s="153" t="n">
        <v>115308</v>
      </c>
      <c r="E658" s="153" t="n">
        <v>4686</v>
      </c>
      <c r="F658" s="96" t="n">
        <f aca="false">D658/(D658+E658)</f>
        <v>0.96094804740237</v>
      </c>
      <c r="G658" s="96" t="n">
        <f aca="false">D658/SUMIF($A$2:$A$983,$A658,$D$2:$D$983)</f>
        <v>0.0110139337131364</v>
      </c>
      <c r="H658" s="94" t="n">
        <f aca="false">IF(A658&lt;&gt;A657,1,H657+1)</f>
        <v>25</v>
      </c>
    </row>
    <row r="659" customFormat="false" ht="15" hidden="true" customHeight="false" outlineLevel="0" collapsed="false">
      <c r="A659" s="152" t="s">
        <v>502</v>
      </c>
      <c r="B659" s="152" t="s">
        <v>206</v>
      </c>
      <c r="C659" s="152" t="s">
        <v>505</v>
      </c>
      <c r="D659" s="153" t="n">
        <v>108774</v>
      </c>
      <c r="E659" s="153" t="n">
        <v>141463</v>
      </c>
      <c r="F659" s="96" t="n">
        <f aca="false">D659/(D659+E659)</f>
        <v>0.434683919644177</v>
      </c>
      <c r="G659" s="96" t="n">
        <f aca="false">D659/SUMIF($A$2:$A$983,$A659,$D$2:$D$983)</f>
        <v>0.0103898222648273</v>
      </c>
      <c r="H659" s="94" t="n">
        <f aca="false">IF(A659&lt;&gt;A658,1,H658+1)</f>
        <v>26</v>
      </c>
    </row>
    <row r="660" customFormat="false" ht="15" hidden="false" customHeight="false" outlineLevel="0" collapsed="false">
      <c r="A660" s="152" t="s">
        <v>502</v>
      </c>
      <c r="B660" s="152" t="s">
        <v>238</v>
      </c>
      <c r="C660" s="152" t="s">
        <v>242</v>
      </c>
      <c r="D660" s="153" t="n">
        <v>93799</v>
      </c>
      <c r="E660" s="153" t="n">
        <v>23610</v>
      </c>
      <c r="F660" s="96" t="n">
        <f aca="false">D660/(D660+E660)</f>
        <v>0.79890809052117</v>
      </c>
      <c r="G660" s="96" t="n">
        <f aca="false">D660/SUMIF($A$2:$A$983,$A660,$D$2:$D$983)</f>
        <v>0.00895944746555734</v>
      </c>
      <c r="H660" s="94" t="n">
        <f aca="false">IF(A660&lt;&gt;A659,1,H659+1)</f>
        <v>27</v>
      </c>
    </row>
    <row r="661" customFormat="false" ht="15" hidden="true" customHeight="false" outlineLevel="0" collapsed="false">
      <c r="A661" s="152" t="s">
        <v>502</v>
      </c>
      <c r="B661" s="152" t="s">
        <v>218</v>
      </c>
      <c r="C661" s="152" t="s">
        <v>324</v>
      </c>
      <c r="D661" s="153" t="n">
        <v>92556</v>
      </c>
      <c r="E661" s="153" t="n">
        <v>9431</v>
      </c>
      <c r="F661" s="96" t="n">
        <f aca="false">D661/(D661+E661)</f>
        <v>0.907527429966564</v>
      </c>
      <c r="G661" s="96" t="n">
        <f aca="false">D661/SUMIF($A$2:$A$983,$A661,$D$2:$D$983)</f>
        <v>0.00884071919340425</v>
      </c>
      <c r="H661" s="94" t="n">
        <f aca="false">IF(A661&lt;&gt;A660,1,H660+1)</f>
        <v>28</v>
      </c>
    </row>
    <row r="662" customFormat="false" ht="15" hidden="true" customHeight="false" outlineLevel="0" collapsed="false">
      <c r="A662" s="152" t="s">
        <v>502</v>
      </c>
      <c r="B662" s="152" t="s">
        <v>218</v>
      </c>
      <c r="C662" s="152" t="s">
        <v>247</v>
      </c>
      <c r="D662" s="153" t="n">
        <v>52327</v>
      </c>
      <c r="E662" s="153"/>
      <c r="F662" s="96" t="n">
        <f aca="false">D662/(D662+E662)</f>
        <v>1</v>
      </c>
      <c r="G662" s="96" t="n">
        <f aca="false">D662/SUMIF($A$2:$A$983,$A662,$D$2:$D$983)</f>
        <v>0.00499814504984295</v>
      </c>
      <c r="H662" s="94" t="n">
        <f aca="false">IF(A662&lt;&gt;A661,1,H661+1)</f>
        <v>29</v>
      </c>
    </row>
    <row r="663" customFormat="false" ht="15" hidden="true" customHeight="false" outlineLevel="0" collapsed="false">
      <c r="A663" s="152" t="s">
        <v>502</v>
      </c>
      <c r="B663" s="152" t="s">
        <v>222</v>
      </c>
      <c r="C663" s="152" t="s">
        <v>279</v>
      </c>
      <c r="D663" s="153" t="n">
        <v>39657</v>
      </c>
      <c r="E663" s="153" t="n">
        <v>8770</v>
      </c>
      <c r="F663" s="96" t="n">
        <f aca="false">D663/(D663+E663)</f>
        <v>0.818902678257997</v>
      </c>
      <c r="G663" s="96" t="n">
        <f aca="false">D663/SUMIF($A$2:$A$983,$A663,$D$2:$D$983)</f>
        <v>0.0037879381245174</v>
      </c>
      <c r="H663" s="94" t="n">
        <f aca="false">IF(A663&lt;&gt;A662,1,H662+1)</f>
        <v>30</v>
      </c>
    </row>
    <row r="664" customFormat="false" ht="15" hidden="true" customHeight="false" outlineLevel="0" collapsed="false">
      <c r="A664" s="152" t="s">
        <v>502</v>
      </c>
      <c r="B664" s="152" t="s">
        <v>218</v>
      </c>
      <c r="C664" s="152" t="s">
        <v>230</v>
      </c>
      <c r="D664" s="153" t="n">
        <v>35520</v>
      </c>
      <c r="E664" s="153" t="n">
        <v>50415</v>
      </c>
      <c r="F664" s="96" t="n">
        <f aca="false">D664/(D664+E664)</f>
        <v>0.413335660673765</v>
      </c>
      <c r="G664" s="96" t="n">
        <f aca="false">D664/SUMIF($A$2:$A$983,$A664,$D$2:$D$983)</f>
        <v>0.00339278216160723</v>
      </c>
      <c r="H664" s="94" t="n">
        <f aca="false">IF(A664&lt;&gt;A663,1,H663+1)</f>
        <v>31</v>
      </c>
    </row>
    <row r="665" customFormat="false" ht="15" hidden="true" customHeight="false" outlineLevel="0" collapsed="false">
      <c r="A665" s="152" t="s">
        <v>502</v>
      </c>
      <c r="B665" s="152" t="s">
        <v>222</v>
      </c>
      <c r="C665" s="152" t="s">
        <v>289</v>
      </c>
      <c r="D665" s="153" t="n">
        <v>26806</v>
      </c>
      <c r="E665" s="153" t="n">
        <v>0</v>
      </c>
      <c r="F665" s="96" t="n">
        <f aca="false">D665/(D665+E665)</f>
        <v>1</v>
      </c>
      <c r="G665" s="96" t="n">
        <f aca="false">D665/SUMIF($A$2:$A$983,$A665,$D$2:$D$983)</f>
        <v>0.00256044252883005</v>
      </c>
      <c r="H665" s="94" t="n">
        <f aca="false">IF(A665&lt;&gt;A664,1,H664+1)</f>
        <v>32</v>
      </c>
    </row>
    <row r="666" customFormat="false" ht="15" hidden="true" customHeight="false" outlineLevel="0" collapsed="false">
      <c r="A666" s="152" t="s">
        <v>502</v>
      </c>
      <c r="B666" s="152" t="s">
        <v>218</v>
      </c>
      <c r="C666" s="152" t="s">
        <v>286</v>
      </c>
      <c r="D666" s="153" t="n">
        <v>23800</v>
      </c>
      <c r="E666" s="153" t="n">
        <v>40922</v>
      </c>
      <c r="F666" s="96" t="n">
        <f aca="false">D666/(D666+E666)</f>
        <v>0.36772658446896</v>
      </c>
      <c r="G666" s="96" t="n">
        <f aca="false">D666/SUMIF($A$2:$A$983,$A666,$D$2:$D$983)</f>
        <v>0.00227331687630214</v>
      </c>
      <c r="H666" s="94" t="n">
        <f aca="false">IF(A666&lt;&gt;A665,1,H665+1)</f>
        <v>33</v>
      </c>
    </row>
    <row r="667" customFormat="false" ht="15" hidden="true" customHeight="false" outlineLevel="0" collapsed="false">
      <c r="A667" s="152" t="s">
        <v>502</v>
      </c>
      <c r="B667" s="152" t="s">
        <v>218</v>
      </c>
      <c r="C667" s="152" t="s">
        <v>291</v>
      </c>
      <c r="D667" s="153" t="n">
        <v>23418</v>
      </c>
      <c r="E667" s="153"/>
      <c r="F667" s="96" t="n">
        <f aca="false">D667/(D667+E667)</f>
        <v>1</v>
      </c>
      <c r="G667" s="96" t="n">
        <f aca="false">D667/SUMIF($A$2:$A$983,$A667,$D$2:$D$983)</f>
        <v>0.00223682918526233</v>
      </c>
      <c r="H667" s="94" t="n">
        <f aca="false">IF(A667&lt;&gt;A666,1,H666+1)</f>
        <v>34</v>
      </c>
    </row>
    <row r="668" customFormat="false" ht="15" hidden="true" customHeight="false" outlineLevel="0" collapsed="false">
      <c r="A668" s="152" t="s">
        <v>502</v>
      </c>
      <c r="B668" s="152" t="s">
        <v>222</v>
      </c>
      <c r="C668" s="152" t="s">
        <v>261</v>
      </c>
      <c r="D668" s="153" t="n">
        <v>22931</v>
      </c>
      <c r="E668" s="153"/>
      <c r="F668" s="96" t="n">
        <f aca="false">D668/(D668+E668)</f>
        <v>1</v>
      </c>
      <c r="G668" s="96" t="n">
        <f aca="false">D668/SUMIF($A$2:$A$983,$A668,$D$2:$D$983)</f>
        <v>0.00219031215506237</v>
      </c>
      <c r="H668" s="94" t="n">
        <f aca="false">IF(A668&lt;&gt;A667,1,H667+1)</f>
        <v>35</v>
      </c>
    </row>
    <row r="669" customFormat="false" ht="15" hidden="true" customHeight="false" outlineLevel="0" collapsed="false">
      <c r="A669" s="152" t="s">
        <v>502</v>
      </c>
      <c r="B669" s="152" t="s">
        <v>220</v>
      </c>
      <c r="C669" s="152" t="s">
        <v>321</v>
      </c>
      <c r="D669" s="153" t="n">
        <v>22427</v>
      </c>
      <c r="E669" s="153" t="n">
        <v>10440</v>
      </c>
      <c r="F669" s="96" t="n">
        <f aca="false">D669/(D669+E669)</f>
        <v>0.682356162716402</v>
      </c>
      <c r="G669" s="96" t="n">
        <f aca="false">D669/SUMIF($A$2:$A$983,$A669,$D$2:$D$983)</f>
        <v>0.00214217132709362</v>
      </c>
      <c r="H669" s="94" t="n">
        <f aca="false">IF(A669&lt;&gt;A668,1,H668+1)</f>
        <v>36</v>
      </c>
    </row>
    <row r="670" customFormat="false" ht="15" hidden="true" customHeight="false" outlineLevel="0" collapsed="false">
      <c r="A670" s="152" t="s">
        <v>502</v>
      </c>
      <c r="B670" s="152" t="s">
        <v>218</v>
      </c>
      <c r="C670" s="152" t="s">
        <v>506</v>
      </c>
      <c r="D670" s="153" t="n">
        <v>20682</v>
      </c>
      <c r="E670" s="153"/>
      <c r="F670" s="96" t="n">
        <f aca="false">D670/(D670+E670)</f>
        <v>1</v>
      </c>
      <c r="G670" s="96" t="n">
        <f aca="false">D670/SUMIF($A$2:$A$983,$A670,$D$2:$D$983)</f>
        <v>0.0019754932620034</v>
      </c>
      <c r="H670" s="94" t="n">
        <f aca="false">IF(A670&lt;&gt;A669,1,H669+1)</f>
        <v>37</v>
      </c>
    </row>
    <row r="671" customFormat="false" ht="15" hidden="true" customHeight="false" outlineLevel="0" collapsed="false">
      <c r="A671" s="152" t="s">
        <v>502</v>
      </c>
      <c r="B671" s="152" t="s">
        <v>218</v>
      </c>
      <c r="C671" s="152" t="s">
        <v>507</v>
      </c>
      <c r="D671" s="153" t="n">
        <v>18294</v>
      </c>
      <c r="E671" s="153" t="n">
        <v>0</v>
      </c>
      <c r="F671" s="96" t="n">
        <f aca="false">D671/(D671+E671)</f>
        <v>1</v>
      </c>
      <c r="G671" s="96" t="n">
        <f aca="false">D671/SUMIF($A$2:$A$983,$A671,$D$2:$D$983)</f>
        <v>0.0017473974342467</v>
      </c>
      <c r="H671" s="94" t="n">
        <f aca="false">IF(A671&lt;&gt;A670,1,H670+1)</f>
        <v>38</v>
      </c>
    </row>
    <row r="672" customFormat="false" ht="15" hidden="true" customHeight="false" outlineLevel="0" collapsed="false">
      <c r="A672" s="152" t="s">
        <v>502</v>
      </c>
      <c r="B672" s="152" t="s">
        <v>218</v>
      </c>
      <c r="C672" s="152" t="s">
        <v>320</v>
      </c>
      <c r="D672" s="153" t="n">
        <v>16028</v>
      </c>
      <c r="E672" s="153" t="n">
        <v>0</v>
      </c>
      <c r="F672" s="96" t="n">
        <f aca="false">D672/(D672+E672)</f>
        <v>1</v>
      </c>
      <c r="G672" s="96" t="n">
        <f aca="false">D672/SUMIF($A$2:$A$983,$A672,$D$2:$D$983)</f>
        <v>0.00153095474341894</v>
      </c>
      <c r="H672" s="94" t="n">
        <f aca="false">IF(A672&lt;&gt;A671,1,H671+1)</f>
        <v>39</v>
      </c>
    </row>
    <row r="673" customFormat="false" ht="15" hidden="true" customHeight="false" outlineLevel="0" collapsed="false">
      <c r="A673" s="152" t="s">
        <v>502</v>
      </c>
      <c r="B673" s="152" t="s">
        <v>220</v>
      </c>
      <c r="C673" s="152" t="s">
        <v>508</v>
      </c>
      <c r="D673" s="153" t="n">
        <v>15460</v>
      </c>
      <c r="E673" s="153" t="n">
        <v>11128</v>
      </c>
      <c r="F673" s="96" t="n">
        <f aca="false">D673/(D673+E673)</f>
        <v>0.581465322701971</v>
      </c>
      <c r="G673" s="96" t="n">
        <f aca="false">D673/SUMIF($A$2:$A$983,$A673,$D$2:$D$983)</f>
        <v>0.00147670079443828</v>
      </c>
      <c r="H673" s="94" t="n">
        <f aca="false">IF(A673&lt;&gt;A672,1,H672+1)</f>
        <v>40</v>
      </c>
    </row>
    <row r="674" customFormat="false" ht="15" hidden="true" customHeight="false" outlineLevel="0" collapsed="false">
      <c r="A674" s="152" t="s">
        <v>502</v>
      </c>
      <c r="B674" s="152" t="s">
        <v>218</v>
      </c>
      <c r="C674" s="152" t="s">
        <v>509</v>
      </c>
      <c r="D674" s="153" t="n">
        <v>10374</v>
      </c>
      <c r="E674" s="153" t="n">
        <v>20647</v>
      </c>
      <c r="F674" s="96" t="n">
        <f aca="false">D674/(D674+E674)</f>
        <v>0.334418619644757</v>
      </c>
      <c r="G674" s="96" t="n">
        <f aca="false">D674/SUMIF($A$2:$A$983,$A674,$D$2:$D$983)</f>
        <v>0.000990898709023463</v>
      </c>
      <c r="H674" s="94" t="n">
        <f aca="false">IF(A674&lt;&gt;A673,1,H673+1)</f>
        <v>41</v>
      </c>
    </row>
    <row r="675" customFormat="false" ht="15" hidden="true" customHeight="false" outlineLevel="0" collapsed="false">
      <c r="A675" s="152" t="s">
        <v>502</v>
      </c>
      <c r="B675" s="152" t="s">
        <v>231</v>
      </c>
      <c r="C675" s="152" t="s">
        <v>270</v>
      </c>
      <c r="D675" s="153" t="n">
        <v>10075</v>
      </c>
      <c r="E675" s="153"/>
      <c r="F675" s="96" t="n">
        <f aca="false">D675/(D675+E675)</f>
        <v>1</v>
      </c>
      <c r="G675" s="96" t="n">
        <f aca="false">D675/SUMIF($A$2:$A$983,$A675,$D$2:$D$983)</f>
        <v>0.00096233897179597</v>
      </c>
      <c r="H675" s="94" t="n">
        <f aca="false">IF(A675&lt;&gt;A674,1,H674+1)</f>
        <v>42</v>
      </c>
    </row>
    <row r="676" customFormat="false" ht="15" hidden="true" customHeight="false" outlineLevel="0" collapsed="false">
      <c r="A676" s="152" t="s">
        <v>502</v>
      </c>
      <c r="B676" s="152" t="s">
        <v>218</v>
      </c>
      <c r="C676" s="152" t="s">
        <v>227</v>
      </c>
      <c r="D676" s="153" t="n">
        <v>9342</v>
      </c>
      <c r="E676" s="153"/>
      <c r="F676" s="96" t="n">
        <f aca="false">D676/(D676+E676)</f>
        <v>1</v>
      </c>
      <c r="G676" s="96" t="n">
        <f aca="false">D676/SUMIF($A$2:$A$983,$A676,$D$2:$D$983)</f>
        <v>0.000892324632706496</v>
      </c>
      <c r="H676" s="94" t="n">
        <f aca="false">IF(A676&lt;&gt;A675,1,H675+1)</f>
        <v>43</v>
      </c>
    </row>
    <row r="677" customFormat="false" ht="15" hidden="true" customHeight="false" outlineLevel="0" collapsed="false">
      <c r="A677" s="152" t="s">
        <v>502</v>
      </c>
      <c r="B677" s="152" t="s">
        <v>208</v>
      </c>
      <c r="C677" s="152" t="s">
        <v>234</v>
      </c>
      <c r="D677" s="153" t="n">
        <v>8636</v>
      </c>
      <c r="E677" s="153" t="n">
        <v>15464</v>
      </c>
      <c r="F677" s="96" t="n">
        <f aca="false">D677/(D677+E677)</f>
        <v>0.358340248962656</v>
      </c>
      <c r="G677" s="96" t="n">
        <f aca="false">D677/SUMIF($A$2:$A$983,$A677,$D$2:$D$983)</f>
        <v>0.00082488926654392</v>
      </c>
      <c r="H677" s="94" t="n">
        <f aca="false">IF(A677&lt;&gt;A676,1,H676+1)</f>
        <v>44</v>
      </c>
    </row>
    <row r="678" customFormat="false" ht="15" hidden="true" customHeight="false" outlineLevel="0" collapsed="false">
      <c r="A678" s="152" t="s">
        <v>502</v>
      </c>
      <c r="B678" s="152" t="s">
        <v>218</v>
      </c>
      <c r="C678" s="152" t="s">
        <v>510</v>
      </c>
      <c r="D678" s="153" t="n">
        <v>7732</v>
      </c>
      <c r="E678" s="153" t="n">
        <v>27944</v>
      </c>
      <c r="F678" s="96" t="n">
        <f aca="false">D678/(D678+E678)</f>
        <v>0.216728332772732</v>
      </c>
      <c r="G678" s="96" t="n">
        <f aca="false">D678/SUMIF($A$2:$A$983,$A678,$D$2:$D$983)</f>
        <v>0.000738541432250763</v>
      </c>
      <c r="H678" s="94" t="n">
        <f aca="false">IF(A678&lt;&gt;A677,1,H677+1)</f>
        <v>45</v>
      </c>
    </row>
    <row r="679" customFormat="false" ht="15" hidden="true" customHeight="false" outlineLevel="0" collapsed="false">
      <c r="A679" s="152" t="s">
        <v>502</v>
      </c>
      <c r="B679" s="152" t="s">
        <v>231</v>
      </c>
      <c r="C679" s="152" t="s">
        <v>235</v>
      </c>
      <c r="D679" s="153" t="n">
        <v>6744</v>
      </c>
      <c r="E679" s="153" t="n">
        <v>7576</v>
      </c>
      <c r="F679" s="96" t="n">
        <f aca="false">D679/(D679+E679)</f>
        <v>0.470949720670391</v>
      </c>
      <c r="G679" s="96" t="n">
        <f aca="false">D679/SUMIF($A$2:$A$983,$A679,$D$2:$D$983)</f>
        <v>0.000644170126629481</v>
      </c>
      <c r="H679" s="94" t="n">
        <f aca="false">IF(A679&lt;&gt;A678,1,H678+1)</f>
        <v>46</v>
      </c>
    </row>
    <row r="680" customFormat="false" ht="15" hidden="true" customHeight="false" outlineLevel="0" collapsed="false">
      <c r="A680" s="152" t="s">
        <v>502</v>
      </c>
      <c r="B680" s="152" t="s">
        <v>218</v>
      </c>
      <c r="C680" s="152" t="s">
        <v>511</v>
      </c>
      <c r="D680" s="153" t="n">
        <v>5558</v>
      </c>
      <c r="E680" s="153" t="n">
        <v>0</v>
      </c>
      <c r="F680" s="96" t="n">
        <f aca="false">D680/(D680+E680)</f>
        <v>1</v>
      </c>
      <c r="G680" s="96" t="n">
        <f aca="false">D680/SUMIF($A$2:$A$983,$A680,$D$2:$D$983)</f>
        <v>0.000530886352877618</v>
      </c>
      <c r="H680" s="94" t="n">
        <f aca="false">IF(A680&lt;&gt;A679,1,H679+1)</f>
        <v>47</v>
      </c>
    </row>
    <row r="681" customFormat="false" ht="15" hidden="true" customHeight="false" outlineLevel="0" collapsed="false">
      <c r="A681" s="152" t="s">
        <v>502</v>
      </c>
      <c r="B681" s="152" t="s">
        <v>222</v>
      </c>
      <c r="C681" s="152" t="s">
        <v>243</v>
      </c>
      <c r="D681" s="153" t="n">
        <v>4686</v>
      </c>
      <c r="E681" s="153" t="n">
        <v>3656</v>
      </c>
      <c r="F681" s="96" t="n">
        <f aca="false">D681/(D681+E681)</f>
        <v>0.561735794773436</v>
      </c>
      <c r="G681" s="96" t="n">
        <f aca="false">D681/SUMIF($A$2:$A$983,$A681,$D$2:$D$983)</f>
        <v>0.000447595079090413</v>
      </c>
      <c r="H681" s="94" t="n">
        <f aca="false">IF(A681&lt;&gt;A680,1,H680+1)</f>
        <v>48</v>
      </c>
    </row>
    <row r="682" customFormat="false" ht="15" hidden="false" customHeight="false" outlineLevel="0" collapsed="false">
      <c r="A682" s="154"/>
      <c r="B682" s="152"/>
      <c r="C682" s="155"/>
      <c r="D682" s="156"/>
      <c r="F682" s="96"/>
      <c r="G682" s="96"/>
    </row>
    <row r="683" customFormat="false" ht="15" hidden="false" customHeight="false" outlineLevel="0" collapsed="false">
      <c r="A683" s="154"/>
      <c r="B683" s="152"/>
      <c r="C683" s="155"/>
      <c r="D683" s="156"/>
      <c r="F683" s="96"/>
      <c r="G683" s="96"/>
    </row>
    <row r="684" customFormat="false" ht="15" hidden="false" customHeight="false" outlineLevel="0" collapsed="false">
      <c r="A684" s="154"/>
      <c r="B684" s="152"/>
      <c r="C684" s="155"/>
      <c r="D684" s="156"/>
      <c r="F684" s="96"/>
      <c r="G684" s="96"/>
    </row>
    <row r="685" customFormat="false" ht="15" hidden="false" customHeight="false" outlineLevel="0" collapsed="false">
      <c r="A685" s="154"/>
      <c r="B685" s="152"/>
      <c r="C685" s="155"/>
      <c r="D685" s="156"/>
      <c r="F685" s="96"/>
      <c r="G685" s="96"/>
    </row>
    <row r="686" customFormat="false" ht="15" hidden="false" customHeight="false" outlineLevel="0" collapsed="false">
      <c r="A686" s="154"/>
      <c r="B686" s="152"/>
      <c r="C686" s="155"/>
      <c r="D686" s="156"/>
      <c r="F686" s="96"/>
      <c r="G686" s="96"/>
    </row>
    <row r="687" customFormat="false" ht="15" hidden="false" customHeight="false" outlineLevel="0" collapsed="false">
      <c r="A687" s="154"/>
      <c r="B687" s="152"/>
      <c r="C687" s="155"/>
      <c r="D687" s="156"/>
      <c r="F687" s="96"/>
      <c r="G687" s="96"/>
    </row>
    <row r="688" customFormat="false" ht="15" hidden="false" customHeight="false" outlineLevel="0" collapsed="false">
      <c r="A688" s="154"/>
      <c r="B688" s="152"/>
      <c r="C688" s="155"/>
      <c r="D688" s="156"/>
      <c r="F688" s="96"/>
      <c r="G688" s="96"/>
    </row>
    <row r="689" customFormat="false" ht="15" hidden="false" customHeight="false" outlineLevel="0" collapsed="false">
      <c r="A689" s="154"/>
      <c r="B689" s="152"/>
      <c r="C689" s="155"/>
      <c r="D689" s="156"/>
      <c r="F689" s="96"/>
      <c r="G689" s="96"/>
    </row>
    <row r="690" customFormat="false" ht="15" hidden="false" customHeight="false" outlineLevel="0" collapsed="false">
      <c r="A690" s="154"/>
      <c r="B690" s="152"/>
      <c r="C690" s="155"/>
      <c r="D690" s="156"/>
      <c r="F690" s="96"/>
      <c r="G690" s="96"/>
    </row>
    <row r="691" customFormat="false" ht="15" hidden="false" customHeight="false" outlineLevel="0" collapsed="false">
      <c r="A691" s="154"/>
      <c r="B691" s="152"/>
      <c r="C691" s="155"/>
      <c r="D691" s="156"/>
      <c r="F691" s="96"/>
      <c r="G691" s="96"/>
    </row>
    <row r="692" customFormat="false" ht="15" hidden="false" customHeight="false" outlineLevel="0" collapsed="false">
      <c r="A692" s="154"/>
      <c r="B692" s="152"/>
      <c r="C692" s="155"/>
      <c r="D692" s="156"/>
      <c r="F692" s="96"/>
      <c r="G692" s="96"/>
    </row>
    <row r="693" customFormat="false" ht="15" hidden="false" customHeight="false" outlineLevel="0" collapsed="false">
      <c r="A693" s="154"/>
      <c r="B693" s="152"/>
      <c r="C693" s="155"/>
      <c r="D693" s="156"/>
      <c r="F693" s="96"/>
      <c r="G693" s="96"/>
    </row>
    <row r="694" customFormat="false" ht="15" hidden="false" customHeight="false" outlineLevel="0" collapsed="false">
      <c r="A694" s="154"/>
      <c r="B694" s="152"/>
      <c r="C694" s="155"/>
      <c r="D694" s="156"/>
      <c r="F694" s="96"/>
      <c r="G694" s="96"/>
    </row>
    <row r="695" customFormat="false" ht="15" hidden="false" customHeight="false" outlineLevel="0" collapsed="false">
      <c r="A695" s="154"/>
      <c r="B695" s="152"/>
      <c r="C695" s="155"/>
      <c r="D695" s="156"/>
      <c r="F695" s="96"/>
      <c r="G695" s="96"/>
    </row>
    <row r="696" customFormat="false" ht="15" hidden="false" customHeight="false" outlineLevel="0" collapsed="false">
      <c r="A696" s="154"/>
      <c r="B696" s="152"/>
      <c r="C696" s="155"/>
      <c r="D696" s="156"/>
      <c r="F696" s="96"/>
      <c r="G696" s="96"/>
    </row>
    <row r="697" customFormat="false" ht="15" hidden="false" customHeight="false" outlineLevel="0" collapsed="false">
      <c r="A697" s="154"/>
      <c r="B697" s="152"/>
      <c r="C697" s="155"/>
      <c r="D697" s="156"/>
      <c r="F697" s="96"/>
      <c r="G697" s="96"/>
    </row>
    <row r="698" customFormat="false" ht="15" hidden="false" customHeight="false" outlineLevel="0" collapsed="false">
      <c r="A698" s="154"/>
      <c r="B698" s="152"/>
      <c r="C698" s="155"/>
      <c r="D698" s="156"/>
      <c r="F698" s="96"/>
      <c r="G698" s="96"/>
    </row>
    <row r="699" customFormat="false" ht="15" hidden="false" customHeight="false" outlineLevel="0" collapsed="false">
      <c r="A699" s="154"/>
      <c r="B699" s="152"/>
      <c r="C699" s="155"/>
      <c r="D699" s="156"/>
      <c r="F699" s="96"/>
      <c r="G699" s="96"/>
    </row>
    <row r="700" customFormat="false" ht="15" hidden="false" customHeight="false" outlineLevel="0" collapsed="false">
      <c r="A700" s="154"/>
      <c r="B700" s="152"/>
      <c r="C700" s="155"/>
      <c r="D700" s="156"/>
      <c r="F700" s="96"/>
      <c r="G700" s="96"/>
    </row>
    <row r="701" customFormat="false" ht="15" hidden="false" customHeight="false" outlineLevel="0" collapsed="false">
      <c r="A701" s="154"/>
      <c r="B701" s="152"/>
      <c r="C701" s="155"/>
      <c r="D701" s="156"/>
      <c r="F701" s="96"/>
      <c r="G701" s="96"/>
    </row>
    <row r="702" customFormat="false" ht="15" hidden="false" customHeight="false" outlineLevel="0" collapsed="false">
      <c r="A702" s="154"/>
      <c r="B702" s="152"/>
      <c r="C702" s="155"/>
      <c r="D702" s="156"/>
      <c r="F702" s="96"/>
      <c r="G702" s="96"/>
    </row>
    <row r="703" customFormat="false" ht="15" hidden="false" customHeight="false" outlineLevel="0" collapsed="false">
      <c r="A703" s="154"/>
      <c r="B703" s="152"/>
      <c r="C703" s="155"/>
      <c r="D703" s="156"/>
      <c r="F703" s="96"/>
      <c r="G703" s="96"/>
    </row>
    <row r="704" customFormat="false" ht="15" hidden="false" customHeight="false" outlineLevel="0" collapsed="false">
      <c r="A704" s="154"/>
      <c r="B704" s="152"/>
      <c r="C704" s="155"/>
      <c r="D704" s="156"/>
      <c r="F704" s="96"/>
      <c r="G704" s="96"/>
    </row>
    <row r="705" customFormat="false" ht="15" hidden="false" customHeight="false" outlineLevel="0" collapsed="false">
      <c r="A705" s="154"/>
      <c r="B705" s="152"/>
      <c r="C705" s="155"/>
      <c r="D705" s="156"/>
      <c r="F705" s="96"/>
      <c r="G705" s="96"/>
    </row>
    <row r="706" customFormat="false" ht="15" hidden="false" customHeight="false" outlineLevel="0" collapsed="false">
      <c r="A706" s="154"/>
      <c r="B706" s="152"/>
      <c r="C706" s="155"/>
      <c r="D706" s="156"/>
      <c r="F706" s="96"/>
      <c r="G706" s="96"/>
    </row>
    <row r="707" customFormat="false" ht="15" hidden="false" customHeight="false" outlineLevel="0" collapsed="false">
      <c r="A707" s="154"/>
      <c r="B707" s="152"/>
      <c r="C707" s="155"/>
      <c r="D707" s="156"/>
      <c r="F707" s="96"/>
      <c r="G707" s="96"/>
    </row>
    <row r="708" customFormat="false" ht="15" hidden="false" customHeight="false" outlineLevel="0" collapsed="false">
      <c r="A708" s="154"/>
      <c r="B708" s="152"/>
      <c r="C708" s="155"/>
      <c r="D708" s="156"/>
      <c r="F708" s="96"/>
      <c r="G708" s="96"/>
    </row>
    <row r="709" customFormat="false" ht="15" hidden="false" customHeight="false" outlineLevel="0" collapsed="false">
      <c r="A709" s="154"/>
      <c r="B709" s="152"/>
      <c r="C709" s="155"/>
      <c r="D709" s="156"/>
      <c r="F709" s="96"/>
      <c r="G709" s="96"/>
    </row>
    <row r="710" customFormat="false" ht="15" hidden="false" customHeight="false" outlineLevel="0" collapsed="false">
      <c r="A710" s="154"/>
      <c r="B710" s="152"/>
      <c r="C710" s="155"/>
      <c r="D710" s="156"/>
      <c r="F710" s="96"/>
      <c r="G710" s="96"/>
    </row>
    <row r="711" customFormat="false" ht="15" hidden="false" customHeight="false" outlineLevel="0" collapsed="false">
      <c r="A711" s="154"/>
      <c r="B711" s="152"/>
      <c r="C711" s="155"/>
      <c r="D711" s="156"/>
      <c r="F711" s="96"/>
      <c r="G711" s="96"/>
    </row>
    <row r="712" customFormat="false" ht="15" hidden="false" customHeight="false" outlineLevel="0" collapsed="false">
      <c r="A712" s="154"/>
      <c r="B712" s="152"/>
      <c r="C712" s="155"/>
      <c r="D712" s="156"/>
      <c r="F712" s="96"/>
      <c r="G712" s="96"/>
    </row>
    <row r="713" customFormat="false" ht="15" hidden="false" customHeight="false" outlineLevel="0" collapsed="false">
      <c r="A713" s="154"/>
      <c r="B713" s="152"/>
      <c r="C713" s="155"/>
      <c r="D713" s="156"/>
      <c r="F713" s="96"/>
      <c r="G713" s="96"/>
    </row>
    <row r="714" customFormat="false" ht="15" hidden="false" customHeight="false" outlineLevel="0" collapsed="false">
      <c r="A714" s="154"/>
      <c r="B714" s="152"/>
      <c r="C714" s="155"/>
      <c r="D714" s="156"/>
      <c r="F714" s="96"/>
      <c r="G714" s="96"/>
    </row>
    <row r="715" customFormat="false" ht="15" hidden="false" customHeight="false" outlineLevel="0" collapsed="false">
      <c r="A715" s="154"/>
      <c r="B715" s="152"/>
      <c r="C715" s="155"/>
      <c r="D715" s="156"/>
      <c r="F715" s="96"/>
      <c r="G715" s="96"/>
    </row>
    <row r="716" customFormat="false" ht="15" hidden="false" customHeight="false" outlineLevel="0" collapsed="false">
      <c r="A716" s="154"/>
      <c r="B716" s="152"/>
      <c r="C716" s="155"/>
      <c r="D716" s="156"/>
      <c r="F716" s="96"/>
      <c r="G716" s="96"/>
    </row>
    <row r="717" customFormat="false" ht="15" hidden="false" customHeight="false" outlineLevel="0" collapsed="false">
      <c r="A717" s="154"/>
      <c r="B717" s="152"/>
      <c r="C717" s="155"/>
      <c r="D717" s="156"/>
      <c r="F717" s="96"/>
      <c r="G717" s="96"/>
    </row>
    <row r="718" customFormat="false" ht="15" hidden="false" customHeight="false" outlineLevel="0" collapsed="false">
      <c r="A718" s="154"/>
      <c r="B718" s="152"/>
      <c r="C718" s="155"/>
      <c r="D718" s="156"/>
      <c r="F718" s="96"/>
      <c r="G718" s="96"/>
    </row>
    <row r="719" customFormat="false" ht="15" hidden="false" customHeight="false" outlineLevel="0" collapsed="false">
      <c r="A719" s="154"/>
      <c r="B719" s="152"/>
      <c r="C719" s="155"/>
      <c r="D719" s="156"/>
      <c r="F719" s="96"/>
      <c r="G719" s="96"/>
    </row>
    <row r="720" customFormat="false" ht="15" hidden="false" customHeight="false" outlineLevel="0" collapsed="false">
      <c r="A720" s="154"/>
      <c r="B720" s="152"/>
      <c r="C720" s="155"/>
      <c r="D720" s="156"/>
      <c r="F720" s="96"/>
      <c r="G720" s="96"/>
    </row>
    <row r="721" customFormat="false" ht="15" hidden="false" customHeight="false" outlineLevel="0" collapsed="false">
      <c r="A721" s="154"/>
      <c r="B721" s="152"/>
      <c r="C721" s="155"/>
      <c r="D721" s="156"/>
    </row>
    <row r="722" customFormat="false" ht="15" hidden="false" customHeight="false" outlineLevel="0" collapsed="false">
      <c r="A722" s="157"/>
      <c r="B722" s="152"/>
      <c r="C722" s="155"/>
      <c r="D722" s="156"/>
    </row>
    <row r="723" customFormat="false" ht="15" hidden="false" customHeight="false" outlineLevel="0" collapsed="false">
      <c r="A723" s="154"/>
      <c r="B723" s="152"/>
      <c r="C723" s="155"/>
      <c r="D723" s="156"/>
    </row>
    <row r="724" customFormat="false" ht="15" hidden="false" customHeight="false" outlineLevel="0" collapsed="false">
      <c r="A724" s="154"/>
      <c r="B724" s="152"/>
      <c r="C724" s="155"/>
      <c r="D724" s="156"/>
    </row>
    <row r="725" customFormat="false" ht="15" hidden="false" customHeight="false" outlineLevel="0" collapsed="false">
      <c r="A725" s="154"/>
      <c r="B725" s="152"/>
      <c r="C725" s="155"/>
      <c r="D725" s="156"/>
    </row>
    <row r="726" customFormat="false" ht="15" hidden="false" customHeight="false" outlineLevel="0" collapsed="false">
      <c r="A726" s="154"/>
      <c r="B726" s="152"/>
      <c r="C726" s="155"/>
      <c r="D726" s="156"/>
    </row>
    <row r="727" customFormat="false" ht="15" hidden="false" customHeight="false" outlineLevel="0" collapsed="false">
      <c r="A727" s="154"/>
      <c r="B727" s="152"/>
      <c r="C727" s="155"/>
      <c r="D727" s="156"/>
    </row>
    <row r="728" customFormat="false" ht="15" hidden="false" customHeight="false" outlineLevel="0" collapsed="false">
      <c r="A728" s="154"/>
      <c r="B728" s="152"/>
      <c r="C728" s="155"/>
      <c r="D728" s="156"/>
    </row>
    <row r="729" customFormat="false" ht="15" hidden="false" customHeight="false" outlineLevel="0" collapsed="false">
      <c r="A729" s="154"/>
      <c r="B729" s="152"/>
      <c r="C729" s="155"/>
      <c r="D729" s="156"/>
    </row>
    <row r="730" customFormat="false" ht="15" hidden="false" customHeight="false" outlineLevel="0" collapsed="false">
      <c r="A730" s="154"/>
      <c r="B730" s="152"/>
      <c r="C730" s="155"/>
      <c r="D730" s="156"/>
    </row>
    <row r="731" customFormat="false" ht="15" hidden="false" customHeight="false" outlineLevel="0" collapsed="false">
      <c r="A731" s="154"/>
      <c r="B731" s="152"/>
      <c r="C731" s="155"/>
      <c r="D731" s="156"/>
    </row>
    <row r="732" customFormat="false" ht="15" hidden="false" customHeight="false" outlineLevel="0" collapsed="false">
      <c r="A732" s="154"/>
      <c r="B732" s="152"/>
      <c r="C732" s="155"/>
      <c r="D732" s="156"/>
    </row>
    <row r="733" customFormat="false" ht="15" hidden="false" customHeight="false" outlineLevel="0" collapsed="false">
      <c r="A733" s="154"/>
      <c r="B733" s="152"/>
      <c r="C733" s="155"/>
      <c r="D733" s="156"/>
    </row>
    <row r="734" customFormat="false" ht="15" hidden="false" customHeight="false" outlineLevel="0" collapsed="false">
      <c r="A734" s="154"/>
      <c r="B734" s="152"/>
      <c r="C734" s="155"/>
      <c r="D734" s="156"/>
    </row>
    <row r="735" customFormat="false" ht="15" hidden="false" customHeight="false" outlineLevel="0" collapsed="false">
      <c r="A735" s="154"/>
      <c r="B735" s="152"/>
      <c r="C735" s="155"/>
      <c r="D735" s="156"/>
    </row>
    <row r="736" customFormat="false" ht="15" hidden="false" customHeight="false" outlineLevel="0" collapsed="false">
      <c r="A736" s="154"/>
      <c r="B736" s="152"/>
      <c r="C736" s="155"/>
      <c r="D736" s="156"/>
    </row>
    <row r="737" customFormat="false" ht="15" hidden="false" customHeight="false" outlineLevel="0" collapsed="false">
      <c r="A737" s="154"/>
      <c r="B737" s="152"/>
      <c r="C737" s="155"/>
      <c r="D737" s="156"/>
    </row>
    <row r="738" customFormat="false" ht="15" hidden="false" customHeight="false" outlineLevel="0" collapsed="false">
      <c r="A738" s="154"/>
      <c r="B738" s="152"/>
      <c r="C738" s="155"/>
      <c r="D738" s="156"/>
    </row>
    <row r="739" customFormat="false" ht="15" hidden="false" customHeight="false" outlineLevel="0" collapsed="false">
      <c r="A739" s="154"/>
      <c r="B739" s="152"/>
      <c r="C739" s="155"/>
      <c r="D739" s="156"/>
    </row>
    <row r="740" customFormat="false" ht="15" hidden="false" customHeight="false" outlineLevel="0" collapsed="false">
      <c r="A740" s="154"/>
      <c r="B740" s="152"/>
      <c r="C740" s="155"/>
      <c r="D740" s="156"/>
    </row>
    <row r="741" customFormat="false" ht="15" hidden="false" customHeight="false" outlineLevel="0" collapsed="false">
      <c r="A741" s="154"/>
      <c r="B741" s="152"/>
      <c r="C741" s="155"/>
      <c r="D741" s="156"/>
    </row>
    <row r="742" customFormat="false" ht="15" hidden="false" customHeight="false" outlineLevel="0" collapsed="false">
      <c r="A742" s="154"/>
      <c r="B742" s="152"/>
      <c r="C742" s="155"/>
      <c r="D742" s="156"/>
    </row>
    <row r="743" customFormat="false" ht="15" hidden="false" customHeight="false" outlineLevel="0" collapsed="false">
      <c r="A743" s="159"/>
      <c r="B743" s="152"/>
      <c r="C743" s="155"/>
      <c r="D743" s="156"/>
    </row>
  </sheetData>
  <autoFilter ref="A1:H681">
    <filterColumn colId="2">
      <customFilters and="true">
        <customFilter operator="equal" val="LITHIUM"/>
      </customFilters>
    </filterColumn>
  </autoFilter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Z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8.58"/>
    <col collapsed="false" customWidth="true" hidden="false" outlineLevel="0" max="2" min="2" style="0" width="6.15"/>
    <col collapsed="false" customWidth="true" hidden="false" outlineLevel="0" max="1025" min="3" style="0" width="8.67"/>
  </cols>
  <sheetData>
    <row r="1" customFormat="false" ht="15" hidden="false" customHeight="true" outlineLevel="0" collapsed="false">
      <c r="C1" s="160" t="s">
        <v>512</v>
      </c>
      <c r="D1" s="160"/>
      <c r="E1" s="160"/>
      <c r="F1" s="160"/>
      <c r="G1" s="160"/>
      <c r="H1" s="160"/>
      <c r="I1" s="160" t="s">
        <v>513</v>
      </c>
      <c r="J1" s="160"/>
      <c r="K1" s="160"/>
      <c r="L1" s="160"/>
      <c r="M1" s="160"/>
      <c r="N1" s="160"/>
      <c r="O1" s="160" t="s">
        <v>514</v>
      </c>
      <c r="P1" s="160"/>
      <c r="Q1" s="160"/>
      <c r="R1" s="160"/>
      <c r="S1" s="160"/>
      <c r="T1" s="160"/>
      <c r="U1" s="160" t="s">
        <v>515</v>
      </c>
      <c r="V1" s="160"/>
      <c r="W1" s="160"/>
      <c r="X1" s="160"/>
      <c r="Y1" s="160"/>
      <c r="Z1" s="160"/>
    </row>
    <row r="2" customFormat="false" ht="15" hidden="false" customHeight="false" outlineLevel="0" collapsed="false">
      <c r="B2" s="0" t="s">
        <v>516</v>
      </c>
      <c r="C2" s="109" t="s">
        <v>123</v>
      </c>
      <c r="D2" s="109" t="s">
        <v>124</v>
      </c>
      <c r="E2" s="109" t="s">
        <v>126</v>
      </c>
      <c r="F2" s="109" t="s">
        <v>127</v>
      </c>
      <c r="G2" s="109"/>
      <c r="H2" s="109" t="s">
        <v>125</v>
      </c>
      <c r="I2" s="109" t="s">
        <v>123</v>
      </c>
      <c r="J2" s="109" t="s">
        <v>124</v>
      </c>
      <c r="K2" s="109" t="s">
        <v>126</v>
      </c>
      <c r="L2" s="109" t="s">
        <v>127</v>
      </c>
      <c r="M2" s="109"/>
      <c r="N2" s="109" t="s">
        <v>125</v>
      </c>
      <c r="O2" s="109" t="s">
        <v>123</v>
      </c>
      <c r="P2" s="109" t="s">
        <v>124</v>
      </c>
      <c r="Q2" s="109" t="s">
        <v>126</v>
      </c>
      <c r="R2" s="109" t="s">
        <v>127</v>
      </c>
      <c r="S2" s="109"/>
      <c r="T2" s="109" t="s">
        <v>125</v>
      </c>
      <c r="U2" s="109" t="s">
        <v>123</v>
      </c>
      <c r="V2" s="109" t="s">
        <v>124</v>
      </c>
      <c r="W2" s="109" t="s">
        <v>126</v>
      </c>
      <c r="X2" s="109" t="s">
        <v>127</v>
      </c>
      <c r="Y2" s="109"/>
      <c r="Z2" s="109" t="s">
        <v>125</v>
      </c>
    </row>
    <row r="3" customFormat="false" ht="15" hidden="false" customHeight="false" outlineLevel="0" collapsed="false">
      <c r="A3" s="152" t="s">
        <v>261</v>
      </c>
      <c r="B3" s="152" t="s">
        <v>517</v>
      </c>
      <c r="C3" s="161" t="n">
        <v>1964</v>
      </c>
      <c r="D3" s="162" t="n">
        <v>1964</v>
      </c>
      <c r="E3" s="161" t="n">
        <v>1965</v>
      </c>
      <c r="F3" s="162" t="n">
        <v>1966</v>
      </c>
      <c r="G3" s="162"/>
      <c r="H3" s="162" t="n">
        <v>1963</v>
      </c>
      <c r="I3" s="163" t="n">
        <v>1</v>
      </c>
      <c r="J3" s="163" t="n">
        <v>5</v>
      </c>
      <c r="K3" s="163" t="n">
        <v>10</v>
      </c>
      <c r="L3" s="163" t="n">
        <v>1</v>
      </c>
      <c r="M3" s="163"/>
      <c r="N3" s="163" t="n">
        <v>11</v>
      </c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</row>
    <row r="4" customFormat="false" ht="15" hidden="false" customHeight="false" outlineLevel="0" collapsed="false">
      <c r="A4" s="152" t="s">
        <v>223</v>
      </c>
      <c r="B4" s="152" t="s">
        <v>518</v>
      </c>
      <c r="C4" s="161" t="n">
        <v>1993</v>
      </c>
      <c r="D4" s="162" t="n">
        <v>1996</v>
      </c>
      <c r="E4" s="161" t="n">
        <v>1993</v>
      </c>
      <c r="F4" s="162" t="n">
        <v>1995</v>
      </c>
      <c r="G4" s="162"/>
      <c r="H4" s="162" t="n">
        <v>1991</v>
      </c>
      <c r="I4" s="163" t="n">
        <v>6</v>
      </c>
      <c r="J4" s="163" t="n">
        <v>9</v>
      </c>
      <c r="K4" s="163" t="n">
        <v>8</v>
      </c>
      <c r="L4" s="163" t="n">
        <v>1</v>
      </c>
      <c r="M4" s="163"/>
      <c r="N4" s="163" t="n">
        <v>11</v>
      </c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</row>
    <row r="5" customFormat="false" ht="15" hidden="false" customHeight="false" outlineLevel="0" collapsed="false">
      <c r="A5" s="152" t="s">
        <v>229</v>
      </c>
      <c r="B5" s="152" t="s">
        <v>519</v>
      </c>
      <c r="C5" s="161" t="n">
        <v>2004</v>
      </c>
      <c r="D5" s="162" t="n">
        <v>2005</v>
      </c>
      <c r="E5" s="161" t="n">
        <v>2005</v>
      </c>
      <c r="F5" s="162" t="n">
        <v>2005</v>
      </c>
      <c r="G5" s="162"/>
      <c r="H5" s="162" t="n">
        <v>2004</v>
      </c>
      <c r="I5" s="163" t="n">
        <v>6</v>
      </c>
      <c r="J5" s="163" t="n">
        <v>4</v>
      </c>
      <c r="K5" s="163" t="n">
        <v>1</v>
      </c>
      <c r="L5" s="163" t="n">
        <v>2</v>
      </c>
      <c r="M5" s="163"/>
      <c r="N5" s="163" t="n">
        <v>6</v>
      </c>
      <c r="O5" s="163" t="n">
        <v>2014</v>
      </c>
      <c r="P5" s="163" t="n">
        <v>2014</v>
      </c>
      <c r="Q5" s="163" t="n">
        <v>2014</v>
      </c>
      <c r="R5" s="163" t="n">
        <v>2015</v>
      </c>
      <c r="S5" s="163"/>
      <c r="T5" s="163" t="n">
        <v>2014</v>
      </c>
      <c r="U5" s="163" t="n">
        <v>4</v>
      </c>
      <c r="V5" s="163" t="n">
        <v>4</v>
      </c>
      <c r="W5" s="163" t="n">
        <v>4</v>
      </c>
      <c r="X5" s="163" t="n">
        <v>4</v>
      </c>
      <c r="Y5" s="163"/>
      <c r="Z5" s="163" t="n">
        <v>4</v>
      </c>
    </row>
    <row r="6" customFormat="false" ht="15" hidden="false" customHeight="false" outlineLevel="0" collapsed="false">
      <c r="A6" s="152" t="s">
        <v>224</v>
      </c>
      <c r="B6" s="152" t="s">
        <v>519</v>
      </c>
      <c r="C6" s="161" t="n">
        <v>1996</v>
      </c>
      <c r="D6" s="162" t="n">
        <v>1999</v>
      </c>
      <c r="E6" s="161" t="n">
        <v>1997</v>
      </c>
      <c r="F6" s="162" t="n">
        <v>1998</v>
      </c>
      <c r="G6" s="162"/>
      <c r="H6" s="162" t="n">
        <v>1996</v>
      </c>
      <c r="I6" s="163" t="n">
        <v>11</v>
      </c>
      <c r="J6" s="163" t="n">
        <v>6</v>
      </c>
      <c r="K6" s="163" t="n">
        <v>1</v>
      </c>
      <c r="L6" s="164" t="n">
        <v>9</v>
      </c>
      <c r="M6" s="164"/>
      <c r="N6" s="163" t="n">
        <v>10</v>
      </c>
      <c r="O6" s="163"/>
      <c r="P6" s="163"/>
      <c r="Q6" s="163"/>
      <c r="R6" s="164"/>
      <c r="S6" s="164"/>
      <c r="T6" s="163"/>
      <c r="U6" s="163"/>
      <c r="V6" s="163"/>
      <c r="W6" s="163"/>
      <c r="X6" s="164"/>
      <c r="Y6" s="164"/>
      <c r="Z6" s="163"/>
    </row>
    <row r="7" customFormat="false" ht="15" hidden="false" customHeight="false" outlineLevel="0" collapsed="false">
      <c r="A7" s="152" t="s">
        <v>221</v>
      </c>
      <c r="B7" s="152" t="s">
        <v>519</v>
      </c>
      <c r="C7" s="161" t="n">
        <v>2000</v>
      </c>
      <c r="D7" s="162" t="n">
        <v>2011</v>
      </c>
      <c r="E7" s="161" t="n">
        <v>2000</v>
      </c>
      <c r="F7" s="162" t="n">
        <v>2000</v>
      </c>
      <c r="G7" s="162"/>
      <c r="H7" s="162" t="n">
        <v>1997</v>
      </c>
      <c r="I7" s="163" t="n">
        <v>3</v>
      </c>
      <c r="J7" s="163" t="n">
        <v>11</v>
      </c>
      <c r="K7" s="163" t="n">
        <v>9</v>
      </c>
      <c r="L7" s="164" t="n">
        <v>5</v>
      </c>
      <c r="M7" s="164"/>
      <c r="N7" s="163" t="n">
        <v>9</v>
      </c>
      <c r="O7" s="163" t="n">
        <v>2007</v>
      </c>
      <c r="P7" s="163" t="n">
        <v>2007</v>
      </c>
      <c r="Q7" s="163" t="n">
        <v>2007</v>
      </c>
      <c r="R7" s="164" t="n">
        <v>2007</v>
      </c>
      <c r="S7" s="164"/>
      <c r="T7" s="163" t="n">
        <v>2007</v>
      </c>
      <c r="U7" s="163" t="n">
        <v>3</v>
      </c>
      <c r="V7" s="163" t="n">
        <v>3</v>
      </c>
      <c r="W7" s="163" t="n">
        <v>3</v>
      </c>
      <c r="X7" s="164" t="n">
        <v>3</v>
      </c>
      <c r="Y7" s="164"/>
      <c r="Z7" s="163" t="n">
        <v>3</v>
      </c>
    </row>
    <row r="8" customFormat="false" ht="15" hidden="false" customHeight="false" outlineLevel="0" collapsed="false">
      <c r="A8" s="152" t="s">
        <v>240</v>
      </c>
      <c r="B8" s="152" t="s">
        <v>519</v>
      </c>
      <c r="C8" s="161" t="n">
        <v>1994</v>
      </c>
      <c r="D8" s="162" t="n">
        <v>1996</v>
      </c>
      <c r="E8" s="161" t="n">
        <v>1994</v>
      </c>
      <c r="F8" s="162" t="n">
        <v>1995</v>
      </c>
      <c r="G8" s="162"/>
      <c r="H8" s="162" t="n">
        <v>1993</v>
      </c>
      <c r="I8" s="163" t="n">
        <v>4</v>
      </c>
      <c r="J8" s="163" t="n">
        <v>2</v>
      </c>
      <c r="K8" s="163" t="n">
        <v>6</v>
      </c>
      <c r="L8" s="164" t="n">
        <v>11</v>
      </c>
      <c r="M8" s="164"/>
      <c r="N8" s="163" t="n">
        <v>6</v>
      </c>
      <c r="O8" s="163"/>
      <c r="P8" s="163"/>
      <c r="Q8" s="163"/>
      <c r="R8" s="164"/>
      <c r="S8" s="164"/>
      <c r="T8" s="163"/>
      <c r="U8" s="163"/>
      <c r="V8" s="163"/>
      <c r="W8" s="163"/>
      <c r="X8" s="164"/>
      <c r="Y8" s="164"/>
      <c r="Z8" s="163"/>
    </row>
    <row r="9" customFormat="false" ht="15" hidden="false" customHeight="false" outlineLevel="0" collapsed="false">
      <c r="A9" s="152" t="s">
        <v>312</v>
      </c>
      <c r="B9" s="0" t="s">
        <v>520</v>
      </c>
      <c r="C9" s="161" t="n">
        <v>2000</v>
      </c>
      <c r="D9" s="161" t="n">
        <v>2001</v>
      </c>
      <c r="E9" s="161" t="n">
        <v>2000</v>
      </c>
      <c r="F9" s="161" t="n">
        <v>2008</v>
      </c>
      <c r="G9" s="161"/>
      <c r="H9" s="161" t="n">
        <v>2005</v>
      </c>
      <c r="I9" s="163" t="n">
        <v>7</v>
      </c>
      <c r="J9" s="163" t="n">
        <v>9</v>
      </c>
      <c r="K9" s="163" t="n">
        <v>10</v>
      </c>
      <c r="L9" s="163" t="n">
        <v>3</v>
      </c>
      <c r="M9" s="163"/>
      <c r="N9" s="163" t="n">
        <v>5</v>
      </c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</row>
    <row r="10" customFormat="false" ht="15" hidden="false" customHeight="false" outlineLevel="0" collapsed="false">
      <c r="A10" s="152" t="s">
        <v>317</v>
      </c>
      <c r="B10" s="152" t="s">
        <v>520</v>
      </c>
      <c r="C10" s="161" t="n">
        <v>1977</v>
      </c>
      <c r="D10" s="163" t="s">
        <v>521</v>
      </c>
      <c r="E10" s="161" t="n">
        <v>1988</v>
      </c>
      <c r="F10" s="161" t="n">
        <v>1972</v>
      </c>
      <c r="G10" s="161"/>
      <c r="H10" s="161" t="n">
        <v>1980</v>
      </c>
      <c r="I10" s="163" t="n">
        <v>12</v>
      </c>
      <c r="J10" s="163" t="s">
        <v>521</v>
      </c>
      <c r="K10" s="163" t="n">
        <v>9</v>
      </c>
      <c r="L10" s="163" t="n">
        <v>1</v>
      </c>
      <c r="M10" s="163"/>
      <c r="N10" s="163" t="n">
        <v>9</v>
      </c>
      <c r="O10" s="163"/>
      <c r="P10" s="163" t="s">
        <v>521</v>
      </c>
      <c r="Q10" s="163"/>
      <c r="R10" s="163"/>
      <c r="S10" s="163"/>
      <c r="T10" s="163"/>
      <c r="U10" s="163"/>
      <c r="V10" s="163" t="s">
        <v>521</v>
      </c>
      <c r="W10" s="163"/>
      <c r="X10" s="163"/>
      <c r="Y10" s="163"/>
      <c r="Z10" s="163"/>
    </row>
    <row r="11" customFormat="false" ht="15" hidden="false" customHeight="false" outlineLevel="0" collapsed="false">
      <c r="A11" s="152" t="s">
        <v>209</v>
      </c>
      <c r="B11" s="152" t="s">
        <v>522</v>
      </c>
      <c r="C11" s="161" t="n">
        <v>1984</v>
      </c>
      <c r="D11" s="161" t="n">
        <v>1984</v>
      </c>
      <c r="E11" s="161" t="n">
        <v>1984</v>
      </c>
      <c r="F11" s="161" t="n">
        <v>1985</v>
      </c>
      <c r="G11" s="161"/>
      <c r="H11" s="161" t="n">
        <v>1983</v>
      </c>
      <c r="I11" s="163" t="n">
        <v>10</v>
      </c>
      <c r="J11" s="163" t="n">
        <v>3</v>
      </c>
      <c r="K11" s="163" t="n">
        <v>2</v>
      </c>
      <c r="L11" s="163" t="n">
        <v>9</v>
      </c>
      <c r="M11" s="163"/>
      <c r="N11" s="163" t="n">
        <v>1</v>
      </c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</row>
    <row r="12" customFormat="false" ht="15" hidden="false" customHeight="false" outlineLevel="0" collapsed="false">
      <c r="A12" s="152" t="s">
        <v>273</v>
      </c>
      <c r="B12" s="152" t="s">
        <v>523</v>
      </c>
      <c r="C12" s="161" t="n">
        <v>1991</v>
      </c>
      <c r="D12" s="162" t="n">
        <v>1994</v>
      </c>
      <c r="E12" s="161" t="n">
        <v>1992</v>
      </c>
      <c r="F12" s="164" t="s">
        <v>521</v>
      </c>
      <c r="G12" s="164"/>
      <c r="H12" s="162" t="n">
        <v>1993</v>
      </c>
      <c r="I12" s="163" t="n">
        <v>9</v>
      </c>
      <c r="J12" s="163" t="n">
        <v>7</v>
      </c>
      <c r="K12" s="163" t="n">
        <v>3</v>
      </c>
      <c r="L12" s="164" t="s">
        <v>521</v>
      </c>
      <c r="M12" s="164"/>
      <c r="N12" s="163" t="n">
        <v>3</v>
      </c>
      <c r="O12" s="163"/>
      <c r="P12" s="163"/>
      <c r="Q12" s="163"/>
      <c r="R12" s="164" t="s">
        <v>521</v>
      </c>
      <c r="S12" s="164"/>
      <c r="T12" s="163"/>
      <c r="U12" s="163"/>
      <c r="V12" s="163"/>
      <c r="W12" s="163"/>
      <c r="X12" s="164" t="s">
        <v>521</v>
      </c>
      <c r="Y12" s="164"/>
      <c r="Z12" s="163"/>
    </row>
    <row r="13" customFormat="false" ht="15" hidden="false" customHeight="false" outlineLevel="0" collapsed="false">
      <c r="A13" s="152" t="s">
        <v>320</v>
      </c>
      <c r="B13" s="152" t="s">
        <v>523</v>
      </c>
      <c r="C13" s="161" t="n">
        <v>1962</v>
      </c>
      <c r="D13" s="164" t="s">
        <v>521</v>
      </c>
      <c r="E13" s="161" t="n">
        <v>1976</v>
      </c>
      <c r="F13" s="164" t="s">
        <v>521</v>
      </c>
      <c r="G13" s="164"/>
      <c r="H13" s="162" t="n">
        <v>2002</v>
      </c>
      <c r="I13" s="163" t="n">
        <v>1</v>
      </c>
      <c r="J13" s="163" t="s">
        <v>521</v>
      </c>
      <c r="K13" s="163" t="n">
        <v>5</v>
      </c>
      <c r="L13" s="164" t="s">
        <v>521</v>
      </c>
      <c r="M13" s="164"/>
      <c r="N13" s="163" t="n">
        <v>2</v>
      </c>
      <c r="O13" s="163"/>
      <c r="P13" s="163" t="s">
        <v>521</v>
      </c>
      <c r="Q13" s="163"/>
      <c r="R13" s="164" t="s">
        <v>521</v>
      </c>
      <c r="S13" s="164"/>
      <c r="T13" s="163"/>
      <c r="U13" s="163"/>
      <c r="V13" s="163" t="s">
        <v>521</v>
      </c>
      <c r="W13" s="163"/>
      <c r="X13" s="164" t="s">
        <v>521</v>
      </c>
      <c r="Y13" s="164"/>
      <c r="Z13" s="163"/>
    </row>
    <row r="14" customFormat="false" ht="15" hidden="false" customHeight="false" outlineLevel="0" collapsed="false">
      <c r="A14" s="152" t="s">
        <v>242</v>
      </c>
      <c r="B14" s="152" t="s">
        <v>524</v>
      </c>
      <c r="C14" s="161" t="n">
        <v>1967</v>
      </c>
      <c r="D14" s="162" t="n">
        <v>1963</v>
      </c>
      <c r="E14" s="161" t="n">
        <v>1970</v>
      </c>
      <c r="F14" s="162" t="n">
        <v>1965</v>
      </c>
      <c r="G14" s="162"/>
      <c r="H14" s="162" t="n">
        <v>1965</v>
      </c>
      <c r="I14" s="163" t="n">
        <v>4</v>
      </c>
      <c r="J14" s="163" t="n">
        <v>10</v>
      </c>
      <c r="K14" s="163" t="n">
        <v>5</v>
      </c>
      <c r="L14" s="163" t="n">
        <v>1</v>
      </c>
      <c r="M14" s="163"/>
      <c r="N14" s="163" t="n">
        <v>1</v>
      </c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</row>
    <row r="15" customFormat="false" ht="15" hidden="false" customHeight="false" outlineLevel="0" collapsed="false">
      <c r="A15" s="152" t="s">
        <v>272</v>
      </c>
      <c r="B15" s="152" t="s">
        <v>525</v>
      </c>
      <c r="C15" s="161" t="n">
        <v>1973</v>
      </c>
      <c r="D15" s="162" t="n">
        <v>1998</v>
      </c>
      <c r="E15" s="161" t="n">
        <v>1970</v>
      </c>
      <c r="F15" s="162" t="n">
        <v>1972</v>
      </c>
      <c r="G15" s="162"/>
      <c r="H15" s="162" t="n">
        <v>1974</v>
      </c>
      <c r="I15" s="163" t="n">
        <v>4</v>
      </c>
      <c r="J15" s="163" t="n">
        <v>1</v>
      </c>
      <c r="K15" s="163" t="n">
        <v>10</v>
      </c>
      <c r="L15" s="163" t="n">
        <v>1</v>
      </c>
      <c r="M15" s="163"/>
      <c r="N15" s="163" t="n">
        <v>7</v>
      </c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</row>
    <row r="16" customFormat="false" ht="15" hidden="false" customHeight="false" outlineLevel="0" collapsed="false">
      <c r="A16" s="152" t="s">
        <v>219</v>
      </c>
      <c r="B16" s="152" t="s">
        <v>526</v>
      </c>
      <c r="C16" s="161" t="n">
        <v>1996</v>
      </c>
      <c r="D16" s="162" t="n">
        <v>1999</v>
      </c>
      <c r="E16" s="161" t="n">
        <v>1997</v>
      </c>
      <c r="F16" s="162" t="n">
        <v>1997</v>
      </c>
      <c r="G16" s="162"/>
      <c r="H16" s="162" t="n">
        <v>2003</v>
      </c>
      <c r="I16" s="163" t="n">
        <v>4</v>
      </c>
      <c r="J16" s="163" t="n">
        <v>8</v>
      </c>
      <c r="K16" s="163" t="n">
        <v>4</v>
      </c>
      <c r="L16" s="163" t="n">
        <v>2</v>
      </c>
      <c r="M16" s="163"/>
      <c r="N16" s="163" t="n">
        <v>9</v>
      </c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</row>
    <row r="17" customFormat="false" ht="15" hidden="false" customHeight="false" outlineLevel="0" collapsed="false">
      <c r="A17" s="152" t="s">
        <v>227</v>
      </c>
      <c r="B17" s="152" t="s">
        <v>527</v>
      </c>
      <c r="C17" s="165" t="n">
        <v>1968</v>
      </c>
      <c r="D17" s="165" t="n">
        <v>1967</v>
      </c>
      <c r="E17" s="165" t="n">
        <v>1967</v>
      </c>
      <c r="F17" s="165" t="n">
        <v>1970</v>
      </c>
      <c r="G17" s="165"/>
      <c r="H17" s="165" t="n">
        <v>1970</v>
      </c>
      <c r="I17" s="165" t="n">
        <v>2</v>
      </c>
      <c r="J17" s="165" t="n">
        <v>10</v>
      </c>
      <c r="K17" s="165" t="n">
        <v>10</v>
      </c>
      <c r="L17" s="165" t="n">
        <v>1</v>
      </c>
      <c r="M17" s="165"/>
      <c r="N17" s="165" t="n">
        <v>11</v>
      </c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</row>
    <row r="18" customFormat="false" ht="15" hidden="false" customHeight="false" outlineLevel="0" collapsed="false">
      <c r="A18" s="152" t="s">
        <v>230</v>
      </c>
      <c r="B18" s="166" t="s">
        <v>527</v>
      </c>
      <c r="C18" s="165" t="n">
        <v>1962</v>
      </c>
      <c r="D18" s="165" t="n">
        <v>1963</v>
      </c>
      <c r="E18" s="165" t="n">
        <v>1961</v>
      </c>
      <c r="F18" s="165" t="n">
        <v>1962</v>
      </c>
      <c r="G18" s="165"/>
      <c r="H18" s="165" t="n">
        <v>1961</v>
      </c>
      <c r="I18" s="165" t="n">
        <v>1</v>
      </c>
      <c r="J18" s="165" t="n">
        <v>6</v>
      </c>
      <c r="K18" s="165" t="n">
        <v>12</v>
      </c>
      <c r="L18" s="165" t="n">
        <v>1</v>
      </c>
      <c r="M18" s="165"/>
      <c r="N18" s="165" t="n">
        <v>5</v>
      </c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</row>
    <row r="19" customFormat="false" ht="15" hidden="false" customHeight="false" outlineLevel="0" collapsed="false">
      <c r="A19" s="152" t="s">
        <v>248</v>
      </c>
      <c r="B19" s="166" t="s">
        <v>528</v>
      </c>
      <c r="C19" s="165" t="n">
        <v>2009</v>
      </c>
      <c r="D19" s="165" t="n">
        <v>2010</v>
      </c>
      <c r="E19" s="165" t="n">
        <v>2009</v>
      </c>
      <c r="F19" s="165" t="n">
        <v>2010</v>
      </c>
      <c r="G19" s="165"/>
      <c r="H19" s="165" t="n">
        <v>2009</v>
      </c>
      <c r="I19" s="165" t="n">
        <v>4</v>
      </c>
      <c r="J19" s="165" t="n">
        <v>5</v>
      </c>
      <c r="K19" s="165" t="n">
        <v>10</v>
      </c>
      <c r="L19" s="165" t="n">
        <v>9</v>
      </c>
      <c r="M19" s="165"/>
      <c r="N19" s="165" t="n">
        <v>6</v>
      </c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</row>
    <row r="20" customFormat="false" ht="15" hidden="false" customHeight="false" outlineLevel="0" collapsed="false">
      <c r="A20" s="152" t="s">
        <v>225</v>
      </c>
      <c r="B20" s="166" t="s">
        <v>527</v>
      </c>
      <c r="C20" s="165" t="n">
        <v>1975</v>
      </c>
      <c r="D20" s="165" t="n">
        <v>1979</v>
      </c>
      <c r="E20" s="165" t="n">
        <v>1979</v>
      </c>
      <c r="F20" s="165" t="n">
        <v>1979</v>
      </c>
      <c r="G20" s="165"/>
      <c r="H20" s="165" t="n">
        <v>2000</v>
      </c>
      <c r="I20" s="165" t="n">
        <v>8</v>
      </c>
      <c r="J20" s="165" t="n">
        <v>4</v>
      </c>
      <c r="K20" s="165" t="n">
        <v>4</v>
      </c>
      <c r="L20" s="165" t="n">
        <v>2</v>
      </c>
      <c r="M20" s="165"/>
      <c r="N20" s="165" t="n">
        <v>1</v>
      </c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</row>
    <row r="21" customFormat="false" ht="15" hidden="false" customHeight="false" outlineLevel="0" collapsed="false">
      <c r="A21" s="152" t="s">
        <v>246</v>
      </c>
      <c r="B21" s="166" t="s">
        <v>527</v>
      </c>
      <c r="C21" s="165" t="n">
        <v>1965</v>
      </c>
      <c r="D21" s="165" t="n">
        <v>1961</v>
      </c>
      <c r="E21" s="165" t="n">
        <v>1965</v>
      </c>
      <c r="F21" s="165" t="n">
        <v>1963</v>
      </c>
      <c r="G21" s="165"/>
      <c r="H21" s="165" t="n">
        <v>1966</v>
      </c>
      <c r="I21" s="165" t="n">
        <v>10</v>
      </c>
      <c r="J21" s="165" t="n">
        <v>12</v>
      </c>
      <c r="K21" s="165" t="n">
        <v>4</v>
      </c>
      <c r="L21" s="165" t="n">
        <v>1</v>
      </c>
      <c r="M21" s="165"/>
      <c r="N21" s="165" t="n">
        <v>4</v>
      </c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</row>
    <row r="22" customFormat="false" ht="15" hidden="false" customHeight="false" outlineLevel="0" collapsed="false">
      <c r="A22" s="152" t="s">
        <v>313</v>
      </c>
      <c r="B22" s="166" t="s">
        <v>527</v>
      </c>
      <c r="C22" s="165" t="n">
        <v>1962</v>
      </c>
      <c r="D22" s="164" t="s">
        <v>521</v>
      </c>
      <c r="E22" s="164" t="s">
        <v>521</v>
      </c>
      <c r="F22" s="164" t="s">
        <v>521</v>
      </c>
      <c r="G22" s="164"/>
      <c r="H22" s="164" t="s">
        <v>521</v>
      </c>
      <c r="I22" s="165" t="n">
        <v>1</v>
      </c>
      <c r="J22" s="164" t="s">
        <v>521</v>
      </c>
      <c r="K22" s="164" t="s">
        <v>521</v>
      </c>
      <c r="L22" s="164" t="s">
        <v>521</v>
      </c>
      <c r="M22" s="164"/>
      <c r="N22" s="164" t="s">
        <v>521</v>
      </c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</row>
    <row r="23" customFormat="false" ht="15" hidden="false" customHeight="false" outlineLevel="0" collapsed="false">
      <c r="A23" s="152" t="s">
        <v>247</v>
      </c>
      <c r="B23" s="166" t="s">
        <v>527</v>
      </c>
      <c r="C23" s="165" t="n">
        <v>1970</v>
      </c>
      <c r="D23" s="165" t="n">
        <v>1971</v>
      </c>
      <c r="E23" s="165" t="n">
        <v>1970</v>
      </c>
      <c r="F23" s="164" t="s">
        <v>521</v>
      </c>
      <c r="G23" s="164"/>
      <c r="H23" s="165" t="n">
        <v>1969</v>
      </c>
      <c r="I23" s="165" t="n">
        <v>3</v>
      </c>
      <c r="J23" s="165" t="n">
        <v>1</v>
      </c>
      <c r="K23" s="165" t="n">
        <v>5</v>
      </c>
      <c r="L23" s="164" t="s">
        <v>521</v>
      </c>
      <c r="M23" s="164"/>
      <c r="N23" s="165" t="n">
        <v>5</v>
      </c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</row>
    <row r="25" customFormat="false" ht="15" hidden="false" customHeight="false" outlineLevel="0" collapsed="false">
      <c r="A25" s="0" t="e">
        <f aca="false">lower</f>
        <v>#NAME?</v>
      </c>
    </row>
  </sheetData>
  <mergeCells count="4">
    <mergeCell ref="C1:H1"/>
    <mergeCell ref="I1:N1"/>
    <mergeCell ref="O1:T1"/>
    <mergeCell ref="U1:Z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G2:Q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6" min="1" style="0" width="8.67"/>
    <col collapsed="false" customWidth="true" hidden="false" outlineLevel="0" max="8" min="7" style="0" width="9.14"/>
    <col collapsed="false" customWidth="true" hidden="false" outlineLevel="0" max="12" min="9" style="0" width="8.67"/>
    <col collapsed="false" customWidth="true" hidden="false" outlineLevel="0" max="13" min="13" style="0" width="10"/>
    <col collapsed="false" customWidth="true" hidden="false" outlineLevel="0" max="14" min="14" style="0" width="11.57"/>
    <col collapsed="false" customWidth="true" hidden="false" outlineLevel="0" max="1025" min="15" style="0" width="8.67"/>
  </cols>
  <sheetData>
    <row r="2" customFormat="false" ht="15" hidden="false" customHeight="false" outlineLevel="0" collapsed="false">
      <c r="N2" s="0" t="n">
        <v>183</v>
      </c>
    </row>
    <row r="8" customFormat="false" ht="15" hidden="false" customHeight="false" outlineLevel="0" collapsed="false">
      <c r="G8" s="109"/>
      <c r="H8" s="109" t="s">
        <v>529</v>
      </c>
      <c r="I8" s="109" t="s">
        <v>530</v>
      </c>
      <c r="J8" s="167" t="s">
        <v>531</v>
      </c>
      <c r="K8" s="167"/>
      <c r="M8" s="107" t="n">
        <v>0.758</v>
      </c>
      <c r="N8" s="107" t="n">
        <f aca="false">1-M8</f>
        <v>0.242</v>
      </c>
    </row>
    <row r="9" customFormat="false" ht="15" hidden="false" customHeight="false" outlineLevel="0" collapsed="false">
      <c r="G9" s="109" t="s">
        <v>532</v>
      </c>
      <c r="H9" s="109" t="n">
        <v>4</v>
      </c>
      <c r="I9" s="109" t="n">
        <v>4</v>
      </c>
      <c r="J9" s="167" t="n">
        <f aca="false">52-I9-H9</f>
        <v>44</v>
      </c>
      <c r="K9" s="167"/>
      <c r="M9" s="94" t="n">
        <v>3</v>
      </c>
      <c r="N9" s="94" t="n">
        <v>2</v>
      </c>
    </row>
    <row r="10" customFormat="false" ht="15" hidden="false" customHeight="false" outlineLevel="0" collapsed="false">
      <c r="G10" s="109"/>
      <c r="H10" s="109"/>
      <c r="I10" s="109"/>
      <c r="J10" s="168" t="n">
        <v>0.6</v>
      </c>
      <c r="K10" s="168" t="n">
        <v>0.4</v>
      </c>
      <c r="M10" s="94" t="n">
        <f aca="false">M9*M8+N8*N9</f>
        <v>2.758</v>
      </c>
      <c r="N10" s="169" t="n">
        <v>378</v>
      </c>
    </row>
    <row r="11" customFormat="false" ht="15" hidden="false" customHeight="false" outlineLevel="0" collapsed="false">
      <c r="G11" s="109" t="s">
        <v>533</v>
      </c>
      <c r="H11" s="109" t="n">
        <v>2</v>
      </c>
      <c r="I11" s="109" t="n">
        <v>1</v>
      </c>
      <c r="J11" s="109" t="n">
        <v>0.5</v>
      </c>
      <c r="K11" s="109" t="n">
        <v>1</v>
      </c>
      <c r="Q11" s="94" t="s">
        <v>534</v>
      </c>
    </row>
    <row r="12" customFormat="false" ht="15" hidden="false" customHeight="false" outlineLevel="0" collapsed="false">
      <c r="G12" s="94" t="s">
        <v>535</v>
      </c>
      <c r="H12" s="94" t="n">
        <f aca="false">H11*H9</f>
        <v>8</v>
      </c>
      <c r="I12" s="94" t="n">
        <f aca="false">I11*I9</f>
        <v>4</v>
      </c>
      <c r="J12" s="94" t="n">
        <f aca="false">J11*J10*J9</f>
        <v>13.2</v>
      </c>
      <c r="K12" s="94" t="n">
        <f aca="false">K11*K10*J9</f>
        <v>17.6</v>
      </c>
      <c r="L12" s="0" t="n">
        <f aca="false">SUM(H12:K12)</f>
        <v>42.8</v>
      </c>
      <c r="M12" s="170" t="n">
        <f aca="false">M10*N10</f>
        <v>1042.524</v>
      </c>
      <c r="N12" s="171" t="n">
        <f aca="false">M12*L12</f>
        <v>44620.0272</v>
      </c>
      <c r="O12" s="172" t="n">
        <f aca="false">N12/365</f>
        <v>122.246649863014</v>
      </c>
      <c r="P12" s="94" t="n">
        <v>21.6</v>
      </c>
      <c r="Q12" s="115" t="n">
        <f aca="false">P12/L12*365</f>
        <v>184.205607476636</v>
      </c>
    </row>
    <row r="13" customFormat="false" ht="15" hidden="false" customHeight="false" outlineLevel="0" collapsed="false">
      <c r="L13" s="173" t="n">
        <f aca="false">L12/365*M10</f>
        <v>0.323403835616438</v>
      </c>
      <c r="P13" s="0" t="n">
        <f aca="false">P12/Q12</f>
        <v>0.117260273972603</v>
      </c>
    </row>
    <row r="18" customFormat="false" ht="15" hidden="false" customHeight="false" outlineLevel="0" collapsed="false">
      <c r="G18" s="109"/>
      <c r="H18" s="109" t="s">
        <v>529</v>
      </c>
      <c r="I18" s="109" t="s">
        <v>530</v>
      </c>
      <c r="J18" s="167" t="s">
        <v>531</v>
      </c>
      <c r="K18" s="167"/>
      <c r="M18" s="156" t="n">
        <v>0.758</v>
      </c>
      <c r="N18" s="156" t="n">
        <f aca="false">1-M18</f>
        <v>0.242</v>
      </c>
    </row>
    <row r="19" customFormat="false" ht="15" hidden="false" customHeight="false" outlineLevel="0" collapsed="false">
      <c r="G19" s="109" t="s">
        <v>532</v>
      </c>
      <c r="H19" s="109" t="n">
        <v>4</v>
      </c>
      <c r="I19" s="109" t="n">
        <v>4</v>
      </c>
      <c r="J19" s="167" t="n">
        <f aca="false">52-I19-H19</f>
        <v>44</v>
      </c>
      <c r="K19" s="167"/>
      <c r="M19" s="94" t="n">
        <v>3</v>
      </c>
      <c r="N19" s="94" t="n">
        <v>2</v>
      </c>
    </row>
    <row r="20" customFormat="false" ht="15" hidden="false" customHeight="false" outlineLevel="0" collapsed="false">
      <c r="G20" s="109"/>
      <c r="H20" s="109"/>
      <c r="I20" s="109"/>
      <c r="J20" s="168" t="n">
        <v>0.6</v>
      </c>
      <c r="K20" s="168" t="n">
        <v>0.4</v>
      </c>
      <c r="M20" s="94" t="n">
        <f aca="false">M19*M18+N18*N19</f>
        <v>2.758</v>
      </c>
      <c r="N20" s="169" t="n">
        <v>111.675126903553</v>
      </c>
    </row>
    <row r="21" customFormat="false" ht="15" hidden="false" customHeight="false" outlineLevel="0" collapsed="false">
      <c r="G21" s="109" t="s">
        <v>533</v>
      </c>
      <c r="H21" s="109" t="n">
        <v>2</v>
      </c>
      <c r="I21" s="109" t="n">
        <v>1</v>
      </c>
      <c r="J21" s="109" t="n">
        <v>0.5</v>
      </c>
      <c r="K21" s="109" t="n">
        <v>1</v>
      </c>
      <c r="Q21" s="94" t="s">
        <v>534</v>
      </c>
    </row>
    <row r="22" customFormat="false" ht="15" hidden="false" customHeight="false" outlineLevel="0" collapsed="false">
      <c r="G22" s="94" t="s">
        <v>535</v>
      </c>
      <c r="H22" s="94" t="n">
        <f aca="false">H21*H19</f>
        <v>8</v>
      </c>
      <c r="I22" s="94" t="n">
        <f aca="false">I21*I19</f>
        <v>4</v>
      </c>
      <c r="J22" s="94" t="n">
        <f aca="false">J21*J20*J19</f>
        <v>13.2</v>
      </c>
      <c r="K22" s="94" t="n">
        <f aca="false">K21*K20*J19</f>
        <v>17.6</v>
      </c>
      <c r="L22" s="0" t="n">
        <f aca="false">SUM(H22:K22)</f>
        <v>42.8</v>
      </c>
      <c r="M22" s="170" t="n">
        <f aca="false">M20*N20</f>
        <v>308</v>
      </c>
      <c r="N22" s="171" t="n">
        <f aca="false">M22*L22</f>
        <v>13182.4</v>
      </c>
      <c r="O22" s="172" t="n">
        <f aca="false">N22/365</f>
        <v>36.1161643835616</v>
      </c>
      <c r="P22" s="94" t="n">
        <v>21.6</v>
      </c>
      <c r="Q22" s="115" t="n">
        <f aca="false">P22/L22*365</f>
        <v>184.205607476636</v>
      </c>
    </row>
    <row r="23" customFormat="false" ht="15" hidden="false" customHeight="false" outlineLevel="0" collapsed="false">
      <c r="L23" s="173" t="n">
        <f aca="false">L22/365*M20</f>
        <v>0.323403835616438</v>
      </c>
      <c r="M23" s="0" t="n">
        <v>308</v>
      </c>
      <c r="P23" s="0" t="n">
        <f aca="false">P22/Q22</f>
        <v>0.117260273972603</v>
      </c>
    </row>
    <row r="24" customFormat="false" ht="15" hidden="false" customHeight="false" outlineLevel="0" collapsed="false">
      <c r="M24" s="172" t="n">
        <f aca="false">M22-M23</f>
        <v>0</v>
      </c>
    </row>
  </sheetData>
  <mergeCells count="4">
    <mergeCell ref="J8:K8"/>
    <mergeCell ref="J9:K9"/>
    <mergeCell ref="J18:K18"/>
    <mergeCell ref="J19:K19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G2:R24"/>
  <sheetViews>
    <sheetView showFormulas="false" showGridLines="true" showRowColHeaders="true" showZeros="true" rightToLeft="false" tabSelected="false" showOutlineSymbols="true" defaultGridColor="true" view="normal" topLeftCell="D4" colorId="64" zoomScale="100" zoomScaleNormal="100" zoomScalePageLayoutView="100" workbookViewId="0">
      <selection pane="topLeft" activeCell="L23" activeCellId="0" sqref="L23"/>
    </sheetView>
  </sheetViews>
  <sheetFormatPr defaultRowHeight="15" zeroHeight="false" outlineLevelRow="0" outlineLevelCol="0"/>
  <cols>
    <col collapsed="false" customWidth="true" hidden="false" outlineLevel="0" max="12" min="1" style="0" width="8.67"/>
    <col collapsed="false" customWidth="true" hidden="false" outlineLevel="0" max="13" min="13" style="0" width="10"/>
    <col collapsed="false" customWidth="true" hidden="false" outlineLevel="0" max="14" min="14" style="0" width="11.57"/>
    <col collapsed="false" customWidth="true" hidden="false" outlineLevel="0" max="17" min="15" style="0" width="8.67"/>
    <col collapsed="false" customWidth="true" hidden="false" outlineLevel="0" max="18" min="18" style="0" width="11.57"/>
    <col collapsed="false" customWidth="true" hidden="false" outlineLevel="0" max="1025" min="19" style="0" width="8.67"/>
  </cols>
  <sheetData>
    <row r="2" customFormat="false" ht="15" hidden="false" customHeight="false" outlineLevel="0" collapsed="false">
      <c r="N2" s="0" t="n">
        <v>183</v>
      </c>
    </row>
    <row r="8" customFormat="false" ht="15" hidden="false" customHeight="false" outlineLevel="0" collapsed="false">
      <c r="G8" s="109"/>
      <c r="H8" s="109" t="s">
        <v>529</v>
      </c>
      <c r="I8" s="109" t="s">
        <v>530</v>
      </c>
      <c r="J8" s="167" t="s">
        <v>531</v>
      </c>
      <c r="K8" s="167"/>
      <c r="M8" s="107" t="n">
        <v>0.758</v>
      </c>
      <c r="N8" s="107" t="n">
        <f aca="false">1-M8</f>
        <v>0.242</v>
      </c>
    </row>
    <row r="9" customFormat="false" ht="15" hidden="false" customHeight="false" outlineLevel="0" collapsed="false">
      <c r="G9" s="109" t="s">
        <v>532</v>
      </c>
      <c r="H9" s="109" t="n">
        <v>4</v>
      </c>
      <c r="I9" s="109" t="n">
        <v>4</v>
      </c>
      <c r="J9" s="167" t="n">
        <f aca="false">52-I9-H9</f>
        <v>44</v>
      </c>
      <c r="K9" s="167"/>
      <c r="M9" s="94" t="n">
        <v>3</v>
      </c>
      <c r="N9" s="94" t="n">
        <v>2</v>
      </c>
    </row>
    <row r="10" customFormat="false" ht="15" hidden="false" customHeight="false" outlineLevel="0" collapsed="false">
      <c r="G10" s="109"/>
      <c r="H10" s="109"/>
      <c r="I10" s="109"/>
      <c r="J10" s="168" t="n">
        <v>0.6</v>
      </c>
      <c r="K10" s="168" t="n">
        <v>0.4</v>
      </c>
      <c r="M10" s="94" t="n">
        <f aca="false">M9*M8+N8*N9</f>
        <v>2.758</v>
      </c>
      <c r="N10" s="169" t="n">
        <v>295</v>
      </c>
    </row>
    <row r="11" customFormat="false" ht="15" hidden="false" customHeight="false" outlineLevel="0" collapsed="false">
      <c r="G11" s="109" t="s">
        <v>533</v>
      </c>
      <c r="H11" s="109" t="n">
        <v>2</v>
      </c>
      <c r="I11" s="109" t="n">
        <v>1</v>
      </c>
      <c r="J11" s="109" t="n">
        <v>0.5</v>
      </c>
      <c r="K11" s="109" t="n">
        <v>1</v>
      </c>
      <c r="Q11" s="94" t="s">
        <v>534</v>
      </c>
    </row>
    <row r="12" customFormat="false" ht="15" hidden="false" customHeight="false" outlineLevel="0" collapsed="false">
      <c r="G12" s="94" t="s">
        <v>535</v>
      </c>
      <c r="H12" s="94" t="n">
        <f aca="false">H11*H9</f>
        <v>8</v>
      </c>
      <c r="I12" s="94" t="n">
        <f aca="false">I11*I9</f>
        <v>4</v>
      </c>
      <c r="J12" s="94" t="n">
        <f aca="false">J11*J10*J9</f>
        <v>13.2</v>
      </c>
      <c r="K12" s="94" t="n">
        <f aca="false">K11*K10*J9</f>
        <v>17.6</v>
      </c>
      <c r="L12" s="0" t="n">
        <f aca="false">SUM(H12:K12)</f>
        <v>42.8</v>
      </c>
      <c r="M12" s="170" t="n">
        <f aca="false">M10*N10</f>
        <v>813.61</v>
      </c>
      <c r="N12" s="171" t="n">
        <f aca="false">M12*L12</f>
        <v>34822.508</v>
      </c>
      <c r="O12" s="172" t="n">
        <f aca="false">N12/365</f>
        <v>95.4041315068493</v>
      </c>
      <c r="P12" s="94" t="n">
        <v>21.6</v>
      </c>
      <c r="Q12" s="115" t="n">
        <f aca="false">P12/L12*365</f>
        <v>184.205607476636</v>
      </c>
      <c r="R12" s="172" t="n">
        <f aca="false">O12*Q12</f>
        <v>17573.976</v>
      </c>
    </row>
    <row r="13" customFormat="false" ht="15" hidden="false" customHeight="false" outlineLevel="0" collapsed="false">
      <c r="L13" s="173" t="n">
        <f aca="false">L12/365*M10</f>
        <v>0.323403835616438</v>
      </c>
      <c r="P13" s="0" t="n">
        <f aca="false">P12/Q12</f>
        <v>0.117260273972603</v>
      </c>
    </row>
    <row r="18" customFormat="false" ht="15" hidden="false" customHeight="false" outlineLevel="0" collapsed="false">
      <c r="G18" s="109"/>
      <c r="H18" s="109" t="s">
        <v>529</v>
      </c>
      <c r="I18" s="109" t="s">
        <v>530</v>
      </c>
      <c r="J18" s="167" t="s">
        <v>531</v>
      </c>
      <c r="K18" s="167"/>
      <c r="M18" s="156" t="n">
        <v>0.758</v>
      </c>
      <c r="N18" s="156" t="n">
        <f aca="false">1-M18</f>
        <v>0.242</v>
      </c>
    </row>
    <row r="19" customFormat="false" ht="15" hidden="false" customHeight="false" outlineLevel="0" collapsed="false">
      <c r="G19" s="109" t="s">
        <v>532</v>
      </c>
      <c r="H19" s="109" t="n">
        <v>4</v>
      </c>
      <c r="I19" s="109" t="n">
        <v>4</v>
      </c>
      <c r="J19" s="167" t="n">
        <f aca="false">52-I19-H19</f>
        <v>44</v>
      </c>
      <c r="K19" s="167"/>
      <c r="M19" s="94" t="n">
        <v>3</v>
      </c>
      <c r="N19" s="94" t="n">
        <v>2</v>
      </c>
    </row>
    <row r="20" customFormat="false" ht="15" hidden="false" customHeight="false" outlineLevel="0" collapsed="false">
      <c r="G20" s="109"/>
      <c r="H20" s="109"/>
      <c r="I20" s="109"/>
      <c r="J20" s="168" t="n">
        <v>0.6</v>
      </c>
      <c r="K20" s="168" t="n">
        <v>0.4</v>
      </c>
      <c r="M20" s="94" t="n">
        <f aca="false">M19*M18+N18*N19</f>
        <v>2.758</v>
      </c>
      <c r="N20" s="169" t="n">
        <v>150</v>
      </c>
      <c r="O20" s="172"/>
    </row>
    <row r="21" customFormat="false" ht="15" hidden="false" customHeight="false" outlineLevel="0" collapsed="false">
      <c r="G21" s="109" t="s">
        <v>533</v>
      </c>
      <c r="H21" s="109" t="n">
        <v>2</v>
      </c>
      <c r="I21" s="109" t="n">
        <v>1</v>
      </c>
      <c r="J21" s="109" t="n">
        <v>0.5</v>
      </c>
      <c r="K21" s="109" t="n">
        <v>1</v>
      </c>
      <c r="Q21" s="94" t="s">
        <v>534</v>
      </c>
    </row>
    <row r="22" customFormat="false" ht="15" hidden="false" customHeight="false" outlineLevel="0" collapsed="false">
      <c r="G22" s="94" t="s">
        <v>535</v>
      </c>
      <c r="H22" s="94" t="n">
        <f aca="false">H21*H19</f>
        <v>8</v>
      </c>
      <c r="I22" s="94" t="n">
        <f aca="false">I21*I19</f>
        <v>4</v>
      </c>
      <c r="J22" s="94" t="n">
        <f aca="false">J21*J20*J19</f>
        <v>13.2</v>
      </c>
      <c r="K22" s="94" t="n">
        <f aca="false">K21*K20*J19</f>
        <v>17.6</v>
      </c>
      <c r="L22" s="0" t="n">
        <f aca="false">SUM(H22:K22)</f>
        <v>42.8</v>
      </c>
      <c r="M22" s="170" t="n">
        <f aca="false">M20*N20</f>
        <v>413.7</v>
      </c>
      <c r="N22" s="171" t="n">
        <f aca="false">M22*L22</f>
        <v>17706.36</v>
      </c>
      <c r="O22" s="172" t="n">
        <f aca="false">N22/365</f>
        <v>48.5105753424657</v>
      </c>
      <c r="P22" s="94" t="n">
        <v>21.6</v>
      </c>
      <c r="Q22" s="115" t="n">
        <f aca="false">P22/L22*365</f>
        <v>184.205607476636</v>
      </c>
    </row>
    <row r="23" customFormat="false" ht="15" hidden="false" customHeight="false" outlineLevel="0" collapsed="false">
      <c r="L23" s="173" t="n">
        <f aca="false">L22/365*M20</f>
        <v>0.323403835616438</v>
      </c>
      <c r="M23" s="0" t="n">
        <v>308</v>
      </c>
      <c r="P23" s="0" t="n">
        <f aca="false">P22/Q22</f>
        <v>0.117260273972603</v>
      </c>
    </row>
    <row r="24" customFormat="false" ht="15" hidden="false" customHeight="false" outlineLevel="0" collapsed="false">
      <c r="M24" s="172" t="n">
        <f aca="false">M22-M23</f>
        <v>105.7</v>
      </c>
    </row>
  </sheetData>
  <mergeCells count="4">
    <mergeCell ref="J8:K8"/>
    <mergeCell ref="J9:K9"/>
    <mergeCell ref="J18:K18"/>
    <mergeCell ref="J19:K19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A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C17" activeCellId="0" sqref="AC17"/>
    </sheetView>
  </sheetViews>
  <sheetFormatPr defaultRowHeight="15" zeroHeight="false" outlineLevelRow="0" outlineLevelCol="0"/>
  <cols>
    <col collapsed="false" customWidth="true" hidden="false" outlineLevel="0" max="1" min="1" style="0" width="3.71"/>
    <col collapsed="false" customWidth="true" hidden="false" outlineLevel="0" max="2" min="2" style="0" width="24.29"/>
    <col collapsed="false" customWidth="true" hidden="false" outlineLevel="0" max="3" min="3" style="0" width="8.71"/>
    <col collapsed="false" customWidth="true" hidden="false" outlineLevel="0" max="4" min="4" style="0" width="8.42"/>
    <col collapsed="false" customWidth="true" hidden="false" outlineLevel="0" max="5" min="5" style="0" width="10.99"/>
    <col collapsed="false" customWidth="true" hidden="false" outlineLevel="0" max="6" min="6" style="0" width="8.29"/>
    <col collapsed="false" customWidth="true" hidden="false" outlineLevel="0" max="8" min="7" style="0" width="8.42"/>
    <col collapsed="false" customWidth="true" hidden="false" outlineLevel="0" max="18" min="9" style="0" width="5.57"/>
    <col collapsed="false" customWidth="true" hidden="false" outlineLevel="0" max="28" min="19" style="0" width="5.28"/>
    <col collapsed="false" customWidth="true" hidden="false" outlineLevel="0" max="29" min="29" style="0" width="5.01"/>
    <col collapsed="false" customWidth="true" hidden="false" outlineLevel="0" max="63" min="30" style="0" width="4.57"/>
    <col collapsed="false" customWidth="true" hidden="false" outlineLevel="0" max="64" min="64" style="0" width="2.99"/>
    <col collapsed="false" customWidth="true" hidden="false" outlineLevel="0" max="65" min="65" style="0" width="3.14"/>
    <col collapsed="false" customWidth="true" hidden="false" outlineLevel="0" max="69" min="66" style="0" width="2.85"/>
    <col collapsed="false" customWidth="true" hidden="false" outlineLevel="0" max="70" min="70" style="0" width="3.14"/>
    <col collapsed="false" customWidth="true" hidden="false" outlineLevel="0" max="71" min="71" style="0" width="3.99"/>
    <col collapsed="false" customWidth="true" hidden="false" outlineLevel="0" max="74" min="72" style="0" width="3.42"/>
    <col collapsed="false" customWidth="true" hidden="false" outlineLevel="0" max="76" min="75" style="0" width="2.85"/>
    <col collapsed="false" customWidth="true" hidden="false" outlineLevel="0" max="77" min="77" style="0" width="3.42"/>
    <col collapsed="false" customWidth="true" hidden="false" outlineLevel="0" max="91" min="78" style="0" width="3.99"/>
    <col collapsed="false" customWidth="true" hidden="false" outlineLevel="0" max="105" min="92" style="0" width="3.71"/>
    <col collapsed="false" customWidth="true" hidden="false" outlineLevel="0" max="1025" min="106" style="0" width="8.67"/>
  </cols>
  <sheetData>
    <row r="1" customFormat="false" ht="15.75" hidden="false" customHeight="false" outlineLevel="0" collapsed="false">
      <c r="H1" s="174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6" t="s">
        <v>512</v>
      </c>
      <c r="AD1" s="176"/>
      <c r="AE1" s="176"/>
      <c r="AF1" s="176"/>
      <c r="AG1" s="176"/>
      <c r="AH1" s="176"/>
      <c r="AI1" s="176"/>
      <c r="AJ1" s="176" t="s">
        <v>513</v>
      </c>
      <c r="AK1" s="176"/>
      <c r="AL1" s="176"/>
      <c r="AM1" s="176"/>
      <c r="AN1" s="176"/>
      <c r="AO1" s="176"/>
      <c r="AP1" s="176"/>
      <c r="AQ1" s="176" t="s">
        <v>536</v>
      </c>
      <c r="AR1" s="176"/>
      <c r="AS1" s="176"/>
      <c r="AT1" s="176"/>
      <c r="AU1" s="176"/>
      <c r="AV1" s="176"/>
      <c r="AW1" s="176"/>
      <c r="AX1" s="176" t="s">
        <v>514</v>
      </c>
      <c r="AY1" s="176"/>
      <c r="AZ1" s="176"/>
      <c r="BA1" s="176"/>
      <c r="BB1" s="176"/>
      <c r="BC1" s="176"/>
      <c r="BD1" s="176"/>
      <c r="BE1" s="176" t="s">
        <v>515</v>
      </c>
      <c r="BF1" s="176"/>
      <c r="BG1" s="176"/>
      <c r="BH1" s="176"/>
      <c r="BI1" s="176"/>
      <c r="BJ1" s="176"/>
      <c r="BK1" s="176"/>
      <c r="BL1" s="176" t="s">
        <v>537</v>
      </c>
      <c r="BM1" s="176"/>
      <c r="BN1" s="176"/>
      <c r="BO1" s="176"/>
      <c r="BP1" s="176"/>
      <c r="BQ1" s="176"/>
      <c r="BR1" s="176"/>
      <c r="BS1" s="176" t="s">
        <v>538</v>
      </c>
      <c r="BT1" s="176"/>
      <c r="BU1" s="176"/>
      <c r="BV1" s="176"/>
      <c r="BW1" s="176"/>
      <c r="BX1" s="176"/>
      <c r="BY1" s="176"/>
      <c r="BZ1" s="176" t="s">
        <v>539</v>
      </c>
      <c r="CA1" s="176"/>
      <c r="CB1" s="176"/>
      <c r="CC1" s="176"/>
      <c r="CD1" s="176"/>
      <c r="CE1" s="176"/>
      <c r="CF1" s="176"/>
      <c r="CG1" s="176" t="s">
        <v>540</v>
      </c>
      <c r="CH1" s="176"/>
      <c r="CI1" s="176"/>
      <c r="CJ1" s="176"/>
      <c r="CK1" s="176"/>
      <c r="CL1" s="176"/>
      <c r="CM1" s="176"/>
      <c r="CN1" s="176" t="s">
        <v>541</v>
      </c>
      <c r="CO1" s="176"/>
      <c r="CP1" s="176"/>
      <c r="CQ1" s="176"/>
      <c r="CR1" s="176"/>
      <c r="CS1" s="176"/>
      <c r="CT1" s="176"/>
      <c r="CU1" s="176" t="s">
        <v>542</v>
      </c>
      <c r="CV1" s="176"/>
      <c r="CW1" s="176"/>
      <c r="CX1" s="176"/>
      <c r="CY1" s="176"/>
      <c r="CZ1" s="176"/>
      <c r="DA1" s="176"/>
    </row>
    <row r="2" customFormat="false" ht="15.75" hidden="false" customHeight="false" outlineLevel="0" collapsed="false">
      <c r="H2" s="177"/>
      <c r="I2" s="178" t="s">
        <v>543</v>
      </c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6"/>
      <c r="AD2" s="176"/>
      <c r="AE2" s="176"/>
      <c r="AF2" s="176"/>
      <c r="AG2" s="176"/>
      <c r="AH2" s="176"/>
      <c r="AI2" s="176"/>
      <c r="AJ2" s="176"/>
      <c r="AK2" s="176"/>
      <c r="AL2" s="179" t="n">
        <v>12</v>
      </c>
      <c r="AM2" s="179" t="n">
        <v>13</v>
      </c>
      <c r="AN2" s="179" t="n">
        <v>13</v>
      </c>
      <c r="AO2" s="179"/>
      <c r="AP2" s="179" t="n">
        <v>0</v>
      </c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</row>
    <row r="3" s="184" customFormat="true" ht="146.45" hidden="false" customHeight="true" outlineLevel="0" collapsed="false">
      <c r="A3" s="180" t="s">
        <v>544</v>
      </c>
      <c r="B3" s="180" t="s">
        <v>545</v>
      </c>
      <c r="C3" s="180" t="s">
        <v>516</v>
      </c>
      <c r="D3" s="180" t="s">
        <v>546</v>
      </c>
      <c r="E3" s="180" t="s">
        <v>547</v>
      </c>
      <c r="F3" s="180" t="s">
        <v>548</v>
      </c>
      <c r="G3" s="0"/>
      <c r="H3" s="181" t="s">
        <v>549</v>
      </c>
      <c r="I3" s="182" t="s">
        <v>550</v>
      </c>
      <c r="J3" s="182" t="s">
        <v>551</v>
      </c>
      <c r="K3" s="182" t="s">
        <v>552</v>
      </c>
      <c r="L3" s="182" t="s">
        <v>553</v>
      </c>
      <c r="M3" s="182" t="s">
        <v>543</v>
      </c>
      <c r="N3" s="182" t="s">
        <v>554</v>
      </c>
      <c r="O3" s="182" t="s">
        <v>555</v>
      </c>
      <c r="P3" s="182" t="s">
        <v>556</v>
      </c>
      <c r="Q3" s="182" t="s">
        <v>557</v>
      </c>
      <c r="R3" s="182" t="s">
        <v>558</v>
      </c>
      <c r="S3" s="182" t="s">
        <v>559</v>
      </c>
      <c r="T3" s="182" t="s">
        <v>560</v>
      </c>
      <c r="U3" s="182" t="s">
        <v>561</v>
      </c>
      <c r="V3" s="182" t="s">
        <v>562</v>
      </c>
      <c r="W3" s="182" t="s">
        <v>563</v>
      </c>
      <c r="X3" s="182" t="s">
        <v>564</v>
      </c>
      <c r="Y3" s="182" t="s">
        <v>565</v>
      </c>
      <c r="Z3" s="182" t="s">
        <v>566</v>
      </c>
      <c r="AA3" s="182" t="s">
        <v>567</v>
      </c>
      <c r="AB3" s="182" t="s">
        <v>568</v>
      </c>
      <c r="AC3" s="183" t="s">
        <v>569</v>
      </c>
      <c r="AD3" s="183" t="s">
        <v>123</v>
      </c>
      <c r="AE3" s="183" t="s">
        <v>124</v>
      </c>
      <c r="AF3" s="183" t="s">
        <v>126</v>
      </c>
      <c r="AG3" s="183" t="s">
        <v>127</v>
      </c>
      <c r="AH3" s="183" t="s">
        <v>139</v>
      </c>
      <c r="AI3" s="183" t="s">
        <v>125</v>
      </c>
      <c r="AJ3" s="183" t="s">
        <v>569</v>
      </c>
      <c r="AK3" s="183" t="s">
        <v>123</v>
      </c>
      <c r="AL3" s="183" t="s">
        <v>124</v>
      </c>
      <c r="AM3" s="183" t="s">
        <v>126</v>
      </c>
      <c r="AN3" s="183" t="s">
        <v>127</v>
      </c>
      <c r="AO3" s="183" t="s">
        <v>139</v>
      </c>
      <c r="AP3" s="183" t="s">
        <v>125</v>
      </c>
      <c r="AQ3" s="183" t="s">
        <v>569</v>
      </c>
      <c r="AR3" s="183" t="s">
        <v>123</v>
      </c>
      <c r="AS3" s="183" t="s">
        <v>124</v>
      </c>
      <c r="AT3" s="183" t="s">
        <v>126</v>
      </c>
      <c r="AU3" s="183" t="s">
        <v>127</v>
      </c>
      <c r="AV3" s="183" t="s">
        <v>139</v>
      </c>
      <c r="AW3" s="183" t="s">
        <v>125</v>
      </c>
      <c r="AX3" s="183" t="s">
        <v>569</v>
      </c>
      <c r="AY3" s="183" t="s">
        <v>123</v>
      </c>
      <c r="AZ3" s="183" t="s">
        <v>124</v>
      </c>
      <c r="BA3" s="183" t="s">
        <v>126</v>
      </c>
      <c r="BB3" s="183" t="s">
        <v>127</v>
      </c>
      <c r="BC3" s="183" t="s">
        <v>139</v>
      </c>
      <c r="BD3" s="183" t="s">
        <v>125</v>
      </c>
      <c r="BE3" s="183" t="s">
        <v>569</v>
      </c>
      <c r="BF3" s="183" t="s">
        <v>123</v>
      </c>
      <c r="BG3" s="183" t="s">
        <v>124</v>
      </c>
      <c r="BH3" s="183" t="s">
        <v>126</v>
      </c>
      <c r="BI3" s="183" t="s">
        <v>127</v>
      </c>
      <c r="BJ3" s="183" t="s">
        <v>139</v>
      </c>
      <c r="BK3" s="183" t="s">
        <v>125</v>
      </c>
      <c r="BL3" s="183" t="s">
        <v>569</v>
      </c>
      <c r="BM3" s="183" t="s">
        <v>123</v>
      </c>
      <c r="BN3" s="183" t="s">
        <v>124</v>
      </c>
      <c r="BO3" s="183" t="s">
        <v>126</v>
      </c>
      <c r="BP3" s="183" t="s">
        <v>127</v>
      </c>
      <c r="BQ3" s="183" t="s">
        <v>139</v>
      </c>
      <c r="BR3" s="183" t="s">
        <v>125</v>
      </c>
      <c r="BS3" s="183" t="s">
        <v>569</v>
      </c>
      <c r="BT3" s="183" t="s">
        <v>123</v>
      </c>
      <c r="BU3" s="183" t="s">
        <v>124</v>
      </c>
      <c r="BV3" s="183" t="s">
        <v>126</v>
      </c>
      <c r="BW3" s="183" t="s">
        <v>127</v>
      </c>
      <c r="BX3" s="183" t="s">
        <v>139</v>
      </c>
      <c r="BY3" s="183" t="s">
        <v>125</v>
      </c>
      <c r="BZ3" s="183" t="s">
        <v>569</v>
      </c>
      <c r="CA3" s="183" t="s">
        <v>123</v>
      </c>
      <c r="CB3" s="183" t="s">
        <v>124</v>
      </c>
      <c r="CC3" s="183" t="s">
        <v>126</v>
      </c>
      <c r="CD3" s="183" t="s">
        <v>127</v>
      </c>
      <c r="CE3" s="183" t="s">
        <v>139</v>
      </c>
      <c r="CF3" s="183" t="s">
        <v>125</v>
      </c>
      <c r="CG3" s="183" t="s">
        <v>569</v>
      </c>
      <c r="CH3" s="183" t="s">
        <v>123</v>
      </c>
      <c r="CI3" s="183" t="s">
        <v>124</v>
      </c>
      <c r="CJ3" s="183" t="s">
        <v>126</v>
      </c>
      <c r="CK3" s="183" t="s">
        <v>127</v>
      </c>
      <c r="CL3" s="183" t="s">
        <v>139</v>
      </c>
      <c r="CM3" s="183" t="s">
        <v>125</v>
      </c>
      <c r="CN3" s="183" t="s">
        <v>569</v>
      </c>
      <c r="CO3" s="183" t="s">
        <v>123</v>
      </c>
      <c r="CP3" s="183" t="s">
        <v>124</v>
      </c>
      <c r="CQ3" s="183" t="s">
        <v>126</v>
      </c>
      <c r="CR3" s="183" t="s">
        <v>127</v>
      </c>
      <c r="CS3" s="183" t="s">
        <v>139</v>
      </c>
      <c r="CT3" s="183" t="s">
        <v>125</v>
      </c>
      <c r="CU3" s="183" t="s">
        <v>569</v>
      </c>
      <c r="CV3" s="183" t="s">
        <v>123</v>
      </c>
      <c r="CW3" s="183" t="s">
        <v>124</v>
      </c>
      <c r="CX3" s="183" t="s">
        <v>126</v>
      </c>
      <c r="CY3" s="183" t="s">
        <v>127</v>
      </c>
      <c r="CZ3" s="183" t="s">
        <v>139</v>
      </c>
      <c r="DA3" s="183" t="s">
        <v>125</v>
      </c>
    </row>
    <row r="4" customFormat="false" ht="15" hidden="false" customHeight="false" outlineLevel="0" collapsed="false">
      <c r="A4" s="39" t="n">
        <v>1</v>
      </c>
      <c r="B4" s="39" t="s">
        <v>8</v>
      </c>
      <c r="C4" s="39" t="s">
        <v>570</v>
      </c>
      <c r="D4" s="39" t="s">
        <v>571</v>
      </c>
      <c r="E4" s="39" t="s">
        <v>572</v>
      </c>
      <c r="F4" s="39"/>
      <c r="H4" s="39" t="s">
        <v>571</v>
      </c>
      <c r="I4" s="39"/>
      <c r="J4" s="185" t="n">
        <v>0</v>
      </c>
      <c r="K4" s="185" t="n">
        <f aca="false">J4</f>
        <v>0</v>
      </c>
      <c r="L4" s="39"/>
      <c r="M4" s="185" t="n">
        <v>0.13923</v>
      </c>
      <c r="N4" s="185" t="n">
        <v>0.13923</v>
      </c>
      <c r="O4" s="185" t="n">
        <f aca="false">N4</f>
        <v>0.13923</v>
      </c>
      <c r="P4" s="186" t="n">
        <f aca="false">N4</f>
        <v>0.13923</v>
      </c>
      <c r="Q4" s="186" t="n">
        <f aca="false">N4</f>
        <v>0.13923</v>
      </c>
      <c r="R4" s="39" t="n">
        <v>0</v>
      </c>
      <c r="S4" s="39" t="n">
        <f aca="false">IF($M4=1,1,IF($B4="SPRAVATO",1,0))</f>
        <v>0</v>
      </c>
      <c r="T4" s="39" t="n">
        <f aca="false">IF($M4=1,1,IF(OR($B4="SPRAVATO",$B4="Seltorexant"),1,0))</f>
        <v>0</v>
      </c>
      <c r="U4" s="39" t="n">
        <f aca="false">IF($M4=1,1,IF(OR($B4="SPRAVATO",$B4="FAAH in Anxious Distress"),1,0))</f>
        <v>0</v>
      </c>
      <c r="V4" s="39" t="n">
        <f aca="false">IF($M4=1,1,IF(OR($B4="SPRAVATO",$B4="FAAH in Anxious Distress",$B4="Seltorexant"),1,0))</f>
        <v>0</v>
      </c>
      <c r="W4" s="39" t="n">
        <v>0</v>
      </c>
      <c r="X4" s="39" t="n">
        <f aca="false">IF($M4=1,1,ROUND(RANDBETWEEN(0,1),0))</f>
        <v>0</v>
      </c>
      <c r="Y4" s="39" t="n">
        <f aca="false">IF($M4=1,1,ROUND(RANDBETWEEN(0,1),0))</f>
        <v>0</v>
      </c>
      <c r="Z4" s="39" t="n">
        <f aca="false">IF($M4=1,1,ROUND(RANDBETWEEN(0,1),0))</f>
        <v>0</v>
      </c>
      <c r="AA4" s="39" t="n">
        <f aca="false">IF($M4=1,1,ROUND(RANDBETWEEN(0,1),0))</f>
        <v>1</v>
      </c>
      <c r="AB4" s="39" t="n">
        <f aca="false">IF($M4=1,1,ROUND(RANDBETWEEN(0,1),0))</f>
        <v>0</v>
      </c>
      <c r="AC4" s="187" t="n">
        <v>2023</v>
      </c>
      <c r="AD4" s="188" t="n">
        <f aca="false">AC4+1</f>
        <v>2024</v>
      </c>
      <c r="AE4" s="188" t="n">
        <f aca="false">TRUNC($AD4+$AK4/12+AL$2/12)</f>
        <v>2025</v>
      </c>
      <c r="AF4" s="188" t="n">
        <f aca="false">TRUNC($AD4+$AK4/12+AM$2/12)</f>
        <v>2025</v>
      </c>
      <c r="AG4" s="188" t="n">
        <f aca="false">TRUNC($AD4+$AK4/12+AN$2/12)</f>
        <v>2025</v>
      </c>
      <c r="AH4" s="188" t="n">
        <f aca="false">AC4+1</f>
        <v>2024</v>
      </c>
      <c r="AI4" s="188" t="n">
        <f aca="false">TRUNC($AD4+$AK4/12+AP$2/12)</f>
        <v>2024</v>
      </c>
      <c r="AJ4" s="187" t="n">
        <v>6</v>
      </c>
      <c r="AK4" s="39" t="n">
        <v>3</v>
      </c>
      <c r="AL4" s="188" t="n">
        <f aca="false">IF((($AD4+$AK4/12+AL$2/12)-TRUNC($AD4+$AK4/12+AL$2/12))*12=0,1,(($AD4+$AK4/12+AL$2/12)-TRUNC($AD4+$AK4/12+AL$2/12))*12)</f>
        <v>3</v>
      </c>
      <c r="AM4" s="188" t="n">
        <f aca="false">IF((($AD4+$AK4/12+AM$2/12)-TRUNC($AD4+$AK4/12+AM$2/12))*12=0,1,(($AD4+$AK4/12+AM$2/12)-TRUNC($AD4+$AK4/12+AM$2/12))*12)</f>
        <v>3.99999999999909</v>
      </c>
      <c r="AN4" s="188" t="n">
        <f aca="false">IF((($AD4+$AK4/12+AN$2/12)-TRUNC($AD4+$AK4/12+AN$2/12))*12=0,1,(($AD4+$AK4/12+AN$2/12)-TRUNC($AD4+$AK4/12+AN$2/12))*12)</f>
        <v>3.99999999999909</v>
      </c>
      <c r="AO4" s="188" t="n">
        <f aca="false">AJ4</f>
        <v>6</v>
      </c>
      <c r="AP4" s="188" t="n">
        <f aca="false">IF((($AD4+$AK4/12+AP$2/12)-TRUNC($AD4+$AK4/12+AP$2/12))*12=0,1,(($AD4+$AK4/12+AP$2/12)-TRUNC($AD4+$AK4/12+AP$2/12))*12)</f>
        <v>3</v>
      </c>
      <c r="AQ4" s="39"/>
      <c r="AR4" s="39"/>
      <c r="AS4" s="39"/>
      <c r="AT4" s="39"/>
      <c r="AU4" s="39"/>
      <c r="AV4" s="39"/>
      <c r="AW4" s="39"/>
      <c r="AX4" s="39" t="n">
        <v>2036</v>
      </c>
      <c r="AY4" s="39" t="n">
        <v>2037</v>
      </c>
      <c r="AZ4" s="39" t="n">
        <v>2037</v>
      </c>
      <c r="BA4" s="39" t="n">
        <v>2037</v>
      </c>
      <c r="BB4" s="39" t="n">
        <v>2037</v>
      </c>
      <c r="BC4" s="39" t="n">
        <f aca="false">AH4+8</f>
        <v>2032</v>
      </c>
      <c r="BD4" s="39" t="n">
        <v>2037</v>
      </c>
      <c r="BE4" s="39" t="n">
        <v>6</v>
      </c>
      <c r="BF4" s="39" t="n">
        <v>3</v>
      </c>
      <c r="BG4" s="39" t="n">
        <v>3</v>
      </c>
      <c r="BH4" s="39" t="n">
        <v>3</v>
      </c>
      <c r="BI4" s="39" t="n">
        <v>3</v>
      </c>
      <c r="BJ4" s="39" t="n">
        <f aca="false">AO4</f>
        <v>6</v>
      </c>
      <c r="BK4" s="39" t="n">
        <v>3</v>
      </c>
      <c r="BL4" s="189" t="n">
        <v>1.22671925413217</v>
      </c>
      <c r="BM4" s="189" t="n">
        <v>2.26121055381926</v>
      </c>
      <c r="BN4" s="189" t="n">
        <v>2.12520094307601</v>
      </c>
      <c r="BO4" s="189" t="n">
        <v>1.29444963522019</v>
      </c>
      <c r="BP4" s="189" t="n">
        <v>0.323142843416298</v>
      </c>
      <c r="BQ4" s="189" t="n">
        <v>0.14</v>
      </c>
      <c r="BR4" s="189" t="n">
        <v>1.45420005709883</v>
      </c>
      <c r="BS4" s="189" t="n">
        <v>11.9843882768785</v>
      </c>
      <c r="BT4" s="189" t="n">
        <v>-1.74756826751033</v>
      </c>
      <c r="BU4" s="189" t="n">
        <v>-1.71696457934415</v>
      </c>
      <c r="BV4" s="189" t="n">
        <v>-1.44253500467096</v>
      </c>
      <c r="BW4" s="189" t="n">
        <v>0.617682164779912</v>
      </c>
      <c r="BX4" s="189" t="n">
        <v>0.15</v>
      </c>
      <c r="BY4" s="189" t="n">
        <v>-0.495005667380912</v>
      </c>
      <c r="BZ4" s="190" t="n">
        <v>0.22</v>
      </c>
      <c r="CA4" s="190" t="n">
        <v>0.27</v>
      </c>
      <c r="CB4" s="190" t="n">
        <v>0.17</v>
      </c>
      <c r="CC4" s="190" t="n">
        <v>0.14</v>
      </c>
      <c r="CD4" s="190" t="n">
        <v>0.23</v>
      </c>
      <c r="CE4" s="190" t="n">
        <v>0.16</v>
      </c>
      <c r="CF4" s="190" t="n">
        <v>0.06</v>
      </c>
      <c r="CG4" s="190" t="n">
        <v>0.28</v>
      </c>
      <c r="CH4" s="190" t="n">
        <v>0.23</v>
      </c>
      <c r="CI4" s="190" t="n">
        <v>0.33</v>
      </c>
      <c r="CJ4" s="190" t="n">
        <v>0.36</v>
      </c>
      <c r="CK4" s="190" t="n">
        <v>0.27</v>
      </c>
      <c r="CL4" s="190" t="n">
        <v>0.34</v>
      </c>
      <c r="CM4" s="190" t="n">
        <v>0.45</v>
      </c>
      <c r="CN4" s="190" t="n">
        <v>0.22</v>
      </c>
      <c r="CO4" s="190" t="n">
        <v>0.27</v>
      </c>
      <c r="CP4" s="190" t="n">
        <v>0.17</v>
      </c>
      <c r="CQ4" s="190" t="n">
        <v>0.14</v>
      </c>
      <c r="CR4" s="190" t="n">
        <v>0.23</v>
      </c>
      <c r="CS4" s="190" t="n">
        <v>0.16</v>
      </c>
      <c r="CT4" s="190" t="n">
        <v>0.06</v>
      </c>
      <c r="CU4" s="190" t="n">
        <v>0.28</v>
      </c>
      <c r="CV4" s="190" t="n">
        <v>0.23</v>
      </c>
      <c r="CW4" s="190" t="n">
        <v>0.33</v>
      </c>
      <c r="CX4" s="190" t="n">
        <v>0.36</v>
      </c>
      <c r="CY4" s="190" t="n">
        <v>0.27</v>
      </c>
      <c r="CZ4" s="190" t="n">
        <v>0.34</v>
      </c>
      <c r="DA4" s="190" t="n">
        <v>0.45</v>
      </c>
    </row>
    <row r="5" customFormat="false" ht="15" hidden="false" customHeight="false" outlineLevel="0" collapsed="false">
      <c r="A5" s="39" t="n">
        <v>2</v>
      </c>
      <c r="B5" s="39" t="s">
        <v>11</v>
      </c>
      <c r="C5" s="39" t="s">
        <v>573</v>
      </c>
      <c r="D5" s="39" t="s">
        <v>574</v>
      </c>
      <c r="E5" s="39" t="s">
        <v>575</v>
      </c>
      <c r="F5" s="39"/>
      <c r="H5" s="39" t="s">
        <v>574</v>
      </c>
      <c r="I5" s="39"/>
      <c r="J5" s="185" t="n">
        <v>0</v>
      </c>
      <c r="K5" s="185" t="n">
        <f aca="false">J5</f>
        <v>0</v>
      </c>
      <c r="L5" s="39"/>
      <c r="M5" s="185" t="n">
        <v>0.2</v>
      </c>
      <c r="N5" s="185" t="n">
        <f aca="false">M5</f>
        <v>0.2</v>
      </c>
      <c r="O5" s="185" t="n">
        <f aca="false">N5</f>
        <v>0.2</v>
      </c>
      <c r="P5" s="186" t="n">
        <f aca="false">N5</f>
        <v>0.2</v>
      </c>
      <c r="Q5" s="186" t="n">
        <f aca="false">N5</f>
        <v>0.2</v>
      </c>
      <c r="R5" s="39" t="n">
        <v>0</v>
      </c>
      <c r="S5" s="39" t="n">
        <f aca="false">IF($M5=1,1,IF($B5="SPRAVATO",1,0))</f>
        <v>0</v>
      </c>
      <c r="T5" s="39" t="n">
        <f aca="false">IF($M5=1,1,IF(OR($B5="SPRAVATO",$B5="Seltorexant"),1,0))</f>
        <v>0</v>
      </c>
      <c r="U5" s="39" t="n">
        <f aca="false">IF($M5=1,1,IF(OR($B5="SPRAVATO",$B5="FAAH in Anxious Distress"),1,0))</f>
        <v>0</v>
      </c>
      <c r="V5" s="39" t="n">
        <f aca="false">IF($M5=1,1,IF(OR($B5="SPRAVATO",$B5="FAAH in Anxious Distress",$B5="Seltorexant"),1,0))</f>
        <v>0</v>
      </c>
      <c r="W5" s="39" t="n">
        <v>0</v>
      </c>
      <c r="X5" s="39" t="n">
        <f aca="false">IF($M5=1,1,ROUND(RANDBETWEEN(0,1),0))</f>
        <v>0</v>
      </c>
      <c r="Y5" s="39" t="n">
        <f aca="false">IF($M5=1,1,ROUND(RANDBETWEEN(0,1),0))</f>
        <v>1</v>
      </c>
      <c r="Z5" s="39" t="n">
        <f aca="false">IF($M5=1,1,ROUND(RANDBETWEEN(0,1),0))</f>
        <v>0</v>
      </c>
      <c r="AA5" s="39" t="n">
        <f aca="false">IF($M5=1,1,ROUND(RANDBETWEEN(0,1),0))</f>
        <v>0</v>
      </c>
      <c r="AB5" s="39" t="n">
        <f aca="false">IF($M5=1,1,ROUND(RANDBETWEEN(0,1),0))</f>
        <v>0</v>
      </c>
      <c r="AC5" s="187" t="n">
        <v>2022</v>
      </c>
      <c r="AD5" s="188" t="n">
        <f aca="false">AC5+1</f>
        <v>2023</v>
      </c>
      <c r="AE5" s="188" t="n">
        <f aca="false">TRUNC($AD5+$AK5/12+AL$2/12)</f>
        <v>2024</v>
      </c>
      <c r="AF5" s="188" t="n">
        <f aca="false">TRUNC($AD5+$AK5/12+AM$2/12)</f>
        <v>2024</v>
      </c>
      <c r="AG5" s="188" t="n">
        <f aca="false">TRUNC($AD5+$AK5/12+AN$2/12)</f>
        <v>2024</v>
      </c>
      <c r="AH5" s="188" t="n">
        <f aca="false">AC5+1</f>
        <v>2023</v>
      </c>
      <c r="AI5" s="188" t="n">
        <f aca="false">TRUNC($AD5+$AK5/12+AP$2/12)</f>
        <v>2023</v>
      </c>
      <c r="AJ5" s="187" t="n">
        <v>5</v>
      </c>
      <c r="AK5" s="39" t="n">
        <v>7</v>
      </c>
      <c r="AL5" s="188" t="n">
        <f aca="false">IF((($AD5+$AK5/12+AL$2/12)-TRUNC($AD5+$AK5/12+AL$2/12))*12=0,1,(($AD5+$AK5/12+AL$2/12)-TRUNC($AD5+$AK5/12+AL$2/12))*12)</f>
        <v>6.99999999999909</v>
      </c>
      <c r="AM5" s="188" t="n">
        <f aca="false">IF((($AD5+$AK5/12+AM$2/12)-TRUNC($AD5+$AK5/12+AM$2/12))*12=0,1,(($AD5+$AK5/12+AM$2/12)-TRUNC($AD5+$AK5/12+AM$2/12))*12)</f>
        <v>7.99999999999818</v>
      </c>
      <c r="AN5" s="188" t="n">
        <f aca="false">IF((($AD5+$AK5/12+AN$2/12)-TRUNC($AD5+$AK5/12+AN$2/12))*12=0,1,(($AD5+$AK5/12+AN$2/12)-TRUNC($AD5+$AK5/12+AN$2/12))*12)</f>
        <v>7.99999999999818</v>
      </c>
      <c r="AO5" s="188" t="n">
        <f aca="false">AJ5</f>
        <v>5</v>
      </c>
      <c r="AP5" s="188" t="n">
        <f aca="false">IF((($AD5+$AK5/12+AP$2/12)-TRUNC($AD5+$AK5/12+AP$2/12))*12=0,1,(($AD5+$AK5/12+AP$2/12)-TRUNC($AD5+$AK5/12+AP$2/12))*12)</f>
        <v>6.99999999999909</v>
      </c>
      <c r="AQ5" s="39"/>
      <c r="AR5" s="39"/>
      <c r="AS5" s="39"/>
      <c r="AT5" s="39"/>
      <c r="AU5" s="39"/>
      <c r="AV5" s="39"/>
      <c r="AW5" s="39"/>
      <c r="AX5" s="39" t="n">
        <v>2028</v>
      </c>
      <c r="AY5" s="39" t="n">
        <v>2029</v>
      </c>
      <c r="AZ5" s="39" t="n">
        <v>2029</v>
      </c>
      <c r="BA5" s="39" t="n">
        <v>2029</v>
      </c>
      <c r="BB5" s="39" t="n">
        <v>2029</v>
      </c>
      <c r="BC5" s="39" t="n">
        <f aca="false">AH5+8</f>
        <v>2031</v>
      </c>
      <c r="BD5" s="39" t="n">
        <v>2029</v>
      </c>
      <c r="BE5" s="39" t="n">
        <v>7</v>
      </c>
      <c r="BF5" s="39" t="n">
        <v>7</v>
      </c>
      <c r="BG5" s="39" t="n">
        <v>7</v>
      </c>
      <c r="BH5" s="39" t="n">
        <v>7</v>
      </c>
      <c r="BI5" s="39" t="n">
        <v>7</v>
      </c>
      <c r="BJ5" s="39" t="n">
        <f aca="false">AO5</f>
        <v>5</v>
      </c>
      <c r="BK5" s="39" t="n">
        <v>7</v>
      </c>
      <c r="BL5" s="189" t="n">
        <v>1.22671925413217</v>
      </c>
      <c r="BM5" s="189" t="n">
        <v>2.26121055381926</v>
      </c>
      <c r="BN5" s="189" t="n">
        <v>2.12520094307601</v>
      </c>
      <c r="BO5" s="189" t="n">
        <v>1.29444963522019</v>
      </c>
      <c r="BP5" s="189" t="n">
        <v>0.323142843416298</v>
      </c>
      <c r="BQ5" s="189" t="n">
        <v>0.14</v>
      </c>
      <c r="BR5" s="189" t="n">
        <v>1.45420005709883</v>
      </c>
      <c r="BS5" s="189" t="n">
        <v>11.9843882768785</v>
      </c>
      <c r="BT5" s="189" t="n">
        <v>-1.74756826751033</v>
      </c>
      <c r="BU5" s="189" t="n">
        <v>-1.71696457934415</v>
      </c>
      <c r="BV5" s="189" t="n">
        <v>-1.44253500467096</v>
      </c>
      <c r="BW5" s="189" t="n">
        <v>0.617682164779912</v>
      </c>
      <c r="BX5" s="189" t="n">
        <v>0.15</v>
      </c>
      <c r="BY5" s="189" t="n">
        <v>-0.495005667380912</v>
      </c>
      <c r="BZ5" s="190" t="n">
        <v>0.15</v>
      </c>
      <c r="CA5" s="190" t="n">
        <v>0.2</v>
      </c>
      <c r="CB5" s="190" t="n">
        <v>0.12</v>
      </c>
      <c r="CC5" s="190" t="n">
        <v>0.08</v>
      </c>
      <c r="CD5" s="190" t="n">
        <v>0.18</v>
      </c>
      <c r="CE5" s="190" t="n">
        <v>0.16</v>
      </c>
      <c r="CF5" s="190" t="n">
        <v>0.05</v>
      </c>
      <c r="CG5" s="190" t="n">
        <v>0.35</v>
      </c>
      <c r="CH5" s="190" t="n">
        <v>0.3</v>
      </c>
      <c r="CI5" s="190" t="n">
        <v>0.38</v>
      </c>
      <c r="CJ5" s="190" t="n">
        <v>0.42</v>
      </c>
      <c r="CK5" s="190" t="n">
        <v>0.32</v>
      </c>
      <c r="CL5" s="190" t="n">
        <v>0.34</v>
      </c>
      <c r="CM5" s="190" t="n">
        <v>0.45</v>
      </c>
      <c r="CN5" s="190" t="n">
        <v>0.15</v>
      </c>
      <c r="CO5" s="190" t="n">
        <v>0.2</v>
      </c>
      <c r="CP5" s="190" t="n">
        <v>0.12</v>
      </c>
      <c r="CQ5" s="190" t="n">
        <v>0.08</v>
      </c>
      <c r="CR5" s="190" t="n">
        <v>0.18</v>
      </c>
      <c r="CS5" s="190" t="n">
        <v>0.16</v>
      </c>
      <c r="CT5" s="190" t="n">
        <v>0.05</v>
      </c>
      <c r="CU5" s="190" t="n">
        <v>0.35</v>
      </c>
      <c r="CV5" s="190" t="n">
        <v>0.3</v>
      </c>
      <c r="CW5" s="190" t="n">
        <v>0.38</v>
      </c>
      <c r="CX5" s="190" t="n">
        <v>0.42</v>
      </c>
      <c r="CY5" s="190" t="n">
        <v>0.32</v>
      </c>
      <c r="CZ5" s="190" t="n">
        <v>0.34</v>
      </c>
      <c r="DA5" s="190" t="n">
        <v>0.45</v>
      </c>
    </row>
    <row r="6" customFormat="false" ht="15" hidden="false" customHeight="false" outlineLevel="0" collapsed="false">
      <c r="A6" s="39" t="n">
        <v>3</v>
      </c>
      <c r="B6" s="39" t="s">
        <v>9</v>
      </c>
      <c r="C6" s="39" t="s">
        <v>576</v>
      </c>
      <c r="D6" s="39" t="s">
        <v>571</v>
      </c>
      <c r="E6" s="39" t="s">
        <v>577</v>
      </c>
      <c r="F6" s="39"/>
      <c r="H6" s="39" t="s">
        <v>571</v>
      </c>
      <c r="I6" s="39"/>
      <c r="J6" s="185" t="n">
        <v>0</v>
      </c>
      <c r="K6" s="185" t="n">
        <f aca="false">J6</f>
        <v>0</v>
      </c>
      <c r="L6" s="39"/>
      <c r="M6" s="185" t="n">
        <v>0.09</v>
      </c>
      <c r="N6" s="185" t="n">
        <v>0.09</v>
      </c>
      <c r="O6" s="185" t="n">
        <f aca="false">N6</f>
        <v>0.09</v>
      </c>
      <c r="P6" s="186" t="n">
        <f aca="false">N6</f>
        <v>0.09</v>
      </c>
      <c r="Q6" s="186" t="n">
        <f aca="false">N6</f>
        <v>0.09</v>
      </c>
      <c r="R6" s="39" t="n">
        <v>0</v>
      </c>
      <c r="S6" s="39" t="n">
        <f aca="false">IF($M6=1,1,IF($B6="SPRAVATO",1,0))</f>
        <v>0</v>
      </c>
      <c r="T6" s="39" t="n">
        <f aca="false">IF($M6=1,1,IF(OR($B6="SPRAVATO",$B6="Seltorexant"),1,0))</f>
        <v>0</v>
      </c>
      <c r="U6" s="39" t="n">
        <f aca="false">IF($M6=1,1,IF(OR($B6="SPRAVATO",$B6="FAAH in Anxious Distress"),1,0))</f>
        <v>0</v>
      </c>
      <c r="V6" s="39" t="n">
        <f aca="false">IF($M6=1,1,IF(OR($B6="SPRAVATO",$B6="FAAH in Anxious Distress",$B6="Seltorexant"),1,0))</f>
        <v>0</v>
      </c>
      <c r="W6" s="39" t="n">
        <v>0</v>
      </c>
      <c r="X6" s="39" t="n">
        <f aca="false">IF($M6=1,1,ROUND(RANDBETWEEN(0,1),0))</f>
        <v>0</v>
      </c>
      <c r="Y6" s="39" t="n">
        <f aca="false">IF($M6=1,1,ROUND(RANDBETWEEN(0,1),0))</f>
        <v>1</v>
      </c>
      <c r="Z6" s="39" t="n">
        <f aca="false">IF($M6=1,1,ROUND(RANDBETWEEN(0,1),0))</f>
        <v>0</v>
      </c>
      <c r="AA6" s="39" t="n">
        <f aca="false">IF($M6=1,1,ROUND(RANDBETWEEN(0,1),0))</f>
        <v>0</v>
      </c>
      <c r="AB6" s="39" t="n">
        <f aca="false">IF($M6=1,1,ROUND(RANDBETWEEN(0,1),0))</f>
        <v>0</v>
      </c>
      <c r="AC6" s="187" t="n">
        <v>2030</v>
      </c>
      <c r="AD6" s="188" t="n">
        <f aca="false">AC6+1</f>
        <v>2031</v>
      </c>
      <c r="AE6" s="188" t="n">
        <f aca="false">TRUNC($AD6+$AK6/12+AL$2/12)</f>
        <v>2032</v>
      </c>
      <c r="AF6" s="188" t="n">
        <f aca="false">TRUNC($AD6+$AK6/12+AM$2/12)</f>
        <v>2032</v>
      </c>
      <c r="AG6" s="188" t="n">
        <f aca="false">TRUNC($AD6+$AK6/12+AN$2/12)</f>
        <v>2032</v>
      </c>
      <c r="AH6" s="188" t="n">
        <f aca="false">AC6+1</f>
        <v>2031</v>
      </c>
      <c r="AI6" s="188" t="n">
        <f aca="false">TRUNC($AD6+$AK6/12+AP$2/12)</f>
        <v>2031</v>
      </c>
      <c r="AJ6" s="187" t="n">
        <v>12</v>
      </c>
      <c r="AK6" s="39" t="n">
        <v>6</v>
      </c>
      <c r="AL6" s="188" t="n">
        <f aca="false">IF((($AD6+$AK6/12+AL$2/12)-TRUNC($AD6+$AK6/12+AL$2/12))*12=0,1,(($AD6+$AK6/12+AL$2/12)-TRUNC($AD6+$AK6/12+AL$2/12))*12)</f>
        <v>6</v>
      </c>
      <c r="AM6" s="188" t="n">
        <f aca="false">IF((($AD6+$AK6/12+AM$2/12)-TRUNC($AD6+$AK6/12+AM$2/12))*12=0,1,(($AD6+$AK6/12+AM$2/12)-TRUNC($AD6+$AK6/12+AM$2/12))*12)</f>
        <v>6.99999999999909</v>
      </c>
      <c r="AN6" s="188" t="n">
        <f aca="false">IF((($AD6+$AK6/12+AN$2/12)-TRUNC($AD6+$AK6/12+AN$2/12))*12=0,1,(($AD6+$AK6/12+AN$2/12)-TRUNC($AD6+$AK6/12+AN$2/12))*12)</f>
        <v>6.99999999999909</v>
      </c>
      <c r="AO6" s="188" t="n">
        <f aca="false">AJ6</f>
        <v>12</v>
      </c>
      <c r="AP6" s="188" t="n">
        <f aca="false">IF((($AD6+$AK6/12+AP$2/12)-TRUNC($AD6+$AK6/12+AP$2/12))*12=0,1,(($AD6+$AK6/12+AP$2/12)-TRUNC($AD6+$AK6/12+AP$2/12))*12)</f>
        <v>6</v>
      </c>
      <c r="AQ6" s="39"/>
      <c r="AR6" s="39"/>
      <c r="AS6" s="39"/>
      <c r="AT6" s="39"/>
      <c r="AU6" s="39"/>
      <c r="AV6" s="39"/>
      <c r="AW6" s="39"/>
      <c r="AX6" s="39" t="n">
        <v>2040</v>
      </c>
      <c r="AY6" s="39" t="n">
        <v>2038</v>
      </c>
      <c r="AZ6" s="39" t="n">
        <v>2038</v>
      </c>
      <c r="BA6" s="39" t="n">
        <v>2038</v>
      </c>
      <c r="BB6" s="39" t="n">
        <v>2038</v>
      </c>
      <c r="BC6" s="39" t="n">
        <f aca="false">AH6+8</f>
        <v>2039</v>
      </c>
      <c r="BD6" s="39" t="n">
        <v>2038</v>
      </c>
      <c r="BE6" s="39" t="n">
        <v>9</v>
      </c>
      <c r="BF6" s="39" t="n">
        <v>9</v>
      </c>
      <c r="BG6" s="39" t="n">
        <v>9</v>
      </c>
      <c r="BH6" s="39" t="n">
        <v>9</v>
      </c>
      <c r="BI6" s="39" t="n">
        <v>9</v>
      </c>
      <c r="BJ6" s="39" t="n">
        <f aca="false">AO6</f>
        <v>12</v>
      </c>
      <c r="BK6" s="39" t="n">
        <v>9</v>
      </c>
      <c r="BL6" s="189" t="n">
        <v>1.22671925413217</v>
      </c>
      <c r="BM6" s="189" t="n">
        <v>2.26121055381926</v>
      </c>
      <c r="BN6" s="189" t="n">
        <v>2.12520094307601</v>
      </c>
      <c r="BO6" s="189" t="n">
        <v>1.29444963522019</v>
      </c>
      <c r="BP6" s="189" t="n">
        <v>0.323142843416298</v>
      </c>
      <c r="BQ6" s="189" t="n">
        <v>0.14</v>
      </c>
      <c r="BR6" s="189" t="n">
        <v>1.45420005709883</v>
      </c>
      <c r="BS6" s="189" t="n">
        <v>11.9843882768785</v>
      </c>
      <c r="BT6" s="189" t="n">
        <v>-1.74756826751033</v>
      </c>
      <c r="BU6" s="189" t="n">
        <v>-1.71696457934415</v>
      </c>
      <c r="BV6" s="189" t="n">
        <v>-1.44253500467096</v>
      </c>
      <c r="BW6" s="189" t="n">
        <v>0.617682164779912</v>
      </c>
      <c r="BX6" s="189" t="n">
        <v>0.15</v>
      </c>
      <c r="BY6" s="189" t="n">
        <v>-0.495005667380912</v>
      </c>
      <c r="BZ6" s="190" t="n">
        <v>0.15</v>
      </c>
      <c r="CA6" s="190" t="n">
        <v>0.2</v>
      </c>
      <c r="CB6" s="190" t="n">
        <v>0.12</v>
      </c>
      <c r="CC6" s="190" t="n">
        <v>0.08</v>
      </c>
      <c r="CD6" s="190" t="n">
        <v>0.18</v>
      </c>
      <c r="CE6" s="190" t="n">
        <v>0.16</v>
      </c>
      <c r="CF6" s="190" t="n">
        <v>0.05</v>
      </c>
      <c r="CG6" s="190" t="n">
        <v>0.35</v>
      </c>
      <c r="CH6" s="190" t="n">
        <v>0.3</v>
      </c>
      <c r="CI6" s="190" t="n">
        <v>0.38</v>
      </c>
      <c r="CJ6" s="190" t="n">
        <v>0.42</v>
      </c>
      <c r="CK6" s="190" t="n">
        <v>0.32</v>
      </c>
      <c r="CL6" s="190" t="n">
        <v>0.34</v>
      </c>
      <c r="CM6" s="190" t="n">
        <v>0.45</v>
      </c>
      <c r="CN6" s="190" t="n">
        <v>0.15</v>
      </c>
      <c r="CO6" s="190" t="n">
        <v>0.2</v>
      </c>
      <c r="CP6" s="190" t="n">
        <v>0.12</v>
      </c>
      <c r="CQ6" s="190" t="n">
        <v>0.08</v>
      </c>
      <c r="CR6" s="190" t="n">
        <v>0.18</v>
      </c>
      <c r="CS6" s="190" t="n">
        <v>0.16</v>
      </c>
      <c r="CT6" s="190" t="n">
        <v>0.05</v>
      </c>
      <c r="CU6" s="190" t="n">
        <v>0.35</v>
      </c>
      <c r="CV6" s="190" t="n">
        <v>0.3</v>
      </c>
      <c r="CW6" s="190" t="n">
        <v>0.38</v>
      </c>
      <c r="CX6" s="190" t="n">
        <v>0.42</v>
      </c>
      <c r="CY6" s="190" t="n">
        <v>0.32</v>
      </c>
      <c r="CZ6" s="190" t="n">
        <v>0.34</v>
      </c>
      <c r="DA6" s="190" t="n">
        <v>0.45</v>
      </c>
    </row>
    <row r="7" customFormat="false" ht="15" hidden="false" customHeight="false" outlineLevel="0" collapsed="false">
      <c r="A7" s="39" t="n">
        <v>65</v>
      </c>
      <c r="B7" s="39" t="s">
        <v>0</v>
      </c>
      <c r="C7" s="39" t="s">
        <v>578</v>
      </c>
      <c r="D7" s="39" t="s">
        <v>579</v>
      </c>
      <c r="E7" s="39" t="s">
        <v>580</v>
      </c>
      <c r="F7" s="39"/>
      <c r="H7" s="39" t="s">
        <v>579</v>
      </c>
      <c r="I7" s="39"/>
      <c r="J7" s="185" t="n">
        <v>1</v>
      </c>
      <c r="K7" s="185" t="n">
        <f aca="false">J7</f>
        <v>1</v>
      </c>
      <c r="L7" s="39"/>
      <c r="M7" s="185" t="n">
        <v>1</v>
      </c>
      <c r="N7" s="185" t="n">
        <v>1</v>
      </c>
      <c r="O7" s="185" t="n">
        <f aca="false">N7</f>
        <v>1</v>
      </c>
      <c r="P7" s="186" t="n">
        <f aca="false">N7</f>
        <v>1</v>
      </c>
      <c r="Q7" s="186" t="n">
        <f aca="false">N7</f>
        <v>1</v>
      </c>
      <c r="R7" s="186" t="n">
        <v>1</v>
      </c>
      <c r="S7" s="39" t="n">
        <f aca="false">IF($M7=1,1,IF($B7="SPRAVATO",1,0))</f>
        <v>1</v>
      </c>
      <c r="T7" s="39" t="n">
        <f aca="false">IF($M7=1,1,IF(OR($B7="SPRAVATO",$B7="Seltorexant"),1,0))</f>
        <v>1</v>
      </c>
      <c r="U7" s="39" t="n">
        <f aca="false">IF($M7=1,1,IF(OR($B7="SPRAVATO",$B7="FAAH in Anxious Distress"),1,0))</f>
        <v>1</v>
      </c>
      <c r="V7" s="39" t="n">
        <f aca="false">IF($M7=1,1,IF(OR($B7="SPRAVATO",$B7="FAAH in Anxious Distress",$B7="Seltorexant"),1,0))</f>
        <v>1</v>
      </c>
      <c r="W7" s="39" t="n">
        <v>1</v>
      </c>
      <c r="X7" s="39" t="n">
        <f aca="false">IF($M7=1,1,ROUND(RANDBETWEEN(0,1),0))</f>
        <v>1</v>
      </c>
      <c r="Y7" s="39" t="n">
        <f aca="false">IF($M7=1,1,ROUND(RANDBETWEEN(0,1),0))</f>
        <v>1</v>
      </c>
      <c r="Z7" s="39" t="n">
        <f aca="false">IF($M7=1,1,ROUND(RANDBETWEEN(0,1),0))</f>
        <v>1</v>
      </c>
      <c r="AA7" s="39" t="n">
        <f aca="false">IF($M7=1,1,ROUND(RANDBETWEEN(0,1),0))</f>
        <v>1</v>
      </c>
      <c r="AB7" s="39" t="n">
        <f aca="false">IF($M7=1,1,ROUND(RANDBETWEEN(0,1),0))</f>
        <v>1</v>
      </c>
      <c r="AC7" s="187" t="n">
        <v>2002</v>
      </c>
      <c r="AD7" s="39" t="n">
        <v>2004</v>
      </c>
      <c r="AE7" s="39" t="n">
        <v>2005</v>
      </c>
      <c r="AF7" s="39" t="n">
        <v>2005</v>
      </c>
      <c r="AG7" s="39" t="n">
        <v>2005</v>
      </c>
      <c r="AH7" s="188"/>
      <c r="AI7" s="39" t="n">
        <v>2004</v>
      </c>
      <c r="AJ7" s="187" t="n">
        <v>11</v>
      </c>
      <c r="AK7" s="39" t="n">
        <v>6</v>
      </c>
      <c r="AL7" s="39" t="n">
        <v>4</v>
      </c>
      <c r="AM7" s="39" t="n">
        <v>1</v>
      </c>
      <c r="AN7" s="39" t="n">
        <v>2</v>
      </c>
      <c r="AO7" s="39"/>
      <c r="AP7" s="39" t="n">
        <v>6</v>
      </c>
      <c r="AQ7" s="187"/>
      <c r="AR7" s="39"/>
      <c r="AS7" s="39"/>
      <c r="AT7" s="39"/>
      <c r="AU7" s="39"/>
      <c r="AV7" s="39"/>
      <c r="AW7" s="39"/>
      <c r="AX7" s="187" t="n">
        <v>2015</v>
      </c>
      <c r="AY7" s="39" t="n">
        <v>2015</v>
      </c>
      <c r="AZ7" s="39" t="n">
        <v>2014</v>
      </c>
      <c r="BA7" s="39" t="n">
        <v>2014</v>
      </c>
      <c r="BB7" s="39" t="n">
        <v>2015</v>
      </c>
      <c r="BC7" s="39"/>
      <c r="BD7" s="39" t="n">
        <v>2014</v>
      </c>
      <c r="BE7" s="187" t="n">
        <v>4</v>
      </c>
      <c r="BF7" s="39" t="n">
        <v>4</v>
      </c>
      <c r="BG7" s="39" t="n">
        <v>4</v>
      </c>
      <c r="BH7" s="39" t="n">
        <v>4</v>
      </c>
      <c r="BI7" s="39" t="n">
        <v>4</v>
      </c>
      <c r="BJ7" s="39"/>
      <c r="BK7" s="39" t="n">
        <v>4</v>
      </c>
      <c r="BL7" s="189" t="n">
        <v>1.22671925413217</v>
      </c>
      <c r="BM7" s="189" t="n">
        <v>2.26121055381926</v>
      </c>
      <c r="BN7" s="189" t="n">
        <v>2.12520094307601</v>
      </c>
      <c r="BO7" s="189" t="n">
        <v>1.29444963522019</v>
      </c>
      <c r="BP7" s="189" t="n">
        <v>0.323142843416298</v>
      </c>
      <c r="BQ7" s="189" t="n">
        <v>0.14</v>
      </c>
      <c r="BR7" s="189" t="n">
        <v>1.45420005709883</v>
      </c>
      <c r="BS7" s="189" t="n">
        <v>11.9843882768785</v>
      </c>
      <c r="BT7" s="189" t="n">
        <v>-1.74756826751033</v>
      </c>
      <c r="BU7" s="189" t="n">
        <v>-1.71696457934415</v>
      </c>
      <c r="BV7" s="189" t="n">
        <v>-1.44253500467096</v>
      </c>
      <c r="BW7" s="189" t="n">
        <v>0.617682164779912</v>
      </c>
      <c r="BX7" s="189" t="n">
        <v>0.15</v>
      </c>
      <c r="BY7" s="189" t="n">
        <v>-0.495005667380912</v>
      </c>
      <c r="BZ7" s="190" t="n">
        <v>0.15</v>
      </c>
      <c r="CA7" s="190" t="n">
        <v>0.2</v>
      </c>
      <c r="CB7" s="190" t="n">
        <v>0.12</v>
      </c>
      <c r="CC7" s="190" t="n">
        <v>0.08</v>
      </c>
      <c r="CD7" s="190" t="n">
        <v>0.18</v>
      </c>
      <c r="CE7" s="190" t="n">
        <v>0.16</v>
      </c>
      <c r="CF7" s="190" t="n">
        <v>0.05</v>
      </c>
      <c r="CG7" s="190" t="n">
        <v>0.35</v>
      </c>
      <c r="CH7" s="190" t="n">
        <v>0.3</v>
      </c>
      <c r="CI7" s="190" t="n">
        <v>0.38</v>
      </c>
      <c r="CJ7" s="190" t="n">
        <v>0.42</v>
      </c>
      <c r="CK7" s="190" t="n">
        <v>0.32</v>
      </c>
      <c r="CL7" s="190" t="n">
        <v>0.34</v>
      </c>
      <c r="CM7" s="190" t="n">
        <v>0.45</v>
      </c>
      <c r="CN7" s="190" t="n">
        <v>0.15</v>
      </c>
      <c r="CO7" s="190" t="n">
        <v>0.2</v>
      </c>
      <c r="CP7" s="190" t="n">
        <v>0.12</v>
      </c>
      <c r="CQ7" s="190" t="n">
        <v>0.08</v>
      </c>
      <c r="CR7" s="190" t="n">
        <v>0.18</v>
      </c>
      <c r="CS7" s="190" t="n">
        <v>0.16</v>
      </c>
      <c r="CT7" s="190" t="n">
        <v>0.05</v>
      </c>
      <c r="CU7" s="190" t="n">
        <v>0.35</v>
      </c>
      <c r="CV7" s="190" t="n">
        <v>0.3</v>
      </c>
      <c r="CW7" s="190" t="n">
        <v>0.38</v>
      </c>
      <c r="CX7" s="190" t="n">
        <v>0.42</v>
      </c>
      <c r="CY7" s="190" t="n">
        <v>0.32</v>
      </c>
      <c r="CZ7" s="190" t="n">
        <v>0.34</v>
      </c>
      <c r="DA7" s="190" t="n">
        <v>0.45</v>
      </c>
    </row>
    <row r="8" customFormat="false" ht="15" hidden="false" customHeight="false" outlineLevel="0" collapsed="false">
      <c r="A8" s="39" t="n">
        <v>4</v>
      </c>
      <c r="B8" s="39" t="s">
        <v>12</v>
      </c>
      <c r="C8" s="39" t="s">
        <v>570</v>
      </c>
      <c r="D8" s="39" t="s">
        <v>581</v>
      </c>
      <c r="E8" s="39" t="s">
        <v>582</v>
      </c>
      <c r="F8" s="39"/>
      <c r="H8" s="39" t="s">
        <v>581</v>
      </c>
      <c r="I8" s="39"/>
      <c r="J8" s="185" t="n">
        <v>0</v>
      </c>
      <c r="K8" s="185" t="n">
        <f aca="false">J8</f>
        <v>0</v>
      </c>
      <c r="L8" s="39"/>
      <c r="M8" s="185" t="n">
        <v>0.4095</v>
      </c>
      <c r="N8" s="185" t="n">
        <v>0.4095</v>
      </c>
      <c r="O8" s="185" t="n">
        <f aca="false">N8</f>
        <v>0.4095</v>
      </c>
      <c r="P8" s="186" t="n">
        <f aca="false">N8</f>
        <v>0.4095</v>
      </c>
      <c r="Q8" s="186" t="n">
        <f aca="false">N8</f>
        <v>0.4095</v>
      </c>
      <c r="R8" s="39" t="n">
        <v>0</v>
      </c>
      <c r="S8" s="39" t="n">
        <f aca="false">IF($M8=1,1,IF($B8="SPRAVATO",1,0))</f>
        <v>0</v>
      </c>
      <c r="T8" s="39" t="n">
        <f aca="false">IF($M8=1,1,IF(OR($B8="SPRAVATO",$B8="Seltorexant"),1,0))</f>
        <v>0</v>
      </c>
      <c r="U8" s="39" t="n">
        <f aca="false">IF($M8=1,1,IF(OR($B8="SPRAVATO",$B8="FAAH in Anxious Distress"),1,0))</f>
        <v>0</v>
      </c>
      <c r="V8" s="39" t="n">
        <f aca="false">IF($M8=1,1,IF(OR($B8="SPRAVATO",$B8="FAAH in Anxious Distress",$B8="Seltorexant"),1,0))</f>
        <v>0</v>
      </c>
      <c r="W8" s="39" t="n">
        <v>0</v>
      </c>
      <c r="X8" s="39" t="n">
        <f aca="false">IF($M8=1,1,ROUND(RANDBETWEEN(0,1),0))</f>
        <v>0</v>
      </c>
      <c r="Y8" s="39" t="n">
        <f aca="false">IF($M8=1,1,ROUND(RANDBETWEEN(0,1),0))</f>
        <v>1</v>
      </c>
      <c r="Z8" s="39" t="n">
        <f aca="false">IF($M8=1,1,ROUND(RANDBETWEEN(0,1),0))</f>
        <v>0</v>
      </c>
      <c r="AA8" s="39" t="n">
        <f aca="false">IF($M8=1,1,ROUND(RANDBETWEEN(0,1),0))</f>
        <v>0</v>
      </c>
      <c r="AB8" s="39" t="n">
        <f aca="false">IF($M8=1,1,ROUND(RANDBETWEEN(0,1),0))</f>
        <v>0</v>
      </c>
      <c r="AC8" s="187" t="n">
        <v>2023</v>
      </c>
      <c r="AD8" s="188" t="n">
        <f aca="false">AC8+1</f>
        <v>2024</v>
      </c>
      <c r="AE8" s="188" t="n">
        <f aca="false">TRUNC($AD8+$AK8/12+AL$2/12)</f>
        <v>2025</v>
      </c>
      <c r="AF8" s="188" t="n">
        <f aca="false">TRUNC($AD8+$AK8/12+AM$2/12)</f>
        <v>2025</v>
      </c>
      <c r="AG8" s="188" t="n">
        <f aca="false">TRUNC($AD8+$AK8/12+AN$2/12)</f>
        <v>2025</v>
      </c>
      <c r="AH8" s="188" t="n">
        <f aca="false">AC8+1</f>
        <v>2024</v>
      </c>
      <c r="AI8" s="188" t="n">
        <f aca="false">TRUNC($AD8+$AK8/12+AP$2/12)</f>
        <v>2024</v>
      </c>
      <c r="AJ8" s="187" t="n">
        <v>7</v>
      </c>
      <c r="AK8" s="39" t="n">
        <v>3</v>
      </c>
      <c r="AL8" s="188" t="n">
        <f aca="false">IF((($AD8+$AK8/12+AL$2/12)-TRUNC($AD8+$AK8/12+AL$2/12))*12=0,1,(($AD8+$AK8/12+AL$2/12)-TRUNC($AD8+$AK8/12+AL$2/12))*12)</f>
        <v>3</v>
      </c>
      <c r="AM8" s="188" t="n">
        <f aca="false">IF((($AD8+$AK8/12+AM$2/12)-TRUNC($AD8+$AK8/12+AM$2/12))*12=0,1,(($AD8+$AK8/12+AM$2/12)-TRUNC($AD8+$AK8/12+AM$2/12))*12)</f>
        <v>3.99999999999909</v>
      </c>
      <c r="AN8" s="188" t="n">
        <f aca="false">IF((($AD8+$AK8/12+AN$2/12)-TRUNC($AD8+$AK8/12+AN$2/12))*12=0,1,(($AD8+$AK8/12+AN$2/12)-TRUNC($AD8+$AK8/12+AN$2/12))*12)</f>
        <v>3.99999999999909</v>
      </c>
      <c r="AO8" s="188" t="n">
        <f aca="false">AJ8</f>
        <v>7</v>
      </c>
      <c r="AP8" s="188" t="n">
        <f aca="false">IF((($AD8+$AK8/12+AP$2/12)-TRUNC($AD8+$AK8/12+AP$2/12))*12=0,1,(($AD8+$AK8/12+AP$2/12)-TRUNC($AD8+$AK8/12+AP$2/12))*12)</f>
        <v>3</v>
      </c>
      <c r="AQ8" s="39"/>
      <c r="AR8" s="39"/>
      <c r="AS8" s="39"/>
      <c r="AT8" s="39"/>
      <c r="AU8" s="39"/>
      <c r="AV8" s="39"/>
      <c r="AW8" s="39"/>
      <c r="AX8" s="39" t="n">
        <v>2032</v>
      </c>
      <c r="AY8" s="39" t="n">
        <v>2033</v>
      </c>
      <c r="AZ8" s="39" t="n">
        <v>2033</v>
      </c>
      <c r="BA8" s="39" t="n">
        <v>2033</v>
      </c>
      <c r="BB8" s="39" t="n">
        <v>2033</v>
      </c>
      <c r="BC8" s="39" t="n">
        <f aca="false">AH8+8</f>
        <v>2032</v>
      </c>
      <c r="BD8" s="39" t="n">
        <v>2033</v>
      </c>
      <c r="BE8" s="39" t="n">
        <v>7</v>
      </c>
      <c r="BF8" s="39" t="n">
        <v>3</v>
      </c>
      <c r="BG8" s="39" t="n">
        <v>3</v>
      </c>
      <c r="BH8" s="39" t="n">
        <v>3</v>
      </c>
      <c r="BI8" s="39" t="n">
        <v>3</v>
      </c>
      <c r="BJ8" s="39" t="n">
        <f aca="false">AO8</f>
        <v>7</v>
      </c>
      <c r="BK8" s="39" t="n">
        <v>3</v>
      </c>
      <c r="BL8" s="189" t="n">
        <v>1.22671925413217</v>
      </c>
      <c r="BM8" s="189" t="n">
        <v>2.26121055381926</v>
      </c>
      <c r="BN8" s="189" t="n">
        <v>2.12520094307601</v>
      </c>
      <c r="BO8" s="189" t="n">
        <v>1.29444963522019</v>
      </c>
      <c r="BP8" s="189" t="n">
        <v>0.323142843416298</v>
      </c>
      <c r="BQ8" s="189" t="n">
        <v>0.14</v>
      </c>
      <c r="BR8" s="189" t="n">
        <v>1.45420005709883</v>
      </c>
      <c r="BS8" s="189" t="n">
        <v>11.9843882768785</v>
      </c>
      <c r="BT8" s="189" t="n">
        <v>-1.74756826751033</v>
      </c>
      <c r="BU8" s="189" t="n">
        <v>-1.71696457934415</v>
      </c>
      <c r="BV8" s="189" t="n">
        <v>-1.44253500467096</v>
      </c>
      <c r="BW8" s="189" t="n">
        <v>0.617682164779912</v>
      </c>
      <c r="BX8" s="189" t="n">
        <v>0.15</v>
      </c>
      <c r="BY8" s="189" t="n">
        <v>-0.495005667380912</v>
      </c>
      <c r="BZ8" s="190" t="n">
        <v>0.22</v>
      </c>
      <c r="CA8" s="190" t="n">
        <v>0.27</v>
      </c>
      <c r="CB8" s="190" t="n">
        <v>0.17</v>
      </c>
      <c r="CC8" s="190" t="n">
        <v>0.14</v>
      </c>
      <c r="CD8" s="190" t="n">
        <v>0.23</v>
      </c>
      <c r="CE8" s="190" t="n">
        <v>0.23</v>
      </c>
      <c r="CF8" s="190" t="n">
        <v>0.06</v>
      </c>
      <c r="CG8" s="190" t="n">
        <v>0.28</v>
      </c>
      <c r="CH8" s="190" t="n">
        <v>0.23</v>
      </c>
      <c r="CI8" s="190" t="n">
        <v>0.33</v>
      </c>
      <c r="CJ8" s="190" t="n">
        <v>0.36</v>
      </c>
      <c r="CK8" s="190" t="n">
        <v>0.27</v>
      </c>
      <c r="CL8" s="190" t="n">
        <v>0.27</v>
      </c>
      <c r="CM8" s="190" t="n">
        <v>0.45</v>
      </c>
      <c r="CN8" s="190" t="n">
        <v>0.22</v>
      </c>
      <c r="CO8" s="190" t="n">
        <v>0.27</v>
      </c>
      <c r="CP8" s="190" t="n">
        <v>0.17</v>
      </c>
      <c r="CQ8" s="190" t="n">
        <v>0.14</v>
      </c>
      <c r="CR8" s="190" t="n">
        <v>0.23</v>
      </c>
      <c r="CS8" s="190" t="n">
        <v>0.23</v>
      </c>
      <c r="CT8" s="190" t="n">
        <v>0.06</v>
      </c>
      <c r="CU8" s="190" t="n">
        <v>0.28</v>
      </c>
      <c r="CV8" s="190" t="n">
        <v>0.23</v>
      </c>
      <c r="CW8" s="190" t="n">
        <v>0.33</v>
      </c>
      <c r="CX8" s="190" t="n">
        <v>0.36</v>
      </c>
      <c r="CY8" s="190" t="n">
        <v>0.27</v>
      </c>
      <c r="CZ8" s="190" t="n">
        <v>0.27</v>
      </c>
      <c r="DA8" s="190" t="n">
        <v>0.45</v>
      </c>
    </row>
    <row r="9" customFormat="false" ht="15" hidden="false" customHeight="false" outlineLevel="0" collapsed="false">
      <c r="A9" s="39" t="n">
        <v>5</v>
      </c>
      <c r="B9" s="39" t="s">
        <v>14</v>
      </c>
      <c r="C9" s="39" t="s">
        <v>528</v>
      </c>
      <c r="D9" s="39" t="s">
        <v>583</v>
      </c>
      <c r="E9" s="39" t="s">
        <v>584</v>
      </c>
      <c r="F9" s="39"/>
      <c r="H9" s="39" t="s">
        <v>583</v>
      </c>
      <c r="I9" s="39"/>
      <c r="J9" s="185" t="n">
        <v>0</v>
      </c>
      <c r="K9" s="185" t="n">
        <f aca="false">J9</f>
        <v>0</v>
      </c>
      <c r="L9" s="39"/>
      <c r="M9" s="185" t="n">
        <v>0.585</v>
      </c>
      <c r="N9" s="185" t="n">
        <v>0.585</v>
      </c>
      <c r="O9" s="185" t="n">
        <f aca="false">N9</f>
        <v>0.585</v>
      </c>
      <c r="P9" s="186" t="n">
        <f aca="false">N9</f>
        <v>0.585</v>
      </c>
      <c r="Q9" s="186" t="n">
        <f aca="false">N9</f>
        <v>0.585</v>
      </c>
      <c r="R9" s="39" t="n">
        <v>0</v>
      </c>
      <c r="S9" s="39" t="n">
        <f aca="false">IF($M9=1,1,IF($B9="SPRAVATO",1,0))</f>
        <v>0</v>
      </c>
      <c r="T9" s="39" t="n">
        <f aca="false">IF($M9=1,1,IF(OR($B9="SPRAVATO",$B9="Seltorexant"),1,0))</f>
        <v>0</v>
      </c>
      <c r="U9" s="39" t="n">
        <f aca="false">IF($M9=1,1,IF(OR($B9="SPRAVATO",$B9="FAAH in Anxious Distress"),1,0))</f>
        <v>0</v>
      </c>
      <c r="V9" s="39" t="n">
        <f aca="false">IF($M9=1,1,IF(OR($B9="SPRAVATO",$B9="FAAH in Anxious Distress",$B9="Seltorexant"),1,0))</f>
        <v>0</v>
      </c>
      <c r="W9" s="39" t="n">
        <v>1</v>
      </c>
      <c r="X9" s="39" t="n">
        <f aca="false">IF($M9=1,1,ROUND(RANDBETWEEN(0,1),0))</f>
        <v>1</v>
      </c>
      <c r="Y9" s="39" t="n">
        <f aca="false">IF($M9=1,1,ROUND(RANDBETWEEN(0,1),0))</f>
        <v>0</v>
      </c>
      <c r="Z9" s="39" t="n">
        <f aca="false">IF($M9=1,1,ROUND(RANDBETWEEN(0,1),0))</f>
        <v>0</v>
      </c>
      <c r="AA9" s="39" t="n">
        <f aca="false">IF($M9=1,1,ROUND(RANDBETWEEN(0,1),0))</f>
        <v>1</v>
      </c>
      <c r="AB9" s="39" t="n">
        <f aca="false">IF($M9=1,1,ROUND(RANDBETWEEN(0,1),0))</f>
        <v>1</v>
      </c>
      <c r="AC9" s="187" t="n">
        <v>2022</v>
      </c>
      <c r="AD9" s="188" t="n">
        <f aca="false">AC9+1</f>
        <v>2023</v>
      </c>
      <c r="AE9" s="188" t="n">
        <f aca="false">TRUNC($AD9+$AK9/12+AL$2/12)</f>
        <v>2024</v>
      </c>
      <c r="AF9" s="188" t="n">
        <f aca="false">TRUNC($AD9+$AK9/12+AM$2/12)</f>
        <v>2024</v>
      </c>
      <c r="AG9" s="188" t="n">
        <f aca="false">TRUNC($AD9+$AK9/12+AN$2/12)</f>
        <v>2024</v>
      </c>
      <c r="AH9" s="188" t="n">
        <f aca="false">AC9+1</f>
        <v>2023</v>
      </c>
      <c r="AI9" s="188" t="n">
        <f aca="false">TRUNC($AD9+$AK9/12+AP$2/12)</f>
        <v>2023</v>
      </c>
      <c r="AJ9" s="39" t="n">
        <v>4</v>
      </c>
      <c r="AK9" s="39" t="n">
        <v>1</v>
      </c>
      <c r="AL9" s="188" t="n">
        <f aca="false">IF((($AD9+$AK9/12+AL$2/12)-TRUNC($AD9+$AK9/12+AL$2/12))*12=0,1,(($AD9+$AK9/12+AL$2/12)-TRUNC($AD9+$AK9/12+AL$2/12))*12)</f>
        <v>0.999999999999091</v>
      </c>
      <c r="AM9" s="188" t="n">
        <f aca="false">IF((($AD9+$AK9/12+AM$2/12)-TRUNC($AD9+$AK9/12+AM$2/12))*12=0,1,(($AD9+$AK9/12+AM$2/12)-TRUNC($AD9+$AK9/12+AM$2/12))*12)</f>
        <v>1.99999999999818</v>
      </c>
      <c r="AN9" s="188" t="n">
        <f aca="false">IF((($AD9+$AK9/12+AN$2/12)-TRUNC($AD9+$AK9/12+AN$2/12))*12=0,1,(($AD9+$AK9/12+AN$2/12)-TRUNC($AD9+$AK9/12+AN$2/12))*12)</f>
        <v>1.99999999999818</v>
      </c>
      <c r="AO9" s="188" t="n">
        <f aca="false">AJ9</f>
        <v>4</v>
      </c>
      <c r="AP9" s="188" t="n">
        <f aca="false">IF((($AD9+$AK9/12+AP$2/12)-TRUNC($AD9+$AK9/12+AP$2/12))*12=0,1,(($AD9+$AK9/12+AP$2/12)-TRUNC($AD9+$AK9/12+AP$2/12))*12)</f>
        <v>0.999999999999091</v>
      </c>
      <c r="AQ9" s="39"/>
      <c r="AR9" s="39"/>
      <c r="AS9" s="39"/>
      <c r="AT9" s="39"/>
      <c r="AU9" s="39"/>
      <c r="AV9" s="39"/>
      <c r="AW9" s="39"/>
      <c r="AX9" s="39" t="n">
        <v>2029</v>
      </c>
      <c r="AY9" s="39" t="n">
        <v>2032</v>
      </c>
      <c r="AZ9" s="39" t="n">
        <v>2032</v>
      </c>
      <c r="BA9" s="39" t="n">
        <v>2032</v>
      </c>
      <c r="BB9" s="39" t="n">
        <v>2032</v>
      </c>
      <c r="BC9" s="39" t="n">
        <f aca="false">AH9+8</f>
        <v>2031</v>
      </c>
      <c r="BD9" s="39" t="n">
        <v>2032</v>
      </c>
      <c r="BE9" s="39" t="n">
        <v>7</v>
      </c>
      <c r="BF9" s="39" t="n">
        <v>1</v>
      </c>
      <c r="BG9" s="39" t="n">
        <v>1</v>
      </c>
      <c r="BH9" s="39" t="n">
        <v>1</v>
      </c>
      <c r="BI9" s="39" t="n">
        <v>1</v>
      </c>
      <c r="BJ9" s="39" t="n">
        <f aca="false">AO9</f>
        <v>4</v>
      </c>
      <c r="BK9" s="39" t="n">
        <v>1</v>
      </c>
      <c r="BL9" s="189" t="n">
        <v>1.22671925413217</v>
      </c>
      <c r="BM9" s="189" t="n">
        <v>2.26121055381926</v>
      </c>
      <c r="BN9" s="189" t="n">
        <v>2.12520094307601</v>
      </c>
      <c r="BO9" s="189" t="n">
        <v>1.29444963522019</v>
      </c>
      <c r="BP9" s="189" t="n">
        <v>0.323142843416298</v>
      </c>
      <c r="BQ9" s="189" t="n">
        <v>0.14</v>
      </c>
      <c r="BR9" s="189" t="n">
        <v>1.45420005709883</v>
      </c>
      <c r="BS9" s="189" t="n">
        <v>11.9843882768785</v>
      </c>
      <c r="BT9" s="189" t="n">
        <v>-1.74756826751033</v>
      </c>
      <c r="BU9" s="189" t="n">
        <v>-1.71696457934415</v>
      </c>
      <c r="BV9" s="189" t="n">
        <v>-1.44253500467096</v>
      </c>
      <c r="BW9" s="189" t="n">
        <v>0.617682164779912</v>
      </c>
      <c r="BX9" s="189" t="n">
        <v>0.15</v>
      </c>
      <c r="BY9" s="189" t="n">
        <v>-0.495005667380912</v>
      </c>
      <c r="BZ9" s="190" t="n">
        <v>0.15</v>
      </c>
      <c r="CA9" s="190" t="n">
        <v>0.2</v>
      </c>
      <c r="CB9" s="190" t="n">
        <v>0.12</v>
      </c>
      <c r="CC9" s="190" t="n">
        <v>0.08</v>
      </c>
      <c r="CD9" s="190" t="n">
        <v>0.18</v>
      </c>
      <c r="CE9" s="190" t="n">
        <v>0.16</v>
      </c>
      <c r="CF9" s="190" t="n">
        <v>0.05</v>
      </c>
      <c r="CG9" s="190" t="n">
        <v>0.35</v>
      </c>
      <c r="CH9" s="190" t="n">
        <v>0.3</v>
      </c>
      <c r="CI9" s="190" t="n">
        <v>0.38</v>
      </c>
      <c r="CJ9" s="190" t="n">
        <v>0.42</v>
      </c>
      <c r="CK9" s="190" t="n">
        <v>0.32</v>
      </c>
      <c r="CL9" s="190" t="n">
        <v>0.34</v>
      </c>
      <c r="CM9" s="190" t="n">
        <v>0.45</v>
      </c>
      <c r="CN9" s="190" t="n">
        <v>0.15</v>
      </c>
      <c r="CO9" s="190" t="n">
        <v>0.2</v>
      </c>
      <c r="CP9" s="190" t="n">
        <v>0.12</v>
      </c>
      <c r="CQ9" s="190" t="n">
        <v>0.08</v>
      </c>
      <c r="CR9" s="190" t="n">
        <v>0.18</v>
      </c>
      <c r="CS9" s="190" t="n">
        <v>0.16</v>
      </c>
      <c r="CT9" s="190" t="n">
        <v>0.05</v>
      </c>
      <c r="CU9" s="190" t="n">
        <v>0.35</v>
      </c>
      <c r="CV9" s="190" t="n">
        <v>0.3</v>
      </c>
      <c r="CW9" s="190" t="n">
        <v>0.38</v>
      </c>
      <c r="CX9" s="190" t="n">
        <v>0.42</v>
      </c>
      <c r="CY9" s="190" t="n">
        <v>0.32</v>
      </c>
      <c r="CZ9" s="190" t="n">
        <v>0.34</v>
      </c>
      <c r="DA9" s="190" t="n">
        <v>0.45</v>
      </c>
    </row>
    <row r="10" customFormat="false" ht="15" hidden="false" customHeight="false" outlineLevel="0" collapsed="false">
      <c r="A10" s="39" t="n">
        <v>42</v>
      </c>
      <c r="B10" s="39" t="s">
        <v>16</v>
      </c>
      <c r="C10" s="39" t="s">
        <v>578</v>
      </c>
      <c r="D10" s="39" t="s">
        <v>579</v>
      </c>
      <c r="E10" s="39" t="s">
        <v>580</v>
      </c>
      <c r="F10" s="39" t="s">
        <v>585</v>
      </c>
      <c r="H10" s="39" t="s">
        <v>579</v>
      </c>
      <c r="I10" s="39"/>
      <c r="J10" s="185" t="n">
        <v>1</v>
      </c>
      <c r="K10" s="185" t="n">
        <f aca="false">J10</f>
        <v>1</v>
      </c>
      <c r="L10" s="39"/>
      <c r="M10" s="185" t="n">
        <v>1</v>
      </c>
      <c r="N10" s="185" t="n">
        <v>1</v>
      </c>
      <c r="O10" s="185" t="n">
        <f aca="false">N10</f>
        <v>1</v>
      </c>
      <c r="P10" s="186" t="n">
        <f aca="false">N10</f>
        <v>1</v>
      </c>
      <c r="Q10" s="186" t="n">
        <f aca="false">N10</f>
        <v>1</v>
      </c>
      <c r="R10" s="186" t="n">
        <v>1</v>
      </c>
      <c r="S10" s="39" t="n">
        <f aca="false">IF($M10=1,1,IF($B10="SPRAVATO",1,0))</f>
        <v>1</v>
      </c>
      <c r="T10" s="39" t="n">
        <f aca="false">IF($M10=1,1,IF(OR($B10="SPRAVATO",$B10="Seltorexant"),1,0))</f>
        <v>1</v>
      </c>
      <c r="U10" s="39" t="n">
        <f aca="false">IF($M10=1,1,IF(OR($B10="SPRAVATO",$B10="FAAH in Anxious Distress"),1,0))</f>
        <v>1</v>
      </c>
      <c r="V10" s="39" t="n">
        <f aca="false">IF($M10=1,1,IF(OR($B10="SPRAVATO",$B10="FAAH in Anxious Distress",$B10="Seltorexant"),1,0))</f>
        <v>1</v>
      </c>
      <c r="W10" s="39" t="n">
        <v>1</v>
      </c>
      <c r="X10" s="39" t="n">
        <f aca="false">IF($M10=1,1,ROUND(RANDBETWEEN(0,1),0))</f>
        <v>1</v>
      </c>
      <c r="Y10" s="39" t="n">
        <f aca="false">IF($M10=1,1,ROUND(RANDBETWEEN(0,1),0))</f>
        <v>1</v>
      </c>
      <c r="Z10" s="39" t="n">
        <f aca="false">IF($M10=1,1,ROUND(RANDBETWEEN(0,1),0))</f>
        <v>1</v>
      </c>
      <c r="AA10" s="39" t="n">
        <f aca="false">IF($M10=1,1,ROUND(RANDBETWEEN(0,1),0))</f>
        <v>1</v>
      </c>
      <c r="AB10" s="39" t="n">
        <f aca="false">IF($M10=1,1,ROUND(RANDBETWEEN(0,1),0))</f>
        <v>1</v>
      </c>
      <c r="AC10" s="187" t="n">
        <v>2015</v>
      </c>
      <c r="AD10" s="188" t="n">
        <f aca="false">AC10+1</f>
        <v>2016</v>
      </c>
      <c r="AE10" s="188" t="n">
        <f aca="false">TRUNC($AD10+$AK10/12+AL$2/12)</f>
        <v>2017</v>
      </c>
      <c r="AF10" s="188" t="n">
        <f aca="false">TRUNC($AD10+$AK10/12+AM$2/12)</f>
        <v>2017</v>
      </c>
      <c r="AG10" s="188" t="n">
        <f aca="false">TRUNC($AD10+$AK10/12+AN$2/12)</f>
        <v>2017</v>
      </c>
      <c r="AH10" s="188" t="n">
        <f aca="false">AC10+1</f>
        <v>2016</v>
      </c>
      <c r="AI10" s="188" t="n">
        <f aca="false">TRUNC($AD10+$AK10/12+AP$2/12)</f>
        <v>2016</v>
      </c>
      <c r="AJ10" s="39" t="n">
        <v>7</v>
      </c>
      <c r="AK10" s="39" t="n">
        <v>7</v>
      </c>
      <c r="AL10" s="188" t="n">
        <f aca="false">IF((($AD10+$AK10/12+AL$2/12)-TRUNC($AD10+$AK10/12+AL$2/12))*12=0,1,(($AD10+$AK10/12+AL$2/12)-TRUNC($AD10+$AK10/12+AL$2/12))*12)</f>
        <v>6.99999999999909</v>
      </c>
      <c r="AM10" s="188" t="n">
        <f aca="false">IF((($AD10+$AK10/12+AM$2/12)-TRUNC($AD10+$AK10/12+AM$2/12))*12=0,1,(($AD10+$AK10/12+AM$2/12)-TRUNC($AD10+$AK10/12+AM$2/12))*12)</f>
        <v>7.99999999999818</v>
      </c>
      <c r="AN10" s="188" t="n">
        <f aca="false">IF((($AD10+$AK10/12+AN$2/12)-TRUNC($AD10+$AK10/12+AN$2/12))*12=0,1,(($AD10+$AK10/12+AN$2/12)-TRUNC($AD10+$AK10/12+AN$2/12))*12)</f>
        <v>7.99999999999818</v>
      </c>
      <c r="AO10" s="188" t="n">
        <f aca="false">AJ10</f>
        <v>7</v>
      </c>
      <c r="AP10" s="188" t="n">
        <f aca="false">IF((($AD10+$AK10/12+AP$2/12)-TRUNC($AD10+$AK10/12+AP$2/12))*12=0,1,(($AD10+$AK10/12+AP$2/12)-TRUNC($AD10+$AK10/12+AP$2/12))*12)</f>
        <v>6.99999999999909</v>
      </c>
      <c r="AQ10" s="187"/>
      <c r="AR10" s="39"/>
      <c r="AS10" s="39"/>
      <c r="AT10" s="39"/>
      <c r="AU10" s="39"/>
      <c r="AV10" s="39"/>
      <c r="AW10" s="39"/>
      <c r="AX10" s="187" t="n">
        <v>2027</v>
      </c>
      <c r="AY10" s="39" t="n">
        <v>2027</v>
      </c>
      <c r="AZ10" s="39" t="n">
        <v>2027</v>
      </c>
      <c r="BA10" s="39" t="n">
        <v>2027</v>
      </c>
      <c r="BB10" s="39" t="n">
        <v>2027</v>
      </c>
      <c r="BC10" s="39" t="n">
        <f aca="false">AH10+8</f>
        <v>2024</v>
      </c>
      <c r="BD10" s="39" t="n">
        <v>2027</v>
      </c>
      <c r="BE10" s="39" t="n">
        <v>2</v>
      </c>
      <c r="BF10" s="39" t="n">
        <v>2</v>
      </c>
      <c r="BG10" s="39" t="n">
        <v>2</v>
      </c>
      <c r="BH10" s="39" t="n">
        <v>2</v>
      </c>
      <c r="BI10" s="39" t="n">
        <v>2</v>
      </c>
      <c r="BJ10" s="39" t="n">
        <f aca="false">AO10</f>
        <v>7</v>
      </c>
      <c r="BK10" s="39" t="n">
        <v>2</v>
      </c>
      <c r="BL10" s="189" t="n">
        <v>1.22671925413217</v>
      </c>
      <c r="BM10" s="189" t="n">
        <v>2.26121055381926</v>
      </c>
      <c r="BN10" s="189" t="n">
        <v>2.12520094307601</v>
      </c>
      <c r="BO10" s="189" t="n">
        <v>1.29444963522019</v>
      </c>
      <c r="BP10" s="189" t="n">
        <v>0.323142843416298</v>
      </c>
      <c r="BQ10" s="189" t="n">
        <v>0.14</v>
      </c>
      <c r="BR10" s="189" t="n">
        <v>1.45420005709883</v>
      </c>
      <c r="BS10" s="189" t="n">
        <v>11.9843882768785</v>
      </c>
      <c r="BT10" s="189" t="n">
        <v>-1.74756826751033</v>
      </c>
      <c r="BU10" s="189" t="n">
        <v>-1.71696457934415</v>
      </c>
      <c r="BV10" s="189" t="n">
        <v>-1.44253500467096</v>
      </c>
      <c r="BW10" s="189" t="n">
        <v>0.617682164779912</v>
      </c>
      <c r="BX10" s="189" t="n">
        <v>0.15</v>
      </c>
      <c r="BY10" s="189" t="n">
        <v>-0.495005667380912</v>
      </c>
      <c r="BZ10" s="190" t="n">
        <v>0.15</v>
      </c>
      <c r="CA10" s="190" t="n">
        <v>0.2</v>
      </c>
      <c r="CB10" s="190" t="n">
        <v>0.12</v>
      </c>
      <c r="CC10" s="190" t="n">
        <v>0.08</v>
      </c>
      <c r="CD10" s="190" t="n">
        <v>0.18</v>
      </c>
      <c r="CE10" s="190" t="n">
        <v>0.16</v>
      </c>
      <c r="CF10" s="190" t="n">
        <v>0.05</v>
      </c>
      <c r="CG10" s="190" t="n">
        <v>0.35</v>
      </c>
      <c r="CH10" s="190" t="n">
        <v>0.3</v>
      </c>
      <c r="CI10" s="190" t="n">
        <v>0.38</v>
      </c>
      <c r="CJ10" s="190" t="n">
        <v>0.42</v>
      </c>
      <c r="CK10" s="190" t="n">
        <v>0.32</v>
      </c>
      <c r="CL10" s="190" t="n">
        <v>0.34</v>
      </c>
      <c r="CM10" s="190" t="n">
        <v>0.45</v>
      </c>
      <c r="CN10" s="190" t="n">
        <v>0.15</v>
      </c>
      <c r="CO10" s="190" t="n">
        <v>0.2</v>
      </c>
      <c r="CP10" s="190" t="n">
        <v>0.12</v>
      </c>
      <c r="CQ10" s="190" t="n">
        <v>0.08</v>
      </c>
      <c r="CR10" s="190" t="n">
        <v>0.18</v>
      </c>
      <c r="CS10" s="190" t="n">
        <v>0.16</v>
      </c>
      <c r="CT10" s="190" t="n">
        <v>0.05</v>
      </c>
      <c r="CU10" s="190" t="n">
        <v>0.35</v>
      </c>
      <c r="CV10" s="190" t="n">
        <v>0.3</v>
      </c>
      <c r="CW10" s="190" t="n">
        <v>0.38</v>
      </c>
      <c r="CX10" s="190" t="n">
        <v>0.42</v>
      </c>
      <c r="CY10" s="190" t="n">
        <v>0.32</v>
      </c>
      <c r="CZ10" s="190" t="n">
        <v>0.34</v>
      </c>
      <c r="DA10" s="190" t="n">
        <v>0.45</v>
      </c>
    </row>
    <row r="11" customFormat="false" ht="15" hidden="false" customHeight="false" outlineLevel="0" collapsed="false">
      <c r="A11" s="39" t="n">
        <v>7</v>
      </c>
      <c r="B11" s="39" t="s">
        <v>18</v>
      </c>
      <c r="C11" s="39" t="s">
        <v>586</v>
      </c>
      <c r="D11" s="39" t="s">
        <v>587</v>
      </c>
      <c r="E11" s="39" t="s">
        <v>588</v>
      </c>
      <c r="F11" s="39"/>
      <c r="H11" s="39" t="s">
        <v>587</v>
      </c>
      <c r="I11" s="39"/>
      <c r="J11" s="185" t="n">
        <v>0</v>
      </c>
      <c r="K11" s="185" t="n">
        <f aca="false">J11</f>
        <v>0</v>
      </c>
      <c r="L11" s="39"/>
      <c r="M11" s="185" t="n">
        <v>0.1638</v>
      </c>
      <c r="N11" s="185" t="n">
        <v>0.1638</v>
      </c>
      <c r="O11" s="185" t="n">
        <f aca="false">N11</f>
        <v>0.1638</v>
      </c>
      <c r="P11" s="186" t="n">
        <f aca="false">N11</f>
        <v>0.1638</v>
      </c>
      <c r="Q11" s="186" t="n">
        <f aca="false">N11</f>
        <v>0.1638</v>
      </c>
      <c r="R11" s="39" t="n">
        <v>0</v>
      </c>
      <c r="S11" s="39" t="n">
        <f aca="false">IF($M11=1,1,IF($B11="SPRAVATO",1,0))</f>
        <v>0</v>
      </c>
      <c r="T11" s="39" t="n">
        <f aca="false">IF($M11=1,1,IF(OR($B11="SPRAVATO",$B11="Seltorexant"),1,0))</f>
        <v>0</v>
      </c>
      <c r="U11" s="39" t="n">
        <f aca="false">IF($M11=1,1,IF(OR($B11="SPRAVATO",$B11="FAAH in Anxious Distress"),1,0))</f>
        <v>0</v>
      </c>
      <c r="V11" s="39" t="n">
        <f aca="false">IF($M11=1,1,IF(OR($B11="SPRAVATO",$B11="FAAH in Anxious Distress",$B11="Seltorexant"),1,0))</f>
        <v>0</v>
      </c>
      <c r="W11" s="39" t="n">
        <v>0</v>
      </c>
      <c r="X11" s="39" t="n">
        <f aca="false">IF($M11=1,1,ROUND(RANDBETWEEN(0,1),0))</f>
        <v>0</v>
      </c>
      <c r="Y11" s="39" t="n">
        <f aca="false">IF($M11=1,1,ROUND(RANDBETWEEN(0,1),0))</f>
        <v>0</v>
      </c>
      <c r="Z11" s="39" t="n">
        <f aca="false">IF($M11=1,1,ROUND(RANDBETWEEN(0,1),0))</f>
        <v>1</v>
      </c>
      <c r="AA11" s="39" t="n">
        <f aca="false">IF($M11=1,1,ROUND(RANDBETWEEN(0,1),0))</f>
        <v>0</v>
      </c>
      <c r="AB11" s="39" t="n">
        <f aca="false">IF($M11=1,1,ROUND(RANDBETWEEN(0,1),0))</f>
        <v>0</v>
      </c>
      <c r="AC11" s="187" t="n">
        <v>2023</v>
      </c>
      <c r="AD11" s="188" t="n">
        <f aca="false">AC11+1</f>
        <v>2024</v>
      </c>
      <c r="AE11" s="188" t="n">
        <f aca="false">TRUNC($AD11+$AK11/12+AL$2/12)</f>
        <v>2025</v>
      </c>
      <c r="AF11" s="188" t="n">
        <f aca="false">TRUNC($AD11+$AK11/12+AM$2/12)</f>
        <v>2025</v>
      </c>
      <c r="AG11" s="188" t="n">
        <f aca="false">TRUNC($AD11+$AK11/12+AN$2/12)</f>
        <v>2025</v>
      </c>
      <c r="AH11" s="188" t="n">
        <f aca="false">AC11+1</f>
        <v>2024</v>
      </c>
      <c r="AI11" s="188" t="n">
        <f aca="false">TRUNC($AD11+$AK11/12+AP$2/12)</f>
        <v>2024</v>
      </c>
      <c r="AJ11" s="187" t="n">
        <v>6</v>
      </c>
      <c r="AK11" s="39" t="n">
        <v>9</v>
      </c>
      <c r="AL11" s="188" t="n">
        <f aca="false">IF((($AD11+$AK11/12+AL$2/12)-TRUNC($AD11+$AK11/12+AL$2/12))*12=0,1,(($AD11+$AK11/12+AL$2/12)-TRUNC($AD11+$AK11/12+AL$2/12))*12)</f>
        <v>9</v>
      </c>
      <c r="AM11" s="188" t="n">
        <f aca="false">IF((($AD11+$AK11/12+AM$2/12)-TRUNC($AD11+$AK11/12+AM$2/12))*12=0,1,(($AD11+$AK11/12+AM$2/12)-TRUNC($AD11+$AK11/12+AM$2/12))*12)</f>
        <v>9.99999999999909</v>
      </c>
      <c r="AN11" s="188" t="n">
        <f aca="false">IF((($AD11+$AK11/12+AN$2/12)-TRUNC($AD11+$AK11/12+AN$2/12))*12=0,1,(($AD11+$AK11/12+AN$2/12)-TRUNC($AD11+$AK11/12+AN$2/12))*12)</f>
        <v>9.99999999999909</v>
      </c>
      <c r="AO11" s="188" t="n">
        <f aca="false">AJ11</f>
        <v>6</v>
      </c>
      <c r="AP11" s="188" t="n">
        <f aca="false">IF((($AD11+$AK11/12+AP$2/12)-TRUNC($AD11+$AK11/12+AP$2/12))*12=0,1,(($AD11+$AK11/12+AP$2/12)-TRUNC($AD11+$AK11/12+AP$2/12))*12)</f>
        <v>9</v>
      </c>
      <c r="AQ11" s="39"/>
      <c r="AR11" s="39"/>
      <c r="AS11" s="39"/>
      <c r="AT11" s="39"/>
      <c r="AU11" s="39"/>
      <c r="AV11" s="39"/>
      <c r="AW11" s="39"/>
      <c r="AX11" s="39" t="n">
        <v>2033</v>
      </c>
      <c r="AY11" s="39" t="n">
        <v>2036</v>
      </c>
      <c r="AZ11" s="39" t="n">
        <v>2036</v>
      </c>
      <c r="BA11" s="39" t="n">
        <v>2036</v>
      </c>
      <c r="BB11" s="39" t="n">
        <v>2036</v>
      </c>
      <c r="BC11" s="39" t="n">
        <f aca="false">AH11+8</f>
        <v>2032</v>
      </c>
      <c r="BD11" s="39" t="n">
        <v>2036</v>
      </c>
      <c r="BE11" s="39" t="n">
        <v>6</v>
      </c>
      <c r="BF11" s="39" t="n">
        <v>9</v>
      </c>
      <c r="BG11" s="39" t="n">
        <v>9</v>
      </c>
      <c r="BH11" s="39" t="n">
        <v>9</v>
      </c>
      <c r="BI11" s="39" t="n">
        <v>9</v>
      </c>
      <c r="BJ11" s="39" t="n">
        <f aca="false">AO11</f>
        <v>6</v>
      </c>
      <c r="BK11" s="39" t="n">
        <v>9</v>
      </c>
      <c r="BL11" s="189" t="n">
        <v>1.22671925413217</v>
      </c>
      <c r="BM11" s="189" t="n">
        <v>2.26121055381926</v>
      </c>
      <c r="BN11" s="189" t="n">
        <v>2.12520094307601</v>
      </c>
      <c r="BO11" s="189" t="n">
        <v>1.29444963522019</v>
      </c>
      <c r="BP11" s="189" t="n">
        <v>0.323142843416298</v>
      </c>
      <c r="BQ11" s="189" t="n">
        <v>0.14</v>
      </c>
      <c r="BR11" s="189" t="n">
        <v>1.45420005709883</v>
      </c>
      <c r="BS11" s="189" t="n">
        <v>11.9843882768785</v>
      </c>
      <c r="BT11" s="189" t="n">
        <v>-1.74756826751033</v>
      </c>
      <c r="BU11" s="189" t="n">
        <v>-1.71696457934415</v>
      </c>
      <c r="BV11" s="189" t="n">
        <v>-1.44253500467096</v>
      </c>
      <c r="BW11" s="189" t="n">
        <v>0.617682164779912</v>
      </c>
      <c r="BX11" s="189" t="n">
        <v>0.15</v>
      </c>
      <c r="BY11" s="189" t="n">
        <v>-0.495005667380912</v>
      </c>
      <c r="BZ11" s="190" t="n">
        <v>0.15</v>
      </c>
      <c r="CA11" s="190" t="n">
        <v>0.2</v>
      </c>
      <c r="CB11" s="190" t="n">
        <v>0.12</v>
      </c>
      <c r="CC11" s="190" t="n">
        <v>0.08</v>
      </c>
      <c r="CD11" s="190" t="n">
        <v>0.18</v>
      </c>
      <c r="CE11" s="190" t="n">
        <v>0.16</v>
      </c>
      <c r="CF11" s="190" t="n">
        <v>0.05</v>
      </c>
      <c r="CG11" s="190" t="n">
        <v>0.35</v>
      </c>
      <c r="CH11" s="190" t="n">
        <v>0.3</v>
      </c>
      <c r="CI11" s="190" t="n">
        <v>0.38</v>
      </c>
      <c r="CJ11" s="190" t="n">
        <v>0.42</v>
      </c>
      <c r="CK11" s="190" t="n">
        <v>0.32</v>
      </c>
      <c r="CL11" s="190" t="n">
        <v>0.34</v>
      </c>
      <c r="CM11" s="190" t="n">
        <v>0.45</v>
      </c>
      <c r="CN11" s="190" t="n">
        <v>0.15</v>
      </c>
      <c r="CO11" s="190" t="n">
        <v>0.2</v>
      </c>
      <c r="CP11" s="190" t="n">
        <v>0.12</v>
      </c>
      <c r="CQ11" s="190" t="n">
        <v>0.08</v>
      </c>
      <c r="CR11" s="190" t="n">
        <v>0.18</v>
      </c>
      <c r="CS11" s="190" t="n">
        <v>0.16</v>
      </c>
      <c r="CT11" s="190" t="n">
        <v>0.05</v>
      </c>
      <c r="CU11" s="190" t="n">
        <v>0.35</v>
      </c>
      <c r="CV11" s="190" t="n">
        <v>0.3</v>
      </c>
      <c r="CW11" s="190" t="n">
        <v>0.38</v>
      </c>
      <c r="CX11" s="190" t="n">
        <v>0.42</v>
      </c>
      <c r="CY11" s="190" t="n">
        <v>0.32</v>
      </c>
      <c r="CZ11" s="190" t="n">
        <v>0.34</v>
      </c>
      <c r="DA11" s="190" t="n">
        <v>0.45</v>
      </c>
    </row>
    <row r="12" customFormat="false" ht="15" hidden="false" customHeight="false" outlineLevel="0" collapsed="false">
      <c r="A12" s="39" t="n">
        <v>66</v>
      </c>
      <c r="B12" s="39" t="s">
        <v>20</v>
      </c>
      <c r="C12" s="39" t="s">
        <v>528</v>
      </c>
      <c r="D12" s="39" t="s">
        <v>579</v>
      </c>
      <c r="E12" s="39" t="s">
        <v>589</v>
      </c>
      <c r="F12" s="39"/>
      <c r="H12" s="39" t="s">
        <v>579</v>
      </c>
      <c r="I12" s="39"/>
      <c r="J12" s="185" t="n">
        <v>1</v>
      </c>
      <c r="K12" s="185" t="n">
        <f aca="false">J12</f>
        <v>1</v>
      </c>
      <c r="L12" s="39"/>
      <c r="M12" s="185" t="n">
        <v>1</v>
      </c>
      <c r="N12" s="185" t="n">
        <v>1</v>
      </c>
      <c r="O12" s="185" t="n">
        <f aca="false">N12</f>
        <v>1</v>
      </c>
      <c r="P12" s="186" t="n">
        <f aca="false">N12</f>
        <v>1</v>
      </c>
      <c r="Q12" s="186" t="n">
        <f aca="false">N12</f>
        <v>1</v>
      </c>
      <c r="R12" s="186" t="n">
        <v>1</v>
      </c>
      <c r="S12" s="39" t="n">
        <f aca="false">IF($M12=1,1,IF($B12="SPRAVATO",1,0))</f>
        <v>1</v>
      </c>
      <c r="T12" s="39" t="n">
        <f aca="false">IF($M12=1,1,IF(OR($B12="SPRAVATO",$B12="Seltorexant"),1,0))</f>
        <v>1</v>
      </c>
      <c r="U12" s="39" t="n">
        <f aca="false">IF($M12=1,1,IF(OR($B12="SPRAVATO",$B12="FAAH in Anxious Distress"),1,0))</f>
        <v>1</v>
      </c>
      <c r="V12" s="39" t="n">
        <f aca="false">IF($M12=1,1,IF(OR($B12="SPRAVATO",$B12="FAAH in Anxious Distress",$B12="Seltorexant"),1,0))</f>
        <v>1</v>
      </c>
      <c r="W12" s="39" t="n">
        <v>1</v>
      </c>
      <c r="X12" s="39" t="n">
        <f aca="false">IF($M12=1,1,ROUND(RANDBETWEEN(0,1),0))</f>
        <v>1</v>
      </c>
      <c r="Y12" s="39" t="n">
        <f aca="false">IF($M12=1,1,ROUND(RANDBETWEEN(0,1),0))</f>
        <v>1</v>
      </c>
      <c r="Z12" s="39" t="n">
        <f aca="false">IF($M12=1,1,ROUND(RANDBETWEEN(0,1),0))</f>
        <v>1</v>
      </c>
      <c r="AA12" s="39" t="n">
        <f aca="false">IF($M12=1,1,ROUND(RANDBETWEEN(0,1),0))</f>
        <v>1</v>
      </c>
      <c r="AB12" s="39" t="n">
        <f aca="false">IF($M12=1,1,ROUND(RANDBETWEEN(0,1),0))</f>
        <v>1</v>
      </c>
      <c r="AC12" s="187" t="n">
        <v>1989</v>
      </c>
      <c r="AD12" s="39" t="n">
        <v>2000</v>
      </c>
      <c r="AE12" s="39" t="n">
        <v>2001</v>
      </c>
      <c r="AF12" s="39" t="n">
        <v>2000</v>
      </c>
      <c r="AG12" s="39" t="n">
        <v>2008</v>
      </c>
      <c r="AH12" s="188"/>
      <c r="AI12" s="39" t="n">
        <v>2005</v>
      </c>
      <c r="AJ12" s="39" t="n">
        <v>12</v>
      </c>
      <c r="AK12" s="39" t="n">
        <v>7</v>
      </c>
      <c r="AL12" s="39" t="n">
        <v>9</v>
      </c>
      <c r="AM12" s="39" t="n">
        <v>10</v>
      </c>
      <c r="AN12" s="39" t="n">
        <v>3</v>
      </c>
      <c r="AO12" s="39"/>
      <c r="AP12" s="39" t="n">
        <v>5</v>
      </c>
      <c r="AQ12" s="187"/>
      <c r="AR12" s="39"/>
      <c r="AS12" s="39"/>
      <c r="AT12" s="39"/>
      <c r="AU12" s="39"/>
      <c r="AV12" s="39"/>
      <c r="AW12" s="39"/>
      <c r="AX12" s="187" t="n">
        <v>2006</v>
      </c>
      <c r="AY12" s="39" t="n">
        <f aca="false">AD12+10</f>
        <v>2010</v>
      </c>
      <c r="AZ12" s="39" t="n">
        <f aca="false">AE12+10</f>
        <v>2011</v>
      </c>
      <c r="BA12" s="39" t="n">
        <f aca="false">AF12+10</f>
        <v>2010</v>
      </c>
      <c r="BB12" s="39" t="n">
        <f aca="false">AG12+10</f>
        <v>2018</v>
      </c>
      <c r="BC12" s="39"/>
      <c r="BD12" s="39" t="n">
        <f aca="false">AI12+10</f>
        <v>2015</v>
      </c>
      <c r="BE12" s="187" t="n">
        <v>3</v>
      </c>
      <c r="BF12" s="39" t="n">
        <f aca="false">AK12</f>
        <v>7</v>
      </c>
      <c r="BG12" s="39" t="n">
        <f aca="false">AL12</f>
        <v>9</v>
      </c>
      <c r="BH12" s="39" t="n">
        <f aca="false">AM12</f>
        <v>10</v>
      </c>
      <c r="BI12" s="39" t="n">
        <f aca="false">AN12</f>
        <v>3</v>
      </c>
      <c r="BJ12" s="39" t="n">
        <f aca="false">AO12</f>
        <v>0</v>
      </c>
      <c r="BK12" s="39" t="n">
        <f aca="false">AP12</f>
        <v>5</v>
      </c>
      <c r="BL12" s="189" t="n">
        <v>1.22671925413217</v>
      </c>
      <c r="BM12" s="189" t="n">
        <v>2.26121055381926</v>
      </c>
      <c r="BN12" s="189" t="n">
        <v>2.12520094307601</v>
      </c>
      <c r="BO12" s="189" t="n">
        <v>1.29444963522019</v>
      </c>
      <c r="BP12" s="189" t="n">
        <v>0.323142843416298</v>
      </c>
      <c r="BQ12" s="189" t="n">
        <v>0.14</v>
      </c>
      <c r="BR12" s="189" t="n">
        <v>1.45420005709883</v>
      </c>
      <c r="BS12" s="189" t="n">
        <v>11.9843882768785</v>
      </c>
      <c r="BT12" s="189" t="n">
        <v>-1.74756826751033</v>
      </c>
      <c r="BU12" s="189" t="n">
        <v>-1.71696457934415</v>
      </c>
      <c r="BV12" s="189" t="n">
        <v>-1.44253500467096</v>
      </c>
      <c r="BW12" s="189" t="n">
        <v>0.617682164779912</v>
      </c>
      <c r="BX12" s="189" t="n">
        <v>0.15</v>
      </c>
      <c r="BY12" s="189" t="n">
        <v>-0.495005667380912</v>
      </c>
      <c r="BZ12" s="190" t="n">
        <v>0.15</v>
      </c>
      <c r="CA12" s="190" t="n">
        <v>0.2</v>
      </c>
      <c r="CB12" s="190" t="n">
        <v>0.12</v>
      </c>
      <c r="CC12" s="190" t="n">
        <v>0.08</v>
      </c>
      <c r="CD12" s="190" t="n">
        <v>0.18</v>
      </c>
      <c r="CE12" s="190" t="n">
        <v>0.16</v>
      </c>
      <c r="CF12" s="190" t="n">
        <v>0.05</v>
      </c>
      <c r="CG12" s="190" t="n">
        <v>0.35</v>
      </c>
      <c r="CH12" s="190" t="n">
        <v>0.3</v>
      </c>
      <c r="CI12" s="190" t="n">
        <v>0.38</v>
      </c>
      <c r="CJ12" s="190" t="n">
        <v>0.42</v>
      </c>
      <c r="CK12" s="190" t="n">
        <v>0.32</v>
      </c>
      <c r="CL12" s="190" t="n">
        <v>0.34</v>
      </c>
      <c r="CM12" s="190" t="n">
        <v>0.45</v>
      </c>
      <c r="CN12" s="190" t="n">
        <v>0.15</v>
      </c>
      <c r="CO12" s="190" t="n">
        <v>0.2</v>
      </c>
      <c r="CP12" s="190" t="n">
        <v>0.12</v>
      </c>
      <c r="CQ12" s="190" t="n">
        <v>0.08</v>
      </c>
      <c r="CR12" s="190" t="n">
        <v>0.18</v>
      </c>
      <c r="CS12" s="190" t="n">
        <v>0.16</v>
      </c>
      <c r="CT12" s="190" t="n">
        <v>0.05</v>
      </c>
      <c r="CU12" s="190" t="n">
        <v>0.35</v>
      </c>
      <c r="CV12" s="190" t="n">
        <v>0.3</v>
      </c>
      <c r="CW12" s="190" t="n">
        <v>0.38</v>
      </c>
      <c r="CX12" s="190" t="n">
        <v>0.42</v>
      </c>
      <c r="CY12" s="190" t="n">
        <v>0.32</v>
      </c>
      <c r="CZ12" s="190" t="n">
        <v>0.34</v>
      </c>
      <c r="DA12" s="190" t="n">
        <v>0.45</v>
      </c>
    </row>
    <row r="13" customFormat="false" ht="15" hidden="false" customHeight="false" outlineLevel="0" collapsed="false">
      <c r="A13" s="39" t="n">
        <v>43</v>
      </c>
      <c r="B13" s="39" t="s">
        <v>22</v>
      </c>
      <c r="C13" s="39" t="s">
        <v>578</v>
      </c>
      <c r="D13" s="39" t="s">
        <v>579</v>
      </c>
      <c r="E13" s="39" t="s">
        <v>572</v>
      </c>
      <c r="F13" s="39"/>
      <c r="H13" s="39" t="s">
        <v>579</v>
      </c>
      <c r="I13" s="39"/>
      <c r="J13" s="185" t="n">
        <v>1</v>
      </c>
      <c r="K13" s="185" t="n">
        <f aca="false">J13</f>
        <v>1</v>
      </c>
      <c r="L13" s="39"/>
      <c r="M13" s="185" t="n">
        <v>1</v>
      </c>
      <c r="N13" s="185" t="n">
        <v>1</v>
      </c>
      <c r="O13" s="185" t="n">
        <f aca="false">N13</f>
        <v>1</v>
      </c>
      <c r="P13" s="186" t="n">
        <f aca="false">N13</f>
        <v>1</v>
      </c>
      <c r="Q13" s="186" t="n">
        <f aca="false">N13</f>
        <v>1</v>
      </c>
      <c r="R13" s="186" t="n">
        <v>1</v>
      </c>
      <c r="S13" s="39" t="n">
        <f aca="false">IF($M13=1,1,IF($B13="SPRAVATO",1,0))</f>
        <v>1</v>
      </c>
      <c r="T13" s="39" t="n">
        <f aca="false">IF($M13=1,1,IF(OR($B13="SPRAVATO",$B13="Seltorexant"),1,0))</f>
        <v>1</v>
      </c>
      <c r="U13" s="39" t="n">
        <f aca="false">IF($M13=1,1,IF(OR($B13="SPRAVATO",$B13="FAAH in Anxious Distress"),1,0))</f>
        <v>1</v>
      </c>
      <c r="V13" s="39" t="n">
        <f aca="false">IF($M13=1,1,IF(OR($B13="SPRAVATO",$B13="FAAH in Anxious Distress",$B13="Seltorexant"),1,0))</f>
        <v>1</v>
      </c>
      <c r="W13" s="39" t="n">
        <v>1</v>
      </c>
      <c r="X13" s="39" t="n">
        <f aca="false">IF($M13=1,1,ROUND(RANDBETWEEN(0,1),0))</f>
        <v>1</v>
      </c>
      <c r="Y13" s="39" t="n">
        <f aca="false">IF($M13=1,1,ROUND(RANDBETWEEN(0,1),0))</f>
        <v>1</v>
      </c>
      <c r="Z13" s="39" t="n">
        <f aca="false">IF($M13=1,1,ROUND(RANDBETWEEN(0,1),0))</f>
        <v>1</v>
      </c>
      <c r="AA13" s="39" t="n">
        <f aca="false">IF($M13=1,1,ROUND(RANDBETWEEN(0,1),0))</f>
        <v>1</v>
      </c>
      <c r="AB13" s="39" t="n">
        <f aca="false">IF($M13=1,1,ROUND(RANDBETWEEN(0,1),0))</f>
        <v>1</v>
      </c>
      <c r="AC13" s="187" t="n">
        <v>2016</v>
      </c>
      <c r="AD13" s="188" t="n">
        <f aca="false">AC13+1</f>
        <v>2017</v>
      </c>
      <c r="AE13" s="188" t="n">
        <f aca="false">TRUNC($AD13+$AK13/12+AL$2/12)</f>
        <v>2018</v>
      </c>
      <c r="AF13" s="188" t="n">
        <f aca="false">TRUNC($AD13+$AK13/12+AM$2/12)</f>
        <v>2018</v>
      </c>
      <c r="AG13" s="188" t="n">
        <f aca="false">TRUNC($AD13+$AK13/12+AN$2/12)</f>
        <v>2018</v>
      </c>
      <c r="AH13" s="188" t="n">
        <f aca="false">AC13+1</f>
        <v>2017</v>
      </c>
      <c r="AI13" s="188" t="n">
        <f aca="false">TRUNC($AD13+$AK13/12+AP$2/12)</f>
        <v>2017</v>
      </c>
      <c r="AJ13" s="39" t="n">
        <v>3</v>
      </c>
      <c r="AK13" s="39" t="n">
        <v>3</v>
      </c>
      <c r="AL13" s="188" t="n">
        <f aca="false">IF((($AD13+$AK13/12+AL$2/12)-TRUNC($AD13+$AK13/12+AL$2/12))*12=0,1,(($AD13+$AK13/12+AL$2/12)-TRUNC($AD13+$AK13/12+AL$2/12))*12)</f>
        <v>3</v>
      </c>
      <c r="AM13" s="188" t="n">
        <f aca="false">IF((($AD13+$AK13/12+AM$2/12)-TRUNC($AD13+$AK13/12+AM$2/12))*12=0,1,(($AD13+$AK13/12+AM$2/12)-TRUNC($AD13+$AK13/12+AM$2/12))*12)</f>
        <v>3.99999999999909</v>
      </c>
      <c r="AN13" s="188" t="n">
        <f aca="false">IF((($AD13+$AK13/12+AN$2/12)-TRUNC($AD13+$AK13/12+AN$2/12))*12=0,1,(($AD13+$AK13/12+AN$2/12)-TRUNC($AD13+$AK13/12+AN$2/12))*12)</f>
        <v>3.99999999999909</v>
      </c>
      <c r="AO13" s="188" t="n">
        <f aca="false">AJ13</f>
        <v>3</v>
      </c>
      <c r="AP13" s="188" t="n">
        <f aca="false">IF((($AD13+$AK13/12+AP$2/12)-TRUNC($AD13+$AK13/12+AP$2/12))*12=0,1,(($AD13+$AK13/12+AP$2/12)-TRUNC($AD13+$AK13/12+AP$2/12))*12)</f>
        <v>3</v>
      </c>
      <c r="AQ13" s="187"/>
      <c r="AR13" s="39"/>
      <c r="AS13" s="39"/>
      <c r="AT13" s="39"/>
      <c r="AU13" s="39"/>
      <c r="AV13" s="39"/>
      <c r="AW13" s="39"/>
      <c r="AX13" s="187" t="n">
        <v>2029</v>
      </c>
      <c r="AY13" s="39" t="n">
        <v>2033</v>
      </c>
      <c r="AZ13" s="39" t="n">
        <v>2033</v>
      </c>
      <c r="BA13" s="39" t="n">
        <v>2033</v>
      </c>
      <c r="BB13" s="39" t="n">
        <v>2033</v>
      </c>
      <c r="BC13" s="39" t="n">
        <f aca="false">AH13+8</f>
        <v>2025</v>
      </c>
      <c r="BD13" s="39" t="n">
        <v>2033</v>
      </c>
      <c r="BE13" s="187" t="n">
        <v>9</v>
      </c>
      <c r="BF13" s="39" t="n">
        <v>11</v>
      </c>
      <c r="BG13" s="39" t="n">
        <v>11</v>
      </c>
      <c r="BH13" s="39" t="n">
        <v>11</v>
      </c>
      <c r="BI13" s="39" t="n">
        <v>11</v>
      </c>
      <c r="BJ13" s="39" t="n">
        <f aca="false">AO13</f>
        <v>3</v>
      </c>
      <c r="BK13" s="39" t="n">
        <v>11</v>
      </c>
      <c r="BL13" s="189" t="n">
        <v>1.6</v>
      </c>
      <c r="BM13" s="189" t="n">
        <v>2.26121055381926</v>
      </c>
      <c r="BN13" s="189" t="n">
        <v>2.12520094307601</v>
      </c>
      <c r="BO13" s="189" t="n">
        <v>1.29444963522019</v>
      </c>
      <c r="BP13" s="189" t="n">
        <v>0.323142843416298</v>
      </c>
      <c r="BQ13" s="189" t="n">
        <v>0.14</v>
      </c>
      <c r="BR13" s="189" t="n">
        <v>1.45420005709883</v>
      </c>
      <c r="BS13" s="189" t="n">
        <v>11.9843882768785</v>
      </c>
      <c r="BT13" s="189" t="n">
        <v>-1.74756826751033</v>
      </c>
      <c r="BU13" s="189" t="n">
        <v>-1.71696457934415</v>
      </c>
      <c r="BV13" s="189" t="n">
        <v>-1.44253500467096</v>
      </c>
      <c r="BW13" s="189" t="n">
        <v>0.617682164779912</v>
      </c>
      <c r="BX13" s="189" t="n">
        <v>0.15</v>
      </c>
      <c r="BY13" s="189" t="n">
        <v>-0.495005667380912</v>
      </c>
      <c r="BZ13" s="190" t="n">
        <v>0.15</v>
      </c>
      <c r="CA13" s="190" t="n">
        <v>0.2</v>
      </c>
      <c r="CB13" s="190" t="n">
        <v>0.12</v>
      </c>
      <c r="CC13" s="190" t="n">
        <v>0.08</v>
      </c>
      <c r="CD13" s="190" t="n">
        <v>0.18</v>
      </c>
      <c r="CE13" s="190" t="n">
        <v>0.16</v>
      </c>
      <c r="CF13" s="190" t="n">
        <v>0.05</v>
      </c>
      <c r="CG13" s="190" t="n">
        <v>0.35</v>
      </c>
      <c r="CH13" s="190" t="n">
        <v>0.3</v>
      </c>
      <c r="CI13" s="190" t="n">
        <v>0.38</v>
      </c>
      <c r="CJ13" s="190" t="n">
        <v>0.42</v>
      </c>
      <c r="CK13" s="190" t="n">
        <v>0.32</v>
      </c>
      <c r="CL13" s="190" t="n">
        <v>0.34</v>
      </c>
      <c r="CM13" s="190" t="n">
        <v>0.45</v>
      </c>
      <c r="CN13" s="190" t="n">
        <v>0.15</v>
      </c>
      <c r="CO13" s="190" t="n">
        <v>0.2</v>
      </c>
      <c r="CP13" s="190" t="n">
        <v>0.12</v>
      </c>
      <c r="CQ13" s="190" t="n">
        <v>0.08</v>
      </c>
      <c r="CR13" s="190" t="n">
        <v>0.18</v>
      </c>
      <c r="CS13" s="190" t="n">
        <v>0.16</v>
      </c>
      <c r="CT13" s="190" t="n">
        <v>0.05</v>
      </c>
      <c r="CU13" s="190" t="n">
        <v>0.35</v>
      </c>
      <c r="CV13" s="190" t="n">
        <v>0.3</v>
      </c>
      <c r="CW13" s="190" t="n">
        <v>0.38</v>
      </c>
      <c r="CX13" s="190" t="n">
        <v>0.42</v>
      </c>
      <c r="CY13" s="190" t="n">
        <v>0.32</v>
      </c>
      <c r="CZ13" s="190" t="n">
        <v>0.34</v>
      </c>
      <c r="DA13" s="190" t="n">
        <v>0.45</v>
      </c>
    </row>
    <row r="14" customFormat="false" ht="15" hidden="false" customHeight="false" outlineLevel="0" collapsed="false">
      <c r="A14" s="39" t="n">
        <v>8</v>
      </c>
      <c r="B14" s="39" t="s">
        <v>37</v>
      </c>
      <c r="C14" s="39" t="s">
        <v>570</v>
      </c>
      <c r="D14" s="39" t="s">
        <v>579</v>
      </c>
      <c r="E14" s="39" t="s">
        <v>577</v>
      </c>
      <c r="F14" s="39"/>
      <c r="H14" s="39" t="s">
        <v>574</v>
      </c>
      <c r="I14" s="39"/>
      <c r="J14" s="185" t="n">
        <v>1</v>
      </c>
      <c r="K14" s="185" t="n">
        <f aca="false">J14</f>
        <v>1</v>
      </c>
      <c r="L14" s="39"/>
      <c r="M14" s="185" t="n">
        <v>1</v>
      </c>
      <c r="N14" s="185" t="n">
        <v>1</v>
      </c>
      <c r="O14" s="185" t="n">
        <f aca="false">N14</f>
        <v>1</v>
      </c>
      <c r="P14" s="186" t="n">
        <f aca="false">N14</f>
        <v>1</v>
      </c>
      <c r="Q14" s="186" t="n">
        <f aca="false">N14</f>
        <v>1</v>
      </c>
      <c r="R14" s="186" t="n">
        <v>1</v>
      </c>
      <c r="S14" s="39" t="n">
        <f aca="false">IF($M14=1,1,IF($B14="SPRAVATO",1,0))</f>
        <v>1</v>
      </c>
      <c r="T14" s="39" t="n">
        <f aca="false">IF($M14=1,1,IF(OR($B14="SPRAVATO",$B14="Seltorexant"),1,0))</f>
        <v>1</v>
      </c>
      <c r="U14" s="39" t="n">
        <f aca="false">IF($M14=1,1,IF(OR($B14="SPRAVATO",$B14="FAAH in Anxious Distress"),1,0))</f>
        <v>1</v>
      </c>
      <c r="V14" s="39" t="n">
        <f aca="false">IF($M14=1,1,IF(OR($B14="SPRAVATO",$B14="FAAH in Anxious Distress",$B14="Seltorexant"),1,0))</f>
        <v>1</v>
      </c>
      <c r="W14" s="39" t="n">
        <v>1</v>
      </c>
      <c r="X14" s="39" t="n">
        <f aca="false">IF($M14=1,1,ROUND(RANDBETWEEN(0,1),0))</f>
        <v>1</v>
      </c>
      <c r="Y14" s="39" t="n">
        <f aca="false">IF($M14=1,1,ROUND(RANDBETWEEN(0,1),0))</f>
        <v>1</v>
      </c>
      <c r="Z14" s="39" t="n">
        <f aca="false">IF($M14=1,1,ROUND(RANDBETWEEN(0,1),0))</f>
        <v>1</v>
      </c>
      <c r="AA14" s="39" t="n">
        <f aca="false">IF($M14=1,1,ROUND(RANDBETWEEN(0,1),0))</f>
        <v>1</v>
      </c>
      <c r="AB14" s="39" t="n">
        <f aca="false">IF($M14=1,1,ROUND(RANDBETWEEN(0,1),0))</f>
        <v>1</v>
      </c>
      <c r="AC14" s="187" t="n">
        <v>2019</v>
      </c>
      <c r="AD14" s="188" t="n">
        <v>2019</v>
      </c>
      <c r="AE14" s="188" t="n">
        <f aca="false">TRUNC($AD14+$AK14/12+AL$2/12)</f>
        <v>2020</v>
      </c>
      <c r="AF14" s="188" t="n">
        <f aca="false">TRUNC($AD14+$AK14/12+AM$2/12)</f>
        <v>2021</v>
      </c>
      <c r="AG14" s="188" t="n">
        <f aca="false">TRUNC($AD14+$AK14/12+AN$2/12)</f>
        <v>2021</v>
      </c>
      <c r="AH14" s="188" t="n">
        <v>2022</v>
      </c>
      <c r="AI14" s="188" t="n">
        <f aca="false">TRUNC($AD14+$AK14/12+AP$2/12)</f>
        <v>2019</v>
      </c>
      <c r="AJ14" s="187" t="n">
        <v>3</v>
      </c>
      <c r="AK14" s="39" t="n">
        <v>11</v>
      </c>
      <c r="AL14" s="188" t="n">
        <f aca="false">IF((($AD14+$AK14/12+AL$2/12)-TRUNC($AD14+$AK14/12+AL$2/12))*12=0,1,(($AD14+$AK14/12+AL$2/12)-TRUNC($AD14+$AK14/12+AL$2/12))*12)</f>
        <v>11.0000000000009</v>
      </c>
      <c r="AM14" s="188" t="n">
        <f aca="false">IF((($AD14+$AK14/12+AM$2/12)-TRUNC($AD14+$AK14/12+AM$2/12))*12=0,1,(($AD14+$AK14/12+AM$2/12)-TRUNC($AD14+$AK14/12+AM$2/12))*12)</f>
        <v>1</v>
      </c>
      <c r="AN14" s="188" t="n">
        <f aca="false">IF((($AD14+$AK14/12+AN$2/12)-TRUNC($AD14+$AK14/12+AN$2/12))*12=0,1,(($AD14+$AK14/12+AN$2/12)-TRUNC($AD14+$AK14/12+AN$2/12))*12)</f>
        <v>1</v>
      </c>
      <c r="AO14" s="188" t="n">
        <v>11</v>
      </c>
      <c r="AP14" s="188" t="n">
        <f aca="false">IF((($AD14+$AK14/12+AP$2/12)-TRUNC($AD14+$AK14/12+AP$2/12))*12=0,1,(($AD14+$AK14/12+AP$2/12)-TRUNC($AD14+$AK14/12+AP$2/12))*12)</f>
        <v>11.0000000000009</v>
      </c>
      <c r="AQ14" s="39" t="n">
        <v>7.5</v>
      </c>
      <c r="AR14" s="39"/>
      <c r="AS14" s="39"/>
      <c r="AT14" s="39"/>
      <c r="AU14" s="39"/>
      <c r="AV14" s="39"/>
      <c r="AW14" s="39"/>
      <c r="AX14" s="188" t="n">
        <v>2026</v>
      </c>
      <c r="AY14" s="39" t="n">
        <v>2031</v>
      </c>
      <c r="AZ14" s="39" t="n">
        <v>2031</v>
      </c>
      <c r="BA14" s="39" t="n">
        <v>2031</v>
      </c>
      <c r="BB14" s="39" t="n">
        <v>2031</v>
      </c>
      <c r="BC14" s="39" t="n">
        <f aca="false">AH14+8</f>
        <v>2030</v>
      </c>
      <c r="BD14" s="39" t="n">
        <v>2031</v>
      </c>
      <c r="BE14" s="39" t="n">
        <v>6</v>
      </c>
      <c r="BF14" s="39" t="n">
        <v>1</v>
      </c>
      <c r="BG14" s="39" t="n">
        <v>1</v>
      </c>
      <c r="BH14" s="39" t="n">
        <v>1</v>
      </c>
      <c r="BI14" s="39" t="n">
        <v>1</v>
      </c>
      <c r="BJ14" s="39" t="n">
        <f aca="false">AO14</f>
        <v>11</v>
      </c>
      <c r="BK14" s="39" t="n">
        <v>1</v>
      </c>
      <c r="BL14" s="189" t="n">
        <v>1.22671925413217</v>
      </c>
      <c r="BM14" s="189" t="n">
        <v>2.26121055381926</v>
      </c>
      <c r="BN14" s="189" t="n">
        <v>2.12520094307601</v>
      </c>
      <c r="BO14" s="189" t="n">
        <v>1.29444963522019</v>
      </c>
      <c r="BP14" s="189" t="n">
        <v>0.323142843416298</v>
      </c>
      <c r="BQ14" s="189" t="n">
        <v>0.14</v>
      </c>
      <c r="BR14" s="189" t="n">
        <v>1.45420005709883</v>
      </c>
      <c r="BS14" s="189" t="n">
        <v>-1.8</v>
      </c>
      <c r="BT14" s="189" t="n">
        <v>-1.74756826751033</v>
      </c>
      <c r="BU14" s="189" t="n">
        <v>-1.71696457934415</v>
      </c>
      <c r="BV14" s="189" t="n">
        <v>-1.44253500467096</v>
      </c>
      <c r="BW14" s="189" t="n">
        <v>0.617682164779912</v>
      </c>
      <c r="BX14" s="189" t="n">
        <v>0.15</v>
      </c>
      <c r="BY14" s="189" t="n">
        <v>-0.495005667380912</v>
      </c>
      <c r="BZ14" s="190" t="n">
        <v>0.22</v>
      </c>
      <c r="CA14" s="190" t="n">
        <v>0.27</v>
      </c>
      <c r="CB14" s="190" t="n">
        <v>0.17</v>
      </c>
      <c r="CC14" s="190" t="n">
        <v>0.14</v>
      </c>
      <c r="CD14" s="190" t="n">
        <v>0.23</v>
      </c>
      <c r="CE14" s="190" t="n">
        <v>0.23</v>
      </c>
      <c r="CF14" s="190" t="n">
        <v>0.06</v>
      </c>
      <c r="CG14" s="190" t="n">
        <v>0.28</v>
      </c>
      <c r="CH14" s="190" t="n">
        <v>0.23</v>
      </c>
      <c r="CI14" s="190" t="n">
        <v>0.33</v>
      </c>
      <c r="CJ14" s="190" t="n">
        <v>0.36</v>
      </c>
      <c r="CK14" s="190" t="n">
        <v>0.27</v>
      </c>
      <c r="CL14" s="190" t="n">
        <v>0.27</v>
      </c>
      <c r="CM14" s="190" t="n">
        <v>0.45</v>
      </c>
      <c r="CN14" s="190" t="n">
        <v>0.22</v>
      </c>
      <c r="CO14" s="190" t="n">
        <v>0.27</v>
      </c>
      <c r="CP14" s="190" t="n">
        <v>0.17</v>
      </c>
      <c r="CQ14" s="190" t="n">
        <v>0.14</v>
      </c>
      <c r="CR14" s="190" t="n">
        <v>0.23</v>
      </c>
      <c r="CS14" s="190" t="n">
        <v>0.23</v>
      </c>
      <c r="CT14" s="190" t="n">
        <v>0.06</v>
      </c>
      <c r="CU14" s="190" t="n">
        <v>0.28</v>
      </c>
      <c r="CV14" s="190" t="n">
        <v>0.23</v>
      </c>
      <c r="CW14" s="190" t="n">
        <v>0.33</v>
      </c>
      <c r="CX14" s="190" t="n">
        <v>0.36</v>
      </c>
      <c r="CY14" s="190" t="n">
        <v>0.27</v>
      </c>
      <c r="CZ14" s="190" t="n">
        <v>0.27</v>
      </c>
      <c r="DA14" s="190" t="n">
        <v>0.45</v>
      </c>
    </row>
    <row r="15" customFormat="false" ht="15" hidden="false" customHeight="false" outlineLevel="0" collapsed="false">
      <c r="A15" s="39" t="n">
        <v>9</v>
      </c>
      <c r="B15" s="39" t="s">
        <v>39</v>
      </c>
      <c r="C15" s="39" t="s">
        <v>570</v>
      </c>
      <c r="D15" s="39" t="s">
        <v>583</v>
      </c>
      <c r="E15" s="39" t="s">
        <v>577</v>
      </c>
      <c r="F15" s="39"/>
      <c r="H15" s="39" t="s">
        <v>590</v>
      </c>
      <c r="I15" s="39"/>
      <c r="J15" s="185" t="n">
        <v>0</v>
      </c>
      <c r="K15" s="185" t="n">
        <f aca="false">J15</f>
        <v>0</v>
      </c>
      <c r="L15" s="186" t="n">
        <v>0.164</v>
      </c>
      <c r="M15" s="186" t="n">
        <v>0.164</v>
      </c>
      <c r="N15" s="186" t="n">
        <v>0.164</v>
      </c>
      <c r="O15" s="186" t="n">
        <v>0.164</v>
      </c>
      <c r="P15" s="186" t="n">
        <v>0.164</v>
      </c>
      <c r="Q15" s="186" t="n">
        <v>0.164</v>
      </c>
      <c r="R15" s="39" t="n">
        <v>0</v>
      </c>
      <c r="S15" s="39" t="n">
        <f aca="false">IF($M15=1,1,IF($B15="SPRAVATO",1,0))</f>
        <v>0</v>
      </c>
      <c r="T15" s="39" t="n">
        <f aca="false">IF($M15=1,1,IF(OR($B15="SPRAVATO",$B15="Seltorexant"),1,0))</f>
        <v>0</v>
      </c>
      <c r="U15" s="39" t="n">
        <f aca="false">IF($M15=1,1,IF(OR($B15="SPRAVATO",$B15="FAAH in Anxious Distress"),1,0))</f>
        <v>0</v>
      </c>
      <c r="V15" s="39" t="n">
        <f aca="false">IF($M15=1,1,IF(OR($B15="SPRAVATO",$B15="FAAH in Anxious Distress",$B15="Seltorexant"),1,0))</f>
        <v>0</v>
      </c>
      <c r="W15" s="39" t="n">
        <v>0</v>
      </c>
      <c r="X15" s="39" t="n">
        <f aca="false">IF($M15=1,1,ROUND(RANDBETWEEN(0,1),0))</f>
        <v>1</v>
      </c>
      <c r="Y15" s="39" t="n">
        <f aca="false">IF($M15=1,1,ROUND(RANDBETWEEN(0,1),0))</f>
        <v>0</v>
      </c>
      <c r="Z15" s="39" t="n">
        <f aca="false">IF($M15=1,1,ROUND(RANDBETWEEN(0,1),0))</f>
        <v>1</v>
      </c>
      <c r="AA15" s="39" t="n">
        <f aca="false">IF($M15=1,1,ROUND(RANDBETWEEN(0,1),0))</f>
        <v>0</v>
      </c>
      <c r="AB15" s="39" t="n">
        <f aca="false">IF($M15=1,1,ROUND(RANDBETWEEN(0,1),0))</f>
        <v>0</v>
      </c>
      <c r="AC15" s="39" t="n">
        <v>2025</v>
      </c>
      <c r="AD15" s="188" t="n">
        <f aca="false">AC15+1</f>
        <v>2026</v>
      </c>
      <c r="AE15" s="188" t="n">
        <f aca="false">TRUNC($AD15+$AK15/12+AL$2/12)</f>
        <v>2027</v>
      </c>
      <c r="AF15" s="188" t="n">
        <f aca="false">TRUNC($AD15+$AK15/12+AM$2/12)</f>
        <v>2027</v>
      </c>
      <c r="AG15" s="188" t="n">
        <f aca="false">TRUNC($AD15+$AK15/12+AN$2/12)</f>
        <v>2027</v>
      </c>
      <c r="AH15" s="188" t="n">
        <f aca="false">AC15+1</f>
        <v>2026</v>
      </c>
      <c r="AI15" s="188" t="n">
        <f aca="false">TRUNC($AD15+$AK15/12+AP$2/12)</f>
        <v>2026</v>
      </c>
      <c r="AJ15" s="39" t="n">
        <v>11</v>
      </c>
      <c r="AK15" s="39" t="n">
        <v>9</v>
      </c>
      <c r="AL15" s="188" t="n">
        <f aca="false">IF((($AD15+$AK15/12+AL$2/12)-TRUNC($AD15+$AK15/12+AL$2/12))*12=0,1,(($AD15+$AK15/12+AL$2/12)-TRUNC($AD15+$AK15/12+AL$2/12))*12)</f>
        <v>9</v>
      </c>
      <c r="AM15" s="188" t="n">
        <f aca="false">IF((($AD15+$AK15/12+AM$2/12)-TRUNC($AD15+$AK15/12+AM$2/12))*12=0,1,(($AD15+$AK15/12+AM$2/12)-TRUNC($AD15+$AK15/12+AM$2/12))*12)</f>
        <v>9.99999999999909</v>
      </c>
      <c r="AN15" s="188" t="n">
        <f aca="false">IF((($AD15+$AK15/12+AN$2/12)-TRUNC($AD15+$AK15/12+AN$2/12))*12=0,1,(($AD15+$AK15/12+AN$2/12)-TRUNC($AD15+$AK15/12+AN$2/12))*12)</f>
        <v>9.99999999999909</v>
      </c>
      <c r="AO15" s="188" t="n">
        <f aca="false">AJ15</f>
        <v>11</v>
      </c>
      <c r="AP15" s="188" t="n">
        <f aca="false">IF((($AD15+$AK15/12+AP$2/12)-TRUNC($AD15+$AK15/12+AP$2/12))*12=0,1,(($AD15+$AK15/12+AP$2/12)-TRUNC($AD15+$AK15/12+AP$2/12))*12)</f>
        <v>9</v>
      </c>
      <c r="AQ15" s="39"/>
      <c r="AR15" s="39"/>
      <c r="AS15" s="39"/>
      <c r="AT15" s="39"/>
      <c r="AU15" s="39"/>
      <c r="AV15" s="39"/>
      <c r="AW15" s="39"/>
      <c r="AX15" s="39" t="n">
        <f aca="false">AC15+20</f>
        <v>2045</v>
      </c>
      <c r="AY15" s="39" t="n">
        <f aca="false">AD15+20</f>
        <v>2046</v>
      </c>
      <c r="AZ15" s="39" t="n">
        <f aca="false">$AY15</f>
        <v>2046</v>
      </c>
      <c r="BA15" s="39" t="n">
        <f aca="false">$AY15</f>
        <v>2046</v>
      </c>
      <c r="BB15" s="39" t="n">
        <f aca="false">$AY15</f>
        <v>2046</v>
      </c>
      <c r="BC15" s="39" t="n">
        <f aca="false">$AY15</f>
        <v>2046</v>
      </c>
      <c r="BD15" s="39" t="n">
        <f aca="false">$AY15</f>
        <v>2046</v>
      </c>
      <c r="BE15" s="39" t="n">
        <f aca="false">AJ15</f>
        <v>11</v>
      </c>
      <c r="BF15" s="39" t="n">
        <v>9</v>
      </c>
      <c r="BG15" s="39" t="n">
        <v>9</v>
      </c>
      <c r="BH15" s="39" t="n">
        <v>9</v>
      </c>
      <c r="BI15" s="39" t="n">
        <v>9</v>
      </c>
      <c r="BJ15" s="39" t="n">
        <f aca="false">AO15</f>
        <v>11</v>
      </c>
      <c r="BK15" s="39" t="n">
        <v>9</v>
      </c>
      <c r="BL15" s="189" t="n">
        <v>1.22671925413217</v>
      </c>
      <c r="BM15" s="189" t="n">
        <v>2.26121055381926</v>
      </c>
      <c r="BN15" s="189" t="n">
        <v>2.12520094307601</v>
      </c>
      <c r="BO15" s="189" t="n">
        <v>1.29444963522019</v>
      </c>
      <c r="BP15" s="189" t="n">
        <v>0.323142843416298</v>
      </c>
      <c r="BQ15" s="189" t="n">
        <v>0.14</v>
      </c>
      <c r="BR15" s="189" t="n">
        <v>1.45420005709883</v>
      </c>
      <c r="BS15" s="189" t="n">
        <v>11.9843882768785</v>
      </c>
      <c r="BT15" s="189" t="n">
        <v>-1.74756826751033</v>
      </c>
      <c r="BU15" s="189" t="n">
        <v>-1.71696457934415</v>
      </c>
      <c r="BV15" s="189" t="n">
        <v>-1.44253500467096</v>
      </c>
      <c r="BW15" s="189" t="n">
        <v>0.617682164779912</v>
      </c>
      <c r="BX15" s="189" t="n">
        <v>0.15</v>
      </c>
      <c r="BY15" s="189" t="n">
        <v>-0.495005667380912</v>
      </c>
      <c r="BZ15" s="190" t="n">
        <v>0.22</v>
      </c>
      <c r="CA15" s="190" t="n">
        <v>0.27</v>
      </c>
      <c r="CB15" s="190" t="n">
        <v>0.17</v>
      </c>
      <c r="CC15" s="190" t="n">
        <v>0.14</v>
      </c>
      <c r="CD15" s="190" t="n">
        <v>0.23</v>
      </c>
      <c r="CE15" s="190" t="n">
        <v>0.23</v>
      </c>
      <c r="CF15" s="190" t="n">
        <v>0.06</v>
      </c>
      <c r="CG15" s="190" t="n">
        <v>0.28</v>
      </c>
      <c r="CH15" s="190" t="n">
        <v>0.23</v>
      </c>
      <c r="CI15" s="190" t="n">
        <v>0.33</v>
      </c>
      <c r="CJ15" s="190" t="n">
        <v>0.36</v>
      </c>
      <c r="CK15" s="190" t="n">
        <v>0.27</v>
      </c>
      <c r="CL15" s="190" t="n">
        <v>0.34</v>
      </c>
      <c r="CM15" s="190" t="n">
        <v>0.45</v>
      </c>
      <c r="CN15" s="190" t="n">
        <v>0.22</v>
      </c>
      <c r="CO15" s="190" t="n">
        <v>0.27</v>
      </c>
      <c r="CP15" s="190" t="n">
        <v>0.17</v>
      </c>
      <c r="CQ15" s="190" t="n">
        <v>0.14</v>
      </c>
      <c r="CR15" s="190" t="n">
        <v>0.23</v>
      </c>
      <c r="CS15" s="190" t="n">
        <v>0.23</v>
      </c>
      <c r="CT15" s="190" t="n">
        <v>0.06</v>
      </c>
      <c r="CU15" s="190" t="n">
        <v>0.28</v>
      </c>
      <c r="CV15" s="190" t="n">
        <v>0.23</v>
      </c>
      <c r="CW15" s="190" t="n">
        <v>0.33</v>
      </c>
      <c r="CX15" s="190" t="n">
        <v>0.36</v>
      </c>
      <c r="CY15" s="190" t="n">
        <v>0.27</v>
      </c>
      <c r="CZ15" s="190" t="n">
        <v>0.27</v>
      </c>
      <c r="DA15" s="190" t="n">
        <v>0.45</v>
      </c>
    </row>
    <row r="16" customFormat="false" ht="15" hidden="false" customHeight="false" outlineLevel="0" collapsed="false">
      <c r="A16" s="39" t="n">
        <v>10</v>
      </c>
      <c r="B16" s="39" t="s">
        <v>26</v>
      </c>
      <c r="C16" s="39" t="s">
        <v>591</v>
      </c>
      <c r="D16" s="39" t="s">
        <v>587</v>
      </c>
      <c r="E16" s="39" t="s">
        <v>577</v>
      </c>
      <c r="F16" s="39"/>
      <c r="H16" s="39" t="s">
        <v>587</v>
      </c>
      <c r="I16" s="39"/>
      <c r="J16" s="185" t="n">
        <v>0</v>
      </c>
      <c r="K16" s="185" t="n">
        <f aca="false">J16</f>
        <v>0</v>
      </c>
      <c r="L16" s="186" t="n">
        <v>0.164</v>
      </c>
      <c r="M16" s="186" t="n">
        <v>0</v>
      </c>
      <c r="N16" s="185" t="n">
        <v>0</v>
      </c>
      <c r="O16" s="185" t="n">
        <f aca="false">N16</f>
        <v>0</v>
      </c>
      <c r="P16" s="186" t="n">
        <v>1</v>
      </c>
      <c r="Q16" s="186" t="n">
        <v>1</v>
      </c>
      <c r="R16" s="186" t="n">
        <v>0</v>
      </c>
      <c r="S16" s="39" t="n">
        <f aca="false">IF($M16=1,1,IF($B16="SPRAVATO",1,0))</f>
        <v>0</v>
      </c>
      <c r="T16" s="39" t="n">
        <f aca="false">IF($M16=1,1,IF(OR($B16="SPRAVATO",$B16="Seltorexant"),1,0))</f>
        <v>0</v>
      </c>
      <c r="U16" s="39" t="n">
        <f aca="false">IF($M16=1,1,IF(OR($B16="SPRAVATO",$B16="FAAH in Anxious Distress"),1,0))</f>
        <v>1</v>
      </c>
      <c r="V16" s="39" t="n">
        <f aca="false">IF($M16=1,1,IF(OR($B16="SPRAVATO",$B16="FAAH in Anxious Distress",$B16="Seltorexant"),1,0))</f>
        <v>1</v>
      </c>
      <c r="W16" s="39" t="n">
        <v>0</v>
      </c>
      <c r="X16" s="39" t="n">
        <f aca="false">IF($M16=1,1,ROUND(RANDBETWEEN(0,1),0))</f>
        <v>0</v>
      </c>
      <c r="Y16" s="39" t="n">
        <f aca="false">IF($M16=1,1,ROUND(RANDBETWEEN(0,1),0))</f>
        <v>0</v>
      </c>
      <c r="Z16" s="39" t="n">
        <f aca="false">IF($M16=1,1,ROUND(RANDBETWEEN(0,1),0))</f>
        <v>1</v>
      </c>
      <c r="AA16" s="39" t="n">
        <f aca="false">IF($M16=1,1,ROUND(RANDBETWEEN(0,1),0))</f>
        <v>1</v>
      </c>
      <c r="AB16" s="39" t="n">
        <f aca="false">IF($M16=1,1,ROUND(RANDBETWEEN(0,1),0))</f>
        <v>1</v>
      </c>
      <c r="AC16" s="187" t="n">
        <v>2026</v>
      </c>
      <c r="AD16" s="188" t="n">
        <f aca="false">AC16+1</f>
        <v>2027</v>
      </c>
      <c r="AE16" s="188" t="n">
        <f aca="false">TRUNC($AD16+$AK16/12+AL$2/12)</f>
        <v>2028</v>
      </c>
      <c r="AF16" s="188" t="n">
        <f aca="false">TRUNC($AD16+$AK16/12+AM$2/12)</f>
        <v>2028</v>
      </c>
      <c r="AG16" s="188" t="n">
        <f aca="false">TRUNC($AD16+$AK16/12+AN$2/12)</f>
        <v>2028</v>
      </c>
      <c r="AH16" s="188" t="n">
        <v>2027</v>
      </c>
      <c r="AI16" s="188" t="n">
        <f aca="false">TRUNC($AD16+$AK16/12+AP$2/12)</f>
        <v>2027</v>
      </c>
      <c r="AJ16" s="187" t="n">
        <v>4</v>
      </c>
      <c r="AK16" s="39" t="n">
        <v>7</v>
      </c>
      <c r="AL16" s="188" t="n">
        <f aca="false">IF((($AD16+$AK16/12+AL$2/12)-TRUNC($AD16+$AK16/12+AL$2/12))*12=0,1,(($AD16+$AK16/12+AL$2/12)-TRUNC($AD16+$AK16/12+AL$2/12))*12)</f>
        <v>6.99999999999909</v>
      </c>
      <c r="AM16" s="188" t="n">
        <f aca="false">IF((($AD16+$AK16/12+AM$2/12)-TRUNC($AD16+$AK16/12+AM$2/12))*12=0,1,(($AD16+$AK16/12+AM$2/12)-TRUNC($AD16+$AK16/12+AM$2/12))*12)</f>
        <v>7.99999999999818</v>
      </c>
      <c r="AN16" s="188" t="n">
        <f aca="false">IF((($AD16+$AK16/12+AN$2/12)-TRUNC($AD16+$AK16/12+AN$2/12))*12=0,1,(($AD16+$AK16/12+AN$2/12)-TRUNC($AD16+$AK16/12+AN$2/12))*12)</f>
        <v>7.99999999999818</v>
      </c>
      <c r="AO16" s="188" t="n">
        <v>2</v>
      </c>
      <c r="AP16" s="188" t="n">
        <f aca="false">IF((($AD16+$AK16/12+AP$2/12)-TRUNC($AD16+$AK16/12+AP$2/12))*12=0,1,(($AD16+$AK16/12+AP$2/12)-TRUNC($AD16+$AK16/12+AP$2/12))*12)</f>
        <v>6.99999999999909</v>
      </c>
      <c r="AQ16" s="39"/>
      <c r="AR16" s="39"/>
      <c r="AS16" s="39"/>
      <c r="AT16" s="39"/>
      <c r="AU16" s="39"/>
      <c r="AV16" s="39"/>
      <c r="AW16" s="39"/>
      <c r="AX16" s="39" t="n">
        <v>2034</v>
      </c>
      <c r="AY16" s="39" t="n">
        <v>2035</v>
      </c>
      <c r="AZ16" s="39" t="n">
        <v>2035</v>
      </c>
      <c r="BA16" s="39" t="n">
        <v>2035</v>
      </c>
      <c r="BB16" s="39" t="n">
        <v>2035</v>
      </c>
      <c r="BC16" s="39" t="n">
        <f aca="false">AH16+8</f>
        <v>2035</v>
      </c>
      <c r="BD16" s="39" t="n">
        <v>2035</v>
      </c>
      <c r="BE16" s="39" t="n">
        <v>5</v>
      </c>
      <c r="BF16" s="39" t="n">
        <v>5</v>
      </c>
      <c r="BG16" s="39" t="n">
        <v>5</v>
      </c>
      <c r="BH16" s="39" t="n">
        <v>5</v>
      </c>
      <c r="BI16" s="39" t="n">
        <v>5</v>
      </c>
      <c r="BJ16" s="39" t="n">
        <v>5</v>
      </c>
      <c r="BK16" s="39" t="n">
        <v>5</v>
      </c>
      <c r="BL16" s="189" t="n">
        <v>1.22671925413217</v>
      </c>
      <c r="BM16" s="189" t="n">
        <v>2.26121055381926</v>
      </c>
      <c r="BN16" s="189" t="n">
        <v>2.12520094307601</v>
      </c>
      <c r="BO16" s="189" t="n">
        <v>1.29444963522019</v>
      </c>
      <c r="BP16" s="189" t="n">
        <v>0.323142843416298</v>
      </c>
      <c r="BQ16" s="189" t="n">
        <v>0.14</v>
      </c>
      <c r="BR16" s="189" t="n">
        <v>1.45420005709883</v>
      </c>
      <c r="BS16" s="189" t="n">
        <v>11.9843882768785</v>
      </c>
      <c r="BT16" s="189" t="n">
        <v>-1.74756826751033</v>
      </c>
      <c r="BU16" s="189" t="n">
        <v>-1.71696457934415</v>
      </c>
      <c r="BV16" s="189" t="n">
        <v>-1.44253500467096</v>
      </c>
      <c r="BW16" s="189" t="n">
        <v>0.617682164779912</v>
      </c>
      <c r="BX16" s="189" t="n">
        <v>0.15</v>
      </c>
      <c r="BY16" s="189" t="n">
        <v>-0.495005667380912</v>
      </c>
      <c r="BZ16" s="190" t="n">
        <v>0.15</v>
      </c>
      <c r="CA16" s="190" t="n">
        <v>0.2</v>
      </c>
      <c r="CB16" s="190" t="n">
        <v>0.12</v>
      </c>
      <c r="CC16" s="190" t="n">
        <v>0.08</v>
      </c>
      <c r="CD16" s="190" t="n">
        <v>0.18</v>
      </c>
      <c r="CE16" s="190" t="n">
        <v>0.16</v>
      </c>
      <c r="CF16" s="190" t="n">
        <v>0.05</v>
      </c>
      <c r="CG16" s="190" t="n">
        <v>0.35</v>
      </c>
      <c r="CH16" s="190" t="n">
        <v>0.3</v>
      </c>
      <c r="CI16" s="190" t="n">
        <v>0.38</v>
      </c>
      <c r="CJ16" s="190" t="n">
        <v>0.42</v>
      </c>
      <c r="CK16" s="190" t="n">
        <v>0.32</v>
      </c>
      <c r="CL16" s="190" t="n">
        <v>0.34</v>
      </c>
      <c r="CM16" s="190" t="n">
        <v>0.45</v>
      </c>
      <c r="CN16" s="190" t="n">
        <v>0.15</v>
      </c>
      <c r="CO16" s="190" t="n">
        <v>0.2</v>
      </c>
      <c r="CP16" s="190" t="n">
        <v>0.12</v>
      </c>
      <c r="CQ16" s="190" t="n">
        <v>0.08</v>
      </c>
      <c r="CR16" s="190" t="n">
        <v>0.18</v>
      </c>
      <c r="CS16" s="190" t="n">
        <v>0.16</v>
      </c>
      <c r="CT16" s="190" t="n">
        <v>0.05</v>
      </c>
      <c r="CU16" s="190" t="n">
        <v>0.35</v>
      </c>
      <c r="CV16" s="190" t="n">
        <v>0.3</v>
      </c>
      <c r="CW16" s="190" t="n">
        <v>0.38</v>
      </c>
      <c r="CX16" s="190" t="n">
        <v>0.42</v>
      </c>
      <c r="CY16" s="190" t="n">
        <v>0.32</v>
      </c>
      <c r="CZ16" s="190" t="n">
        <v>0.34</v>
      </c>
      <c r="DA16" s="190" t="n">
        <v>0.45</v>
      </c>
    </row>
    <row r="17" customFormat="false" ht="15" hidden="false" customHeight="false" outlineLevel="0" collapsed="false">
      <c r="A17" s="39" t="n">
        <v>11</v>
      </c>
      <c r="B17" s="39" t="s">
        <v>41</v>
      </c>
      <c r="C17" s="39" t="s">
        <v>573</v>
      </c>
      <c r="D17" s="39" t="s">
        <v>571</v>
      </c>
      <c r="E17" s="39" t="s">
        <v>577</v>
      </c>
      <c r="F17" s="39"/>
      <c r="H17" s="39" t="s">
        <v>571</v>
      </c>
      <c r="I17" s="39"/>
      <c r="J17" s="185" t="n">
        <v>0</v>
      </c>
      <c r="K17" s="185" t="n">
        <f aca="false">J17</f>
        <v>0</v>
      </c>
      <c r="L17" s="39"/>
      <c r="M17" s="185" t="n">
        <v>0.25</v>
      </c>
      <c r="N17" s="185" t="n">
        <v>0.25</v>
      </c>
      <c r="O17" s="185" t="n">
        <f aca="false">N17</f>
        <v>0.25</v>
      </c>
      <c r="P17" s="186" t="n">
        <f aca="false">N17</f>
        <v>0.25</v>
      </c>
      <c r="Q17" s="186" t="n">
        <f aca="false">N17</f>
        <v>0.25</v>
      </c>
      <c r="R17" s="39" t="n">
        <v>0</v>
      </c>
      <c r="S17" s="39" t="n">
        <f aca="false">IF($M17=1,1,IF($B17="SPRAVATO",1,0))</f>
        <v>0</v>
      </c>
      <c r="T17" s="39" t="n">
        <f aca="false">IF($M17=1,1,IF(OR($B17="SPRAVATO",$B17="Seltorexant"),1,0))</f>
        <v>0</v>
      </c>
      <c r="U17" s="39" t="n">
        <f aca="false">IF($M17=1,1,IF(OR($B17="SPRAVATO",$B17="FAAH in Anxious Distress"),1,0))</f>
        <v>0</v>
      </c>
      <c r="V17" s="39" t="n">
        <f aca="false">IF($M17=1,1,IF(OR($B17="SPRAVATO",$B17="FAAH in Anxious Distress",$B17="Seltorexant"),1,0))</f>
        <v>0</v>
      </c>
      <c r="W17" s="39" t="n">
        <v>0</v>
      </c>
      <c r="X17" s="39" t="n">
        <f aca="false">IF($M17=1,1,ROUND(RANDBETWEEN(0,1),0))</f>
        <v>0</v>
      </c>
      <c r="Y17" s="39" t="n">
        <f aca="false">IF($M17=1,1,ROUND(RANDBETWEEN(0,1),0))</f>
        <v>1</v>
      </c>
      <c r="Z17" s="39" t="n">
        <f aca="false">IF($M17=1,1,ROUND(RANDBETWEEN(0,1),0))</f>
        <v>0</v>
      </c>
      <c r="AA17" s="39" t="n">
        <f aca="false">IF($M17=1,1,ROUND(RANDBETWEEN(0,1),0))</f>
        <v>0</v>
      </c>
      <c r="AB17" s="39" t="n">
        <f aca="false">IF($M17=1,1,ROUND(RANDBETWEEN(0,1),0))</f>
        <v>1</v>
      </c>
      <c r="AC17" s="187" t="n">
        <v>2026</v>
      </c>
      <c r="AD17" s="187" t="n">
        <v>2027</v>
      </c>
      <c r="AE17" s="188" t="n">
        <f aca="false">TRUNC($AD17+$AK17/12+AL$2/12)</f>
        <v>2029</v>
      </c>
      <c r="AF17" s="188" t="n">
        <f aca="false">TRUNC($AD17+$AK17/12+AM$2/12)</f>
        <v>2029</v>
      </c>
      <c r="AG17" s="188" t="n">
        <f aca="false">TRUNC($AD17+$AK17/12+AN$2/12)</f>
        <v>2029</v>
      </c>
      <c r="AH17" s="188" t="n">
        <f aca="false">AC17+1</f>
        <v>2027</v>
      </c>
      <c r="AI17" s="188" t="n">
        <f aca="false">TRUNC($AD17+$AK17/12+AP$2/12)</f>
        <v>2028</v>
      </c>
      <c r="AJ17" s="187" t="n">
        <v>11</v>
      </c>
      <c r="AK17" s="187" t="n">
        <v>12</v>
      </c>
      <c r="AL17" s="188" t="n">
        <f aca="false">IF((($AD17+$AK17/12+AL$2/12)-TRUNC($AD17+$AK17/12+AL$2/12))*12=0,1,(($AD17+$AK17/12+AL$2/12)-TRUNC($AD17+$AK17/12+AL$2/12))*12)</f>
        <v>1</v>
      </c>
      <c r="AM17" s="188" t="n">
        <f aca="false">IF((($AD17+$AK17/12+AM$2/12)-TRUNC($AD17+$AK17/12+AM$2/12))*12=0,1,(($AD17+$AK17/12+AM$2/12)-TRUNC($AD17+$AK17/12+AM$2/12))*12)</f>
        <v>0.999999999999091</v>
      </c>
      <c r="AN17" s="188" t="n">
        <f aca="false">IF((($AD17+$AK17/12+AN$2/12)-TRUNC($AD17+$AK17/12+AN$2/12))*12=0,1,(($AD17+$AK17/12+AN$2/12)-TRUNC($AD17+$AK17/12+AN$2/12))*12)</f>
        <v>0.999999999999091</v>
      </c>
      <c r="AO17" s="188" t="n">
        <f aca="false">AJ17</f>
        <v>11</v>
      </c>
      <c r="AP17" s="188" t="n">
        <f aca="false">IF((($AD17+$AK17/12+AP$2/12)-TRUNC($AD17+$AK17/12+AP$2/12))*12=0,1,(($AD17+$AK17/12+AP$2/12)-TRUNC($AD17+$AK17/12+AP$2/12))*12)</f>
        <v>1</v>
      </c>
      <c r="AQ17" s="39"/>
      <c r="AR17" s="39"/>
      <c r="AS17" s="39"/>
      <c r="AT17" s="39"/>
      <c r="AU17" s="39"/>
      <c r="AV17" s="39"/>
      <c r="AW17" s="39"/>
      <c r="AX17" s="39" t="n">
        <v>2032</v>
      </c>
      <c r="AY17" s="39" t="n">
        <f aca="false">AD17+10</f>
        <v>2037</v>
      </c>
      <c r="AZ17" s="188" t="n">
        <f aca="false">AY17</f>
        <v>2037</v>
      </c>
      <c r="BA17" s="188" t="n">
        <f aca="false">AY17</f>
        <v>2037</v>
      </c>
      <c r="BB17" s="188" t="n">
        <f aca="false">AY17</f>
        <v>2037</v>
      </c>
      <c r="BC17" s="39" t="n">
        <f aca="false">AH17+8</f>
        <v>2035</v>
      </c>
      <c r="BD17" s="188" t="n">
        <f aca="false">AY17</f>
        <v>2037</v>
      </c>
      <c r="BE17" s="188" t="n">
        <v>1</v>
      </c>
      <c r="BF17" s="188" t="n">
        <f aca="false">AK17</f>
        <v>12</v>
      </c>
      <c r="BG17" s="188" t="n">
        <f aca="false">AL17</f>
        <v>1</v>
      </c>
      <c r="BH17" s="188" t="n">
        <f aca="false">AM17</f>
        <v>0.999999999999091</v>
      </c>
      <c r="BI17" s="188" t="n">
        <f aca="false">AN17</f>
        <v>0.999999999999091</v>
      </c>
      <c r="BJ17" s="188" t="n">
        <f aca="false">AO17</f>
        <v>11</v>
      </c>
      <c r="BK17" s="188" t="n">
        <f aca="false">AP17</f>
        <v>1</v>
      </c>
      <c r="BL17" s="189" t="n">
        <v>1.22671925413217</v>
      </c>
      <c r="BM17" s="189" t="n">
        <v>2.26121055381926</v>
      </c>
      <c r="BN17" s="189" t="n">
        <v>2.12520094307601</v>
      </c>
      <c r="BO17" s="189" t="n">
        <v>1.29444963522019</v>
      </c>
      <c r="BP17" s="189" t="n">
        <v>0.323142843416298</v>
      </c>
      <c r="BQ17" s="189" t="n">
        <v>0.14</v>
      </c>
      <c r="BR17" s="189" t="n">
        <v>1.45420005709883</v>
      </c>
      <c r="BS17" s="189" t="n">
        <v>11.9843882768785</v>
      </c>
      <c r="BT17" s="189" t="n">
        <v>-1.74756826751033</v>
      </c>
      <c r="BU17" s="189" t="n">
        <v>-1.71696457934415</v>
      </c>
      <c r="BV17" s="189" t="n">
        <v>-1.44253500467096</v>
      </c>
      <c r="BW17" s="189" t="n">
        <v>0.617682164779912</v>
      </c>
      <c r="BX17" s="189" t="n">
        <v>0.15</v>
      </c>
      <c r="BY17" s="189" t="n">
        <v>-0.495005667380912</v>
      </c>
      <c r="BZ17" s="190" t="n">
        <v>0.15</v>
      </c>
      <c r="CA17" s="190" t="n">
        <v>0.2</v>
      </c>
      <c r="CB17" s="190" t="n">
        <v>0.12</v>
      </c>
      <c r="CC17" s="190" t="n">
        <v>0.08</v>
      </c>
      <c r="CD17" s="190" t="n">
        <v>0.18</v>
      </c>
      <c r="CE17" s="190" t="n">
        <v>0.16</v>
      </c>
      <c r="CF17" s="190" t="n">
        <v>0.05</v>
      </c>
      <c r="CG17" s="190" t="n">
        <v>0.35</v>
      </c>
      <c r="CH17" s="190" t="n">
        <v>0.3</v>
      </c>
      <c r="CI17" s="190" t="n">
        <v>0.38</v>
      </c>
      <c r="CJ17" s="190" t="n">
        <v>0.42</v>
      </c>
      <c r="CK17" s="190" t="n">
        <v>0.32</v>
      </c>
      <c r="CL17" s="190" t="n">
        <v>0.34</v>
      </c>
      <c r="CM17" s="190" t="n">
        <v>0.45</v>
      </c>
      <c r="CN17" s="190" t="n">
        <v>0.15</v>
      </c>
      <c r="CO17" s="190" t="n">
        <v>0.2</v>
      </c>
      <c r="CP17" s="190" t="n">
        <v>0.12</v>
      </c>
      <c r="CQ17" s="190" t="n">
        <v>0.08</v>
      </c>
      <c r="CR17" s="190" t="n">
        <v>0.18</v>
      </c>
      <c r="CS17" s="190" t="n">
        <v>0.16</v>
      </c>
      <c r="CT17" s="190" t="n">
        <v>0.05</v>
      </c>
      <c r="CU17" s="190" t="n">
        <v>0.35</v>
      </c>
      <c r="CV17" s="190" t="n">
        <v>0.3</v>
      </c>
      <c r="CW17" s="190" t="n">
        <v>0.38</v>
      </c>
      <c r="CX17" s="190" t="n">
        <v>0.42</v>
      </c>
      <c r="CY17" s="190" t="n">
        <v>0.32</v>
      </c>
      <c r="CZ17" s="190" t="n">
        <v>0.34</v>
      </c>
      <c r="DA17" s="190" t="n">
        <v>0.45</v>
      </c>
    </row>
    <row r="18" customFormat="false" ht="15" hidden="false" customHeight="false" outlineLevel="0" collapsed="false">
      <c r="A18" s="39" t="n">
        <v>12</v>
      </c>
      <c r="B18" s="39" t="s">
        <v>15</v>
      </c>
      <c r="C18" s="39" t="s">
        <v>15</v>
      </c>
      <c r="D18" s="39" t="s">
        <v>590</v>
      </c>
      <c r="E18" s="39" t="s">
        <v>577</v>
      </c>
      <c r="F18" s="39"/>
      <c r="H18" s="39" t="s">
        <v>590</v>
      </c>
      <c r="I18" s="39"/>
      <c r="J18" s="185" t="n">
        <v>0</v>
      </c>
      <c r="K18" s="185" t="n">
        <f aca="false">J18</f>
        <v>0</v>
      </c>
      <c r="L18" s="39"/>
      <c r="M18" s="185" t="n">
        <v>0.1044225</v>
      </c>
      <c r="N18" s="185" t="n">
        <v>0.1044225</v>
      </c>
      <c r="O18" s="185" t="n">
        <f aca="false">N18</f>
        <v>0.1044225</v>
      </c>
      <c r="P18" s="186" t="n">
        <f aca="false">N18</f>
        <v>0.1044225</v>
      </c>
      <c r="Q18" s="186" t="n">
        <f aca="false">N18</f>
        <v>0.1044225</v>
      </c>
      <c r="R18" s="39" t="n">
        <v>0</v>
      </c>
      <c r="S18" s="39" t="n">
        <f aca="false">IF($M18=1,1,IF($B18="SPRAVATO",1,0))</f>
        <v>0</v>
      </c>
      <c r="T18" s="39" t="n">
        <f aca="false">IF($M18=1,1,IF(OR($B18="SPRAVATO",$B18="Seltorexant"),1,0))</f>
        <v>0</v>
      </c>
      <c r="U18" s="39" t="n">
        <f aca="false">IF($M18=1,1,IF(OR($B18="SPRAVATO",$B18="FAAH in Anxious Distress"),1,0))</f>
        <v>0</v>
      </c>
      <c r="V18" s="39" t="n">
        <f aca="false">IF($M18=1,1,IF(OR($B18="SPRAVATO",$B18="FAAH in Anxious Distress",$B18="Seltorexant"),1,0))</f>
        <v>0</v>
      </c>
      <c r="W18" s="39" t="n">
        <v>0</v>
      </c>
      <c r="X18" s="39" t="n">
        <f aca="false">IF($M18=1,1,ROUND(RANDBETWEEN(0,1),0))</f>
        <v>0</v>
      </c>
      <c r="Y18" s="39" t="n">
        <f aca="false">IF($M18=1,1,ROUND(RANDBETWEEN(0,1),0))</f>
        <v>0</v>
      </c>
      <c r="Z18" s="39" t="n">
        <f aca="false">IF($M18=1,1,ROUND(RANDBETWEEN(0,1),0))</f>
        <v>1</v>
      </c>
      <c r="AA18" s="39" t="n">
        <f aca="false">IF($M18=1,1,ROUND(RANDBETWEEN(0,1),0))</f>
        <v>1</v>
      </c>
      <c r="AB18" s="39" t="n">
        <f aca="false">IF($M18=1,1,ROUND(RANDBETWEEN(0,1),0))</f>
        <v>0</v>
      </c>
      <c r="AC18" s="39" t="n">
        <v>2031</v>
      </c>
      <c r="AD18" s="188" t="n">
        <f aca="false">AC18+1</f>
        <v>2032</v>
      </c>
      <c r="AE18" s="188" t="n">
        <f aca="false">TRUNC($AD18+$AK18/12+AL$2/12)</f>
        <v>2033</v>
      </c>
      <c r="AF18" s="188" t="n">
        <f aca="false">TRUNC($AD18+$AK18/12+AM$2/12)</f>
        <v>2033</v>
      </c>
      <c r="AG18" s="188" t="n">
        <f aca="false">TRUNC($AD18+$AK18/12+AN$2/12)</f>
        <v>2033</v>
      </c>
      <c r="AH18" s="188" t="n">
        <f aca="false">AC18+1</f>
        <v>2032</v>
      </c>
      <c r="AI18" s="188" t="n">
        <f aca="false">TRUNC($AD18+$AK18/12+AP$2/12)</f>
        <v>2032</v>
      </c>
      <c r="AJ18" s="39" t="n">
        <v>3</v>
      </c>
      <c r="AK18" s="39" t="n">
        <v>3</v>
      </c>
      <c r="AL18" s="188" t="n">
        <f aca="false">IF((($AD18+$AK18/12+AL$2/12)-TRUNC($AD18+$AK18/12+AL$2/12))*12=0,1,(($AD18+$AK18/12+AL$2/12)-TRUNC($AD18+$AK18/12+AL$2/12))*12)</f>
        <v>3</v>
      </c>
      <c r="AM18" s="188" t="n">
        <f aca="false">IF((($AD18+$AK18/12+AM$2/12)-TRUNC($AD18+$AK18/12+AM$2/12))*12=0,1,(($AD18+$AK18/12+AM$2/12)-TRUNC($AD18+$AK18/12+AM$2/12))*12)</f>
        <v>3.99999999999909</v>
      </c>
      <c r="AN18" s="188" t="n">
        <f aca="false">IF((($AD18+$AK18/12+AN$2/12)-TRUNC($AD18+$AK18/12+AN$2/12))*12=0,1,(($AD18+$AK18/12+AN$2/12)-TRUNC($AD18+$AK18/12+AN$2/12))*12)</f>
        <v>3.99999999999909</v>
      </c>
      <c r="AO18" s="188" t="n">
        <f aca="false">AJ18</f>
        <v>3</v>
      </c>
      <c r="AP18" s="188" t="n">
        <f aca="false">IF((($AD18+$AK18/12+AP$2/12)-TRUNC($AD18+$AK18/12+AP$2/12))*12=0,1,(($AD18+$AK18/12+AP$2/12)-TRUNC($AD18+$AK18/12+AP$2/12))*12)</f>
        <v>3</v>
      </c>
      <c r="AQ18" s="39"/>
      <c r="AR18" s="39"/>
      <c r="AS18" s="39"/>
      <c r="AT18" s="39"/>
      <c r="AU18" s="39"/>
      <c r="AV18" s="39"/>
      <c r="AW18" s="39"/>
      <c r="AX18" s="39" t="n">
        <v>2041</v>
      </c>
      <c r="AY18" s="39" t="n">
        <v>2041</v>
      </c>
      <c r="AZ18" s="39" t="n">
        <v>2041</v>
      </c>
      <c r="BA18" s="39" t="n">
        <v>2041</v>
      </c>
      <c r="BB18" s="39" t="n">
        <v>2041</v>
      </c>
      <c r="BC18" s="39" t="n">
        <f aca="false">AH18+8</f>
        <v>2040</v>
      </c>
      <c r="BD18" s="39" t="n">
        <v>2041</v>
      </c>
      <c r="BE18" s="39" t="n">
        <v>3</v>
      </c>
      <c r="BF18" s="39" t="n">
        <v>3</v>
      </c>
      <c r="BG18" s="39" t="n">
        <v>3</v>
      </c>
      <c r="BH18" s="39" t="n">
        <v>3</v>
      </c>
      <c r="BI18" s="39" t="n">
        <v>3</v>
      </c>
      <c r="BJ18" s="39" t="n">
        <f aca="false">AO18</f>
        <v>3</v>
      </c>
      <c r="BK18" s="39" t="n">
        <v>3</v>
      </c>
      <c r="BL18" s="189" t="n">
        <v>1.22671925413217</v>
      </c>
      <c r="BM18" s="189" t="n">
        <v>2.26121055381926</v>
      </c>
      <c r="BN18" s="189" t="n">
        <v>2.12520094307601</v>
      </c>
      <c r="BO18" s="189" t="n">
        <v>1.29444963522019</v>
      </c>
      <c r="BP18" s="189" t="n">
        <v>0.323142843416298</v>
      </c>
      <c r="BQ18" s="189" t="n">
        <v>0.14</v>
      </c>
      <c r="BR18" s="189" t="n">
        <v>1.45420005709883</v>
      </c>
      <c r="BS18" s="189" t="n">
        <v>11.9843882768785</v>
      </c>
      <c r="BT18" s="189" t="n">
        <v>-1.74756826751033</v>
      </c>
      <c r="BU18" s="189" t="n">
        <v>-1.71696457934415</v>
      </c>
      <c r="BV18" s="189" t="n">
        <v>-1.44253500467096</v>
      </c>
      <c r="BW18" s="189" t="n">
        <v>0.617682164779912</v>
      </c>
      <c r="BX18" s="189" t="n">
        <v>0.15</v>
      </c>
      <c r="BY18" s="189" t="n">
        <v>-0.495005667380912</v>
      </c>
      <c r="BZ18" s="190" t="n">
        <v>0.15</v>
      </c>
      <c r="CA18" s="190" t="n">
        <v>0.2</v>
      </c>
      <c r="CB18" s="190" t="n">
        <v>0.12</v>
      </c>
      <c r="CC18" s="190" t="n">
        <v>0.08</v>
      </c>
      <c r="CD18" s="190" t="n">
        <v>0.18</v>
      </c>
      <c r="CE18" s="190" t="n">
        <v>0.16</v>
      </c>
      <c r="CF18" s="190" t="n">
        <v>0.05</v>
      </c>
      <c r="CG18" s="190" t="n">
        <v>0.35</v>
      </c>
      <c r="CH18" s="190" t="n">
        <v>0.3</v>
      </c>
      <c r="CI18" s="190" t="n">
        <v>0.38</v>
      </c>
      <c r="CJ18" s="190" t="n">
        <v>0.42</v>
      </c>
      <c r="CK18" s="190" t="n">
        <v>0.32</v>
      </c>
      <c r="CL18" s="190" t="n">
        <v>0.34</v>
      </c>
      <c r="CM18" s="190" t="n">
        <v>0.45</v>
      </c>
      <c r="CN18" s="190" t="n">
        <v>0.15</v>
      </c>
      <c r="CO18" s="190" t="n">
        <v>0.2</v>
      </c>
      <c r="CP18" s="190" t="n">
        <v>0.12</v>
      </c>
      <c r="CQ18" s="190" t="n">
        <v>0.08</v>
      </c>
      <c r="CR18" s="190" t="n">
        <v>0.18</v>
      </c>
      <c r="CS18" s="190" t="n">
        <v>0.16</v>
      </c>
      <c r="CT18" s="190" t="n">
        <v>0.05</v>
      </c>
      <c r="CU18" s="190" t="n">
        <v>0.35</v>
      </c>
      <c r="CV18" s="190" t="n">
        <v>0.3</v>
      </c>
      <c r="CW18" s="190" t="n">
        <v>0.38</v>
      </c>
      <c r="CX18" s="190" t="n">
        <v>0.42</v>
      </c>
      <c r="CY18" s="190" t="n">
        <v>0.32</v>
      </c>
      <c r="CZ18" s="190" t="n">
        <v>0.34</v>
      </c>
      <c r="DA18" s="190" t="n">
        <v>0.45</v>
      </c>
    </row>
    <row r="19" customFormat="false" ht="15" hidden="false" customHeight="false" outlineLevel="0" collapsed="false">
      <c r="A19" s="39" t="n">
        <v>13</v>
      </c>
      <c r="B19" s="39" t="s">
        <v>17</v>
      </c>
      <c r="C19" s="39" t="s">
        <v>17</v>
      </c>
      <c r="D19" s="39" t="s">
        <v>571</v>
      </c>
      <c r="E19" s="39" t="s">
        <v>577</v>
      </c>
      <c r="F19" s="39"/>
      <c r="H19" s="39" t="s">
        <v>571</v>
      </c>
      <c r="I19" s="39"/>
      <c r="J19" s="185" t="n">
        <v>0</v>
      </c>
      <c r="K19" s="185" t="n">
        <f aca="false">J19</f>
        <v>0</v>
      </c>
      <c r="L19" s="39"/>
      <c r="M19" s="185" t="n">
        <v>0.14</v>
      </c>
      <c r="N19" s="185" t="n">
        <v>0.14</v>
      </c>
      <c r="O19" s="185" t="n">
        <f aca="false">N19</f>
        <v>0.14</v>
      </c>
      <c r="P19" s="186" t="n">
        <f aca="false">N19</f>
        <v>0.14</v>
      </c>
      <c r="Q19" s="186" t="n">
        <f aca="false">N19</f>
        <v>0.14</v>
      </c>
      <c r="R19" s="39" t="n">
        <v>0</v>
      </c>
      <c r="S19" s="39" t="n">
        <f aca="false">IF($M19=1,1,IF($B19="SPRAVATO",1,0))</f>
        <v>0</v>
      </c>
      <c r="T19" s="39" t="n">
        <f aca="false">IF($M19=1,1,IF(OR($B19="SPRAVATO",$B19="Seltorexant"),1,0))</f>
        <v>0</v>
      </c>
      <c r="U19" s="39" t="n">
        <f aca="false">IF($M19=1,1,IF(OR($B19="SPRAVATO",$B19="FAAH in Anxious Distress"),1,0))</f>
        <v>0</v>
      </c>
      <c r="V19" s="39" t="n">
        <f aca="false">IF($M19=1,1,IF(OR($B19="SPRAVATO",$B19="FAAH in Anxious Distress",$B19="Seltorexant"),1,0))</f>
        <v>0</v>
      </c>
      <c r="W19" s="39" t="n">
        <v>0</v>
      </c>
      <c r="X19" s="39" t="n">
        <f aca="false">IF($M19=1,1,ROUND(RANDBETWEEN(0,1),0))</f>
        <v>0</v>
      </c>
      <c r="Y19" s="39" t="n">
        <f aca="false">IF($M19=1,1,ROUND(RANDBETWEEN(0,1),0))</f>
        <v>1</v>
      </c>
      <c r="Z19" s="39" t="n">
        <f aca="false">IF($M19=1,1,ROUND(RANDBETWEEN(0,1),0))</f>
        <v>1</v>
      </c>
      <c r="AA19" s="39" t="n">
        <f aca="false">IF($M19=1,1,ROUND(RANDBETWEEN(0,1),0))</f>
        <v>0</v>
      </c>
      <c r="AB19" s="39" t="n">
        <f aca="false">IF($M19=1,1,ROUND(RANDBETWEEN(0,1),0))</f>
        <v>0</v>
      </c>
      <c r="AC19" s="187" t="n">
        <v>2027</v>
      </c>
      <c r="AD19" s="187" t="n">
        <v>2027</v>
      </c>
      <c r="AE19" s="188" t="n">
        <f aca="false">TRUNC($AD19+$AK19/12+AL$2/12)</f>
        <v>2028</v>
      </c>
      <c r="AF19" s="188" t="n">
        <f aca="false">TRUNC($AD19+$AK19/12+AM$2/12)</f>
        <v>2028</v>
      </c>
      <c r="AG19" s="188" t="n">
        <f aca="false">TRUNC($AD19+$AK19/12+AN$2/12)</f>
        <v>2028</v>
      </c>
      <c r="AH19" s="188" t="n">
        <f aca="false">AC19+1</f>
        <v>2028</v>
      </c>
      <c r="AI19" s="188" t="n">
        <f aca="false">TRUNC($AD19+$AK19/12+AP$2/12)</f>
        <v>2027</v>
      </c>
      <c r="AJ19" s="187" t="n">
        <v>5</v>
      </c>
      <c r="AK19" s="39" t="n">
        <v>6</v>
      </c>
      <c r="AL19" s="188" t="n">
        <f aca="false">IF((($AD19+$AK19/12+AL$2/12)-TRUNC($AD19+$AK19/12+AL$2/12))*12=0,1,(($AD19+$AK19/12+AL$2/12)-TRUNC($AD19+$AK19/12+AL$2/12))*12)</f>
        <v>6</v>
      </c>
      <c r="AM19" s="188" t="n">
        <f aca="false">IF((($AD19+$AK19/12+AM$2/12)-TRUNC($AD19+$AK19/12+AM$2/12))*12=0,1,(($AD19+$AK19/12+AM$2/12)-TRUNC($AD19+$AK19/12+AM$2/12))*12)</f>
        <v>6.99999999999909</v>
      </c>
      <c r="AN19" s="188" t="n">
        <f aca="false">IF((($AD19+$AK19/12+AN$2/12)-TRUNC($AD19+$AK19/12+AN$2/12))*12=0,1,(($AD19+$AK19/12+AN$2/12)-TRUNC($AD19+$AK19/12+AN$2/12))*12)</f>
        <v>6.99999999999909</v>
      </c>
      <c r="AO19" s="188" t="n">
        <v>1</v>
      </c>
      <c r="AP19" s="188" t="n">
        <f aca="false">IF((($AD19+$AK19/12+AP$2/12)-TRUNC($AD19+$AK19/12+AP$2/12))*12=0,1,(($AD19+$AK19/12+AP$2/12)-TRUNC($AD19+$AK19/12+AP$2/12))*12)</f>
        <v>6</v>
      </c>
      <c r="AQ19" s="39"/>
      <c r="AR19" s="39"/>
      <c r="AS19" s="39"/>
      <c r="AT19" s="39"/>
      <c r="AU19" s="39"/>
      <c r="AV19" s="39"/>
      <c r="AW19" s="39"/>
      <c r="AX19" s="39" t="n">
        <v>2034</v>
      </c>
      <c r="AY19" s="39" t="n">
        <v>2034</v>
      </c>
      <c r="AZ19" s="39" t="n">
        <v>2034</v>
      </c>
      <c r="BA19" s="39" t="n">
        <v>2034</v>
      </c>
      <c r="BB19" s="39" t="n">
        <v>2034</v>
      </c>
      <c r="BC19" s="39" t="n">
        <v>2034</v>
      </c>
      <c r="BD19" s="39" t="n">
        <v>2034</v>
      </c>
      <c r="BE19" s="39" t="n">
        <f aca="false">AJ19</f>
        <v>5</v>
      </c>
      <c r="BF19" s="39" t="n">
        <v>5</v>
      </c>
      <c r="BG19" s="39" t="n">
        <v>5</v>
      </c>
      <c r="BH19" s="39" t="n">
        <v>5</v>
      </c>
      <c r="BI19" s="39" t="n">
        <v>5</v>
      </c>
      <c r="BJ19" s="39" t="n">
        <v>3</v>
      </c>
      <c r="BK19" s="39" t="n">
        <v>5</v>
      </c>
      <c r="BL19" s="189" t="n">
        <v>1.22671925413217</v>
      </c>
      <c r="BM19" s="189" t="n">
        <v>2.26121055381926</v>
      </c>
      <c r="BN19" s="189" t="n">
        <v>2.12520094307601</v>
      </c>
      <c r="BO19" s="189" t="n">
        <v>1.29444963522019</v>
      </c>
      <c r="BP19" s="189" t="n">
        <v>0.323142843416298</v>
      </c>
      <c r="BQ19" s="189" t="n">
        <v>0.14</v>
      </c>
      <c r="BR19" s="189" t="n">
        <v>1.45420005709883</v>
      </c>
      <c r="BS19" s="189" t="n">
        <v>11.9843882768785</v>
      </c>
      <c r="BT19" s="189" t="n">
        <v>-1.74756826751033</v>
      </c>
      <c r="BU19" s="189" t="n">
        <v>-1.71696457934415</v>
      </c>
      <c r="BV19" s="189" t="n">
        <v>-1.44253500467096</v>
      </c>
      <c r="BW19" s="189" t="n">
        <v>0.617682164779912</v>
      </c>
      <c r="BX19" s="189" t="n">
        <v>0.15</v>
      </c>
      <c r="BY19" s="189" t="n">
        <v>-0.495005667380912</v>
      </c>
      <c r="BZ19" s="190" t="n">
        <v>0.15</v>
      </c>
      <c r="CA19" s="190" t="n">
        <v>0.2</v>
      </c>
      <c r="CB19" s="190" t="n">
        <v>0.12</v>
      </c>
      <c r="CC19" s="190" t="n">
        <v>0.08</v>
      </c>
      <c r="CD19" s="190" t="n">
        <v>0.18</v>
      </c>
      <c r="CE19" s="190" t="n">
        <v>0.16</v>
      </c>
      <c r="CF19" s="190" t="n">
        <v>0.05</v>
      </c>
      <c r="CG19" s="190" t="n">
        <v>0.35</v>
      </c>
      <c r="CH19" s="190" t="n">
        <v>0.3</v>
      </c>
      <c r="CI19" s="190" t="n">
        <v>0.38</v>
      </c>
      <c r="CJ19" s="190" t="n">
        <v>0.42</v>
      </c>
      <c r="CK19" s="190" t="n">
        <v>0.32</v>
      </c>
      <c r="CL19" s="190" t="n">
        <v>0.34</v>
      </c>
      <c r="CM19" s="190" t="n">
        <v>0.45</v>
      </c>
      <c r="CN19" s="190" t="n">
        <v>0.15</v>
      </c>
      <c r="CO19" s="190" t="n">
        <v>0.2</v>
      </c>
      <c r="CP19" s="190" t="n">
        <v>0.12</v>
      </c>
      <c r="CQ19" s="190" t="n">
        <v>0.08</v>
      </c>
      <c r="CR19" s="190" t="n">
        <v>0.18</v>
      </c>
      <c r="CS19" s="190" t="n">
        <v>0.16</v>
      </c>
      <c r="CT19" s="190" t="n">
        <v>0.05</v>
      </c>
      <c r="CU19" s="190" t="n">
        <v>0.35</v>
      </c>
      <c r="CV19" s="190" t="n">
        <v>0.3</v>
      </c>
      <c r="CW19" s="190" t="n">
        <v>0.38</v>
      </c>
      <c r="CX19" s="190" t="n">
        <v>0.42</v>
      </c>
      <c r="CY19" s="190" t="n">
        <v>0.32</v>
      </c>
      <c r="CZ19" s="190" t="n">
        <v>0.34</v>
      </c>
      <c r="DA19" s="190" t="n">
        <v>0.45</v>
      </c>
    </row>
    <row r="20" customFormat="false" ht="15" hidden="false" customHeight="false" outlineLevel="0" collapsed="false">
      <c r="A20" s="39" t="n">
        <v>67</v>
      </c>
      <c r="B20" s="39" t="s">
        <v>32</v>
      </c>
      <c r="C20" s="39" t="s">
        <v>578</v>
      </c>
      <c r="D20" s="39" t="s">
        <v>579</v>
      </c>
      <c r="E20" s="39" t="s">
        <v>592</v>
      </c>
      <c r="F20" s="39"/>
      <c r="H20" s="39" t="s">
        <v>579</v>
      </c>
      <c r="I20" s="39"/>
      <c r="J20" s="185" t="n">
        <v>1</v>
      </c>
      <c r="K20" s="185" t="n">
        <f aca="false">J20</f>
        <v>1</v>
      </c>
      <c r="L20" s="39"/>
      <c r="M20" s="185" t="n">
        <v>1</v>
      </c>
      <c r="N20" s="185" t="n">
        <v>1</v>
      </c>
      <c r="O20" s="185" t="n">
        <f aca="false">N20</f>
        <v>1</v>
      </c>
      <c r="P20" s="186" t="n">
        <f aca="false">N20</f>
        <v>1</v>
      </c>
      <c r="Q20" s="186" t="n">
        <f aca="false">N20</f>
        <v>1</v>
      </c>
      <c r="R20" s="186" t="n">
        <v>1</v>
      </c>
      <c r="S20" s="39" t="n">
        <f aca="false">IF($M20=1,1,IF($B20="SPRAVATO",1,0))</f>
        <v>1</v>
      </c>
      <c r="T20" s="39" t="n">
        <f aca="false">IF($M20=1,1,IF(OR($B20="SPRAVATO",$B20="Seltorexant"),1,0))</f>
        <v>1</v>
      </c>
      <c r="U20" s="39" t="n">
        <f aca="false">IF($M20=1,1,IF(OR($B20="SPRAVATO",$B20="FAAH in Anxious Distress"),1,0))</f>
        <v>1</v>
      </c>
      <c r="V20" s="39" t="n">
        <f aca="false">IF($M20=1,1,IF(OR($B20="SPRAVATO",$B20="FAAH in Anxious Distress",$B20="Seltorexant"),1,0))</f>
        <v>1</v>
      </c>
      <c r="W20" s="39" t="n">
        <v>1</v>
      </c>
      <c r="X20" s="39" t="n">
        <f aca="false">IF($M20=1,1,ROUND(RANDBETWEEN(0,1),0))</f>
        <v>1</v>
      </c>
      <c r="Y20" s="39" t="n">
        <f aca="false">IF($M20=1,1,ROUND(RANDBETWEEN(0,1),0))</f>
        <v>1</v>
      </c>
      <c r="Z20" s="39" t="n">
        <f aca="false">IF($M20=1,1,ROUND(RANDBETWEEN(0,1),0))</f>
        <v>1</v>
      </c>
      <c r="AA20" s="39" t="n">
        <f aca="false">IF($M20=1,1,ROUND(RANDBETWEEN(0,1),0))</f>
        <v>1</v>
      </c>
      <c r="AB20" s="39" t="n">
        <f aca="false">IF($M20=1,1,ROUND(RANDBETWEEN(0,1),0))</f>
        <v>1</v>
      </c>
      <c r="AC20" s="39"/>
      <c r="AD20" s="187" t="n">
        <v>2010</v>
      </c>
      <c r="AE20" s="187" t="n">
        <v>2010</v>
      </c>
      <c r="AF20" s="187" t="n">
        <v>2010</v>
      </c>
      <c r="AG20" s="187" t="n">
        <v>2010</v>
      </c>
      <c r="AH20" s="188" t="n">
        <v>2010</v>
      </c>
      <c r="AI20" s="187" t="n">
        <v>2012</v>
      </c>
      <c r="AJ20" s="39" t="n">
        <v>1</v>
      </c>
      <c r="AK20" s="187" t="n">
        <v>9</v>
      </c>
      <c r="AL20" s="187" t="n">
        <v>9</v>
      </c>
      <c r="AM20" s="187" t="n">
        <v>9</v>
      </c>
      <c r="AN20" s="187" t="n">
        <v>9</v>
      </c>
      <c r="AO20" s="188" t="n">
        <f aca="false">AJ20</f>
        <v>1</v>
      </c>
      <c r="AP20" s="187" t="n">
        <v>9</v>
      </c>
      <c r="AQ20" s="39"/>
      <c r="AR20" s="187"/>
      <c r="AS20" s="187"/>
      <c r="AT20" s="187"/>
      <c r="AU20" s="187"/>
      <c r="AV20" s="187"/>
      <c r="AW20" s="187"/>
      <c r="AX20" s="39"/>
      <c r="AY20" s="187" t="n">
        <v>2017</v>
      </c>
      <c r="AZ20" s="187" t="n">
        <v>2017</v>
      </c>
      <c r="BA20" s="187" t="n">
        <v>2017</v>
      </c>
      <c r="BB20" s="187" t="n">
        <v>2017</v>
      </c>
      <c r="BC20" s="39" t="n">
        <f aca="false">AH20+8</f>
        <v>2018</v>
      </c>
      <c r="BD20" s="187" t="n">
        <v>2017</v>
      </c>
      <c r="BE20" s="39"/>
      <c r="BF20" s="187" t="n">
        <v>3</v>
      </c>
      <c r="BG20" s="187" t="n">
        <v>3</v>
      </c>
      <c r="BH20" s="187" t="n">
        <v>3</v>
      </c>
      <c r="BI20" s="187" t="n">
        <v>3</v>
      </c>
      <c r="BJ20" s="39" t="n">
        <f aca="false">AO20</f>
        <v>1</v>
      </c>
      <c r="BK20" s="187" t="n">
        <v>3</v>
      </c>
      <c r="BL20" s="189" t="n">
        <v>1.22671925413217</v>
      </c>
      <c r="BM20" s="189" t="n">
        <v>2.26121055381926</v>
      </c>
      <c r="BN20" s="189" t="n">
        <v>2.12520094307601</v>
      </c>
      <c r="BO20" s="189" t="n">
        <v>1.29444963522019</v>
      </c>
      <c r="BP20" s="189" t="n">
        <v>0.323142843416298</v>
      </c>
      <c r="BQ20" s="189" t="n">
        <v>0.14</v>
      </c>
      <c r="BR20" s="189" t="n">
        <v>1.45420005709883</v>
      </c>
      <c r="BS20" s="189" t="n">
        <v>11.9843882768785</v>
      </c>
      <c r="BT20" s="189" t="n">
        <v>-1.74756826751033</v>
      </c>
      <c r="BU20" s="189" t="n">
        <v>-1.71696457934415</v>
      </c>
      <c r="BV20" s="189" t="n">
        <v>-1.44253500467096</v>
      </c>
      <c r="BW20" s="189" t="n">
        <v>0.617682164779912</v>
      </c>
      <c r="BX20" s="189" t="n">
        <v>0.15</v>
      </c>
      <c r="BY20" s="189" t="n">
        <v>-0.495005667380912</v>
      </c>
      <c r="BZ20" s="190" t="n">
        <v>0.15</v>
      </c>
      <c r="CA20" s="190" t="n">
        <v>0.2</v>
      </c>
      <c r="CB20" s="190" t="n">
        <v>0.12</v>
      </c>
      <c r="CC20" s="190" t="n">
        <v>0.08</v>
      </c>
      <c r="CD20" s="190" t="n">
        <v>0.18</v>
      </c>
      <c r="CE20" s="190" t="n">
        <v>0.16</v>
      </c>
      <c r="CF20" s="190" t="n">
        <v>0.05</v>
      </c>
      <c r="CG20" s="190" t="n">
        <v>0.35</v>
      </c>
      <c r="CH20" s="190" t="n">
        <v>0.3</v>
      </c>
      <c r="CI20" s="190" t="n">
        <v>0.38</v>
      </c>
      <c r="CJ20" s="190" t="n">
        <v>0.42</v>
      </c>
      <c r="CK20" s="190" t="n">
        <v>0.32</v>
      </c>
      <c r="CL20" s="190" t="n">
        <v>0.34</v>
      </c>
      <c r="CM20" s="190" t="n">
        <v>0.45</v>
      </c>
      <c r="CN20" s="190" t="n">
        <v>0.15</v>
      </c>
      <c r="CO20" s="190" t="n">
        <v>0.2</v>
      </c>
      <c r="CP20" s="190" t="n">
        <v>0.12</v>
      </c>
      <c r="CQ20" s="190" t="n">
        <v>0.08</v>
      </c>
      <c r="CR20" s="190" t="n">
        <v>0.18</v>
      </c>
      <c r="CS20" s="190" t="n">
        <v>0.16</v>
      </c>
      <c r="CT20" s="190" t="n">
        <v>0.05</v>
      </c>
      <c r="CU20" s="190" t="n">
        <v>0.35</v>
      </c>
      <c r="CV20" s="190" t="n">
        <v>0.3</v>
      </c>
      <c r="CW20" s="190" t="n">
        <v>0.38</v>
      </c>
      <c r="CX20" s="190" t="n">
        <v>0.42</v>
      </c>
      <c r="CY20" s="190" t="n">
        <v>0.32</v>
      </c>
      <c r="CZ20" s="190" t="n">
        <v>0.34</v>
      </c>
      <c r="DA20" s="190" t="n">
        <v>0.45</v>
      </c>
    </row>
    <row r="21" customFormat="false" ht="15" hidden="false" customHeight="false" outlineLevel="0" collapsed="false">
      <c r="A21" s="39" t="n">
        <v>68</v>
      </c>
      <c r="B21" s="39" t="s">
        <v>10</v>
      </c>
      <c r="C21" s="39" t="s">
        <v>593</v>
      </c>
      <c r="D21" s="39" t="s">
        <v>579</v>
      </c>
      <c r="E21" s="39" t="s">
        <v>592</v>
      </c>
      <c r="F21" s="39"/>
      <c r="H21" s="39" t="s">
        <v>579</v>
      </c>
      <c r="I21" s="39"/>
      <c r="J21" s="185" t="n">
        <v>1</v>
      </c>
      <c r="K21" s="185" t="n">
        <f aca="false">J21</f>
        <v>1</v>
      </c>
      <c r="L21" s="39"/>
      <c r="M21" s="185" t="n">
        <v>1</v>
      </c>
      <c r="N21" s="185" t="n">
        <v>1</v>
      </c>
      <c r="O21" s="185" t="n">
        <f aca="false">N21</f>
        <v>1</v>
      </c>
      <c r="P21" s="186" t="n">
        <f aca="false">N21</f>
        <v>1</v>
      </c>
      <c r="Q21" s="186" t="n">
        <f aca="false">N21</f>
        <v>1</v>
      </c>
      <c r="R21" s="186" t="n">
        <v>1</v>
      </c>
      <c r="S21" s="39" t="n">
        <f aca="false">IF($M21=1,1,IF($B21="SPRAVATO",1,0))</f>
        <v>1</v>
      </c>
      <c r="T21" s="39" t="n">
        <f aca="false">IF($M21=1,1,IF(OR($B21="SPRAVATO",$B21="Seltorexant"),1,0))</f>
        <v>1</v>
      </c>
      <c r="U21" s="39" t="n">
        <f aca="false">IF($M21=1,1,IF(OR($B21="SPRAVATO",$B21="FAAH in Anxious Distress"),1,0))</f>
        <v>1</v>
      </c>
      <c r="V21" s="39" t="n">
        <f aca="false">IF($M21=1,1,IF(OR($B21="SPRAVATO",$B21="FAAH in Anxious Distress",$B21="Seltorexant"),1,0))</f>
        <v>1</v>
      </c>
      <c r="W21" s="39" t="n">
        <v>1</v>
      </c>
      <c r="X21" s="39" t="n">
        <f aca="false">IF($M21=1,1,ROUND(RANDBETWEEN(0,1),0))</f>
        <v>1</v>
      </c>
      <c r="Y21" s="39" t="n">
        <f aca="false">IF($M21=1,1,ROUND(RANDBETWEEN(0,1),0))</f>
        <v>1</v>
      </c>
      <c r="Z21" s="39" t="n">
        <f aca="false">IF($M21=1,1,ROUND(RANDBETWEEN(0,1),0))</f>
        <v>1</v>
      </c>
      <c r="AA21" s="39" t="n">
        <f aca="false">IF($M21=1,1,ROUND(RANDBETWEEN(0,1),0))</f>
        <v>1</v>
      </c>
      <c r="AB21" s="39" t="n">
        <f aca="false">IF($M21=1,1,ROUND(RANDBETWEEN(0,1),0))</f>
        <v>1</v>
      </c>
      <c r="AC21" s="39" t="n">
        <v>1981</v>
      </c>
      <c r="AD21" s="39" t="n">
        <v>1984</v>
      </c>
      <c r="AE21" s="39" t="n">
        <v>1984</v>
      </c>
      <c r="AF21" s="39" t="n">
        <v>1984</v>
      </c>
      <c r="AG21" s="39" t="n">
        <v>1984</v>
      </c>
      <c r="AH21" s="188" t="n">
        <f aca="false">AC21+1</f>
        <v>1982</v>
      </c>
      <c r="AI21" s="39" t="n">
        <v>1986</v>
      </c>
      <c r="AJ21" s="39" t="n">
        <v>11</v>
      </c>
      <c r="AK21" s="39" t="n">
        <v>7</v>
      </c>
      <c r="AL21" s="39" t="n">
        <v>7</v>
      </c>
      <c r="AM21" s="39" t="n">
        <v>7</v>
      </c>
      <c r="AN21" s="39" t="n">
        <v>7</v>
      </c>
      <c r="AO21" s="188" t="n">
        <f aca="false">AJ21</f>
        <v>11</v>
      </c>
      <c r="AP21" s="39" t="n">
        <v>7</v>
      </c>
      <c r="AQ21" s="39"/>
      <c r="AR21" s="39"/>
      <c r="AS21" s="39"/>
      <c r="AT21" s="39"/>
      <c r="AU21" s="39"/>
      <c r="AV21" s="39"/>
      <c r="AW21" s="39"/>
      <c r="AX21" s="39" t="n">
        <v>1991</v>
      </c>
      <c r="AY21" s="39" t="n">
        <v>1994</v>
      </c>
      <c r="AZ21" s="39" t="n">
        <v>1994</v>
      </c>
      <c r="BA21" s="39" t="n">
        <v>1994</v>
      </c>
      <c r="BB21" s="39" t="n">
        <v>1994</v>
      </c>
      <c r="BC21" s="39" t="n">
        <f aca="false">AH21+8</f>
        <v>1990</v>
      </c>
      <c r="BD21" s="39" t="n">
        <v>1994</v>
      </c>
      <c r="BE21" s="39" t="n">
        <v>11</v>
      </c>
      <c r="BF21" s="39" t="n">
        <v>7</v>
      </c>
      <c r="BG21" s="39" t="n">
        <v>7</v>
      </c>
      <c r="BH21" s="39" t="n">
        <v>7</v>
      </c>
      <c r="BI21" s="39" t="n">
        <v>7</v>
      </c>
      <c r="BJ21" s="39" t="n">
        <f aca="false">AO21</f>
        <v>11</v>
      </c>
      <c r="BK21" s="39" t="n">
        <v>7</v>
      </c>
      <c r="BL21" s="189" t="n">
        <v>1.22671925413217</v>
      </c>
      <c r="BM21" s="189" t="n">
        <v>2.26121055381926</v>
      </c>
      <c r="BN21" s="189" t="n">
        <v>2.12520094307601</v>
      </c>
      <c r="BO21" s="189" t="n">
        <v>1.29444963522019</v>
      </c>
      <c r="BP21" s="189" t="n">
        <v>0.323142843416298</v>
      </c>
      <c r="BQ21" s="189" t="n">
        <v>0.14</v>
      </c>
      <c r="BR21" s="189" t="n">
        <v>1.45420005709883</v>
      </c>
      <c r="BS21" s="189" t="n">
        <v>11.9843882768785</v>
      </c>
      <c r="BT21" s="189" t="n">
        <v>-1.74756826751033</v>
      </c>
      <c r="BU21" s="189" t="n">
        <v>-1.71696457934415</v>
      </c>
      <c r="BV21" s="189" t="n">
        <v>-1.44253500467096</v>
      </c>
      <c r="BW21" s="189" t="n">
        <v>0.617682164779912</v>
      </c>
      <c r="BX21" s="189" t="n">
        <v>0.15</v>
      </c>
      <c r="BY21" s="189" t="n">
        <v>-0.495005667380912</v>
      </c>
      <c r="BZ21" s="190" t="n">
        <v>0.15</v>
      </c>
      <c r="CA21" s="190" t="n">
        <v>0.2</v>
      </c>
      <c r="CB21" s="190" t="n">
        <v>0.12</v>
      </c>
      <c r="CC21" s="190" t="n">
        <v>0.08</v>
      </c>
      <c r="CD21" s="190" t="n">
        <v>0.18</v>
      </c>
      <c r="CE21" s="190" t="n">
        <v>0.16</v>
      </c>
      <c r="CF21" s="190" t="n">
        <v>0.05</v>
      </c>
      <c r="CG21" s="190" t="n">
        <v>0.35</v>
      </c>
      <c r="CH21" s="190" t="n">
        <v>0.3</v>
      </c>
      <c r="CI21" s="190" t="n">
        <v>0.38</v>
      </c>
      <c r="CJ21" s="190" t="n">
        <v>0.42</v>
      </c>
      <c r="CK21" s="190" t="n">
        <v>0.32</v>
      </c>
      <c r="CL21" s="190" t="n">
        <v>0.34</v>
      </c>
      <c r="CM21" s="190" t="n">
        <v>0.45</v>
      </c>
      <c r="CN21" s="190" t="n">
        <v>0.15</v>
      </c>
      <c r="CO21" s="190" t="n">
        <v>0.2</v>
      </c>
      <c r="CP21" s="190" t="n">
        <v>0.12</v>
      </c>
      <c r="CQ21" s="190" t="n">
        <v>0.08</v>
      </c>
      <c r="CR21" s="190" t="n">
        <v>0.18</v>
      </c>
      <c r="CS21" s="190" t="n">
        <v>0.16</v>
      </c>
      <c r="CT21" s="190" t="n">
        <v>0.05</v>
      </c>
      <c r="CU21" s="190" t="n">
        <v>0.35</v>
      </c>
      <c r="CV21" s="190" t="n">
        <v>0.3</v>
      </c>
      <c r="CW21" s="190" t="n">
        <v>0.38</v>
      </c>
      <c r="CX21" s="190" t="n">
        <v>0.42</v>
      </c>
      <c r="CY21" s="190" t="n">
        <v>0.32</v>
      </c>
      <c r="CZ21" s="190" t="n">
        <v>0.34</v>
      </c>
      <c r="DA21" s="190" t="n">
        <v>0.45</v>
      </c>
    </row>
    <row r="22" customFormat="false" ht="15" hidden="false" customHeight="false" outlineLevel="0" collapsed="false">
      <c r="A22" s="39" t="n">
        <v>69</v>
      </c>
      <c r="B22" s="39" t="s">
        <v>13</v>
      </c>
      <c r="C22" s="39" t="s">
        <v>594</v>
      </c>
      <c r="D22" s="39" t="s">
        <v>579</v>
      </c>
      <c r="E22" s="39" t="s">
        <v>592</v>
      </c>
      <c r="F22" s="39"/>
      <c r="H22" s="39" t="s">
        <v>579</v>
      </c>
      <c r="I22" s="39"/>
      <c r="J22" s="185" t="n">
        <v>1</v>
      </c>
      <c r="K22" s="185" t="n">
        <f aca="false">J22</f>
        <v>1</v>
      </c>
      <c r="L22" s="39"/>
      <c r="M22" s="185" t="n">
        <v>1</v>
      </c>
      <c r="N22" s="185" t="n">
        <v>1</v>
      </c>
      <c r="O22" s="185" t="n">
        <f aca="false">N22</f>
        <v>1</v>
      </c>
      <c r="P22" s="186" t="n">
        <f aca="false">N22</f>
        <v>1</v>
      </c>
      <c r="Q22" s="186" t="n">
        <f aca="false">N22</f>
        <v>1</v>
      </c>
      <c r="R22" s="186" t="n">
        <v>1</v>
      </c>
      <c r="S22" s="39" t="n">
        <f aca="false">IF($M22=1,1,IF($B22="SPRAVATO",1,0))</f>
        <v>1</v>
      </c>
      <c r="T22" s="39" t="n">
        <f aca="false">IF($M22=1,1,IF(OR($B22="SPRAVATO",$B22="Seltorexant"),1,0))</f>
        <v>1</v>
      </c>
      <c r="U22" s="39" t="n">
        <f aca="false">IF($M22=1,1,IF(OR($B22="SPRAVATO",$B22="FAAH in Anxious Distress"),1,0))</f>
        <v>1</v>
      </c>
      <c r="V22" s="39" t="n">
        <f aca="false">IF($M22=1,1,IF(OR($B22="SPRAVATO",$B22="FAAH in Anxious Distress",$B22="Seltorexant"),1,0))</f>
        <v>1</v>
      </c>
      <c r="W22" s="39" t="n">
        <v>1</v>
      </c>
      <c r="X22" s="39" t="n">
        <f aca="false">IF($M22=1,1,ROUND(RANDBETWEEN(0,1),0))</f>
        <v>1</v>
      </c>
      <c r="Y22" s="39" t="n">
        <f aca="false">IF($M22=1,1,ROUND(RANDBETWEEN(0,1),0))</f>
        <v>1</v>
      </c>
      <c r="Z22" s="39" t="n">
        <f aca="false">IF($M22=1,1,ROUND(RANDBETWEEN(0,1),0))</f>
        <v>1</v>
      </c>
      <c r="AA22" s="39" t="n">
        <f aca="false">IF($M22=1,1,ROUND(RANDBETWEEN(0,1),0))</f>
        <v>1</v>
      </c>
      <c r="AB22" s="39" t="n">
        <f aca="false">IF($M22=1,1,ROUND(RANDBETWEEN(0,1),0))</f>
        <v>1</v>
      </c>
      <c r="AC22" s="39"/>
      <c r="AD22" s="187" t="n">
        <v>1977</v>
      </c>
      <c r="AE22" s="187" t="n">
        <v>1980</v>
      </c>
      <c r="AF22" s="187" t="n">
        <v>1975</v>
      </c>
      <c r="AG22" s="187" t="n">
        <v>1972</v>
      </c>
      <c r="AH22" s="188" t="n">
        <v>1980</v>
      </c>
      <c r="AI22" s="187" t="n">
        <v>1991</v>
      </c>
      <c r="AJ22" s="39" t="n">
        <v>7</v>
      </c>
      <c r="AK22" s="39" t="n">
        <v>7</v>
      </c>
      <c r="AL22" s="39" t="n">
        <v>7</v>
      </c>
      <c r="AM22" s="39" t="n">
        <v>7</v>
      </c>
      <c r="AN22" s="39" t="n">
        <v>7</v>
      </c>
      <c r="AO22" s="188" t="n">
        <f aca="false">AJ22</f>
        <v>7</v>
      </c>
      <c r="AP22" s="39" t="n">
        <v>7</v>
      </c>
      <c r="AQ22" s="39"/>
      <c r="AR22" s="39"/>
      <c r="AS22" s="39"/>
      <c r="AT22" s="39"/>
      <c r="AU22" s="39"/>
      <c r="AV22" s="39"/>
      <c r="AW22" s="39"/>
      <c r="AX22" s="39"/>
      <c r="AY22" s="39" t="n">
        <v>2001</v>
      </c>
      <c r="AZ22" s="39" t="n">
        <v>2001</v>
      </c>
      <c r="BA22" s="39" t="n">
        <v>2001</v>
      </c>
      <c r="BB22" s="39" t="n">
        <v>2001</v>
      </c>
      <c r="BC22" s="39" t="n">
        <f aca="false">AH22+8</f>
        <v>1988</v>
      </c>
      <c r="BD22" s="39" t="n">
        <v>2001</v>
      </c>
      <c r="BE22" s="39"/>
      <c r="BF22" s="39" t="n">
        <v>7</v>
      </c>
      <c r="BG22" s="39" t="n">
        <v>7</v>
      </c>
      <c r="BH22" s="39" t="n">
        <v>7</v>
      </c>
      <c r="BI22" s="39" t="n">
        <v>7</v>
      </c>
      <c r="BJ22" s="39" t="n">
        <f aca="false">AO22</f>
        <v>7</v>
      </c>
      <c r="BK22" s="39" t="n">
        <v>7</v>
      </c>
      <c r="BL22" s="189" t="n">
        <v>1.22671925413217</v>
      </c>
      <c r="BM22" s="189" t="n">
        <v>2.26121055381926</v>
      </c>
      <c r="BN22" s="189" t="n">
        <v>2.12520094307601</v>
      </c>
      <c r="BO22" s="189" t="n">
        <v>1.29444963522019</v>
      </c>
      <c r="BP22" s="189" t="n">
        <v>0.323142843416298</v>
      </c>
      <c r="BQ22" s="189" t="n">
        <v>0.14</v>
      </c>
      <c r="BR22" s="189" t="n">
        <v>1.45420005709883</v>
      </c>
      <c r="BS22" s="189" t="n">
        <v>11.9843882768785</v>
      </c>
      <c r="BT22" s="189" t="n">
        <v>-1.74756826751033</v>
      </c>
      <c r="BU22" s="189" t="n">
        <v>-1.71696457934415</v>
      </c>
      <c r="BV22" s="189" t="n">
        <v>-1.44253500467096</v>
      </c>
      <c r="BW22" s="189" t="n">
        <v>0.617682164779912</v>
      </c>
      <c r="BX22" s="189" t="n">
        <v>0.15</v>
      </c>
      <c r="BY22" s="189" t="n">
        <v>-0.495005667380912</v>
      </c>
      <c r="BZ22" s="190" t="n">
        <v>0.15</v>
      </c>
      <c r="CA22" s="190" t="n">
        <v>0.2</v>
      </c>
      <c r="CB22" s="190" t="n">
        <v>0.12</v>
      </c>
      <c r="CC22" s="190" t="n">
        <v>0.08</v>
      </c>
      <c r="CD22" s="190" t="n">
        <v>0.18</v>
      </c>
      <c r="CE22" s="190" t="n">
        <v>0.16</v>
      </c>
      <c r="CF22" s="190" t="n">
        <v>0.05</v>
      </c>
      <c r="CG22" s="190" t="n">
        <v>0.35</v>
      </c>
      <c r="CH22" s="190" t="n">
        <v>0.3</v>
      </c>
      <c r="CI22" s="190" t="n">
        <v>0.38</v>
      </c>
      <c r="CJ22" s="190" t="n">
        <v>0.42</v>
      </c>
      <c r="CK22" s="190" t="n">
        <v>0.32</v>
      </c>
      <c r="CL22" s="190" t="n">
        <v>0.34</v>
      </c>
      <c r="CM22" s="190" t="n">
        <v>0.45</v>
      </c>
      <c r="CN22" s="190" t="n">
        <v>0.15</v>
      </c>
      <c r="CO22" s="190" t="n">
        <v>0.2</v>
      </c>
      <c r="CP22" s="190" t="n">
        <v>0.12</v>
      </c>
      <c r="CQ22" s="190" t="n">
        <v>0.08</v>
      </c>
      <c r="CR22" s="190" t="n">
        <v>0.18</v>
      </c>
      <c r="CS22" s="190" t="n">
        <v>0.16</v>
      </c>
      <c r="CT22" s="190" t="n">
        <v>0.05</v>
      </c>
      <c r="CU22" s="190" t="n">
        <v>0.35</v>
      </c>
      <c r="CV22" s="190" t="n">
        <v>0.3</v>
      </c>
      <c r="CW22" s="190" t="n">
        <v>0.38</v>
      </c>
      <c r="CX22" s="190" t="n">
        <v>0.42</v>
      </c>
      <c r="CY22" s="190" t="n">
        <v>0.32</v>
      </c>
      <c r="CZ22" s="190" t="n">
        <v>0.34</v>
      </c>
      <c r="DA22" s="190" t="n">
        <v>0.45</v>
      </c>
    </row>
    <row r="23" customFormat="false" ht="15" hidden="false" customHeight="false" outlineLevel="0" collapsed="false">
      <c r="A23" s="39" t="n">
        <v>14</v>
      </c>
      <c r="B23" s="39" t="s">
        <v>44</v>
      </c>
      <c r="C23" s="39" t="s">
        <v>44</v>
      </c>
      <c r="D23" s="39" t="s">
        <v>590</v>
      </c>
      <c r="E23" s="39" t="s">
        <v>592</v>
      </c>
      <c r="F23" s="39"/>
      <c r="H23" s="39" t="s">
        <v>590</v>
      </c>
      <c r="I23" s="39"/>
      <c r="J23" s="185" t="n">
        <v>0</v>
      </c>
      <c r="K23" s="185" t="n">
        <f aca="false">J23</f>
        <v>0</v>
      </c>
      <c r="L23" s="39"/>
      <c r="M23" s="185" t="n">
        <v>0.1044225</v>
      </c>
      <c r="N23" s="185" t="n">
        <v>0.1044225</v>
      </c>
      <c r="O23" s="185" t="n">
        <f aca="false">N23</f>
        <v>0.1044225</v>
      </c>
      <c r="P23" s="186" t="n">
        <f aca="false">N23</f>
        <v>0.1044225</v>
      </c>
      <c r="Q23" s="186" t="n">
        <f aca="false">N23</f>
        <v>0.1044225</v>
      </c>
      <c r="R23" s="39" t="n">
        <v>0</v>
      </c>
      <c r="S23" s="39" t="n">
        <f aca="false">IF($M23=1,1,IF($B23="SPRAVATO",1,0))</f>
        <v>0</v>
      </c>
      <c r="T23" s="39" t="n">
        <f aca="false">IF($M23=1,1,IF(OR($B23="SPRAVATO",$B23="Seltorexant"),1,0))</f>
        <v>0</v>
      </c>
      <c r="U23" s="39" t="n">
        <f aca="false">IF($M23=1,1,IF(OR($B23="SPRAVATO",$B23="FAAH in Anxious Distress"),1,0))</f>
        <v>0</v>
      </c>
      <c r="V23" s="39" t="n">
        <f aca="false">IF($M23=1,1,IF(OR($B23="SPRAVATO",$B23="FAAH in Anxious Distress",$B23="Seltorexant"),1,0))</f>
        <v>0</v>
      </c>
      <c r="W23" s="39" t="n">
        <v>0</v>
      </c>
      <c r="X23" s="39" t="n">
        <f aca="false">IF($M23=1,1,ROUND(RANDBETWEEN(0,1),0))</f>
        <v>0</v>
      </c>
      <c r="Y23" s="39" t="n">
        <f aca="false">IF($M23=1,1,ROUND(RANDBETWEEN(0,1),0))</f>
        <v>1</v>
      </c>
      <c r="Z23" s="39" t="n">
        <f aca="false">IF($M23=1,1,ROUND(RANDBETWEEN(0,1),0))</f>
        <v>0</v>
      </c>
      <c r="AA23" s="39" t="n">
        <f aca="false">IF($M23=1,1,ROUND(RANDBETWEEN(0,1),0))</f>
        <v>0</v>
      </c>
      <c r="AB23" s="39" t="n">
        <f aca="false">IF($M23=1,1,ROUND(RANDBETWEEN(0,1),0))</f>
        <v>0</v>
      </c>
      <c r="AC23" s="39" t="n">
        <v>2031</v>
      </c>
      <c r="AD23" s="188" t="n">
        <f aca="false">AC23+1</f>
        <v>2032</v>
      </c>
      <c r="AE23" s="188" t="n">
        <f aca="false">TRUNC($AD23+$AK23/12+AL$2/12)</f>
        <v>2033</v>
      </c>
      <c r="AF23" s="188" t="n">
        <f aca="false">TRUNC($AD23+$AK23/12+AM$2/12)</f>
        <v>2033</v>
      </c>
      <c r="AG23" s="188" t="n">
        <f aca="false">TRUNC($AD23+$AK23/12+AN$2/12)</f>
        <v>2033</v>
      </c>
      <c r="AH23" s="188" t="n">
        <f aca="false">AC23+1</f>
        <v>2032</v>
      </c>
      <c r="AI23" s="188" t="n">
        <f aca="false">TRUNC($AD23+$AK23/12+AP$2/12)</f>
        <v>2032</v>
      </c>
      <c r="AJ23" s="39" t="n">
        <v>3</v>
      </c>
      <c r="AK23" s="39" t="n">
        <v>3</v>
      </c>
      <c r="AL23" s="188" t="n">
        <f aca="false">IF((($AD23+$AK23/12+AL$2/12)-TRUNC($AD23+$AK23/12+AL$2/12))*12=0,1,(($AD23+$AK23/12+AL$2/12)-TRUNC($AD23+$AK23/12+AL$2/12))*12)</f>
        <v>3</v>
      </c>
      <c r="AM23" s="188" t="n">
        <f aca="false">IF((($AD23+$AK23/12+AM$2/12)-TRUNC($AD23+$AK23/12+AM$2/12))*12=0,1,(($AD23+$AK23/12+AM$2/12)-TRUNC($AD23+$AK23/12+AM$2/12))*12)</f>
        <v>3.99999999999909</v>
      </c>
      <c r="AN23" s="188" t="n">
        <f aca="false">IF((($AD23+$AK23/12+AN$2/12)-TRUNC($AD23+$AK23/12+AN$2/12))*12=0,1,(($AD23+$AK23/12+AN$2/12)-TRUNC($AD23+$AK23/12+AN$2/12))*12)</f>
        <v>3.99999999999909</v>
      </c>
      <c r="AO23" s="188" t="n">
        <f aca="false">AJ23</f>
        <v>3</v>
      </c>
      <c r="AP23" s="188" t="n">
        <f aca="false">IF((($AD23+$AK23/12+AP$2/12)-TRUNC($AD23+$AK23/12+AP$2/12))*12=0,1,(($AD23+$AK23/12+AP$2/12)-TRUNC($AD23+$AK23/12+AP$2/12))*12)</f>
        <v>3</v>
      </c>
      <c r="AQ23" s="39"/>
      <c r="AR23" s="39"/>
      <c r="AS23" s="39"/>
      <c r="AT23" s="39"/>
      <c r="AU23" s="39"/>
      <c r="AV23" s="39"/>
      <c r="AW23" s="39"/>
      <c r="AX23" s="39" t="n">
        <v>2041</v>
      </c>
      <c r="AY23" s="39" t="n">
        <v>2041</v>
      </c>
      <c r="AZ23" s="39" t="n">
        <v>2041</v>
      </c>
      <c r="BA23" s="39" t="n">
        <v>2041</v>
      </c>
      <c r="BB23" s="39" t="n">
        <v>2041</v>
      </c>
      <c r="BC23" s="39" t="n">
        <f aca="false">AH23+8</f>
        <v>2040</v>
      </c>
      <c r="BD23" s="39" t="n">
        <v>2041</v>
      </c>
      <c r="BE23" s="39" t="n">
        <v>3</v>
      </c>
      <c r="BF23" s="39" t="n">
        <v>3</v>
      </c>
      <c r="BG23" s="39" t="n">
        <v>3</v>
      </c>
      <c r="BH23" s="39" t="n">
        <v>3</v>
      </c>
      <c r="BI23" s="39" t="n">
        <v>3</v>
      </c>
      <c r="BJ23" s="39" t="n">
        <f aca="false">AO23</f>
        <v>3</v>
      </c>
      <c r="BK23" s="39" t="n">
        <v>3</v>
      </c>
      <c r="BL23" s="189" t="n">
        <v>1.22671925413217</v>
      </c>
      <c r="BM23" s="189" t="n">
        <v>2.26121055381926</v>
      </c>
      <c r="BN23" s="189" t="n">
        <v>2.12520094307601</v>
      </c>
      <c r="BO23" s="189" t="n">
        <v>1.29444963522019</v>
      </c>
      <c r="BP23" s="189" t="n">
        <v>0.323142843416298</v>
      </c>
      <c r="BQ23" s="189" t="n">
        <v>0.14</v>
      </c>
      <c r="BR23" s="189" t="n">
        <v>1.45420005709883</v>
      </c>
      <c r="BS23" s="189" t="n">
        <v>11.9843882768785</v>
      </c>
      <c r="BT23" s="189" t="n">
        <v>-1.74756826751033</v>
      </c>
      <c r="BU23" s="189" t="n">
        <v>-1.71696457934415</v>
      </c>
      <c r="BV23" s="189" t="n">
        <v>-1.44253500467096</v>
      </c>
      <c r="BW23" s="189" t="n">
        <v>0.617682164779912</v>
      </c>
      <c r="BX23" s="189" t="n">
        <v>0.15</v>
      </c>
      <c r="BY23" s="189" t="n">
        <v>-0.495005667380912</v>
      </c>
      <c r="BZ23" s="190" t="n">
        <v>0.15</v>
      </c>
      <c r="CA23" s="190" t="n">
        <v>0.2</v>
      </c>
      <c r="CB23" s="190" t="n">
        <v>0.12</v>
      </c>
      <c r="CC23" s="190" t="n">
        <v>0.08</v>
      </c>
      <c r="CD23" s="190" t="n">
        <v>0.18</v>
      </c>
      <c r="CE23" s="190" t="n">
        <v>0.16</v>
      </c>
      <c r="CF23" s="190" t="n">
        <v>0.05</v>
      </c>
      <c r="CG23" s="190" t="n">
        <v>0.35</v>
      </c>
      <c r="CH23" s="190" t="n">
        <v>0.3</v>
      </c>
      <c r="CI23" s="190" t="n">
        <v>0.38</v>
      </c>
      <c r="CJ23" s="190" t="n">
        <v>0.42</v>
      </c>
      <c r="CK23" s="190" t="n">
        <v>0.32</v>
      </c>
      <c r="CL23" s="190" t="n">
        <v>0.34</v>
      </c>
      <c r="CM23" s="190" t="n">
        <v>0.45</v>
      </c>
      <c r="CN23" s="190" t="n">
        <v>0.15</v>
      </c>
      <c r="CO23" s="190" t="n">
        <v>0.2</v>
      </c>
      <c r="CP23" s="190" t="n">
        <v>0.12</v>
      </c>
      <c r="CQ23" s="190" t="n">
        <v>0.08</v>
      </c>
      <c r="CR23" s="190" t="n">
        <v>0.18</v>
      </c>
      <c r="CS23" s="190" t="n">
        <v>0.16</v>
      </c>
      <c r="CT23" s="190" t="n">
        <v>0.05</v>
      </c>
      <c r="CU23" s="190" t="n">
        <v>0.35</v>
      </c>
      <c r="CV23" s="190" t="n">
        <v>0.3</v>
      </c>
      <c r="CW23" s="190" t="n">
        <v>0.38</v>
      </c>
      <c r="CX23" s="190" t="n">
        <v>0.42</v>
      </c>
      <c r="CY23" s="190" t="n">
        <v>0.32</v>
      </c>
      <c r="CZ23" s="190" t="n">
        <v>0.34</v>
      </c>
      <c r="DA23" s="190" t="n">
        <v>0.45</v>
      </c>
    </row>
    <row r="24" customFormat="false" ht="15" hidden="false" customHeight="false" outlineLevel="0" collapsed="false">
      <c r="A24" s="39" t="n">
        <v>15</v>
      </c>
      <c r="B24" s="39" t="s">
        <v>21</v>
      </c>
      <c r="C24" s="39" t="s">
        <v>570</v>
      </c>
      <c r="D24" s="39" t="s">
        <v>590</v>
      </c>
      <c r="E24" s="39" t="s">
        <v>592</v>
      </c>
      <c r="F24" s="39"/>
      <c r="H24" s="39" t="s">
        <v>590</v>
      </c>
      <c r="I24" s="39"/>
      <c r="J24" s="185" t="n">
        <v>0</v>
      </c>
      <c r="K24" s="185" t="n">
        <f aca="false">J24</f>
        <v>0</v>
      </c>
      <c r="L24" s="39"/>
      <c r="M24" s="185" t="n">
        <v>0.1044225</v>
      </c>
      <c r="N24" s="185" t="n">
        <v>0.1044225</v>
      </c>
      <c r="O24" s="185" t="n">
        <f aca="false">N24</f>
        <v>0.1044225</v>
      </c>
      <c r="P24" s="186" t="n">
        <f aca="false">N24</f>
        <v>0.1044225</v>
      </c>
      <c r="Q24" s="186" t="n">
        <f aca="false">N24</f>
        <v>0.1044225</v>
      </c>
      <c r="R24" s="39" t="n">
        <v>0</v>
      </c>
      <c r="S24" s="39" t="n">
        <f aca="false">IF($M24=1,1,IF($B24="SPRAVATO",1,0))</f>
        <v>0</v>
      </c>
      <c r="T24" s="39" t="n">
        <f aca="false">IF($M24=1,1,IF(OR($B24="SPRAVATO",$B24="Seltorexant"),1,0))</f>
        <v>0</v>
      </c>
      <c r="U24" s="39" t="n">
        <f aca="false">IF($M24=1,1,IF(OR($B24="SPRAVATO",$B24="FAAH in Anxious Distress"),1,0))</f>
        <v>0</v>
      </c>
      <c r="V24" s="39" t="n">
        <f aca="false">IF($M24=1,1,IF(OR($B24="SPRAVATO",$B24="FAAH in Anxious Distress",$B24="Seltorexant"),1,0))</f>
        <v>0</v>
      </c>
      <c r="W24" s="39" t="n">
        <v>0</v>
      </c>
      <c r="X24" s="39" t="n">
        <f aca="false">IF($M24=1,1,ROUND(RANDBETWEEN(0,1),0))</f>
        <v>1</v>
      </c>
      <c r="Y24" s="39" t="n">
        <f aca="false">IF($M24=1,1,ROUND(RANDBETWEEN(0,1),0))</f>
        <v>0</v>
      </c>
      <c r="Z24" s="39" t="n">
        <f aca="false">IF($M24=1,1,ROUND(RANDBETWEEN(0,1),0))</f>
        <v>1</v>
      </c>
      <c r="AA24" s="39" t="n">
        <f aca="false">IF($M24=1,1,ROUND(RANDBETWEEN(0,1),0))</f>
        <v>1</v>
      </c>
      <c r="AB24" s="39" t="n">
        <f aca="false">IF($M24=1,1,ROUND(RANDBETWEEN(0,1),0))</f>
        <v>0</v>
      </c>
      <c r="AC24" s="39" t="n">
        <v>2028</v>
      </c>
      <c r="AD24" s="188" t="n">
        <f aca="false">AC24+1</f>
        <v>2029</v>
      </c>
      <c r="AE24" s="188" t="n">
        <f aca="false">TRUNC($AD24+$AK24/12+AL$2/12)</f>
        <v>2030</v>
      </c>
      <c r="AF24" s="188" t="n">
        <f aca="false">TRUNC($AD24+$AK24/12+AM$2/12)</f>
        <v>2030</v>
      </c>
      <c r="AG24" s="188" t="n">
        <f aca="false">TRUNC($AD24+$AK24/12+AN$2/12)</f>
        <v>2030</v>
      </c>
      <c r="AH24" s="188" t="n">
        <f aca="false">AC24+1</f>
        <v>2029</v>
      </c>
      <c r="AI24" s="188" t="n">
        <f aca="false">TRUNC($AD24+$AK24/12+AP$2/12)</f>
        <v>2029</v>
      </c>
      <c r="AJ24" s="39" t="n">
        <v>9</v>
      </c>
      <c r="AK24" s="39" t="n">
        <v>9</v>
      </c>
      <c r="AL24" s="188" t="n">
        <f aca="false">IF((($AD24+$AK24/12+AL$2/12)-TRUNC($AD24+$AK24/12+AL$2/12))*12=0,1,(($AD24+$AK24/12+AL$2/12)-TRUNC($AD24+$AK24/12+AL$2/12))*12)</f>
        <v>9</v>
      </c>
      <c r="AM24" s="188" t="n">
        <f aca="false">IF((($AD24+$AK24/12+AM$2/12)-TRUNC($AD24+$AK24/12+AM$2/12))*12=0,1,(($AD24+$AK24/12+AM$2/12)-TRUNC($AD24+$AK24/12+AM$2/12))*12)</f>
        <v>9.99999999999909</v>
      </c>
      <c r="AN24" s="188" t="n">
        <f aca="false">IF((($AD24+$AK24/12+AN$2/12)-TRUNC($AD24+$AK24/12+AN$2/12))*12=0,1,(($AD24+$AK24/12+AN$2/12)-TRUNC($AD24+$AK24/12+AN$2/12))*12)</f>
        <v>9.99999999999909</v>
      </c>
      <c r="AO24" s="188" t="n">
        <f aca="false">AJ24</f>
        <v>9</v>
      </c>
      <c r="AP24" s="188" t="n">
        <f aca="false">IF((($AD24+$AK24/12+AP$2/12)-TRUNC($AD24+$AK24/12+AP$2/12))*12=0,1,(($AD24+$AK24/12+AP$2/12)-TRUNC($AD24+$AK24/12+AP$2/12))*12)</f>
        <v>9</v>
      </c>
      <c r="AQ24" s="39"/>
      <c r="AR24" s="39"/>
      <c r="AS24" s="39"/>
      <c r="AT24" s="39"/>
      <c r="AU24" s="39"/>
      <c r="AV24" s="39"/>
      <c r="AW24" s="39"/>
      <c r="AX24" s="39" t="n">
        <v>2038</v>
      </c>
      <c r="AY24" s="39" t="n">
        <v>2038</v>
      </c>
      <c r="AZ24" s="39" t="n">
        <v>2038</v>
      </c>
      <c r="BA24" s="39" t="n">
        <v>2038</v>
      </c>
      <c r="BB24" s="39" t="n">
        <v>2038</v>
      </c>
      <c r="BC24" s="39" t="n">
        <f aca="false">AH24+8</f>
        <v>2037</v>
      </c>
      <c r="BD24" s="39" t="n">
        <v>2038</v>
      </c>
      <c r="BE24" s="39" t="n">
        <v>9</v>
      </c>
      <c r="BF24" s="39" t="n">
        <v>9</v>
      </c>
      <c r="BG24" s="39" t="n">
        <v>9</v>
      </c>
      <c r="BH24" s="39" t="n">
        <v>9</v>
      </c>
      <c r="BI24" s="39" t="n">
        <v>9</v>
      </c>
      <c r="BJ24" s="39" t="n">
        <f aca="false">AO24</f>
        <v>9</v>
      </c>
      <c r="BK24" s="39" t="n">
        <v>9</v>
      </c>
      <c r="BL24" s="189" t="n">
        <v>1.22671925413217</v>
      </c>
      <c r="BM24" s="189" t="n">
        <v>2.26121055381926</v>
      </c>
      <c r="BN24" s="189" t="n">
        <v>2.12520094307601</v>
      </c>
      <c r="BO24" s="189" t="n">
        <v>1.29444963522019</v>
      </c>
      <c r="BP24" s="189" t="n">
        <v>0.323142843416298</v>
      </c>
      <c r="BQ24" s="189" t="n">
        <v>0.14</v>
      </c>
      <c r="BR24" s="189" t="n">
        <v>1.45420005709883</v>
      </c>
      <c r="BS24" s="189" t="n">
        <v>11.9843882768785</v>
      </c>
      <c r="BT24" s="189" t="n">
        <v>-1.74756826751033</v>
      </c>
      <c r="BU24" s="189" t="n">
        <v>-1.71696457934415</v>
      </c>
      <c r="BV24" s="189" t="n">
        <v>-1.44253500467096</v>
      </c>
      <c r="BW24" s="189" t="n">
        <v>0.617682164779912</v>
      </c>
      <c r="BX24" s="189" t="n">
        <v>0.15</v>
      </c>
      <c r="BY24" s="189" t="n">
        <v>-0.495005667380912</v>
      </c>
      <c r="BZ24" s="190" t="n">
        <v>0.22</v>
      </c>
      <c r="CA24" s="190" t="n">
        <v>0.27</v>
      </c>
      <c r="CB24" s="190" t="n">
        <v>0.17</v>
      </c>
      <c r="CC24" s="190" t="n">
        <v>0.14</v>
      </c>
      <c r="CD24" s="190" t="n">
        <v>0.23</v>
      </c>
      <c r="CE24" s="190" t="n">
        <v>0.23</v>
      </c>
      <c r="CF24" s="190" t="n">
        <v>0.06</v>
      </c>
      <c r="CG24" s="190" t="n">
        <v>0.28</v>
      </c>
      <c r="CH24" s="190" t="n">
        <v>0.23</v>
      </c>
      <c r="CI24" s="190" t="n">
        <v>0.33</v>
      </c>
      <c r="CJ24" s="190" t="n">
        <v>0.36</v>
      </c>
      <c r="CK24" s="190" t="n">
        <v>0.27</v>
      </c>
      <c r="CL24" s="190" t="n">
        <v>0.27</v>
      </c>
      <c r="CM24" s="190" t="n">
        <v>0.45</v>
      </c>
      <c r="CN24" s="190" t="n">
        <v>0.22</v>
      </c>
      <c r="CO24" s="190" t="n">
        <v>0.27</v>
      </c>
      <c r="CP24" s="190" t="n">
        <v>0.17</v>
      </c>
      <c r="CQ24" s="190" t="n">
        <v>0.14</v>
      </c>
      <c r="CR24" s="190" t="n">
        <v>0.23</v>
      </c>
      <c r="CS24" s="190" t="n">
        <v>0.23</v>
      </c>
      <c r="CT24" s="190" t="n">
        <v>0.06</v>
      </c>
      <c r="CU24" s="190" t="n">
        <v>0.28</v>
      </c>
      <c r="CV24" s="190" t="n">
        <v>0.23</v>
      </c>
      <c r="CW24" s="190" t="n">
        <v>0.33</v>
      </c>
      <c r="CX24" s="190" t="n">
        <v>0.36</v>
      </c>
      <c r="CY24" s="190" t="n">
        <v>0.27</v>
      </c>
      <c r="CZ24" s="190" t="n">
        <v>0.27</v>
      </c>
      <c r="DA24" s="190" t="n">
        <v>0.45</v>
      </c>
    </row>
    <row r="25" customFormat="false" ht="15" hidden="false" customHeight="false" outlineLevel="0" collapsed="false">
      <c r="A25" s="39" t="n">
        <v>16</v>
      </c>
      <c r="B25" s="39" t="s">
        <v>54</v>
      </c>
      <c r="C25" s="39" t="s">
        <v>570</v>
      </c>
      <c r="D25" s="39" t="s">
        <v>571</v>
      </c>
      <c r="E25" s="39" t="s">
        <v>595</v>
      </c>
      <c r="F25" s="39" t="s">
        <v>596</v>
      </c>
      <c r="H25" s="39" t="s">
        <v>571</v>
      </c>
      <c r="I25" s="39"/>
      <c r="J25" s="185" t="n">
        <v>0</v>
      </c>
      <c r="K25" s="185" t="n">
        <f aca="false">J25</f>
        <v>0</v>
      </c>
      <c r="L25" s="39"/>
      <c r="M25" s="185" t="n">
        <v>0.13923</v>
      </c>
      <c r="N25" s="185" t="n">
        <v>0.13923</v>
      </c>
      <c r="O25" s="185" t="n">
        <f aca="false">N25</f>
        <v>0.13923</v>
      </c>
      <c r="P25" s="186" t="n">
        <f aca="false">N25</f>
        <v>0.13923</v>
      </c>
      <c r="Q25" s="186" t="n">
        <f aca="false">N25</f>
        <v>0.13923</v>
      </c>
      <c r="R25" s="39" t="n">
        <v>0</v>
      </c>
      <c r="S25" s="39" t="n">
        <f aca="false">IF($M25=1,1,IF($B25="SPRAVATO",1,0))</f>
        <v>0</v>
      </c>
      <c r="T25" s="39" t="n">
        <f aca="false">IF($M25=1,1,IF(OR($B25="SPRAVATO",$B25="Seltorexant"),1,0))</f>
        <v>0</v>
      </c>
      <c r="U25" s="39" t="n">
        <f aca="false">IF($M25=1,1,IF(OR($B25="SPRAVATO",$B25="FAAH in Anxious Distress"),1,0))</f>
        <v>0</v>
      </c>
      <c r="V25" s="39" t="n">
        <f aca="false">IF($M25=1,1,IF(OR($B25="SPRAVATO",$B25="FAAH in Anxious Distress",$B25="Seltorexant"),1,0))</f>
        <v>0</v>
      </c>
      <c r="W25" s="39" t="n">
        <v>0</v>
      </c>
      <c r="X25" s="39" t="n">
        <f aca="false">IF($M25=1,1,ROUND(RANDBETWEEN(0,1),0))</f>
        <v>0</v>
      </c>
      <c r="Y25" s="39" t="n">
        <f aca="false">IF($M25=1,1,ROUND(RANDBETWEEN(0,1),0))</f>
        <v>0</v>
      </c>
      <c r="Z25" s="39" t="n">
        <f aca="false">IF($M25=1,1,ROUND(RANDBETWEEN(0,1),0))</f>
        <v>0</v>
      </c>
      <c r="AA25" s="39" t="n">
        <f aca="false">IF($M25=1,1,ROUND(RANDBETWEEN(0,1),0))</f>
        <v>0</v>
      </c>
      <c r="AB25" s="39" t="n">
        <f aca="false">IF($M25=1,1,ROUND(RANDBETWEEN(0,1),0))</f>
        <v>0</v>
      </c>
      <c r="AC25" s="39" t="n">
        <v>2027</v>
      </c>
      <c r="AD25" s="188" t="n">
        <f aca="false">AC25+1</f>
        <v>2028</v>
      </c>
      <c r="AE25" s="188" t="n">
        <f aca="false">TRUNC($AD25+$AK25/12+AL$2/12)</f>
        <v>2029</v>
      </c>
      <c r="AF25" s="188" t="n">
        <f aca="false">TRUNC($AD25+$AK25/12+AM$2/12)</f>
        <v>2029</v>
      </c>
      <c r="AG25" s="188" t="n">
        <f aca="false">TRUNC($AD25+$AK25/12+AN$2/12)</f>
        <v>2029</v>
      </c>
      <c r="AH25" s="188" t="n">
        <f aca="false">AC25+1</f>
        <v>2028</v>
      </c>
      <c r="AI25" s="188" t="n">
        <f aca="false">TRUNC($AD25+$AK25/12+AP$2/12)</f>
        <v>2028</v>
      </c>
      <c r="AJ25" s="39" t="n">
        <v>6</v>
      </c>
      <c r="AK25" s="39" t="n">
        <v>9</v>
      </c>
      <c r="AL25" s="188" t="n">
        <f aca="false">IF((($AD25+$AK25/12+AL$2/12)-TRUNC($AD25+$AK25/12+AL$2/12))*12=0,1,(($AD25+$AK25/12+AL$2/12)-TRUNC($AD25+$AK25/12+AL$2/12))*12)</f>
        <v>9</v>
      </c>
      <c r="AM25" s="188" t="n">
        <f aca="false">IF((($AD25+$AK25/12+AM$2/12)-TRUNC($AD25+$AK25/12+AM$2/12))*12=0,1,(($AD25+$AK25/12+AM$2/12)-TRUNC($AD25+$AK25/12+AM$2/12))*12)</f>
        <v>9.99999999999909</v>
      </c>
      <c r="AN25" s="188" t="n">
        <f aca="false">IF((($AD25+$AK25/12+AN$2/12)-TRUNC($AD25+$AK25/12+AN$2/12))*12=0,1,(($AD25+$AK25/12+AN$2/12)-TRUNC($AD25+$AK25/12+AN$2/12))*12)</f>
        <v>9.99999999999909</v>
      </c>
      <c r="AO25" s="188" t="n">
        <f aca="false">AJ25</f>
        <v>6</v>
      </c>
      <c r="AP25" s="188" t="n">
        <f aca="false">IF((($AD25+$AK25/12+AP$2/12)-TRUNC($AD25+$AK25/12+AP$2/12))*12=0,1,(($AD25+$AK25/12+AP$2/12)-TRUNC($AD25+$AK25/12+AP$2/12))*12)</f>
        <v>9</v>
      </c>
      <c r="AQ25" s="39"/>
      <c r="AR25" s="39"/>
      <c r="AS25" s="39"/>
      <c r="AT25" s="39"/>
      <c r="AU25" s="39"/>
      <c r="AV25" s="39"/>
      <c r="AW25" s="39"/>
      <c r="AX25" s="39" t="n">
        <v>2036</v>
      </c>
      <c r="AY25" s="39" t="n">
        <v>2036</v>
      </c>
      <c r="AZ25" s="39" t="n">
        <v>2036</v>
      </c>
      <c r="BA25" s="39" t="n">
        <v>2036</v>
      </c>
      <c r="BB25" s="39" t="n">
        <v>2036</v>
      </c>
      <c r="BC25" s="39" t="n">
        <f aca="false">AH25+8</f>
        <v>2036</v>
      </c>
      <c r="BD25" s="39" t="n">
        <v>2036</v>
      </c>
      <c r="BE25" s="39" t="n">
        <v>9</v>
      </c>
      <c r="BF25" s="39" t="n">
        <v>9</v>
      </c>
      <c r="BG25" s="39" t="n">
        <v>9</v>
      </c>
      <c r="BH25" s="39" t="n">
        <v>9</v>
      </c>
      <c r="BI25" s="39" t="n">
        <v>9</v>
      </c>
      <c r="BJ25" s="39" t="n">
        <f aca="false">AO25</f>
        <v>6</v>
      </c>
      <c r="BK25" s="39" t="n">
        <v>9</v>
      </c>
      <c r="BL25" s="189" t="n">
        <v>1.22671925413217</v>
      </c>
      <c r="BM25" s="189" t="n">
        <v>2.26121055381926</v>
      </c>
      <c r="BN25" s="189" t="n">
        <v>2.12520094307601</v>
      </c>
      <c r="BO25" s="189" t="n">
        <v>1.29444963522019</v>
      </c>
      <c r="BP25" s="189" t="n">
        <v>0.323142843416298</v>
      </c>
      <c r="BQ25" s="189" t="n">
        <v>0.14</v>
      </c>
      <c r="BR25" s="189" t="n">
        <v>1.45420005709883</v>
      </c>
      <c r="BS25" s="189" t="n">
        <v>11.9843882768785</v>
      </c>
      <c r="BT25" s="189" t="n">
        <v>-1.74756826751033</v>
      </c>
      <c r="BU25" s="189" t="n">
        <v>-1.71696457934415</v>
      </c>
      <c r="BV25" s="189" t="n">
        <v>-1.44253500467096</v>
      </c>
      <c r="BW25" s="189" t="n">
        <v>0.617682164779912</v>
      </c>
      <c r="BX25" s="189" t="n">
        <v>0.15</v>
      </c>
      <c r="BY25" s="189" t="n">
        <v>-0.495005667380912</v>
      </c>
      <c r="BZ25" s="190" t="n">
        <v>0.22</v>
      </c>
      <c r="CA25" s="190" t="n">
        <v>0.27</v>
      </c>
      <c r="CB25" s="190" t="n">
        <v>0.17</v>
      </c>
      <c r="CC25" s="190" t="n">
        <v>0.14</v>
      </c>
      <c r="CD25" s="190" t="n">
        <v>0.23</v>
      </c>
      <c r="CE25" s="190" t="n">
        <v>0.23</v>
      </c>
      <c r="CF25" s="190" t="n">
        <v>0.06</v>
      </c>
      <c r="CG25" s="190" t="n">
        <v>0.28</v>
      </c>
      <c r="CH25" s="190" t="n">
        <v>0.23</v>
      </c>
      <c r="CI25" s="190" t="n">
        <v>0.33</v>
      </c>
      <c r="CJ25" s="190" t="n">
        <v>0.36</v>
      </c>
      <c r="CK25" s="190" t="n">
        <v>0.27</v>
      </c>
      <c r="CL25" s="190" t="n">
        <v>0.27</v>
      </c>
      <c r="CM25" s="190" t="n">
        <v>0.45</v>
      </c>
      <c r="CN25" s="190" t="n">
        <v>0.22</v>
      </c>
      <c r="CO25" s="190" t="n">
        <v>0.27</v>
      </c>
      <c r="CP25" s="190" t="n">
        <v>0.17</v>
      </c>
      <c r="CQ25" s="190" t="n">
        <v>0.14</v>
      </c>
      <c r="CR25" s="190" t="n">
        <v>0.23</v>
      </c>
      <c r="CS25" s="190" t="n">
        <v>0.23</v>
      </c>
      <c r="CT25" s="190" t="n">
        <v>0.06</v>
      </c>
      <c r="CU25" s="190" t="n">
        <v>0.28</v>
      </c>
      <c r="CV25" s="190" t="n">
        <v>0.23</v>
      </c>
      <c r="CW25" s="190" t="n">
        <v>0.33</v>
      </c>
      <c r="CX25" s="190" t="n">
        <v>0.36</v>
      </c>
      <c r="CY25" s="190" t="n">
        <v>0.27</v>
      </c>
      <c r="CZ25" s="190" t="n">
        <v>0.27</v>
      </c>
      <c r="DA25" s="190" t="n">
        <v>0.45</v>
      </c>
    </row>
    <row r="26" customFormat="false" ht="15" hidden="false" customHeight="false" outlineLevel="0" collapsed="false">
      <c r="A26" s="39" t="n">
        <v>70</v>
      </c>
      <c r="B26" s="39" t="s">
        <v>29</v>
      </c>
      <c r="C26" s="39" t="s">
        <v>578</v>
      </c>
      <c r="D26" s="39" t="s">
        <v>579</v>
      </c>
      <c r="E26" s="39" t="s">
        <v>592</v>
      </c>
      <c r="F26" s="39"/>
      <c r="H26" s="39" t="s">
        <v>579</v>
      </c>
      <c r="I26" s="39"/>
      <c r="J26" s="185" t="n">
        <v>1</v>
      </c>
      <c r="K26" s="185" t="n">
        <f aca="false">J26</f>
        <v>1</v>
      </c>
      <c r="L26" s="39"/>
      <c r="M26" s="185" t="n">
        <v>1</v>
      </c>
      <c r="N26" s="185" t="n">
        <v>1</v>
      </c>
      <c r="O26" s="185" t="n">
        <f aca="false">N26</f>
        <v>1</v>
      </c>
      <c r="P26" s="186" t="n">
        <f aca="false">N26</f>
        <v>1</v>
      </c>
      <c r="Q26" s="186" t="n">
        <f aca="false">N26</f>
        <v>1</v>
      </c>
      <c r="R26" s="186" t="n">
        <v>1</v>
      </c>
      <c r="S26" s="39" t="n">
        <f aca="false">IF($M26=1,1,IF($B26="SPRAVATO",1,0))</f>
        <v>1</v>
      </c>
      <c r="T26" s="39" t="n">
        <f aca="false">IF($M26=1,1,IF(OR($B26="SPRAVATO",$B26="Seltorexant"),1,0))</f>
        <v>1</v>
      </c>
      <c r="U26" s="39" t="n">
        <f aca="false">IF($M26=1,1,IF(OR($B26="SPRAVATO",$B26="FAAH in Anxious Distress"),1,0))</f>
        <v>1</v>
      </c>
      <c r="V26" s="39" t="n">
        <f aca="false">IF($M26=1,1,IF(OR($B26="SPRAVATO",$B26="FAAH in Anxious Distress",$B26="Seltorexant"),1,0))</f>
        <v>1</v>
      </c>
      <c r="W26" s="39" t="n">
        <v>1</v>
      </c>
      <c r="X26" s="39" t="n">
        <f aca="false">IF($M26=1,1,ROUND(RANDBETWEEN(0,1),0))</f>
        <v>1</v>
      </c>
      <c r="Y26" s="39" t="n">
        <f aca="false">IF($M26=1,1,ROUND(RANDBETWEEN(0,1),0))</f>
        <v>1</v>
      </c>
      <c r="Z26" s="39" t="n">
        <f aca="false">IF($M26=1,1,ROUND(RANDBETWEEN(0,1),0))</f>
        <v>1</v>
      </c>
      <c r="AA26" s="39" t="n">
        <f aca="false">IF($M26=1,1,ROUND(RANDBETWEEN(0,1),0))</f>
        <v>1</v>
      </c>
      <c r="AB26" s="39" t="n">
        <f aca="false">IF($M26=1,1,ROUND(RANDBETWEEN(0,1),0))</f>
        <v>1</v>
      </c>
      <c r="AC26" s="187" t="n">
        <v>2009</v>
      </c>
      <c r="AD26" s="39"/>
      <c r="AE26" s="39"/>
      <c r="AF26" s="39"/>
      <c r="AG26" s="39"/>
      <c r="AH26" s="188"/>
      <c r="AI26" s="39"/>
      <c r="AJ26" s="39" t="n">
        <v>4</v>
      </c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 t="n">
        <v>2011</v>
      </c>
      <c r="AY26" s="39"/>
      <c r="AZ26" s="39"/>
      <c r="BA26" s="39"/>
      <c r="BB26" s="39"/>
      <c r="BC26" s="39"/>
      <c r="BD26" s="39"/>
      <c r="BE26" s="39" t="n">
        <v>10</v>
      </c>
      <c r="BF26" s="39"/>
      <c r="BG26" s="39"/>
      <c r="BH26" s="39"/>
      <c r="BI26" s="39"/>
      <c r="BJ26" s="39"/>
      <c r="BK26" s="39"/>
      <c r="BL26" s="189" t="n">
        <v>1.22671925413217</v>
      </c>
      <c r="BM26" s="189" t="n">
        <v>2.26121055381926</v>
      </c>
      <c r="BN26" s="189" t="n">
        <v>2.12520094307601</v>
      </c>
      <c r="BO26" s="189" t="n">
        <v>1.29444963522019</v>
      </c>
      <c r="BP26" s="189" t="n">
        <v>0.323142843416298</v>
      </c>
      <c r="BQ26" s="189" t="n">
        <v>0.14</v>
      </c>
      <c r="BR26" s="189" t="n">
        <v>1.45420005709883</v>
      </c>
      <c r="BS26" s="189" t="n">
        <v>11.9843882768785</v>
      </c>
      <c r="BT26" s="189" t="n">
        <v>-1.74756826751033</v>
      </c>
      <c r="BU26" s="189" t="n">
        <v>-1.71696457934415</v>
      </c>
      <c r="BV26" s="189" t="n">
        <v>-1.44253500467096</v>
      </c>
      <c r="BW26" s="189" t="n">
        <v>0.617682164779912</v>
      </c>
      <c r="BX26" s="189" t="n">
        <v>0.15</v>
      </c>
      <c r="BY26" s="189" t="n">
        <v>-0.495005667380912</v>
      </c>
      <c r="BZ26" s="190" t="n">
        <v>0.15</v>
      </c>
      <c r="CA26" s="190" t="n">
        <v>0.2</v>
      </c>
      <c r="CB26" s="190" t="n">
        <v>0.12</v>
      </c>
      <c r="CC26" s="190" t="n">
        <v>0.08</v>
      </c>
      <c r="CD26" s="190" t="n">
        <v>0.18</v>
      </c>
      <c r="CE26" s="190" t="n">
        <v>0.16</v>
      </c>
      <c r="CF26" s="190" t="n">
        <v>0.05</v>
      </c>
      <c r="CG26" s="190" t="n">
        <v>0.35</v>
      </c>
      <c r="CH26" s="190" t="n">
        <v>0.3</v>
      </c>
      <c r="CI26" s="190" t="n">
        <v>0.38</v>
      </c>
      <c r="CJ26" s="190" t="n">
        <v>0.42</v>
      </c>
      <c r="CK26" s="190" t="n">
        <v>0.32</v>
      </c>
      <c r="CL26" s="190" t="n">
        <v>0.34</v>
      </c>
      <c r="CM26" s="190" t="n">
        <v>0.45</v>
      </c>
      <c r="CN26" s="190" t="n">
        <v>0.15</v>
      </c>
      <c r="CO26" s="190" t="n">
        <v>0.2</v>
      </c>
      <c r="CP26" s="190" t="n">
        <v>0.12</v>
      </c>
      <c r="CQ26" s="190" t="n">
        <v>0.08</v>
      </c>
      <c r="CR26" s="190" t="n">
        <v>0.18</v>
      </c>
      <c r="CS26" s="190" t="n">
        <v>0.16</v>
      </c>
      <c r="CT26" s="190" t="n">
        <v>0.05</v>
      </c>
      <c r="CU26" s="190" t="n">
        <v>0.35</v>
      </c>
      <c r="CV26" s="190" t="n">
        <v>0.3</v>
      </c>
      <c r="CW26" s="190" t="n">
        <v>0.38</v>
      </c>
      <c r="CX26" s="190" t="n">
        <v>0.42</v>
      </c>
      <c r="CY26" s="190" t="n">
        <v>0.32</v>
      </c>
      <c r="CZ26" s="190" t="n">
        <v>0.34</v>
      </c>
      <c r="DA26" s="190" t="n">
        <v>0.45</v>
      </c>
    </row>
    <row r="27" customFormat="false" ht="15" hidden="false" customHeight="false" outlineLevel="0" collapsed="false">
      <c r="A27" s="39" t="n">
        <v>17</v>
      </c>
      <c r="B27" s="39" t="s">
        <v>23</v>
      </c>
      <c r="C27" s="39" t="s">
        <v>597</v>
      </c>
      <c r="D27" s="39" t="s">
        <v>571</v>
      </c>
      <c r="E27" s="39" t="s">
        <v>577</v>
      </c>
      <c r="F27" s="39"/>
      <c r="H27" s="39" t="s">
        <v>571</v>
      </c>
      <c r="I27" s="39"/>
      <c r="J27" s="185" t="n">
        <v>0</v>
      </c>
      <c r="K27" s="185" t="n">
        <f aca="false">J27</f>
        <v>0</v>
      </c>
      <c r="L27" s="39"/>
      <c r="M27" s="185" t="n">
        <v>0.14</v>
      </c>
      <c r="N27" s="185" t="n">
        <v>0.14</v>
      </c>
      <c r="O27" s="185" t="n">
        <f aca="false">N27</f>
        <v>0.14</v>
      </c>
      <c r="P27" s="186" t="n">
        <f aca="false">N27</f>
        <v>0.14</v>
      </c>
      <c r="Q27" s="186" t="n">
        <f aca="false">N27</f>
        <v>0.14</v>
      </c>
      <c r="R27" s="39" t="n">
        <v>0</v>
      </c>
      <c r="S27" s="39" t="n">
        <f aca="false">IF($M27=1,1,IF($B27="SPRAVATO",1,0))</f>
        <v>0</v>
      </c>
      <c r="T27" s="39" t="n">
        <f aca="false">IF($M27=1,1,IF(OR($B27="SPRAVATO",$B27="Seltorexant"),1,0))</f>
        <v>0</v>
      </c>
      <c r="U27" s="39" t="n">
        <f aca="false">IF($M27=1,1,IF(OR($B27="SPRAVATO",$B27="FAAH in Anxious Distress"),1,0))</f>
        <v>0</v>
      </c>
      <c r="V27" s="39" t="n">
        <f aca="false">IF($M27=1,1,IF(OR($B27="SPRAVATO",$B27="FAAH in Anxious Distress",$B27="Seltorexant"),1,0))</f>
        <v>0</v>
      </c>
      <c r="W27" s="39" t="n">
        <v>0</v>
      </c>
      <c r="X27" s="39" t="n">
        <f aca="false">IF($M27=1,1,ROUND(RANDBETWEEN(0,1),0))</f>
        <v>0</v>
      </c>
      <c r="Y27" s="39" t="n">
        <f aca="false">IF($M27=1,1,ROUND(RANDBETWEEN(0,1),0))</f>
        <v>0</v>
      </c>
      <c r="Z27" s="39" t="n">
        <f aca="false">IF($M27=1,1,ROUND(RANDBETWEEN(0,1),0))</f>
        <v>0</v>
      </c>
      <c r="AA27" s="39" t="n">
        <f aca="false">IF($M27=1,1,ROUND(RANDBETWEEN(0,1),0))</f>
        <v>1</v>
      </c>
      <c r="AB27" s="39" t="n">
        <f aca="false">IF($M27=1,1,ROUND(RANDBETWEEN(0,1),0))</f>
        <v>1</v>
      </c>
      <c r="AC27" s="187" t="n">
        <v>2027</v>
      </c>
      <c r="AD27" s="188" t="n">
        <f aca="false">AC27+1</f>
        <v>2028</v>
      </c>
      <c r="AE27" s="188" t="n">
        <f aca="false">TRUNC($AD27+$AK27/12+AL$2/12)</f>
        <v>2029</v>
      </c>
      <c r="AF27" s="188" t="n">
        <f aca="false">TRUNC($AD27+$AK27/12+AM$2/12)</f>
        <v>2029</v>
      </c>
      <c r="AG27" s="188" t="n">
        <f aca="false">TRUNC($AD27+$AK27/12+AN$2/12)</f>
        <v>2029</v>
      </c>
      <c r="AH27" s="188" t="n">
        <f aca="false">AC27+1</f>
        <v>2028</v>
      </c>
      <c r="AI27" s="188" t="n">
        <f aca="false">TRUNC($AD27+$AK27/12+AP$2/12)</f>
        <v>2028</v>
      </c>
      <c r="AJ27" s="187" t="n">
        <v>6</v>
      </c>
      <c r="AK27" s="39" t="n">
        <v>4</v>
      </c>
      <c r="AL27" s="188" t="n">
        <f aca="false">IF((($AD27+$AK27/12+AL$2/12)-TRUNC($AD27+$AK27/12+AL$2/12))*12=0,1,(($AD27+$AK27/12+AL$2/12)-TRUNC($AD27+$AK27/12+AL$2/12))*12)</f>
        <v>3.99999999999909</v>
      </c>
      <c r="AM27" s="188" t="n">
        <f aca="false">IF((($AD27+$AK27/12+AM$2/12)-TRUNC($AD27+$AK27/12+AM$2/12))*12=0,1,(($AD27+$AK27/12+AM$2/12)-TRUNC($AD27+$AK27/12+AM$2/12))*12)</f>
        <v>4.99999999999818</v>
      </c>
      <c r="AN27" s="188" t="n">
        <f aca="false">IF((($AD27+$AK27/12+AN$2/12)-TRUNC($AD27+$AK27/12+AN$2/12))*12=0,1,(($AD27+$AK27/12+AN$2/12)-TRUNC($AD27+$AK27/12+AN$2/12))*12)</f>
        <v>4.99999999999818</v>
      </c>
      <c r="AO27" s="188" t="n">
        <v>2</v>
      </c>
      <c r="AP27" s="188" t="n">
        <f aca="false">IF((($AD27+$AK27/12+AP$2/12)-TRUNC($AD27+$AK27/12+AP$2/12))*12=0,1,(($AD27+$AK27/12+AP$2/12)-TRUNC($AD27+$AK27/12+AP$2/12))*12)</f>
        <v>3.99999999999909</v>
      </c>
      <c r="AQ27" s="39"/>
      <c r="AR27" s="39"/>
      <c r="AS27" s="39"/>
      <c r="AT27" s="39"/>
      <c r="AU27" s="39"/>
      <c r="AV27" s="39"/>
      <c r="AW27" s="39"/>
      <c r="AX27" s="39" t="n">
        <v>2037</v>
      </c>
      <c r="AY27" s="39" t="n">
        <v>2039</v>
      </c>
      <c r="AZ27" s="39" t="n">
        <v>2039</v>
      </c>
      <c r="BA27" s="39" t="n">
        <v>2039</v>
      </c>
      <c r="BB27" s="39" t="n">
        <v>2039</v>
      </c>
      <c r="BC27" s="39" t="n">
        <v>2039</v>
      </c>
      <c r="BD27" s="39" t="n">
        <v>2039</v>
      </c>
      <c r="BE27" s="39" t="n">
        <v>5</v>
      </c>
      <c r="BF27" s="39" t="n">
        <v>3</v>
      </c>
      <c r="BG27" s="39" t="n">
        <v>3</v>
      </c>
      <c r="BH27" s="39" t="n">
        <v>3</v>
      </c>
      <c r="BI27" s="39" t="n">
        <v>3</v>
      </c>
      <c r="BJ27" s="39" t="n">
        <v>3</v>
      </c>
      <c r="BK27" s="39" t="n">
        <v>3</v>
      </c>
      <c r="BL27" s="189" t="n">
        <v>1.22671925413217</v>
      </c>
      <c r="BM27" s="189" t="n">
        <v>2.26121055381926</v>
      </c>
      <c r="BN27" s="189" t="n">
        <v>2.12520094307601</v>
      </c>
      <c r="BO27" s="189" t="n">
        <v>1.29444963522019</v>
      </c>
      <c r="BP27" s="189" t="n">
        <v>0.323142843416298</v>
      </c>
      <c r="BQ27" s="189" t="n">
        <v>0.14</v>
      </c>
      <c r="BR27" s="189" t="n">
        <v>1.45420005709883</v>
      </c>
      <c r="BS27" s="189" t="n">
        <v>11.9843882768785</v>
      </c>
      <c r="BT27" s="189" t="n">
        <v>-1.74756826751033</v>
      </c>
      <c r="BU27" s="189" t="n">
        <v>-1.71696457934415</v>
      </c>
      <c r="BV27" s="189" t="n">
        <v>-1.44253500467096</v>
      </c>
      <c r="BW27" s="189" t="n">
        <v>0.617682164779912</v>
      </c>
      <c r="BX27" s="189" t="n">
        <v>0.15</v>
      </c>
      <c r="BY27" s="189" t="n">
        <v>-0.495005667380912</v>
      </c>
      <c r="BZ27" s="190" t="n">
        <v>0.15</v>
      </c>
      <c r="CA27" s="190" t="n">
        <v>0.2</v>
      </c>
      <c r="CB27" s="190" t="n">
        <v>0.12</v>
      </c>
      <c r="CC27" s="190" t="n">
        <v>0.08</v>
      </c>
      <c r="CD27" s="190" t="n">
        <v>0.18</v>
      </c>
      <c r="CE27" s="190" t="n">
        <v>0.16</v>
      </c>
      <c r="CF27" s="190" t="n">
        <v>0.05</v>
      </c>
      <c r="CG27" s="190" t="n">
        <v>0.35</v>
      </c>
      <c r="CH27" s="190" t="n">
        <v>0.3</v>
      </c>
      <c r="CI27" s="190" t="n">
        <v>0.38</v>
      </c>
      <c r="CJ27" s="190" t="n">
        <v>0.42</v>
      </c>
      <c r="CK27" s="190" t="n">
        <v>0.32</v>
      </c>
      <c r="CL27" s="190" t="n">
        <v>0.34</v>
      </c>
      <c r="CM27" s="190" t="n">
        <v>0.45</v>
      </c>
      <c r="CN27" s="190" t="n">
        <v>0.15</v>
      </c>
      <c r="CO27" s="190" t="n">
        <v>0.2</v>
      </c>
      <c r="CP27" s="190" t="n">
        <v>0.12</v>
      </c>
      <c r="CQ27" s="190" t="n">
        <v>0.08</v>
      </c>
      <c r="CR27" s="190" t="n">
        <v>0.18</v>
      </c>
      <c r="CS27" s="190" t="n">
        <v>0.16</v>
      </c>
      <c r="CT27" s="190" t="n">
        <v>0.05</v>
      </c>
      <c r="CU27" s="190" t="n">
        <v>0.35</v>
      </c>
      <c r="CV27" s="190" t="n">
        <v>0.3</v>
      </c>
      <c r="CW27" s="190" t="n">
        <v>0.38</v>
      </c>
      <c r="CX27" s="190" t="n">
        <v>0.42</v>
      </c>
      <c r="CY27" s="190" t="n">
        <v>0.32</v>
      </c>
      <c r="CZ27" s="190" t="n">
        <v>0.34</v>
      </c>
      <c r="DA27" s="190" t="n">
        <v>0.45</v>
      </c>
    </row>
    <row r="28" customFormat="false" ht="15" hidden="false" customHeight="false" outlineLevel="0" collapsed="false">
      <c r="A28" s="39" t="n">
        <v>18</v>
      </c>
      <c r="B28" s="39" t="s">
        <v>63</v>
      </c>
      <c r="C28" s="39" t="s">
        <v>576</v>
      </c>
      <c r="D28" s="39" t="s">
        <v>590</v>
      </c>
      <c r="E28" s="39" t="s">
        <v>598</v>
      </c>
      <c r="F28" s="39"/>
      <c r="H28" s="39" t="s">
        <v>590</v>
      </c>
      <c r="I28" s="39"/>
      <c r="J28" s="185" t="n">
        <v>0</v>
      </c>
      <c r="K28" s="185" t="n">
        <f aca="false">J28</f>
        <v>0</v>
      </c>
      <c r="L28" s="39"/>
      <c r="M28" s="185" t="n">
        <v>0.1044225</v>
      </c>
      <c r="N28" s="185" t="n">
        <v>0.1044225</v>
      </c>
      <c r="O28" s="185" t="n">
        <f aca="false">N28</f>
        <v>0.1044225</v>
      </c>
      <c r="P28" s="186" t="n">
        <f aca="false">N28</f>
        <v>0.1044225</v>
      </c>
      <c r="Q28" s="186" t="n">
        <f aca="false">N28</f>
        <v>0.1044225</v>
      </c>
      <c r="R28" s="39" t="n">
        <v>0</v>
      </c>
      <c r="S28" s="39" t="n">
        <f aca="false">IF($M28=1,1,IF($B28="SPRAVATO",1,0))</f>
        <v>0</v>
      </c>
      <c r="T28" s="39" t="n">
        <f aca="false">IF($M28=1,1,IF(OR($B28="SPRAVATO",$B28="Seltorexant"),1,0))</f>
        <v>0</v>
      </c>
      <c r="U28" s="39" t="n">
        <f aca="false">IF($M28=1,1,IF(OR($B28="SPRAVATO",$B28="FAAH in Anxious Distress"),1,0))</f>
        <v>0</v>
      </c>
      <c r="V28" s="39" t="n">
        <f aca="false">IF($M28=1,1,IF(OR($B28="SPRAVATO",$B28="FAAH in Anxious Distress",$B28="Seltorexant"),1,0))</f>
        <v>0</v>
      </c>
      <c r="W28" s="39" t="n">
        <v>0</v>
      </c>
      <c r="X28" s="39" t="n">
        <f aca="false">IF($M28=1,1,ROUND(RANDBETWEEN(0,1),0))</f>
        <v>0</v>
      </c>
      <c r="Y28" s="39" t="n">
        <f aca="false">IF($M28=1,1,ROUND(RANDBETWEEN(0,1),0))</f>
        <v>0</v>
      </c>
      <c r="Z28" s="39" t="n">
        <f aca="false">IF($M28=1,1,ROUND(RANDBETWEEN(0,1),0))</f>
        <v>1</v>
      </c>
      <c r="AA28" s="39" t="n">
        <f aca="false">IF($M28=1,1,ROUND(RANDBETWEEN(0,1),0))</f>
        <v>1</v>
      </c>
      <c r="AB28" s="39" t="n">
        <f aca="false">IF($M28=1,1,ROUND(RANDBETWEEN(0,1),0))</f>
        <v>0</v>
      </c>
      <c r="AC28" s="39" t="n">
        <v>2033</v>
      </c>
      <c r="AD28" s="188" t="n">
        <f aca="false">AC28+1</f>
        <v>2034</v>
      </c>
      <c r="AE28" s="188" t="n">
        <f aca="false">TRUNC($AD28+$AK28/12+AL$2/12)</f>
        <v>2035</v>
      </c>
      <c r="AF28" s="188" t="n">
        <f aca="false">TRUNC($AD28+$AK28/12+AM$2/12)</f>
        <v>2035</v>
      </c>
      <c r="AG28" s="188" t="n">
        <f aca="false">TRUNC($AD28+$AK28/12+AN$2/12)</f>
        <v>2035</v>
      </c>
      <c r="AH28" s="188" t="n">
        <f aca="false">AC28+1</f>
        <v>2034</v>
      </c>
      <c r="AI28" s="188" t="n">
        <f aca="false">TRUNC($AD28+$AK28/12+AP$2/12)</f>
        <v>2034</v>
      </c>
      <c r="AJ28" s="39" t="n">
        <v>9</v>
      </c>
      <c r="AK28" s="39" t="n">
        <v>6</v>
      </c>
      <c r="AL28" s="188" t="n">
        <f aca="false">IF((($AD28+$AK28/12+AL$2/12)-TRUNC($AD28+$AK28/12+AL$2/12))*12=0,1,(($AD28+$AK28/12+AL$2/12)-TRUNC($AD28+$AK28/12+AL$2/12))*12)</f>
        <v>6</v>
      </c>
      <c r="AM28" s="188" t="n">
        <f aca="false">IF((($AD28+$AK28/12+AM$2/12)-TRUNC($AD28+$AK28/12+AM$2/12))*12=0,1,(($AD28+$AK28/12+AM$2/12)-TRUNC($AD28+$AK28/12+AM$2/12))*12)</f>
        <v>6.99999999999909</v>
      </c>
      <c r="AN28" s="188" t="n">
        <f aca="false">IF((($AD28+$AK28/12+AN$2/12)-TRUNC($AD28+$AK28/12+AN$2/12))*12=0,1,(($AD28+$AK28/12+AN$2/12)-TRUNC($AD28+$AK28/12+AN$2/12))*12)</f>
        <v>6.99999999999909</v>
      </c>
      <c r="AO28" s="188" t="n">
        <f aca="false">AJ28</f>
        <v>9</v>
      </c>
      <c r="AP28" s="188" t="n">
        <f aca="false">IF((($AD28+$AK28/12+AP$2/12)-TRUNC($AD28+$AK28/12+AP$2/12))*12=0,1,(($AD28+$AK28/12+AP$2/12)-TRUNC($AD28+$AK28/12+AP$2/12))*12)</f>
        <v>6</v>
      </c>
      <c r="AQ28" s="39"/>
      <c r="AR28" s="39"/>
      <c r="AS28" s="39"/>
      <c r="AT28" s="39"/>
      <c r="AU28" s="39"/>
      <c r="AV28" s="39"/>
      <c r="AW28" s="39"/>
      <c r="AX28" s="39" t="n">
        <v>2045</v>
      </c>
      <c r="AY28" s="39" t="n">
        <v>2044</v>
      </c>
      <c r="AZ28" s="39" t="n">
        <v>2044</v>
      </c>
      <c r="BA28" s="39" t="n">
        <v>2044</v>
      </c>
      <c r="BB28" s="39" t="n">
        <v>2044</v>
      </c>
      <c r="BC28" s="39" t="n">
        <f aca="false">AH28+8</f>
        <v>2042</v>
      </c>
      <c r="BD28" s="39" t="n">
        <v>2044</v>
      </c>
      <c r="BE28" s="39" t="n">
        <v>9</v>
      </c>
      <c r="BF28" s="39" t="n">
        <v>6</v>
      </c>
      <c r="BG28" s="39" t="n">
        <v>6</v>
      </c>
      <c r="BH28" s="39" t="n">
        <v>6</v>
      </c>
      <c r="BI28" s="39" t="n">
        <v>6</v>
      </c>
      <c r="BJ28" s="39" t="n">
        <f aca="false">AO28</f>
        <v>9</v>
      </c>
      <c r="BK28" s="39" t="n">
        <v>6</v>
      </c>
      <c r="BL28" s="189" t="n">
        <v>1.22671925413217</v>
      </c>
      <c r="BM28" s="189" t="n">
        <v>2.26121055381926</v>
      </c>
      <c r="BN28" s="189" t="n">
        <v>2.12520094307601</v>
      </c>
      <c r="BO28" s="189" t="n">
        <v>1.29444963522019</v>
      </c>
      <c r="BP28" s="189" t="n">
        <v>0.323142843416298</v>
      </c>
      <c r="BQ28" s="189" t="n">
        <v>0.14</v>
      </c>
      <c r="BR28" s="189" t="n">
        <v>1.45420005709883</v>
      </c>
      <c r="BS28" s="189" t="n">
        <v>11.9843882768785</v>
      </c>
      <c r="BT28" s="189" t="n">
        <v>-1.74756826751033</v>
      </c>
      <c r="BU28" s="189" t="n">
        <v>-1.71696457934415</v>
      </c>
      <c r="BV28" s="189" t="n">
        <v>-1.44253500467096</v>
      </c>
      <c r="BW28" s="189" t="n">
        <v>0.617682164779912</v>
      </c>
      <c r="BX28" s="189" t="n">
        <v>0.15</v>
      </c>
      <c r="BY28" s="189" t="n">
        <v>-0.495005667380912</v>
      </c>
      <c r="BZ28" s="190" t="n">
        <v>0.15</v>
      </c>
      <c r="CA28" s="190" t="n">
        <v>0.2</v>
      </c>
      <c r="CB28" s="190" t="n">
        <v>0.12</v>
      </c>
      <c r="CC28" s="190" t="n">
        <v>0.08</v>
      </c>
      <c r="CD28" s="190" t="n">
        <v>0.18</v>
      </c>
      <c r="CE28" s="190" t="n">
        <v>0.16</v>
      </c>
      <c r="CF28" s="190" t="n">
        <v>0.05</v>
      </c>
      <c r="CG28" s="190" t="n">
        <v>0.35</v>
      </c>
      <c r="CH28" s="190" t="n">
        <v>0.3</v>
      </c>
      <c r="CI28" s="190" t="n">
        <v>0.38</v>
      </c>
      <c r="CJ28" s="190" t="n">
        <v>0.42</v>
      </c>
      <c r="CK28" s="190" t="n">
        <v>0.32</v>
      </c>
      <c r="CL28" s="190" t="n">
        <v>0.34</v>
      </c>
      <c r="CM28" s="190" t="n">
        <v>0.45</v>
      </c>
      <c r="CN28" s="190" t="n">
        <v>0.15</v>
      </c>
      <c r="CO28" s="190" t="n">
        <v>0.2</v>
      </c>
      <c r="CP28" s="190" t="n">
        <v>0.12</v>
      </c>
      <c r="CQ28" s="190" t="n">
        <v>0.08</v>
      </c>
      <c r="CR28" s="190" t="n">
        <v>0.18</v>
      </c>
      <c r="CS28" s="190" t="n">
        <v>0.16</v>
      </c>
      <c r="CT28" s="190" t="n">
        <v>0.05</v>
      </c>
      <c r="CU28" s="190" t="n">
        <v>0.35</v>
      </c>
      <c r="CV28" s="190" t="n">
        <v>0.3</v>
      </c>
      <c r="CW28" s="190" t="n">
        <v>0.38</v>
      </c>
      <c r="CX28" s="190" t="n">
        <v>0.42</v>
      </c>
      <c r="CY28" s="190" t="n">
        <v>0.32</v>
      </c>
      <c r="CZ28" s="190" t="n">
        <v>0.34</v>
      </c>
      <c r="DA28" s="190" t="n">
        <v>0.45</v>
      </c>
    </row>
    <row r="29" customFormat="false" ht="15" hidden="false" customHeight="false" outlineLevel="0" collapsed="false">
      <c r="A29" s="39" t="n">
        <v>19</v>
      </c>
      <c r="B29" s="39" t="s">
        <v>99</v>
      </c>
      <c r="C29" s="39" t="s">
        <v>591</v>
      </c>
      <c r="D29" s="39" t="s">
        <v>590</v>
      </c>
      <c r="E29" s="39" t="s">
        <v>599</v>
      </c>
      <c r="F29" s="39"/>
      <c r="H29" s="39" t="s">
        <v>590</v>
      </c>
      <c r="I29" s="39"/>
      <c r="J29" s="185" t="n">
        <v>0</v>
      </c>
      <c r="K29" s="185" t="n">
        <f aca="false">J29</f>
        <v>0</v>
      </c>
      <c r="L29" s="39"/>
      <c r="M29" s="185" t="n">
        <v>0.1044225</v>
      </c>
      <c r="N29" s="185" t="n">
        <v>0.1044225</v>
      </c>
      <c r="O29" s="185" t="n">
        <f aca="false">N29</f>
        <v>0.1044225</v>
      </c>
      <c r="P29" s="186" t="n">
        <f aca="false">N29</f>
        <v>0.1044225</v>
      </c>
      <c r="Q29" s="186" t="n">
        <f aca="false">N29</f>
        <v>0.1044225</v>
      </c>
      <c r="R29" s="39" t="n">
        <v>0</v>
      </c>
      <c r="S29" s="39" t="n">
        <f aca="false">IF($M29=1,1,IF($B29="SPRAVATO",1,0))</f>
        <v>0</v>
      </c>
      <c r="T29" s="39" t="n">
        <f aca="false">IF($M29=1,1,IF(OR($B29="SPRAVATO",$B29="Seltorexant"),1,0))</f>
        <v>0</v>
      </c>
      <c r="U29" s="39" t="n">
        <f aca="false">IF($M29=1,1,IF(OR($B29="SPRAVATO",$B29="FAAH in Anxious Distress"),1,0))</f>
        <v>0</v>
      </c>
      <c r="V29" s="39" t="n">
        <f aca="false">IF($M29=1,1,IF(OR($B29="SPRAVATO",$B29="FAAH in Anxious Distress",$B29="Seltorexant"),1,0))</f>
        <v>0</v>
      </c>
      <c r="W29" s="39" t="n">
        <v>0</v>
      </c>
      <c r="X29" s="39" t="n">
        <f aca="false">IF($M29=1,1,ROUND(RANDBETWEEN(0,1),0))</f>
        <v>0</v>
      </c>
      <c r="Y29" s="39" t="n">
        <f aca="false">IF($M29=1,1,ROUND(RANDBETWEEN(0,1),0))</f>
        <v>0</v>
      </c>
      <c r="Z29" s="39" t="n">
        <f aca="false">IF($M29=1,1,ROUND(RANDBETWEEN(0,1),0))</f>
        <v>1</v>
      </c>
      <c r="AA29" s="39" t="n">
        <f aca="false">IF($M29=1,1,ROUND(RANDBETWEEN(0,1),0))</f>
        <v>0</v>
      </c>
      <c r="AB29" s="39" t="n">
        <f aca="false">IF($M29=1,1,ROUND(RANDBETWEEN(0,1),0))</f>
        <v>0</v>
      </c>
      <c r="AC29" s="39" t="n">
        <v>2030</v>
      </c>
      <c r="AD29" s="188" t="n">
        <f aca="false">AC29+1</f>
        <v>2031</v>
      </c>
      <c r="AE29" s="188" t="n">
        <f aca="false">TRUNC($AD29+$AK29/12+AL$2/12)</f>
        <v>2032</v>
      </c>
      <c r="AF29" s="188" t="n">
        <f aca="false">TRUNC($AD29+$AK29/12+AM$2/12)</f>
        <v>2032</v>
      </c>
      <c r="AG29" s="188" t="n">
        <f aca="false">TRUNC($AD29+$AK29/12+AN$2/12)</f>
        <v>2032</v>
      </c>
      <c r="AH29" s="188" t="n">
        <f aca="false">AC29+1</f>
        <v>2031</v>
      </c>
      <c r="AI29" s="188" t="n">
        <f aca="false">TRUNC($AD29+$AK29/12+AP$2/12)</f>
        <v>2031</v>
      </c>
      <c r="AJ29" s="39" t="n">
        <v>6</v>
      </c>
      <c r="AK29" s="39" t="n">
        <v>3</v>
      </c>
      <c r="AL29" s="188" t="n">
        <f aca="false">IF((($AD29+$AK29/12+AL$2/12)-TRUNC($AD29+$AK29/12+AL$2/12))*12=0,1,(($AD29+$AK29/12+AL$2/12)-TRUNC($AD29+$AK29/12+AL$2/12))*12)</f>
        <v>3</v>
      </c>
      <c r="AM29" s="188" t="n">
        <f aca="false">IF((($AD29+$AK29/12+AM$2/12)-TRUNC($AD29+$AK29/12+AM$2/12))*12=0,1,(($AD29+$AK29/12+AM$2/12)-TRUNC($AD29+$AK29/12+AM$2/12))*12)</f>
        <v>3.99999999999909</v>
      </c>
      <c r="AN29" s="188" t="n">
        <f aca="false">IF((($AD29+$AK29/12+AN$2/12)-TRUNC($AD29+$AK29/12+AN$2/12))*12=0,1,(($AD29+$AK29/12+AN$2/12)-TRUNC($AD29+$AK29/12+AN$2/12))*12)</f>
        <v>3.99999999999909</v>
      </c>
      <c r="AO29" s="188" t="n">
        <f aca="false">AJ29</f>
        <v>6</v>
      </c>
      <c r="AP29" s="188" t="n">
        <f aca="false">IF((($AD29+$AK29/12+AP$2/12)-TRUNC($AD29+$AK29/12+AP$2/12))*12=0,1,(($AD29+$AK29/12+AP$2/12)-TRUNC($AD29+$AK29/12+AP$2/12))*12)</f>
        <v>3</v>
      </c>
      <c r="AQ29" s="39"/>
      <c r="AR29" s="39"/>
      <c r="AS29" s="39"/>
      <c r="AT29" s="39"/>
      <c r="AU29" s="39"/>
      <c r="AV29" s="39"/>
      <c r="AW29" s="39"/>
      <c r="AX29" s="39" t="n">
        <v>2042</v>
      </c>
      <c r="AY29" s="39" t="n">
        <v>2041</v>
      </c>
      <c r="AZ29" s="39" t="n">
        <v>2041</v>
      </c>
      <c r="BA29" s="39" t="n">
        <v>2041</v>
      </c>
      <c r="BB29" s="39" t="n">
        <v>2041</v>
      </c>
      <c r="BC29" s="39" t="n">
        <f aca="false">AH29+8</f>
        <v>2039</v>
      </c>
      <c r="BD29" s="39" t="n">
        <v>2041</v>
      </c>
      <c r="BE29" s="39" t="n">
        <v>6</v>
      </c>
      <c r="BF29" s="39" t="n">
        <v>3</v>
      </c>
      <c r="BG29" s="39" t="n">
        <v>3</v>
      </c>
      <c r="BH29" s="39" t="n">
        <v>3</v>
      </c>
      <c r="BI29" s="39" t="n">
        <v>3</v>
      </c>
      <c r="BJ29" s="39" t="n">
        <f aca="false">AO29</f>
        <v>6</v>
      </c>
      <c r="BK29" s="39" t="n">
        <v>3</v>
      </c>
      <c r="BL29" s="189" t="n">
        <v>1.22671925413217</v>
      </c>
      <c r="BM29" s="189" t="n">
        <v>2.26121055381926</v>
      </c>
      <c r="BN29" s="189" t="n">
        <v>2.12520094307601</v>
      </c>
      <c r="BO29" s="189" t="n">
        <v>1.29444963522019</v>
      </c>
      <c r="BP29" s="189" t="n">
        <v>0.323142843416298</v>
      </c>
      <c r="BQ29" s="189" t="n">
        <v>0.14</v>
      </c>
      <c r="BR29" s="189" t="n">
        <v>1.45420005709883</v>
      </c>
      <c r="BS29" s="189" t="n">
        <v>11.9843882768785</v>
      </c>
      <c r="BT29" s="189" t="n">
        <v>-1.74756826751033</v>
      </c>
      <c r="BU29" s="189" t="n">
        <v>-1.71696457934415</v>
      </c>
      <c r="BV29" s="189" t="n">
        <v>-1.44253500467096</v>
      </c>
      <c r="BW29" s="189" t="n">
        <v>0.617682164779912</v>
      </c>
      <c r="BX29" s="189" t="n">
        <v>0.15</v>
      </c>
      <c r="BY29" s="189" t="n">
        <v>-0.495005667380912</v>
      </c>
      <c r="BZ29" s="190" t="n">
        <v>0.15</v>
      </c>
      <c r="CA29" s="190" t="n">
        <v>0.2</v>
      </c>
      <c r="CB29" s="190" t="n">
        <v>0.12</v>
      </c>
      <c r="CC29" s="190" t="n">
        <v>0.08</v>
      </c>
      <c r="CD29" s="190" t="n">
        <v>0.18</v>
      </c>
      <c r="CE29" s="190" t="n">
        <v>0.16</v>
      </c>
      <c r="CF29" s="190" t="n">
        <v>0.05</v>
      </c>
      <c r="CG29" s="190" t="n">
        <v>0.35</v>
      </c>
      <c r="CH29" s="190" t="n">
        <v>0.3</v>
      </c>
      <c r="CI29" s="190" t="n">
        <v>0.38</v>
      </c>
      <c r="CJ29" s="190" t="n">
        <v>0.42</v>
      </c>
      <c r="CK29" s="190" t="n">
        <v>0.32</v>
      </c>
      <c r="CL29" s="190" t="n">
        <v>0.34</v>
      </c>
      <c r="CM29" s="190" t="n">
        <v>0.45</v>
      </c>
      <c r="CN29" s="190" t="n">
        <v>0.15</v>
      </c>
      <c r="CO29" s="190" t="n">
        <v>0.2</v>
      </c>
      <c r="CP29" s="190" t="n">
        <v>0.12</v>
      </c>
      <c r="CQ29" s="190" t="n">
        <v>0.08</v>
      </c>
      <c r="CR29" s="190" t="n">
        <v>0.18</v>
      </c>
      <c r="CS29" s="190" t="n">
        <v>0.16</v>
      </c>
      <c r="CT29" s="190" t="n">
        <v>0.05</v>
      </c>
      <c r="CU29" s="190" t="n">
        <v>0.35</v>
      </c>
      <c r="CV29" s="190" t="n">
        <v>0.3</v>
      </c>
      <c r="CW29" s="190" t="n">
        <v>0.38</v>
      </c>
      <c r="CX29" s="190" t="n">
        <v>0.42</v>
      </c>
      <c r="CY29" s="190" t="n">
        <v>0.32</v>
      </c>
      <c r="CZ29" s="190" t="n">
        <v>0.34</v>
      </c>
      <c r="DA29" s="190" t="n">
        <v>0.45</v>
      </c>
    </row>
    <row r="30" customFormat="false" ht="15" hidden="false" customHeight="false" outlineLevel="0" collapsed="false">
      <c r="A30" s="39" t="n">
        <v>20</v>
      </c>
      <c r="B30" s="39" t="s">
        <v>64</v>
      </c>
      <c r="C30" s="39" t="s">
        <v>573</v>
      </c>
      <c r="D30" s="39" t="s">
        <v>590</v>
      </c>
      <c r="E30" s="39" t="s">
        <v>600</v>
      </c>
      <c r="F30" s="39"/>
      <c r="H30" s="39" t="s">
        <v>590</v>
      </c>
      <c r="I30" s="39"/>
      <c r="J30" s="185" t="n">
        <v>0</v>
      </c>
      <c r="K30" s="185" t="n">
        <f aca="false">J30</f>
        <v>0</v>
      </c>
      <c r="L30" s="39"/>
      <c r="M30" s="185" t="n">
        <v>0.1044225</v>
      </c>
      <c r="N30" s="185" t="n">
        <v>0.1044225</v>
      </c>
      <c r="O30" s="185" t="n">
        <f aca="false">N30</f>
        <v>0.1044225</v>
      </c>
      <c r="P30" s="186" t="n">
        <f aca="false">N30</f>
        <v>0.1044225</v>
      </c>
      <c r="Q30" s="186" t="n">
        <f aca="false">N30</f>
        <v>0.1044225</v>
      </c>
      <c r="R30" s="39" t="n">
        <v>0</v>
      </c>
      <c r="S30" s="39" t="n">
        <f aca="false">IF($M30=1,1,IF($B30="SPRAVATO",1,0))</f>
        <v>0</v>
      </c>
      <c r="T30" s="39" t="n">
        <f aca="false">IF($M30=1,1,IF(OR($B30="SPRAVATO",$B30="Seltorexant"),1,0))</f>
        <v>0</v>
      </c>
      <c r="U30" s="39" t="n">
        <f aca="false">IF($M30=1,1,IF(OR($B30="SPRAVATO",$B30="FAAH in Anxious Distress"),1,0))</f>
        <v>0</v>
      </c>
      <c r="V30" s="39" t="n">
        <f aca="false">IF($M30=1,1,IF(OR($B30="SPRAVATO",$B30="FAAH in Anxious Distress",$B30="Seltorexant"),1,0))</f>
        <v>0</v>
      </c>
      <c r="W30" s="39" t="n">
        <v>0</v>
      </c>
      <c r="X30" s="39" t="n">
        <f aca="false">IF($M30=1,1,ROUND(RANDBETWEEN(0,1),0))</f>
        <v>1</v>
      </c>
      <c r="Y30" s="39" t="n">
        <f aca="false">IF($M30=1,1,ROUND(RANDBETWEEN(0,1),0))</f>
        <v>0</v>
      </c>
      <c r="Z30" s="39" t="n">
        <f aca="false">IF($M30=1,1,ROUND(RANDBETWEEN(0,1),0))</f>
        <v>1</v>
      </c>
      <c r="AA30" s="39" t="n">
        <f aca="false">IF($M30=1,1,ROUND(RANDBETWEEN(0,1),0))</f>
        <v>0</v>
      </c>
      <c r="AB30" s="39" t="n">
        <f aca="false">IF($M30=1,1,ROUND(RANDBETWEEN(0,1),0))</f>
        <v>1</v>
      </c>
      <c r="AC30" s="39" t="n">
        <v>2029</v>
      </c>
      <c r="AD30" s="188" t="n">
        <f aca="false">AC30+1</f>
        <v>2030</v>
      </c>
      <c r="AE30" s="188" t="n">
        <f aca="false">TRUNC($AD30+$AK30/12+AL$2/12)</f>
        <v>2031</v>
      </c>
      <c r="AF30" s="188" t="n">
        <f aca="false">TRUNC($AD30+$AK30/12+AM$2/12)</f>
        <v>2031</v>
      </c>
      <c r="AG30" s="188" t="n">
        <f aca="false">TRUNC($AD30+$AK30/12+AN$2/12)</f>
        <v>2031</v>
      </c>
      <c r="AH30" s="188" t="n">
        <f aca="false">AC30+1</f>
        <v>2030</v>
      </c>
      <c r="AI30" s="188" t="n">
        <f aca="false">TRUNC($AD30+$AK30/12+AP$2/12)</f>
        <v>2030</v>
      </c>
      <c r="AJ30" s="39" t="n">
        <v>11</v>
      </c>
      <c r="AK30" s="39" t="n">
        <v>8</v>
      </c>
      <c r="AL30" s="188" t="n">
        <f aca="false">IF((($AD30+$AK30/12+AL$2/12)-TRUNC($AD30+$AK30/12+AL$2/12))*12=0,1,(($AD30+$AK30/12+AL$2/12)-TRUNC($AD30+$AK30/12+AL$2/12))*12)</f>
        <v>8.00000000000091</v>
      </c>
      <c r="AM30" s="188" t="n">
        <f aca="false">IF((($AD30+$AK30/12+AM$2/12)-TRUNC($AD30+$AK30/12+AM$2/12))*12=0,1,(($AD30+$AK30/12+AM$2/12)-TRUNC($AD30+$AK30/12+AM$2/12))*12)</f>
        <v>9</v>
      </c>
      <c r="AN30" s="188" t="n">
        <f aca="false">IF((($AD30+$AK30/12+AN$2/12)-TRUNC($AD30+$AK30/12+AN$2/12))*12=0,1,(($AD30+$AK30/12+AN$2/12)-TRUNC($AD30+$AK30/12+AN$2/12))*12)</f>
        <v>9</v>
      </c>
      <c r="AO30" s="188" t="n">
        <f aca="false">AJ30</f>
        <v>11</v>
      </c>
      <c r="AP30" s="188" t="n">
        <f aca="false">IF((($AD30+$AK30/12+AP$2/12)-TRUNC($AD30+$AK30/12+AP$2/12))*12=0,1,(($AD30+$AK30/12+AP$2/12)-TRUNC($AD30+$AK30/12+AP$2/12))*12)</f>
        <v>8.00000000000091</v>
      </c>
      <c r="AQ30" s="39"/>
      <c r="AR30" s="39"/>
      <c r="AS30" s="39"/>
      <c r="AT30" s="39"/>
      <c r="AU30" s="39"/>
      <c r="AV30" s="39"/>
      <c r="AW30" s="39"/>
      <c r="AX30" s="39" t="n">
        <v>2041</v>
      </c>
      <c r="AY30" s="39" t="n">
        <v>2040</v>
      </c>
      <c r="AZ30" s="39" t="n">
        <v>2040</v>
      </c>
      <c r="BA30" s="39" t="n">
        <v>2040</v>
      </c>
      <c r="BB30" s="39" t="n">
        <v>2040</v>
      </c>
      <c r="BC30" s="39" t="n">
        <f aca="false">AH30+8</f>
        <v>2038</v>
      </c>
      <c r="BD30" s="39" t="n">
        <v>2040</v>
      </c>
      <c r="BE30" s="39" t="n">
        <v>11</v>
      </c>
      <c r="BF30" s="39" t="n">
        <v>8</v>
      </c>
      <c r="BG30" s="39" t="n">
        <v>8</v>
      </c>
      <c r="BH30" s="39" t="n">
        <v>8</v>
      </c>
      <c r="BI30" s="39" t="n">
        <v>8</v>
      </c>
      <c r="BJ30" s="39" t="n">
        <f aca="false">AO30</f>
        <v>11</v>
      </c>
      <c r="BK30" s="39" t="n">
        <v>8</v>
      </c>
      <c r="BL30" s="189" t="n">
        <v>1.22671925413217</v>
      </c>
      <c r="BM30" s="189" t="n">
        <v>2.26121055381926</v>
      </c>
      <c r="BN30" s="189" t="n">
        <v>2.12520094307601</v>
      </c>
      <c r="BO30" s="189" t="n">
        <v>1.29444963522019</v>
      </c>
      <c r="BP30" s="189" t="n">
        <v>0.323142843416298</v>
      </c>
      <c r="BQ30" s="189" t="n">
        <v>0.14</v>
      </c>
      <c r="BR30" s="189" t="n">
        <v>1.45420005709883</v>
      </c>
      <c r="BS30" s="189" t="n">
        <v>11.9843882768785</v>
      </c>
      <c r="BT30" s="189" t="n">
        <v>-1.74756826751033</v>
      </c>
      <c r="BU30" s="189" t="n">
        <v>-1.71696457934415</v>
      </c>
      <c r="BV30" s="189" t="n">
        <v>-1.44253500467096</v>
      </c>
      <c r="BW30" s="189" t="n">
        <v>0.617682164779912</v>
      </c>
      <c r="BX30" s="189" t="n">
        <v>0.15</v>
      </c>
      <c r="BY30" s="189" t="n">
        <v>-0.495005667380912</v>
      </c>
      <c r="BZ30" s="190" t="n">
        <v>0.15</v>
      </c>
      <c r="CA30" s="190" t="n">
        <v>0.2</v>
      </c>
      <c r="CB30" s="190" t="n">
        <v>0.12</v>
      </c>
      <c r="CC30" s="190" t="n">
        <v>0.08</v>
      </c>
      <c r="CD30" s="190" t="n">
        <v>0.18</v>
      </c>
      <c r="CE30" s="190" t="n">
        <v>0.16</v>
      </c>
      <c r="CF30" s="190" t="n">
        <v>0.05</v>
      </c>
      <c r="CG30" s="190" t="n">
        <v>0.35</v>
      </c>
      <c r="CH30" s="190" t="n">
        <v>0.3</v>
      </c>
      <c r="CI30" s="190" t="n">
        <v>0.38</v>
      </c>
      <c r="CJ30" s="190" t="n">
        <v>0.42</v>
      </c>
      <c r="CK30" s="190" t="n">
        <v>0.32</v>
      </c>
      <c r="CL30" s="190" t="n">
        <v>0.34</v>
      </c>
      <c r="CM30" s="190" t="n">
        <v>0.45</v>
      </c>
      <c r="CN30" s="190" t="n">
        <v>0.15</v>
      </c>
      <c r="CO30" s="190" t="n">
        <v>0.2</v>
      </c>
      <c r="CP30" s="190" t="n">
        <v>0.12</v>
      </c>
      <c r="CQ30" s="190" t="n">
        <v>0.08</v>
      </c>
      <c r="CR30" s="190" t="n">
        <v>0.18</v>
      </c>
      <c r="CS30" s="190" t="n">
        <v>0.16</v>
      </c>
      <c r="CT30" s="190" t="n">
        <v>0.05</v>
      </c>
      <c r="CU30" s="190" t="n">
        <v>0.35</v>
      </c>
      <c r="CV30" s="190" t="n">
        <v>0.3</v>
      </c>
      <c r="CW30" s="190" t="n">
        <v>0.38</v>
      </c>
      <c r="CX30" s="190" t="n">
        <v>0.42</v>
      </c>
      <c r="CY30" s="190" t="n">
        <v>0.32</v>
      </c>
      <c r="CZ30" s="190" t="n">
        <v>0.34</v>
      </c>
      <c r="DA30" s="190" t="n">
        <v>0.45</v>
      </c>
    </row>
    <row r="31" customFormat="false" ht="15" hidden="false" customHeight="false" outlineLevel="0" collapsed="false">
      <c r="A31" s="39" t="n">
        <v>21</v>
      </c>
      <c r="B31" s="39" t="s">
        <v>107</v>
      </c>
      <c r="C31" s="39" t="s">
        <v>17</v>
      </c>
      <c r="D31" s="39" t="s">
        <v>590</v>
      </c>
      <c r="E31" s="39" t="s">
        <v>601</v>
      </c>
      <c r="F31" s="39"/>
      <c r="H31" s="39" t="s">
        <v>590</v>
      </c>
      <c r="I31" s="39"/>
      <c r="J31" s="185" t="n">
        <v>0</v>
      </c>
      <c r="K31" s="185" t="n">
        <f aca="false">J31</f>
        <v>0</v>
      </c>
      <c r="L31" s="39"/>
      <c r="M31" s="185" t="n">
        <v>0.1044225</v>
      </c>
      <c r="N31" s="185" t="n">
        <v>0.1044225</v>
      </c>
      <c r="O31" s="185" t="n">
        <f aca="false">N31</f>
        <v>0.1044225</v>
      </c>
      <c r="P31" s="186" t="n">
        <f aca="false">N31</f>
        <v>0.1044225</v>
      </c>
      <c r="Q31" s="186" t="n">
        <f aca="false">N31</f>
        <v>0.1044225</v>
      </c>
      <c r="R31" s="39" t="n">
        <v>0</v>
      </c>
      <c r="S31" s="39" t="n">
        <f aca="false">IF($M31=1,1,IF($B31="SPRAVATO",1,0))</f>
        <v>0</v>
      </c>
      <c r="T31" s="39" t="n">
        <f aca="false">IF($M31=1,1,IF(OR($B31="SPRAVATO",$B31="Seltorexant"),1,0))</f>
        <v>0</v>
      </c>
      <c r="U31" s="39" t="n">
        <f aca="false">IF($M31=1,1,IF(OR($B31="SPRAVATO",$B31="FAAH in Anxious Distress"),1,0))</f>
        <v>0</v>
      </c>
      <c r="V31" s="39" t="n">
        <f aca="false">IF($M31=1,1,IF(OR($B31="SPRAVATO",$B31="FAAH in Anxious Distress",$B31="Seltorexant"),1,0))</f>
        <v>0</v>
      </c>
      <c r="W31" s="39" t="n">
        <v>0</v>
      </c>
      <c r="X31" s="39" t="n">
        <f aca="false">IF($M31=1,1,ROUND(RANDBETWEEN(0,1),0))</f>
        <v>1</v>
      </c>
      <c r="Y31" s="39" t="n">
        <f aca="false">IF($M31=1,1,ROUND(RANDBETWEEN(0,1),0))</f>
        <v>1</v>
      </c>
      <c r="Z31" s="39" t="n">
        <f aca="false">IF($M31=1,1,ROUND(RANDBETWEEN(0,1),0))</f>
        <v>0</v>
      </c>
      <c r="AA31" s="39" t="n">
        <f aca="false">IF($M31=1,1,ROUND(RANDBETWEEN(0,1),0))</f>
        <v>0</v>
      </c>
      <c r="AB31" s="39" t="n">
        <f aca="false">IF($M31=1,1,ROUND(RANDBETWEEN(0,1),0))</f>
        <v>0</v>
      </c>
      <c r="AC31" s="39" t="n">
        <v>2031</v>
      </c>
      <c r="AD31" s="188" t="n">
        <f aca="false">AC31+1</f>
        <v>2032</v>
      </c>
      <c r="AE31" s="188" t="n">
        <f aca="false">TRUNC($AD31+$AK31/12+AL$2/12)</f>
        <v>2033</v>
      </c>
      <c r="AF31" s="188" t="n">
        <f aca="false">TRUNC($AD31+$AK31/12+AM$2/12)</f>
        <v>2033</v>
      </c>
      <c r="AG31" s="188" t="n">
        <f aca="false">TRUNC($AD31+$AK31/12+AN$2/12)</f>
        <v>2033</v>
      </c>
      <c r="AH31" s="188" t="n">
        <f aca="false">AC31+1</f>
        <v>2032</v>
      </c>
      <c r="AI31" s="188" t="n">
        <f aca="false">TRUNC($AD31+$AK31/12+AP$2/12)</f>
        <v>2032</v>
      </c>
      <c r="AJ31" s="39" t="n">
        <v>4</v>
      </c>
      <c r="AK31" s="39" t="n">
        <v>2</v>
      </c>
      <c r="AL31" s="188" t="n">
        <f aca="false">IF((($AD31+$AK31/12+AL$2/12)-TRUNC($AD31+$AK31/12+AL$2/12))*12=0,1,(($AD31+$AK31/12+AL$2/12)-TRUNC($AD31+$AK31/12+AL$2/12))*12)</f>
        <v>2.00000000000091</v>
      </c>
      <c r="AM31" s="188" t="n">
        <f aca="false">IF((($AD31+$AK31/12+AM$2/12)-TRUNC($AD31+$AK31/12+AM$2/12))*12=0,1,(($AD31+$AK31/12+AM$2/12)-TRUNC($AD31+$AK31/12+AM$2/12))*12)</f>
        <v>3</v>
      </c>
      <c r="AN31" s="188" t="n">
        <f aca="false">IF((($AD31+$AK31/12+AN$2/12)-TRUNC($AD31+$AK31/12+AN$2/12))*12=0,1,(($AD31+$AK31/12+AN$2/12)-TRUNC($AD31+$AK31/12+AN$2/12))*12)</f>
        <v>3</v>
      </c>
      <c r="AO31" s="188" t="n">
        <f aca="false">AJ31</f>
        <v>4</v>
      </c>
      <c r="AP31" s="188" t="n">
        <f aca="false">IF((($AD31+$AK31/12+AP$2/12)-TRUNC($AD31+$AK31/12+AP$2/12))*12=0,1,(($AD31+$AK31/12+AP$2/12)-TRUNC($AD31+$AK31/12+AP$2/12))*12)</f>
        <v>2.00000000000091</v>
      </c>
      <c r="AQ31" s="39"/>
      <c r="AR31" s="39"/>
      <c r="AS31" s="39"/>
      <c r="AT31" s="39"/>
      <c r="AU31" s="39"/>
      <c r="AV31" s="39"/>
      <c r="AW31" s="39"/>
      <c r="AX31" s="39" t="n">
        <v>2043</v>
      </c>
      <c r="AY31" s="39" t="n">
        <v>2042</v>
      </c>
      <c r="AZ31" s="39" t="n">
        <v>2042</v>
      </c>
      <c r="BA31" s="39" t="n">
        <v>2042</v>
      </c>
      <c r="BB31" s="39" t="n">
        <v>2042</v>
      </c>
      <c r="BC31" s="39" t="n">
        <f aca="false">AH31+8</f>
        <v>2040</v>
      </c>
      <c r="BD31" s="39" t="n">
        <v>2042</v>
      </c>
      <c r="BE31" s="39" t="n">
        <v>4</v>
      </c>
      <c r="BF31" s="39" t="n">
        <v>2</v>
      </c>
      <c r="BG31" s="39" t="n">
        <v>2</v>
      </c>
      <c r="BH31" s="39" t="n">
        <v>2</v>
      </c>
      <c r="BI31" s="39" t="n">
        <v>2</v>
      </c>
      <c r="BJ31" s="39" t="n">
        <f aca="false">AO31</f>
        <v>4</v>
      </c>
      <c r="BK31" s="39" t="n">
        <v>2</v>
      </c>
      <c r="BL31" s="189" t="n">
        <v>1.22671925413217</v>
      </c>
      <c r="BM31" s="189" t="n">
        <v>2.26121055381926</v>
      </c>
      <c r="BN31" s="189" t="n">
        <v>2.12520094307601</v>
      </c>
      <c r="BO31" s="189" t="n">
        <v>1.29444963522019</v>
      </c>
      <c r="BP31" s="189" t="n">
        <v>0.323142843416298</v>
      </c>
      <c r="BQ31" s="189" t="n">
        <v>0.14</v>
      </c>
      <c r="BR31" s="189" t="n">
        <v>1.45420005709883</v>
      </c>
      <c r="BS31" s="189" t="n">
        <v>11.9843882768785</v>
      </c>
      <c r="BT31" s="189" t="n">
        <v>-1.74756826751033</v>
      </c>
      <c r="BU31" s="189" t="n">
        <v>-1.71696457934415</v>
      </c>
      <c r="BV31" s="189" t="n">
        <v>-1.44253500467096</v>
      </c>
      <c r="BW31" s="189" t="n">
        <v>0.617682164779912</v>
      </c>
      <c r="BX31" s="189" t="n">
        <v>0.15</v>
      </c>
      <c r="BY31" s="189" t="n">
        <v>-0.495005667380912</v>
      </c>
      <c r="BZ31" s="190" t="n">
        <v>0.15</v>
      </c>
      <c r="CA31" s="190" t="n">
        <v>0.2</v>
      </c>
      <c r="CB31" s="190" t="n">
        <v>0.12</v>
      </c>
      <c r="CC31" s="190" t="n">
        <v>0.08</v>
      </c>
      <c r="CD31" s="190" t="n">
        <v>0.18</v>
      </c>
      <c r="CE31" s="190" t="n">
        <v>0.16</v>
      </c>
      <c r="CF31" s="190" t="n">
        <v>0.05</v>
      </c>
      <c r="CG31" s="190" t="n">
        <v>0.35</v>
      </c>
      <c r="CH31" s="190" t="n">
        <v>0.3</v>
      </c>
      <c r="CI31" s="190" t="n">
        <v>0.38</v>
      </c>
      <c r="CJ31" s="190" t="n">
        <v>0.42</v>
      </c>
      <c r="CK31" s="190" t="n">
        <v>0.32</v>
      </c>
      <c r="CL31" s="190" t="n">
        <v>0.34</v>
      </c>
      <c r="CM31" s="190" t="n">
        <v>0.45</v>
      </c>
      <c r="CN31" s="190" t="n">
        <v>0.15</v>
      </c>
      <c r="CO31" s="190" t="n">
        <v>0.2</v>
      </c>
      <c r="CP31" s="190" t="n">
        <v>0.12</v>
      </c>
      <c r="CQ31" s="190" t="n">
        <v>0.08</v>
      </c>
      <c r="CR31" s="190" t="n">
        <v>0.18</v>
      </c>
      <c r="CS31" s="190" t="n">
        <v>0.16</v>
      </c>
      <c r="CT31" s="190" t="n">
        <v>0.05</v>
      </c>
      <c r="CU31" s="190" t="n">
        <v>0.35</v>
      </c>
      <c r="CV31" s="190" t="n">
        <v>0.3</v>
      </c>
      <c r="CW31" s="190" t="n">
        <v>0.38</v>
      </c>
      <c r="CX31" s="190" t="n">
        <v>0.42</v>
      </c>
      <c r="CY31" s="190" t="n">
        <v>0.32</v>
      </c>
      <c r="CZ31" s="190" t="n">
        <v>0.34</v>
      </c>
      <c r="DA31" s="190" t="n">
        <v>0.45</v>
      </c>
    </row>
    <row r="32" customFormat="false" ht="15" hidden="false" customHeight="false" outlineLevel="0" collapsed="false">
      <c r="A32" s="39" t="n">
        <v>22</v>
      </c>
      <c r="B32" s="39" t="s">
        <v>61</v>
      </c>
      <c r="C32" s="39" t="s">
        <v>597</v>
      </c>
      <c r="D32" s="39" t="s">
        <v>590</v>
      </c>
      <c r="E32" s="39" t="s">
        <v>602</v>
      </c>
      <c r="F32" s="39"/>
      <c r="H32" s="39" t="s">
        <v>590</v>
      </c>
      <c r="I32" s="39"/>
      <c r="J32" s="185" t="n">
        <v>0</v>
      </c>
      <c r="K32" s="185" t="n">
        <f aca="false">J32</f>
        <v>0</v>
      </c>
      <c r="L32" s="39"/>
      <c r="M32" s="185" t="n">
        <v>0.1044225</v>
      </c>
      <c r="N32" s="185" t="n">
        <v>0.1044225</v>
      </c>
      <c r="O32" s="185" t="n">
        <f aca="false">N32</f>
        <v>0.1044225</v>
      </c>
      <c r="P32" s="186" t="n">
        <f aca="false">N32</f>
        <v>0.1044225</v>
      </c>
      <c r="Q32" s="186" t="n">
        <f aca="false">N32</f>
        <v>0.1044225</v>
      </c>
      <c r="R32" s="39" t="n">
        <v>0</v>
      </c>
      <c r="S32" s="39" t="n">
        <f aca="false">IF($M32=1,1,IF($B32="SPRAVATO",1,0))</f>
        <v>0</v>
      </c>
      <c r="T32" s="39" t="n">
        <f aca="false">IF($M32=1,1,IF(OR($B32="SPRAVATO",$B32="Seltorexant"),1,0))</f>
        <v>0</v>
      </c>
      <c r="U32" s="39" t="n">
        <f aca="false">IF($M32=1,1,IF(OR($B32="SPRAVATO",$B32="FAAH in Anxious Distress"),1,0))</f>
        <v>0</v>
      </c>
      <c r="V32" s="39" t="n">
        <f aca="false">IF($M32=1,1,IF(OR($B32="SPRAVATO",$B32="FAAH in Anxious Distress",$B32="Seltorexant"),1,0))</f>
        <v>0</v>
      </c>
      <c r="W32" s="39" t="n">
        <v>0</v>
      </c>
      <c r="X32" s="39" t="n">
        <f aca="false">IF($M32=1,1,ROUND(RANDBETWEEN(0,1),0))</f>
        <v>0</v>
      </c>
      <c r="Y32" s="39" t="n">
        <f aca="false">IF($M32=1,1,ROUND(RANDBETWEEN(0,1),0))</f>
        <v>1</v>
      </c>
      <c r="Z32" s="39" t="n">
        <f aca="false">IF($M32=1,1,ROUND(RANDBETWEEN(0,1),0))</f>
        <v>0</v>
      </c>
      <c r="AA32" s="39" t="n">
        <f aca="false">IF($M32=1,1,ROUND(RANDBETWEEN(0,1),0))</f>
        <v>0</v>
      </c>
      <c r="AB32" s="39" t="n">
        <f aca="false">IF($M32=1,1,ROUND(RANDBETWEEN(0,1),0))</f>
        <v>1</v>
      </c>
      <c r="AC32" s="39" t="n">
        <v>2032</v>
      </c>
      <c r="AD32" s="188" t="n">
        <f aca="false">AC32+1</f>
        <v>2033</v>
      </c>
      <c r="AE32" s="188" t="n">
        <f aca="false">TRUNC($AD32+$AK32/12+AL$2/12)</f>
        <v>2034</v>
      </c>
      <c r="AF32" s="188" t="n">
        <f aca="false">TRUNC($AD32+$AK32/12+AM$2/12)</f>
        <v>2034</v>
      </c>
      <c r="AG32" s="188" t="n">
        <f aca="false">TRUNC($AD32+$AK32/12+AN$2/12)</f>
        <v>2034</v>
      </c>
      <c r="AH32" s="188" t="n">
        <f aca="false">AC32+1</f>
        <v>2033</v>
      </c>
      <c r="AI32" s="188" t="n">
        <f aca="false">TRUNC($AD32+$AK32/12+AP$2/12)</f>
        <v>2033</v>
      </c>
      <c r="AJ32" s="39" t="n">
        <v>6</v>
      </c>
      <c r="AK32" s="39" t="n">
        <v>2</v>
      </c>
      <c r="AL32" s="188" t="n">
        <f aca="false">IF((($AD32+$AK32/12+AL$2/12)-TRUNC($AD32+$AK32/12+AL$2/12))*12=0,1,(($AD32+$AK32/12+AL$2/12)-TRUNC($AD32+$AK32/12+AL$2/12))*12)</f>
        <v>2.00000000000091</v>
      </c>
      <c r="AM32" s="188" t="n">
        <f aca="false">IF((($AD32+$AK32/12+AM$2/12)-TRUNC($AD32+$AK32/12+AM$2/12))*12=0,1,(($AD32+$AK32/12+AM$2/12)-TRUNC($AD32+$AK32/12+AM$2/12))*12)</f>
        <v>3</v>
      </c>
      <c r="AN32" s="188" t="n">
        <f aca="false">IF((($AD32+$AK32/12+AN$2/12)-TRUNC($AD32+$AK32/12+AN$2/12))*12=0,1,(($AD32+$AK32/12+AN$2/12)-TRUNC($AD32+$AK32/12+AN$2/12))*12)</f>
        <v>3</v>
      </c>
      <c r="AO32" s="188" t="n">
        <f aca="false">AJ32</f>
        <v>6</v>
      </c>
      <c r="AP32" s="188" t="n">
        <f aca="false">IF((($AD32+$AK32/12+AP$2/12)-TRUNC($AD32+$AK32/12+AP$2/12))*12=0,1,(($AD32+$AK32/12+AP$2/12)-TRUNC($AD32+$AK32/12+AP$2/12))*12)</f>
        <v>2.00000000000091</v>
      </c>
      <c r="AQ32" s="39"/>
      <c r="AR32" s="39"/>
      <c r="AS32" s="39"/>
      <c r="AT32" s="39"/>
      <c r="AU32" s="39"/>
      <c r="AV32" s="39"/>
      <c r="AW32" s="39"/>
      <c r="AX32" s="39" t="n">
        <v>2044</v>
      </c>
      <c r="AY32" s="39" t="n">
        <v>2043</v>
      </c>
      <c r="AZ32" s="39" t="n">
        <v>2043</v>
      </c>
      <c r="BA32" s="39" t="n">
        <v>2043</v>
      </c>
      <c r="BB32" s="39" t="n">
        <v>2043</v>
      </c>
      <c r="BC32" s="39" t="n">
        <f aca="false">AH32+8</f>
        <v>2041</v>
      </c>
      <c r="BD32" s="39" t="n">
        <v>2043</v>
      </c>
      <c r="BE32" s="39" t="n">
        <v>6</v>
      </c>
      <c r="BF32" s="39" t="n">
        <v>2</v>
      </c>
      <c r="BG32" s="39" t="n">
        <v>2</v>
      </c>
      <c r="BH32" s="39" t="n">
        <v>2</v>
      </c>
      <c r="BI32" s="39" t="n">
        <v>2</v>
      </c>
      <c r="BJ32" s="39" t="n">
        <f aca="false">AO32</f>
        <v>6</v>
      </c>
      <c r="BK32" s="39" t="n">
        <v>2</v>
      </c>
      <c r="BL32" s="189" t="n">
        <v>1.22671925413217</v>
      </c>
      <c r="BM32" s="189" t="n">
        <v>2.26121055381926</v>
      </c>
      <c r="BN32" s="189" t="n">
        <v>2.12520094307601</v>
      </c>
      <c r="BO32" s="189" t="n">
        <v>1.29444963522019</v>
      </c>
      <c r="BP32" s="189" t="n">
        <v>0.323142843416298</v>
      </c>
      <c r="BQ32" s="189" t="n">
        <v>0.14</v>
      </c>
      <c r="BR32" s="189" t="n">
        <v>1.45420005709883</v>
      </c>
      <c r="BS32" s="189" t="n">
        <v>11.9843882768785</v>
      </c>
      <c r="BT32" s="189" t="n">
        <v>-1.74756826751033</v>
      </c>
      <c r="BU32" s="189" t="n">
        <v>-1.71696457934415</v>
      </c>
      <c r="BV32" s="189" t="n">
        <v>-1.44253500467096</v>
      </c>
      <c r="BW32" s="189" t="n">
        <v>0.617682164779912</v>
      </c>
      <c r="BX32" s="189" t="n">
        <v>0.15</v>
      </c>
      <c r="BY32" s="189" t="n">
        <v>-0.495005667380912</v>
      </c>
      <c r="BZ32" s="190" t="n">
        <v>0.15</v>
      </c>
      <c r="CA32" s="190" t="n">
        <v>0.2</v>
      </c>
      <c r="CB32" s="190" t="n">
        <v>0.12</v>
      </c>
      <c r="CC32" s="190" t="n">
        <v>0.08</v>
      </c>
      <c r="CD32" s="190" t="n">
        <v>0.18</v>
      </c>
      <c r="CE32" s="190" t="n">
        <v>0.16</v>
      </c>
      <c r="CF32" s="190" t="n">
        <v>0.05</v>
      </c>
      <c r="CG32" s="190" t="n">
        <v>0.35</v>
      </c>
      <c r="CH32" s="190" t="n">
        <v>0.3</v>
      </c>
      <c r="CI32" s="190" t="n">
        <v>0.38</v>
      </c>
      <c r="CJ32" s="190" t="n">
        <v>0.42</v>
      </c>
      <c r="CK32" s="190" t="n">
        <v>0.32</v>
      </c>
      <c r="CL32" s="190" t="n">
        <v>0.34</v>
      </c>
      <c r="CM32" s="190" t="n">
        <v>0.45</v>
      </c>
      <c r="CN32" s="190" t="n">
        <v>0.15</v>
      </c>
      <c r="CO32" s="190" t="n">
        <v>0.2</v>
      </c>
      <c r="CP32" s="190" t="n">
        <v>0.12</v>
      </c>
      <c r="CQ32" s="190" t="n">
        <v>0.08</v>
      </c>
      <c r="CR32" s="190" t="n">
        <v>0.18</v>
      </c>
      <c r="CS32" s="190" t="n">
        <v>0.16</v>
      </c>
      <c r="CT32" s="190" t="n">
        <v>0.05</v>
      </c>
      <c r="CU32" s="190" t="n">
        <v>0.35</v>
      </c>
      <c r="CV32" s="190" t="n">
        <v>0.3</v>
      </c>
      <c r="CW32" s="190" t="n">
        <v>0.38</v>
      </c>
      <c r="CX32" s="190" t="n">
        <v>0.42</v>
      </c>
      <c r="CY32" s="190" t="n">
        <v>0.32</v>
      </c>
      <c r="CZ32" s="190" t="n">
        <v>0.34</v>
      </c>
      <c r="DA32" s="190" t="n">
        <v>0.45</v>
      </c>
    </row>
    <row r="33" customFormat="false" ht="15" hidden="false" customHeight="false" outlineLevel="0" collapsed="false">
      <c r="A33" s="39" t="n">
        <v>23</v>
      </c>
      <c r="B33" s="39" t="s">
        <v>60</v>
      </c>
      <c r="C33" s="39" t="s">
        <v>603</v>
      </c>
      <c r="D33" s="39" t="s">
        <v>590</v>
      </c>
      <c r="E33" s="39" t="s">
        <v>604</v>
      </c>
      <c r="F33" s="39"/>
      <c r="H33" s="39" t="s">
        <v>590</v>
      </c>
      <c r="I33" s="39"/>
      <c r="J33" s="185" t="n">
        <v>0</v>
      </c>
      <c r="K33" s="185" t="n">
        <f aca="false">J33</f>
        <v>0</v>
      </c>
      <c r="L33" s="39"/>
      <c r="M33" s="185" t="n">
        <v>0.1044225</v>
      </c>
      <c r="N33" s="185" t="n">
        <v>0.1044225</v>
      </c>
      <c r="O33" s="185" t="n">
        <f aca="false">N33</f>
        <v>0.1044225</v>
      </c>
      <c r="P33" s="186" t="n">
        <f aca="false">N33</f>
        <v>0.1044225</v>
      </c>
      <c r="Q33" s="186" t="n">
        <f aca="false">N33</f>
        <v>0.1044225</v>
      </c>
      <c r="R33" s="39" t="n">
        <v>0</v>
      </c>
      <c r="S33" s="39" t="n">
        <f aca="false">IF($M33=1,1,IF($B33="SPRAVATO",1,0))</f>
        <v>0</v>
      </c>
      <c r="T33" s="39" t="n">
        <f aca="false">IF($M33=1,1,IF(OR($B33="SPRAVATO",$B33="Seltorexant"),1,0))</f>
        <v>0</v>
      </c>
      <c r="U33" s="39" t="n">
        <f aca="false">IF($M33=1,1,IF(OR($B33="SPRAVATO",$B33="FAAH in Anxious Distress"),1,0))</f>
        <v>0</v>
      </c>
      <c r="V33" s="39" t="n">
        <f aca="false">IF($M33=1,1,IF(OR($B33="SPRAVATO",$B33="FAAH in Anxious Distress",$B33="Seltorexant"),1,0))</f>
        <v>0</v>
      </c>
      <c r="W33" s="39" t="n">
        <v>0</v>
      </c>
      <c r="X33" s="39" t="n">
        <f aca="false">IF($M33=1,1,ROUND(RANDBETWEEN(0,1),0))</f>
        <v>1</v>
      </c>
      <c r="Y33" s="39" t="n">
        <f aca="false">IF($M33=1,1,ROUND(RANDBETWEEN(0,1),0))</f>
        <v>1</v>
      </c>
      <c r="Z33" s="39" t="n">
        <f aca="false">IF($M33=1,1,ROUND(RANDBETWEEN(0,1),0))</f>
        <v>0</v>
      </c>
      <c r="AA33" s="39" t="n">
        <f aca="false">IF($M33=1,1,ROUND(RANDBETWEEN(0,1),0))</f>
        <v>1</v>
      </c>
      <c r="AB33" s="39" t="n">
        <f aca="false">IF($M33=1,1,ROUND(RANDBETWEEN(0,1),0))</f>
        <v>0</v>
      </c>
      <c r="AC33" s="39" t="n">
        <v>2027</v>
      </c>
      <c r="AD33" s="188" t="n">
        <f aca="false">AC33+1</f>
        <v>2028</v>
      </c>
      <c r="AE33" s="188" t="n">
        <f aca="false">TRUNC($AD33+$AK33/12+AL$2/12)</f>
        <v>2029</v>
      </c>
      <c r="AF33" s="188" t="n">
        <f aca="false">TRUNC($AD33+$AK33/12+AM$2/12)</f>
        <v>2029</v>
      </c>
      <c r="AG33" s="188" t="n">
        <f aca="false">TRUNC($AD33+$AK33/12+AN$2/12)</f>
        <v>2029</v>
      </c>
      <c r="AH33" s="188" t="n">
        <f aca="false">AC33+1</f>
        <v>2028</v>
      </c>
      <c r="AI33" s="188" t="n">
        <f aca="false">TRUNC($AD33+$AK33/12+AP$2/12)</f>
        <v>2028</v>
      </c>
      <c r="AJ33" s="39" t="n">
        <v>8</v>
      </c>
      <c r="AK33" s="39" t="n">
        <v>3</v>
      </c>
      <c r="AL33" s="188" t="n">
        <f aca="false">IF((($AD33+$AK33/12+AL$2/12)-TRUNC($AD33+$AK33/12+AL$2/12))*12=0,1,(($AD33+$AK33/12+AL$2/12)-TRUNC($AD33+$AK33/12+AL$2/12))*12)</f>
        <v>3</v>
      </c>
      <c r="AM33" s="188" t="n">
        <f aca="false">IF((($AD33+$AK33/12+AM$2/12)-TRUNC($AD33+$AK33/12+AM$2/12))*12=0,1,(($AD33+$AK33/12+AM$2/12)-TRUNC($AD33+$AK33/12+AM$2/12))*12)</f>
        <v>3.99999999999909</v>
      </c>
      <c r="AN33" s="188" t="n">
        <f aca="false">IF((($AD33+$AK33/12+AN$2/12)-TRUNC($AD33+$AK33/12+AN$2/12))*12=0,1,(($AD33+$AK33/12+AN$2/12)-TRUNC($AD33+$AK33/12+AN$2/12))*12)</f>
        <v>3.99999999999909</v>
      </c>
      <c r="AO33" s="188" t="n">
        <f aca="false">AJ33</f>
        <v>8</v>
      </c>
      <c r="AP33" s="188" t="n">
        <f aca="false">IF((($AD33+$AK33/12+AP$2/12)-TRUNC($AD33+$AK33/12+AP$2/12))*12=0,1,(($AD33+$AK33/12+AP$2/12)-TRUNC($AD33+$AK33/12+AP$2/12))*12)</f>
        <v>3</v>
      </c>
      <c r="AQ33" s="39"/>
      <c r="AR33" s="39"/>
      <c r="AS33" s="39"/>
      <c r="AT33" s="39"/>
      <c r="AU33" s="39"/>
      <c r="AV33" s="39"/>
      <c r="AW33" s="39"/>
      <c r="AX33" s="39" t="n">
        <v>2039</v>
      </c>
      <c r="AY33" s="39" t="n">
        <v>2038</v>
      </c>
      <c r="AZ33" s="39" t="n">
        <v>2038</v>
      </c>
      <c r="BA33" s="39" t="n">
        <v>2038</v>
      </c>
      <c r="BB33" s="39" t="n">
        <v>2038</v>
      </c>
      <c r="BC33" s="39" t="n">
        <f aca="false">AH33+8</f>
        <v>2036</v>
      </c>
      <c r="BD33" s="39" t="n">
        <v>2038</v>
      </c>
      <c r="BE33" s="39" t="n">
        <v>8</v>
      </c>
      <c r="BF33" s="39" t="n">
        <v>3</v>
      </c>
      <c r="BG33" s="39" t="n">
        <v>3</v>
      </c>
      <c r="BH33" s="39" t="n">
        <v>3</v>
      </c>
      <c r="BI33" s="39" t="n">
        <v>3</v>
      </c>
      <c r="BJ33" s="39" t="n">
        <f aca="false">AO33</f>
        <v>8</v>
      </c>
      <c r="BK33" s="39" t="n">
        <v>3</v>
      </c>
      <c r="BL33" s="189" t="n">
        <v>1.22671925413217</v>
      </c>
      <c r="BM33" s="189" t="n">
        <v>2.26121055381926</v>
      </c>
      <c r="BN33" s="189" t="n">
        <v>2.12520094307601</v>
      </c>
      <c r="BO33" s="189" t="n">
        <v>1.29444963522019</v>
      </c>
      <c r="BP33" s="189" t="n">
        <v>0.323142843416298</v>
      </c>
      <c r="BQ33" s="189" t="n">
        <v>0.14</v>
      </c>
      <c r="BR33" s="189" t="n">
        <v>1.45420005709883</v>
      </c>
      <c r="BS33" s="189" t="n">
        <v>11.9843882768785</v>
      </c>
      <c r="BT33" s="189" t="n">
        <v>-1.74756826751033</v>
      </c>
      <c r="BU33" s="189" t="n">
        <v>-1.71696457934415</v>
      </c>
      <c r="BV33" s="189" t="n">
        <v>-1.44253500467096</v>
      </c>
      <c r="BW33" s="189" t="n">
        <v>0.617682164779912</v>
      </c>
      <c r="BX33" s="189" t="n">
        <v>0.15</v>
      </c>
      <c r="BY33" s="189" t="n">
        <v>-0.495005667380912</v>
      </c>
      <c r="BZ33" s="190" t="n">
        <v>0.15</v>
      </c>
      <c r="CA33" s="190" t="n">
        <v>0.2</v>
      </c>
      <c r="CB33" s="190" t="n">
        <v>0.12</v>
      </c>
      <c r="CC33" s="190" t="n">
        <v>0.08</v>
      </c>
      <c r="CD33" s="190" t="n">
        <v>0.18</v>
      </c>
      <c r="CE33" s="190" t="n">
        <v>0.16</v>
      </c>
      <c r="CF33" s="190" t="n">
        <v>0.05</v>
      </c>
      <c r="CG33" s="190" t="n">
        <v>0.35</v>
      </c>
      <c r="CH33" s="190" t="n">
        <v>0.3</v>
      </c>
      <c r="CI33" s="190" t="n">
        <v>0.38</v>
      </c>
      <c r="CJ33" s="190" t="n">
        <v>0.42</v>
      </c>
      <c r="CK33" s="190" t="n">
        <v>0.32</v>
      </c>
      <c r="CL33" s="190" t="n">
        <v>0.34</v>
      </c>
      <c r="CM33" s="190" t="n">
        <v>0.45</v>
      </c>
      <c r="CN33" s="190" t="n">
        <v>0.15</v>
      </c>
      <c r="CO33" s="190" t="n">
        <v>0.2</v>
      </c>
      <c r="CP33" s="190" t="n">
        <v>0.12</v>
      </c>
      <c r="CQ33" s="190" t="n">
        <v>0.08</v>
      </c>
      <c r="CR33" s="190" t="n">
        <v>0.18</v>
      </c>
      <c r="CS33" s="190" t="n">
        <v>0.16</v>
      </c>
      <c r="CT33" s="190" t="n">
        <v>0.05</v>
      </c>
      <c r="CU33" s="190" t="n">
        <v>0.35</v>
      </c>
      <c r="CV33" s="190" t="n">
        <v>0.3</v>
      </c>
      <c r="CW33" s="190" t="n">
        <v>0.38</v>
      </c>
      <c r="CX33" s="190" t="n">
        <v>0.42</v>
      </c>
      <c r="CY33" s="190" t="n">
        <v>0.32</v>
      </c>
      <c r="CZ33" s="190" t="n">
        <v>0.34</v>
      </c>
      <c r="DA33" s="190" t="n">
        <v>0.45</v>
      </c>
    </row>
    <row r="34" customFormat="false" ht="15" hidden="false" customHeight="false" outlineLevel="0" collapsed="false">
      <c r="A34" s="39" t="n">
        <v>24</v>
      </c>
      <c r="B34" s="39" t="s">
        <v>62</v>
      </c>
      <c r="C34" s="39" t="s">
        <v>24</v>
      </c>
      <c r="D34" s="39" t="s">
        <v>590</v>
      </c>
      <c r="E34" s="39" t="s">
        <v>605</v>
      </c>
      <c r="F34" s="39"/>
      <c r="H34" s="39" t="s">
        <v>590</v>
      </c>
      <c r="I34" s="39"/>
      <c r="J34" s="185" t="n">
        <v>0</v>
      </c>
      <c r="K34" s="185" t="n">
        <f aca="false">J34</f>
        <v>0</v>
      </c>
      <c r="L34" s="39"/>
      <c r="M34" s="185" t="n">
        <v>0.1044225</v>
      </c>
      <c r="N34" s="185" t="n">
        <v>0.1044225</v>
      </c>
      <c r="O34" s="185" t="n">
        <f aca="false">N34</f>
        <v>0.1044225</v>
      </c>
      <c r="P34" s="186" t="n">
        <f aca="false">N34</f>
        <v>0.1044225</v>
      </c>
      <c r="Q34" s="186" t="n">
        <f aca="false">N34</f>
        <v>0.1044225</v>
      </c>
      <c r="R34" s="39" t="n">
        <v>0</v>
      </c>
      <c r="S34" s="39" t="n">
        <f aca="false">IF($M34=1,1,IF($B34="SPRAVATO",1,0))</f>
        <v>0</v>
      </c>
      <c r="T34" s="39" t="n">
        <f aca="false">IF($M34=1,1,IF(OR($B34="SPRAVATO",$B34="Seltorexant"),1,0))</f>
        <v>0</v>
      </c>
      <c r="U34" s="39" t="n">
        <f aca="false">IF($M34=1,1,IF(OR($B34="SPRAVATO",$B34="FAAH in Anxious Distress"),1,0))</f>
        <v>0</v>
      </c>
      <c r="V34" s="39" t="n">
        <f aca="false">IF($M34=1,1,IF(OR($B34="SPRAVATO",$B34="FAAH in Anxious Distress",$B34="Seltorexant"),1,0))</f>
        <v>0</v>
      </c>
      <c r="W34" s="39" t="n">
        <v>0</v>
      </c>
      <c r="X34" s="39" t="n">
        <f aca="false">IF($M34=1,1,ROUND(RANDBETWEEN(0,1),0))</f>
        <v>0</v>
      </c>
      <c r="Y34" s="39" t="n">
        <f aca="false">IF($M34=1,1,ROUND(RANDBETWEEN(0,1),0))</f>
        <v>0</v>
      </c>
      <c r="Z34" s="39" t="n">
        <f aca="false">IF($M34=1,1,ROUND(RANDBETWEEN(0,1),0))</f>
        <v>0</v>
      </c>
      <c r="AA34" s="39" t="n">
        <f aca="false">IF($M34=1,1,ROUND(RANDBETWEEN(0,1),0))</f>
        <v>0</v>
      </c>
      <c r="AB34" s="39" t="n">
        <f aca="false">IF($M34=1,1,ROUND(RANDBETWEEN(0,1),0))</f>
        <v>1</v>
      </c>
      <c r="AC34" s="39" t="n">
        <v>2031</v>
      </c>
      <c r="AD34" s="188" t="n">
        <f aca="false">AC34+1</f>
        <v>2032</v>
      </c>
      <c r="AE34" s="188" t="n">
        <f aca="false">TRUNC($AD34+$AK34/12+AL$2/12)</f>
        <v>2033</v>
      </c>
      <c r="AF34" s="188" t="n">
        <f aca="false">TRUNC($AD34+$AK34/12+AM$2/12)</f>
        <v>2033</v>
      </c>
      <c r="AG34" s="188" t="n">
        <f aca="false">TRUNC($AD34+$AK34/12+AN$2/12)</f>
        <v>2033</v>
      </c>
      <c r="AH34" s="188" t="n">
        <f aca="false">AC34+1</f>
        <v>2032</v>
      </c>
      <c r="AI34" s="188" t="n">
        <f aca="false">TRUNC($AD34+$AK34/12+AP$2/12)</f>
        <v>2032</v>
      </c>
      <c r="AJ34" s="39" t="n">
        <v>5</v>
      </c>
      <c r="AK34" s="39" t="n">
        <v>2</v>
      </c>
      <c r="AL34" s="188" t="n">
        <f aca="false">IF((($AD34+$AK34/12+AL$2/12)-TRUNC($AD34+$AK34/12+AL$2/12))*12=0,1,(($AD34+$AK34/12+AL$2/12)-TRUNC($AD34+$AK34/12+AL$2/12))*12)</f>
        <v>2.00000000000091</v>
      </c>
      <c r="AM34" s="188" t="n">
        <f aca="false">IF((($AD34+$AK34/12+AM$2/12)-TRUNC($AD34+$AK34/12+AM$2/12))*12=0,1,(($AD34+$AK34/12+AM$2/12)-TRUNC($AD34+$AK34/12+AM$2/12))*12)</f>
        <v>3</v>
      </c>
      <c r="AN34" s="188" t="n">
        <f aca="false">IF((($AD34+$AK34/12+AN$2/12)-TRUNC($AD34+$AK34/12+AN$2/12))*12=0,1,(($AD34+$AK34/12+AN$2/12)-TRUNC($AD34+$AK34/12+AN$2/12))*12)</f>
        <v>3</v>
      </c>
      <c r="AO34" s="188" t="n">
        <f aca="false">AJ34</f>
        <v>5</v>
      </c>
      <c r="AP34" s="188" t="n">
        <f aca="false">IF((($AD34+$AK34/12+AP$2/12)-TRUNC($AD34+$AK34/12+AP$2/12))*12=0,1,(($AD34+$AK34/12+AP$2/12)-TRUNC($AD34+$AK34/12+AP$2/12))*12)</f>
        <v>2.00000000000091</v>
      </c>
      <c r="AQ34" s="39"/>
      <c r="AR34" s="39"/>
      <c r="AS34" s="39"/>
      <c r="AT34" s="39"/>
      <c r="AU34" s="39"/>
      <c r="AV34" s="39"/>
      <c r="AW34" s="39"/>
      <c r="AX34" s="39" t="n">
        <v>2043</v>
      </c>
      <c r="AY34" s="39" t="n">
        <v>2042</v>
      </c>
      <c r="AZ34" s="39" t="n">
        <v>2042</v>
      </c>
      <c r="BA34" s="39" t="n">
        <v>2042</v>
      </c>
      <c r="BB34" s="39" t="n">
        <v>2042</v>
      </c>
      <c r="BC34" s="39" t="n">
        <f aca="false">AH34+8</f>
        <v>2040</v>
      </c>
      <c r="BD34" s="39" t="n">
        <v>2042</v>
      </c>
      <c r="BE34" s="39" t="n">
        <v>5</v>
      </c>
      <c r="BF34" s="39" t="n">
        <v>2</v>
      </c>
      <c r="BG34" s="39" t="n">
        <v>2</v>
      </c>
      <c r="BH34" s="39" t="n">
        <v>2</v>
      </c>
      <c r="BI34" s="39" t="n">
        <v>2</v>
      </c>
      <c r="BJ34" s="39" t="n">
        <f aca="false">AO34</f>
        <v>5</v>
      </c>
      <c r="BK34" s="39" t="n">
        <v>2</v>
      </c>
      <c r="BL34" s="189" t="n">
        <v>1.22671925413217</v>
      </c>
      <c r="BM34" s="189" t="n">
        <v>2.26121055381926</v>
      </c>
      <c r="BN34" s="189" t="n">
        <v>2.12520094307601</v>
      </c>
      <c r="BO34" s="189" t="n">
        <v>1.29444963522019</v>
      </c>
      <c r="BP34" s="189" t="n">
        <v>0.323142843416298</v>
      </c>
      <c r="BQ34" s="189" t="n">
        <v>0.14</v>
      </c>
      <c r="BR34" s="189" t="n">
        <v>1.45420005709883</v>
      </c>
      <c r="BS34" s="189" t="n">
        <v>11.9843882768785</v>
      </c>
      <c r="BT34" s="189" t="n">
        <v>-1.74756826751033</v>
      </c>
      <c r="BU34" s="189" t="n">
        <v>-1.71696457934415</v>
      </c>
      <c r="BV34" s="189" t="n">
        <v>-1.44253500467096</v>
      </c>
      <c r="BW34" s="189" t="n">
        <v>0.617682164779912</v>
      </c>
      <c r="BX34" s="189" t="n">
        <v>0.15</v>
      </c>
      <c r="BY34" s="189" t="n">
        <v>-0.495005667380912</v>
      </c>
      <c r="BZ34" s="190" t="n">
        <v>0.15</v>
      </c>
      <c r="CA34" s="190" t="n">
        <v>0.2</v>
      </c>
      <c r="CB34" s="190" t="n">
        <v>0.12</v>
      </c>
      <c r="CC34" s="190" t="n">
        <v>0.08</v>
      </c>
      <c r="CD34" s="190" t="n">
        <v>0.18</v>
      </c>
      <c r="CE34" s="190" t="n">
        <v>0.16</v>
      </c>
      <c r="CF34" s="190" t="n">
        <v>0.05</v>
      </c>
      <c r="CG34" s="190" t="n">
        <v>0.35</v>
      </c>
      <c r="CH34" s="190" t="n">
        <v>0.3</v>
      </c>
      <c r="CI34" s="190" t="n">
        <v>0.38</v>
      </c>
      <c r="CJ34" s="190" t="n">
        <v>0.42</v>
      </c>
      <c r="CK34" s="190" t="n">
        <v>0.32</v>
      </c>
      <c r="CL34" s="190" t="n">
        <v>0.34</v>
      </c>
      <c r="CM34" s="190" t="n">
        <v>0.45</v>
      </c>
      <c r="CN34" s="190" t="n">
        <v>0.15</v>
      </c>
      <c r="CO34" s="190" t="n">
        <v>0.2</v>
      </c>
      <c r="CP34" s="190" t="n">
        <v>0.12</v>
      </c>
      <c r="CQ34" s="190" t="n">
        <v>0.08</v>
      </c>
      <c r="CR34" s="190" t="n">
        <v>0.18</v>
      </c>
      <c r="CS34" s="190" t="n">
        <v>0.16</v>
      </c>
      <c r="CT34" s="190" t="n">
        <v>0.05</v>
      </c>
      <c r="CU34" s="190" t="n">
        <v>0.35</v>
      </c>
      <c r="CV34" s="190" t="n">
        <v>0.3</v>
      </c>
      <c r="CW34" s="190" t="n">
        <v>0.38</v>
      </c>
      <c r="CX34" s="190" t="n">
        <v>0.42</v>
      </c>
      <c r="CY34" s="190" t="n">
        <v>0.32</v>
      </c>
      <c r="CZ34" s="190" t="n">
        <v>0.34</v>
      </c>
      <c r="DA34" s="190" t="n">
        <v>0.45</v>
      </c>
    </row>
    <row r="35" customFormat="false" ht="15" hidden="false" customHeight="false" outlineLevel="0" collapsed="false">
      <c r="A35" s="39" t="n">
        <v>25</v>
      </c>
      <c r="B35" s="39" t="s">
        <v>24</v>
      </c>
      <c r="C35" s="39" t="s">
        <v>24</v>
      </c>
      <c r="D35" s="39" t="s">
        <v>571</v>
      </c>
      <c r="E35" s="39" t="s">
        <v>577</v>
      </c>
      <c r="F35" s="39"/>
      <c r="H35" s="39" t="s">
        <v>571</v>
      </c>
      <c r="I35" s="39"/>
      <c r="J35" s="185" t="n">
        <v>0</v>
      </c>
      <c r="K35" s="185" t="n">
        <f aca="false">J35</f>
        <v>0</v>
      </c>
      <c r="L35" s="39"/>
      <c r="M35" s="185" t="n">
        <v>0.14</v>
      </c>
      <c r="N35" s="185" t="n">
        <v>0.14</v>
      </c>
      <c r="O35" s="185" t="n">
        <f aca="false">N35</f>
        <v>0.14</v>
      </c>
      <c r="P35" s="186" t="n">
        <f aca="false">N35</f>
        <v>0.14</v>
      </c>
      <c r="Q35" s="186" t="n">
        <f aca="false">N35</f>
        <v>0.14</v>
      </c>
      <c r="R35" s="39" t="n">
        <v>0</v>
      </c>
      <c r="S35" s="39" t="n">
        <f aca="false">IF($M35=1,1,IF($B35="SPRAVATO",1,0))</f>
        <v>0</v>
      </c>
      <c r="T35" s="39" t="n">
        <f aca="false">IF($M35=1,1,IF(OR($B35="SPRAVATO",$B35="Seltorexant"),1,0))</f>
        <v>0</v>
      </c>
      <c r="U35" s="39" t="n">
        <f aca="false">IF($M35=1,1,IF(OR($B35="SPRAVATO",$B35="FAAH in Anxious Distress"),1,0))</f>
        <v>0</v>
      </c>
      <c r="V35" s="39" t="n">
        <f aca="false">IF($M35=1,1,IF(OR($B35="SPRAVATO",$B35="FAAH in Anxious Distress",$B35="Seltorexant"),1,0))</f>
        <v>0</v>
      </c>
      <c r="W35" s="39" t="n">
        <v>0</v>
      </c>
      <c r="X35" s="39" t="n">
        <f aca="false">IF($M35=1,1,ROUND(RANDBETWEEN(0,1),0))</f>
        <v>1</v>
      </c>
      <c r="Y35" s="39" t="n">
        <f aca="false">IF($M35=1,1,ROUND(RANDBETWEEN(0,1),0))</f>
        <v>1</v>
      </c>
      <c r="Z35" s="39" t="n">
        <f aca="false">IF($M35=1,1,ROUND(RANDBETWEEN(0,1),0))</f>
        <v>0</v>
      </c>
      <c r="AA35" s="39" t="n">
        <f aca="false">IF($M35=1,1,ROUND(RANDBETWEEN(0,1),0))</f>
        <v>1</v>
      </c>
      <c r="AB35" s="39" t="n">
        <f aca="false">IF($M35=1,1,ROUND(RANDBETWEEN(0,1),0))</f>
        <v>0</v>
      </c>
      <c r="AC35" s="187" t="n">
        <v>2027</v>
      </c>
      <c r="AD35" s="188" t="n">
        <f aca="false">AC35+1</f>
        <v>2028</v>
      </c>
      <c r="AE35" s="188" t="n">
        <f aca="false">TRUNC($AD35+$AK35/12+AL$2/12)</f>
        <v>2029</v>
      </c>
      <c r="AF35" s="188" t="n">
        <f aca="false">TRUNC($AD35+$AK35/12+AM$2/12)</f>
        <v>2029</v>
      </c>
      <c r="AG35" s="188" t="n">
        <f aca="false">TRUNC($AD35+$AK35/12+AN$2/12)</f>
        <v>2029</v>
      </c>
      <c r="AH35" s="188" t="n">
        <v>2027</v>
      </c>
      <c r="AI35" s="188" t="n">
        <f aca="false">TRUNC($AD35+$AK35/12+AP$2/12)</f>
        <v>2028</v>
      </c>
      <c r="AJ35" s="39" t="n">
        <v>2</v>
      </c>
      <c r="AK35" s="39" t="n">
        <v>2</v>
      </c>
      <c r="AL35" s="188" t="n">
        <f aca="false">IF((($AD35+$AK35/12+AL$2/12)-TRUNC($AD35+$AK35/12+AL$2/12))*12=0,1,(($AD35+$AK35/12+AL$2/12)-TRUNC($AD35+$AK35/12+AL$2/12))*12)</f>
        <v>2.00000000000091</v>
      </c>
      <c r="AM35" s="188" t="n">
        <f aca="false">IF((($AD35+$AK35/12+AM$2/12)-TRUNC($AD35+$AK35/12+AM$2/12))*12=0,1,(($AD35+$AK35/12+AM$2/12)-TRUNC($AD35+$AK35/12+AM$2/12))*12)</f>
        <v>3</v>
      </c>
      <c r="AN35" s="188" t="n">
        <f aca="false">IF((($AD35+$AK35/12+AN$2/12)-TRUNC($AD35+$AK35/12+AN$2/12))*12=0,1,(($AD35+$AK35/12+AN$2/12)-TRUNC($AD35+$AK35/12+AN$2/12))*12)</f>
        <v>3</v>
      </c>
      <c r="AO35" s="188" t="n">
        <v>12</v>
      </c>
      <c r="AP35" s="188" t="n">
        <f aca="false">IF((($AD35+$AK35/12+AP$2/12)-TRUNC($AD35+$AK35/12+AP$2/12))*12=0,1,(($AD35+$AK35/12+AP$2/12)-TRUNC($AD35+$AK35/12+AP$2/12))*12)</f>
        <v>2.00000000000091</v>
      </c>
      <c r="AQ35" s="39"/>
      <c r="AR35" s="39"/>
      <c r="AS35" s="39"/>
      <c r="AT35" s="39"/>
      <c r="AU35" s="39"/>
      <c r="AV35" s="39"/>
      <c r="AW35" s="39"/>
      <c r="AX35" s="39" t="n">
        <v>2035</v>
      </c>
      <c r="AY35" s="39" t="n">
        <v>2037</v>
      </c>
      <c r="AZ35" s="39" t="n">
        <v>2037</v>
      </c>
      <c r="BA35" s="39" t="n">
        <v>2037</v>
      </c>
      <c r="BB35" s="39" t="n">
        <v>2037</v>
      </c>
      <c r="BC35" s="39" t="n">
        <f aca="false">AH35+8</f>
        <v>2035</v>
      </c>
      <c r="BD35" s="39" t="n">
        <v>2037</v>
      </c>
      <c r="BE35" s="39" t="n">
        <v>5</v>
      </c>
      <c r="BF35" s="39" t="n">
        <v>2</v>
      </c>
      <c r="BG35" s="39" t="n">
        <v>2</v>
      </c>
      <c r="BH35" s="39" t="n">
        <v>2</v>
      </c>
      <c r="BI35" s="39" t="n">
        <v>2</v>
      </c>
      <c r="BJ35" s="39" t="n">
        <f aca="false">AO35</f>
        <v>12</v>
      </c>
      <c r="BK35" s="39" t="n">
        <v>2</v>
      </c>
      <c r="BL35" s="189" t="n">
        <v>1.22671925413217</v>
      </c>
      <c r="BM35" s="189" t="n">
        <v>2.26121055381926</v>
      </c>
      <c r="BN35" s="189" t="n">
        <v>2.12520094307601</v>
      </c>
      <c r="BO35" s="189" t="n">
        <v>1.29444963522019</v>
      </c>
      <c r="BP35" s="189" t="n">
        <v>0.323142843416298</v>
      </c>
      <c r="BQ35" s="189" t="n">
        <v>0.14</v>
      </c>
      <c r="BR35" s="189" t="n">
        <v>1.45420005709883</v>
      </c>
      <c r="BS35" s="189" t="n">
        <v>11.9843882768785</v>
      </c>
      <c r="BT35" s="189" t="n">
        <v>-1.74756826751033</v>
      </c>
      <c r="BU35" s="189" t="n">
        <v>-1.71696457934415</v>
      </c>
      <c r="BV35" s="189" t="n">
        <v>-1.44253500467096</v>
      </c>
      <c r="BW35" s="189" t="n">
        <v>0.617682164779912</v>
      </c>
      <c r="BX35" s="189" t="n">
        <v>0.15</v>
      </c>
      <c r="BY35" s="189" t="n">
        <v>-0.495005667380912</v>
      </c>
      <c r="BZ35" s="190" t="n">
        <v>0.15</v>
      </c>
      <c r="CA35" s="190" t="n">
        <v>0.2</v>
      </c>
      <c r="CB35" s="190" t="n">
        <v>0.12</v>
      </c>
      <c r="CC35" s="190" t="n">
        <v>0.08</v>
      </c>
      <c r="CD35" s="190" t="n">
        <v>0.18</v>
      </c>
      <c r="CE35" s="190" t="n">
        <v>0.16</v>
      </c>
      <c r="CF35" s="190" t="n">
        <v>0.05</v>
      </c>
      <c r="CG35" s="190" t="n">
        <v>0.35</v>
      </c>
      <c r="CH35" s="190" t="n">
        <v>0.3</v>
      </c>
      <c r="CI35" s="190" t="n">
        <v>0.38</v>
      </c>
      <c r="CJ35" s="190" t="n">
        <v>0.42</v>
      </c>
      <c r="CK35" s="190" t="n">
        <v>0.32</v>
      </c>
      <c r="CL35" s="190" t="n">
        <v>0.34</v>
      </c>
      <c r="CM35" s="190" t="n">
        <v>0.45</v>
      </c>
      <c r="CN35" s="190" t="n">
        <v>0.15</v>
      </c>
      <c r="CO35" s="190" t="n">
        <v>0.2</v>
      </c>
      <c r="CP35" s="190" t="n">
        <v>0.12</v>
      </c>
      <c r="CQ35" s="190" t="n">
        <v>0.08</v>
      </c>
      <c r="CR35" s="190" t="n">
        <v>0.18</v>
      </c>
      <c r="CS35" s="190" t="n">
        <v>0.16</v>
      </c>
      <c r="CT35" s="190" t="n">
        <v>0.05</v>
      </c>
      <c r="CU35" s="190" t="n">
        <v>0.35</v>
      </c>
      <c r="CV35" s="190" t="n">
        <v>0.3</v>
      </c>
      <c r="CW35" s="190" t="n">
        <v>0.38</v>
      </c>
      <c r="CX35" s="190" t="n">
        <v>0.42</v>
      </c>
      <c r="CY35" s="190" t="n">
        <v>0.32</v>
      </c>
      <c r="CZ35" s="190" t="n">
        <v>0.34</v>
      </c>
      <c r="DA35" s="190" t="n">
        <v>0.45</v>
      </c>
    </row>
    <row r="36" customFormat="false" ht="15" hidden="false" customHeight="false" outlineLevel="0" collapsed="false">
      <c r="A36" s="39" t="n">
        <v>26</v>
      </c>
      <c r="B36" s="39" t="s">
        <v>606</v>
      </c>
      <c r="C36" s="39" t="s">
        <v>578</v>
      </c>
      <c r="D36" s="39" t="s">
        <v>587</v>
      </c>
      <c r="E36" s="39" t="s">
        <v>607</v>
      </c>
      <c r="F36" s="39"/>
      <c r="H36" s="39" t="s">
        <v>587</v>
      </c>
      <c r="I36" s="39"/>
      <c r="J36" s="185" t="n">
        <v>0</v>
      </c>
      <c r="K36" s="185" t="n">
        <f aca="false">J36</f>
        <v>0</v>
      </c>
      <c r="L36" s="39"/>
      <c r="M36" s="185" t="n">
        <v>0.1638</v>
      </c>
      <c r="N36" s="185" t="n">
        <v>0.1638</v>
      </c>
      <c r="O36" s="185" t="n">
        <f aca="false">N36</f>
        <v>0.1638</v>
      </c>
      <c r="P36" s="186" t="n">
        <f aca="false">N36</f>
        <v>0.1638</v>
      </c>
      <c r="Q36" s="186" t="n">
        <f aca="false">N36</f>
        <v>0.1638</v>
      </c>
      <c r="R36" s="39" t="n">
        <v>0</v>
      </c>
      <c r="S36" s="39" t="n">
        <f aca="false">IF($M36=1,1,IF($B36="SPRAVATO",1,0))</f>
        <v>0</v>
      </c>
      <c r="T36" s="39" t="n">
        <f aca="false">IF($M36=1,1,IF(OR($B36="SPRAVATO",$B36="Seltorexant"),1,0))</f>
        <v>0</v>
      </c>
      <c r="U36" s="39" t="n">
        <f aca="false">IF($M36=1,1,IF(OR($B36="SPRAVATO",$B36="FAAH in Anxious Distress"),1,0))</f>
        <v>0</v>
      </c>
      <c r="V36" s="39" t="n">
        <f aca="false">IF($M36=1,1,IF(OR($B36="SPRAVATO",$B36="FAAH in Anxious Distress",$B36="Seltorexant"),1,0))</f>
        <v>0</v>
      </c>
      <c r="W36" s="39" t="n">
        <v>0</v>
      </c>
      <c r="X36" s="39" t="n">
        <f aca="false">IF($M36=1,1,ROUND(RANDBETWEEN(0,1),0))</f>
        <v>0</v>
      </c>
      <c r="Y36" s="39" t="n">
        <f aca="false">IF($M36=1,1,ROUND(RANDBETWEEN(0,1),0))</f>
        <v>0</v>
      </c>
      <c r="Z36" s="39" t="n">
        <f aca="false">IF($M36=1,1,ROUND(RANDBETWEEN(0,1),0))</f>
        <v>0</v>
      </c>
      <c r="AA36" s="39" t="n">
        <f aca="false">IF($M36=1,1,ROUND(RANDBETWEEN(0,1),0))</f>
        <v>1</v>
      </c>
      <c r="AB36" s="39" t="n">
        <f aca="false">IF($M36=1,1,ROUND(RANDBETWEEN(0,1),0))</f>
        <v>1</v>
      </c>
      <c r="AC36" s="39" t="n">
        <v>2022</v>
      </c>
      <c r="AD36" s="188" t="n">
        <f aca="false">AC36+1</f>
        <v>2023</v>
      </c>
      <c r="AE36" s="188" t="n">
        <f aca="false">TRUNC($AD36+$AK36/12+AL$2/12)</f>
        <v>2024</v>
      </c>
      <c r="AF36" s="188" t="n">
        <f aca="false">TRUNC($AD36+$AK36/12+AM$2/12)</f>
        <v>2024</v>
      </c>
      <c r="AG36" s="188" t="n">
        <f aca="false">TRUNC($AD36+$AK36/12+AN$2/12)</f>
        <v>2024</v>
      </c>
      <c r="AH36" s="188" t="n">
        <f aca="false">AC36+1</f>
        <v>2023</v>
      </c>
      <c r="AI36" s="188" t="n">
        <f aca="false">TRUNC($AD36+$AK36/12+AP$2/12)</f>
        <v>2023</v>
      </c>
      <c r="AJ36" s="39" t="n">
        <v>6</v>
      </c>
      <c r="AK36" s="39" t="n">
        <v>9</v>
      </c>
      <c r="AL36" s="188" t="n">
        <f aca="false">IF((($AD36+$AK36/12+AL$2/12)-TRUNC($AD36+$AK36/12+AL$2/12))*12=0,1,(($AD36+$AK36/12+AL$2/12)-TRUNC($AD36+$AK36/12+AL$2/12))*12)</f>
        <v>9</v>
      </c>
      <c r="AM36" s="188" t="n">
        <f aca="false">IF((($AD36+$AK36/12+AM$2/12)-TRUNC($AD36+$AK36/12+AM$2/12))*12=0,1,(($AD36+$AK36/12+AM$2/12)-TRUNC($AD36+$AK36/12+AM$2/12))*12)</f>
        <v>9.99999999999909</v>
      </c>
      <c r="AN36" s="188" t="n">
        <f aca="false">IF((($AD36+$AK36/12+AN$2/12)-TRUNC($AD36+$AK36/12+AN$2/12))*12=0,1,(($AD36+$AK36/12+AN$2/12)-TRUNC($AD36+$AK36/12+AN$2/12))*12)</f>
        <v>9.99999999999909</v>
      </c>
      <c r="AO36" s="188" t="n">
        <f aca="false">AJ36</f>
        <v>6</v>
      </c>
      <c r="AP36" s="188" t="n">
        <f aca="false">IF((($AD36+$AK36/12+AP$2/12)-TRUNC($AD36+$AK36/12+AP$2/12))*12=0,1,(($AD36+$AK36/12+AP$2/12)-TRUNC($AD36+$AK36/12+AP$2/12))*12)</f>
        <v>9</v>
      </c>
      <c r="AQ36" s="39"/>
      <c r="AR36" s="39"/>
      <c r="AS36" s="39"/>
      <c r="AT36" s="39"/>
      <c r="AU36" s="39"/>
      <c r="AV36" s="39"/>
      <c r="AW36" s="39"/>
      <c r="AX36" s="39" t="n">
        <v>2036</v>
      </c>
      <c r="AY36" s="39" t="n">
        <v>2036</v>
      </c>
      <c r="AZ36" s="39" t="n">
        <v>2036</v>
      </c>
      <c r="BA36" s="39" t="n">
        <v>2036</v>
      </c>
      <c r="BB36" s="39" t="n">
        <v>2036</v>
      </c>
      <c r="BC36" s="39" t="n">
        <f aca="false">AH36+8</f>
        <v>2031</v>
      </c>
      <c r="BD36" s="39" t="n">
        <v>2036</v>
      </c>
      <c r="BE36" s="39" t="n">
        <v>9</v>
      </c>
      <c r="BF36" s="39" t="n">
        <v>9</v>
      </c>
      <c r="BG36" s="39" t="n">
        <v>9</v>
      </c>
      <c r="BH36" s="39" t="n">
        <v>9</v>
      </c>
      <c r="BI36" s="39" t="n">
        <v>9</v>
      </c>
      <c r="BJ36" s="39" t="n">
        <f aca="false">AO36</f>
        <v>6</v>
      </c>
      <c r="BK36" s="39" t="n">
        <v>9</v>
      </c>
      <c r="BL36" s="189" t="n">
        <v>1.22671925413217</v>
      </c>
      <c r="BM36" s="189" t="n">
        <v>2.26121055381926</v>
      </c>
      <c r="BN36" s="189" t="n">
        <v>2.12520094307601</v>
      </c>
      <c r="BO36" s="189" t="n">
        <v>1.29444963522019</v>
      </c>
      <c r="BP36" s="189" t="n">
        <v>0.323142843416298</v>
      </c>
      <c r="BQ36" s="189" t="n">
        <v>0.14</v>
      </c>
      <c r="BR36" s="189" t="n">
        <v>1.45420005709883</v>
      </c>
      <c r="BS36" s="189" t="n">
        <v>11.9843882768785</v>
      </c>
      <c r="BT36" s="189" t="n">
        <v>-1.74756826751033</v>
      </c>
      <c r="BU36" s="189" t="n">
        <v>-1.71696457934415</v>
      </c>
      <c r="BV36" s="189" t="n">
        <v>-1.44253500467096</v>
      </c>
      <c r="BW36" s="189" t="n">
        <v>0.617682164779912</v>
      </c>
      <c r="BX36" s="189" t="n">
        <v>0.15</v>
      </c>
      <c r="BY36" s="189" t="n">
        <v>-0.495005667380912</v>
      </c>
      <c r="BZ36" s="190" t="n">
        <v>0.15</v>
      </c>
      <c r="CA36" s="190" t="n">
        <v>0.2</v>
      </c>
      <c r="CB36" s="190" t="n">
        <v>0.12</v>
      </c>
      <c r="CC36" s="190" t="n">
        <v>0.08</v>
      </c>
      <c r="CD36" s="190" t="n">
        <v>0.18</v>
      </c>
      <c r="CE36" s="190" t="n">
        <v>0.16</v>
      </c>
      <c r="CF36" s="190" t="n">
        <v>0.05</v>
      </c>
      <c r="CG36" s="190" t="n">
        <v>0.35</v>
      </c>
      <c r="CH36" s="190" t="n">
        <v>0.3</v>
      </c>
      <c r="CI36" s="190" t="n">
        <v>0.38</v>
      </c>
      <c r="CJ36" s="190" t="n">
        <v>0.42</v>
      </c>
      <c r="CK36" s="190" t="n">
        <v>0.32</v>
      </c>
      <c r="CL36" s="190" t="n">
        <v>0.34</v>
      </c>
      <c r="CM36" s="190" t="n">
        <v>0.45</v>
      </c>
      <c r="CN36" s="190" t="n">
        <v>0.15</v>
      </c>
      <c r="CO36" s="190" t="n">
        <v>0.2</v>
      </c>
      <c r="CP36" s="190" t="n">
        <v>0.12</v>
      </c>
      <c r="CQ36" s="190" t="n">
        <v>0.08</v>
      </c>
      <c r="CR36" s="190" t="n">
        <v>0.18</v>
      </c>
      <c r="CS36" s="190" t="n">
        <v>0.16</v>
      </c>
      <c r="CT36" s="190" t="n">
        <v>0.05</v>
      </c>
      <c r="CU36" s="190" t="n">
        <v>0.35</v>
      </c>
      <c r="CV36" s="190" t="n">
        <v>0.3</v>
      </c>
      <c r="CW36" s="190" t="n">
        <v>0.38</v>
      </c>
      <c r="CX36" s="190" t="n">
        <v>0.42</v>
      </c>
      <c r="CY36" s="190" t="n">
        <v>0.32</v>
      </c>
      <c r="CZ36" s="190" t="n">
        <v>0.34</v>
      </c>
      <c r="DA36" s="190" t="n">
        <v>0.45</v>
      </c>
    </row>
    <row r="37" customFormat="false" ht="15" hidden="false" customHeight="false" outlineLevel="0" collapsed="false">
      <c r="A37" s="39" t="n">
        <v>27</v>
      </c>
      <c r="B37" s="39" t="s">
        <v>65</v>
      </c>
      <c r="C37" s="39" t="s">
        <v>65</v>
      </c>
      <c r="D37" s="39" t="s">
        <v>590</v>
      </c>
      <c r="E37" s="39" t="s">
        <v>577</v>
      </c>
      <c r="F37" s="39"/>
      <c r="H37" s="39" t="s">
        <v>590</v>
      </c>
      <c r="I37" s="39"/>
      <c r="J37" s="185" t="n">
        <v>0</v>
      </c>
      <c r="K37" s="185" t="n">
        <f aca="false">J37</f>
        <v>0</v>
      </c>
      <c r="L37" s="39"/>
      <c r="M37" s="185" t="n">
        <v>1</v>
      </c>
      <c r="N37" s="185" t="n">
        <v>1</v>
      </c>
      <c r="O37" s="185" t="n">
        <f aca="false">N37</f>
        <v>1</v>
      </c>
      <c r="P37" s="186" t="n">
        <f aca="false">N37</f>
        <v>1</v>
      </c>
      <c r="Q37" s="186" t="n">
        <f aca="false">N37</f>
        <v>1</v>
      </c>
      <c r="R37" s="186" t="n">
        <f aca="false">O37</f>
        <v>1</v>
      </c>
      <c r="S37" s="39" t="n">
        <f aca="false">IF($M37=1,1,IF($B37="SPRAVATO",1,0))</f>
        <v>1</v>
      </c>
      <c r="T37" s="39" t="n">
        <f aca="false">IF($M37=1,1,IF(OR($B37="SPRAVATO",$B37="Seltorexant"),1,0))</f>
        <v>1</v>
      </c>
      <c r="U37" s="39" t="n">
        <f aca="false">IF($M37=1,1,IF(OR($B37="SPRAVATO",$B37="FAAH in Anxious Distress"),1,0))</f>
        <v>1</v>
      </c>
      <c r="V37" s="39" t="n">
        <f aca="false">IF($M37=1,1,IF(OR($B37="SPRAVATO",$B37="FAAH in Anxious Distress",$B37="Seltorexant"),1,0))</f>
        <v>1</v>
      </c>
      <c r="W37" s="39" t="n">
        <v>1</v>
      </c>
      <c r="X37" s="39" t="n">
        <f aca="false">IF($M37=1,1,ROUND(RANDBETWEEN(0,1),0))</f>
        <v>1</v>
      </c>
      <c r="Y37" s="39" t="n">
        <f aca="false">IF($M37=1,1,ROUND(RANDBETWEEN(0,1),0))</f>
        <v>1</v>
      </c>
      <c r="Z37" s="39" t="n">
        <f aca="false">IF($M37=1,1,ROUND(RANDBETWEEN(0,1),0))</f>
        <v>1</v>
      </c>
      <c r="AA37" s="39" t="n">
        <f aca="false">IF($M37=1,1,ROUND(RANDBETWEEN(0,1),0))</f>
        <v>1</v>
      </c>
      <c r="AB37" s="39" t="n">
        <f aca="false">IF($M37=1,1,ROUND(RANDBETWEEN(0,1),0))</f>
        <v>1</v>
      </c>
      <c r="AC37" s="39" t="n">
        <v>2029</v>
      </c>
      <c r="AD37" s="188" t="n">
        <f aca="false">AC37+1</f>
        <v>2030</v>
      </c>
      <c r="AE37" s="188" t="n">
        <f aca="false">TRUNC($AD37+$AK37/12+AL$2/12)</f>
        <v>2031</v>
      </c>
      <c r="AF37" s="188" t="n">
        <f aca="false">TRUNC($AD37+$AK37/12+AM$2/12)</f>
        <v>2031</v>
      </c>
      <c r="AG37" s="188" t="n">
        <f aca="false">TRUNC($AD37+$AK37/12+AN$2/12)</f>
        <v>2031</v>
      </c>
      <c r="AH37" s="188" t="n">
        <f aca="false">AC37+1</f>
        <v>2030</v>
      </c>
      <c r="AI37" s="188" t="n">
        <f aca="false">TRUNC($AD37+$AK37/12+AP$2/12)</f>
        <v>2030</v>
      </c>
      <c r="AJ37" s="39" t="n">
        <v>6</v>
      </c>
      <c r="AK37" s="39" t="n">
        <v>6</v>
      </c>
      <c r="AL37" s="188" t="n">
        <f aca="false">IF((($AD37+$AK37/12+AL$2/12)-TRUNC($AD37+$AK37/12+AL$2/12))*12=0,1,(($AD37+$AK37/12+AL$2/12)-TRUNC($AD37+$AK37/12+AL$2/12))*12)</f>
        <v>6</v>
      </c>
      <c r="AM37" s="188" t="n">
        <f aca="false">IF((($AD37+$AK37/12+AM$2/12)-TRUNC($AD37+$AK37/12+AM$2/12))*12=0,1,(($AD37+$AK37/12+AM$2/12)-TRUNC($AD37+$AK37/12+AM$2/12))*12)</f>
        <v>6.99999999999909</v>
      </c>
      <c r="AN37" s="188" t="n">
        <f aca="false">IF((($AD37+$AK37/12+AN$2/12)-TRUNC($AD37+$AK37/12+AN$2/12))*12=0,1,(($AD37+$AK37/12+AN$2/12)-TRUNC($AD37+$AK37/12+AN$2/12))*12)</f>
        <v>6.99999999999909</v>
      </c>
      <c r="AO37" s="188" t="n">
        <f aca="false">AJ37</f>
        <v>6</v>
      </c>
      <c r="AP37" s="188" t="n">
        <f aca="false">IF((($AD37+$AK37/12+AP$2/12)-TRUNC($AD37+$AK37/12+AP$2/12))*12=0,1,(($AD37+$AK37/12+AP$2/12)-TRUNC($AD37+$AK37/12+AP$2/12))*12)</f>
        <v>6</v>
      </c>
      <c r="AQ37" s="39" t="n">
        <v>12</v>
      </c>
      <c r="AR37" s="39" t="n">
        <v>11</v>
      </c>
      <c r="AS37" s="39"/>
      <c r="AT37" s="39"/>
      <c r="AU37" s="39"/>
      <c r="AV37" s="39"/>
      <c r="AW37" s="39"/>
      <c r="AX37" s="188" t="n">
        <f aca="false">AD37+AQ37</f>
        <v>2042</v>
      </c>
      <c r="AY37" s="188" t="n">
        <f aca="false">AE37+AR37</f>
        <v>2042</v>
      </c>
      <c r="AZ37" s="39" t="n">
        <f aca="false">AY37</f>
        <v>2042</v>
      </c>
      <c r="BA37" s="39" t="n">
        <f aca="false">AZ37</f>
        <v>2042</v>
      </c>
      <c r="BB37" s="39" t="n">
        <f aca="false">BA37</f>
        <v>2042</v>
      </c>
      <c r="BC37" s="39" t="n">
        <f aca="false">AH37+8</f>
        <v>2038</v>
      </c>
      <c r="BD37" s="39" t="n">
        <f aca="false">BB37</f>
        <v>2042</v>
      </c>
      <c r="BE37" s="39" t="n">
        <v>6</v>
      </c>
      <c r="BF37" s="39" t="n">
        <v>6</v>
      </c>
      <c r="BG37" s="39" t="n">
        <v>6</v>
      </c>
      <c r="BH37" s="39" t="n">
        <v>6</v>
      </c>
      <c r="BI37" s="39" t="n">
        <v>6</v>
      </c>
      <c r="BJ37" s="39" t="n">
        <f aca="false">AO37</f>
        <v>6</v>
      </c>
      <c r="BK37" s="39" t="n">
        <v>6</v>
      </c>
      <c r="BL37" s="189" t="n">
        <v>1.22671925413217</v>
      </c>
      <c r="BM37" s="189" t="n">
        <v>2.26121055381926</v>
      </c>
      <c r="BN37" s="189" t="n">
        <v>2.12520094307601</v>
      </c>
      <c r="BO37" s="189" t="n">
        <v>1.29444963522019</v>
      </c>
      <c r="BP37" s="189" t="n">
        <v>0.323142843416298</v>
      </c>
      <c r="BQ37" s="189" t="n">
        <v>0.14</v>
      </c>
      <c r="BR37" s="189" t="n">
        <v>1.45420005709883</v>
      </c>
      <c r="BS37" s="189" t="n">
        <v>11.9843882768785</v>
      </c>
      <c r="BT37" s="189" t="n">
        <v>-1.74756826751033</v>
      </c>
      <c r="BU37" s="189" t="n">
        <v>-1.71696457934415</v>
      </c>
      <c r="BV37" s="189" t="n">
        <v>-1.44253500467096</v>
      </c>
      <c r="BW37" s="189" t="n">
        <v>0.617682164779912</v>
      </c>
      <c r="BX37" s="189" t="n">
        <v>0.15</v>
      </c>
      <c r="BY37" s="189" t="n">
        <v>-0.495005667380912</v>
      </c>
      <c r="BZ37" s="190" t="n">
        <v>0.15</v>
      </c>
      <c r="CA37" s="190" t="n">
        <v>0.2</v>
      </c>
      <c r="CB37" s="190" t="n">
        <v>0.12</v>
      </c>
      <c r="CC37" s="190" t="n">
        <v>0.08</v>
      </c>
      <c r="CD37" s="190" t="n">
        <v>0.18</v>
      </c>
      <c r="CE37" s="190" t="n">
        <v>0.16</v>
      </c>
      <c r="CF37" s="190" t="n">
        <v>0.05</v>
      </c>
      <c r="CG37" s="190" t="n">
        <v>0.35</v>
      </c>
      <c r="CH37" s="190" t="n">
        <v>0.3</v>
      </c>
      <c r="CI37" s="190" t="n">
        <v>0.38</v>
      </c>
      <c r="CJ37" s="190" t="n">
        <v>0.42</v>
      </c>
      <c r="CK37" s="190" t="n">
        <v>0.32</v>
      </c>
      <c r="CL37" s="190" t="n">
        <v>0.34</v>
      </c>
      <c r="CM37" s="190" t="n">
        <v>0.45</v>
      </c>
      <c r="CN37" s="190" t="n">
        <v>0.15</v>
      </c>
      <c r="CO37" s="190" t="n">
        <v>0.2</v>
      </c>
      <c r="CP37" s="190" t="n">
        <v>0.12</v>
      </c>
      <c r="CQ37" s="190" t="n">
        <v>0.08</v>
      </c>
      <c r="CR37" s="190" t="n">
        <v>0.18</v>
      </c>
      <c r="CS37" s="190" t="n">
        <v>0.16</v>
      </c>
      <c r="CT37" s="190" t="n">
        <v>0.05</v>
      </c>
      <c r="CU37" s="190" t="n">
        <v>0.35</v>
      </c>
      <c r="CV37" s="190" t="n">
        <v>0.3</v>
      </c>
      <c r="CW37" s="190" t="n">
        <v>0.38</v>
      </c>
      <c r="CX37" s="190" t="n">
        <v>0.42</v>
      </c>
      <c r="CY37" s="190" t="n">
        <v>0.32</v>
      </c>
      <c r="CZ37" s="190" t="n">
        <v>0.34</v>
      </c>
      <c r="DA37" s="190" t="n">
        <v>0.45</v>
      </c>
    </row>
    <row r="38" customFormat="false" ht="15" hidden="false" customHeight="false" outlineLevel="0" collapsed="false">
      <c r="A38" s="39" t="n">
        <v>28</v>
      </c>
      <c r="B38" s="39" t="s">
        <v>66</v>
      </c>
      <c r="C38" s="39" t="s">
        <v>66</v>
      </c>
      <c r="D38" s="39" t="s">
        <v>590</v>
      </c>
      <c r="E38" s="39" t="s">
        <v>577</v>
      </c>
      <c r="F38" s="39"/>
      <c r="H38" s="39" t="s">
        <v>590</v>
      </c>
      <c r="I38" s="39"/>
      <c r="J38" s="185" t="n">
        <v>0</v>
      </c>
      <c r="K38" s="185" t="n">
        <f aca="false">J38</f>
        <v>0</v>
      </c>
      <c r="L38" s="39"/>
      <c r="M38" s="185" t="n">
        <v>1</v>
      </c>
      <c r="N38" s="185" t="n">
        <v>1</v>
      </c>
      <c r="O38" s="185" t="n">
        <f aca="false">N38</f>
        <v>1</v>
      </c>
      <c r="P38" s="186" t="n">
        <f aca="false">N38</f>
        <v>1</v>
      </c>
      <c r="Q38" s="186" t="n">
        <f aca="false">N38</f>
        <v>1</v>
      </c>
      <c r="R38" s="186" t="n">
        <f aca="false">O38</f>
        <v>1</v>
      </c>
      <c r="S38" s="39" t="n">
        <f aca="false">IF($M38=1,1,IF($B38="SPRAVATO",1,0))</f>
        <v>1</v>
      </c>
      <c r="T38" s="39" t="n">
        <f aca="false">IF($M38=1,1,IF(OR($B38="SPRAVATO",$B38="Seltorexant"),1,0))</f>
        <v>1</v>
      </c>
      <c r="U38" s="39" t="n">
        <f aca="false">IF($M38=1,1,IF(OR($B38="SPRAVATO",$B38="FAAH in Anxious Distress"),1,0))</f>
        <v>1</v>
      </c>
      <c r="V38" s="39" t="n">
        <f aca="false">IF($M38=1,1,IF(OR($B38="SPRAVATO",$B38="FAAH in Anxious Distress",$B38="Seltorexant"),1,0))</f>
        <v>1</v>
      </c>
      <c r="W38" s="39" t="n">
        <v>1</v>
      </c>
      <c r="X38" s="39" t="n">
        <f aca="false">IF($M38=1,1,ROUND(RANDBETWEEN(0,1),0))</f>
        <v>1</v>
      </c>
      <c r="Y38" s="39" t="n">
        <f aca="false">IF($M38=1,1,ROUND(RANDBETWEEN(0,1),0))</f>
        <v>1</v>
      </c>
      <c r="Z38" s="39" t="n">
        <f aca="false">IF($M38=1,1,ROUND(RANDBETWEEN(0,1),0))</f>
        <v>1</v>
      </c>
      <c r="AA38" s="39" t="n">
        <f aca="false">IF($M38=1,1,ROUND(RANDBETWEEN(0,1),0))</f>
        <v>1</v>
      </c>
      <c r="AB38" s="39" t="n">
        <f aca="false">IF($M38=1,1,ROUND(RANDBETWEEN(0,1),0))</f>
        <v>1</v>
      </c>
      <c r="AC38" s="39" t="n">
        <v>2033</v>
      </c>
      <c r="AD38" s="188" t="n">
        <f aca="false">AC38+1</f>
        <v>2034</v>
      </c>
      <c r="AE38" s="188" t="n">
        <f aca="false">TRUNC($AD38+$AK38/12+AL$2/12)</f>
        <v>2035</v>
      </c>
      <c r="AF38" s="188" t="n">
        <f aca="false">TRUNC($AD38+$AK38/12+AM$2/12)</f>
        <v>2035</v>
      </c>
      <c r="AG38" s="188" t="n">
        <f aca="false">TRUNC($AD38+$AK38/12+AN$2/12)</f>
        <v>2035</v>
      </c>
      <c r="AH38" s="188" t="n">
        <f aca="false">AC38+1</f>
        <v>2034</v>
      </c>
      <c r="AI38" s="188" t="n">
        <f aca="false">TRUNC($AD38+$AK38/12+AP$2/12)</f>
        <v>2034</v>
      </c>
      <c r="AJ38" s="39" t="n">
        <v>6</v>
      </c>
      <c r="AK38" s="39" t="n">
        <v>6</v>
      </c>
      <c r="AL38" s="188" t="n">
        <f aca="false">IF((($AD38+$AK38/12+AL$2/12)-TRUNC($AD38+$AK38/12+AL$2/12))*12=0,1,(($AD38+$AK38/12+AL$2/12)-TRUNC($AD38+$AK38/12+AL$2/12))*12)</f>
        <v>6</v>
      </c>
      <c r="AM38" s="188" t="n">
        <f aca="false">IF((($AD38+$AK38/12+AM$2/12)-TRUNC($AD38+$AK38/12+AM$2/12))*12=0,1,(($AD38+$AK38/12+AM$2/12)-TRUNC($AD38+$AK38/12+AM$2/12))*12)</f>
        <v>6.99999999999909</v>
      </c>
      <c r="AN38" s="188" t="n">
        <f aca="false">IF((($AD38+$AK38/12+AN$2/12)-TRUNC($AD38+$AK38/12+AN$2/12))*12=0,1,(($AD38+$AK38/12+AN$2/12)-TRUNC($AD38+$AK38/12+AN$2/12))*12)</f>
        <v>6.99999999999909</v>
      </c>
      <c r="AO38" s="188" t="n">
        <f aca="false">AJ38</f>
        <v>6</v>
      </c>
      <c r="AP38" s="188" t="n">
        <f aca="false">IF((($AD38+$AK38/12+AP$2/12)-TRUNC($AD38+$AK38/12+AP$2/12))*12=0,1,(($AD38+$AK38/12+AP$2/12)-TRUNC($AD38+$AK38/12+AP$2/12))*12)</f>
        <v>6</v>
      </c>
      <c r="AQ38" s="39" t="n">
        <v>12</v>
      </c>
      <c r="AR38" s="39" t="n">
        <v>11</v>
      </c>
      <c r="AS38" s="39"/>
      <c r="AT38" s="39"/>
      <c r="AU38" s="39"/>
      <c r="AV38" s="39"/>
      <c r="AW38" s="39"/>
      <c r="AX38" s="188" t="n">
        <f aca="false">AD38+AQ38</f>
        <v>2046</v>
      </c>
      <c r="AY38" s="188" t="n">
        <f aca="false">AE38+AR38</f>
        <v>2046</v>
      </c>
      <c r="AZ38" s="39" t="n">
        <f aca="false">AY38</f>
        <v>2046</v>
      </c>
      <c r="BA38" s="39" t="n">
        <f aca="false">AZ38</f>
        <v>2046</v>
      </c>
      <c r="BB38" s="39" t="n">
        <f aca="false">BA38</f>
        <v>2046</v>
      </c>
      <c r="BC38" s="39" t="n">
        <f aca="false">AH38+8</f>
        <v>2042</v>
      </c>
      <c r="BD38" s="39" t="n">
        <f aca="false">BB38</f>
        <v>2046</v>
      </c>
      <c r="BE38" s="39" t="n">
        <v>6</v>
      </c>
      <c r="BF38" s="39" t="n">
        <v>6</v>
      </c>
      <c r="BG38" s="39" t="n">
        <v>6</v>
      </c>
      <c r="BH38" s="39" t="n">
        <v>6</v>
      </c>
      <c r="BI38" s="39" t="n">
        <v>6</v>
      </c>
      <c r="BJ38" s="39" t="n">
        <f aca="false">AO38</f>
        <v>6</v>
      </c>
      <c r="BK38" s="39" t="n">
        <v>6</v>
      </c>
      <c r="BL38" s="189" t="n">
        <v>1.22671925413217</v>
      </c>
      <c r="BM38" s="189" t="n">
        <v>2.26121055381926</v>
      </c>
      <c r="BN38" s="189" t="n">
        <v>2.12520094307601</v>
      </c>
      <c r="BO38" s="189" t="n">
        <v>1.29444963522019</v>
      </c>
      <c r="BP38" s="189" t="n">
        <v>0.323142843416298</v>
      </c>
      <c r="BQ38" s="189" t="n">
        <v>0.14</v>
      </c>
      <c r="BR38" s="189" t="n">
        <v>1.45420005709883</v>
      </c>
      <c r="BS38" s="189" t="n">
        <v>11.9843882768785</v>
      </c>
      <c r="BT38" s="189" t="n">
        <v>-1.74756826751033</v>
      </c>
      <c r="BU38" s="189" t="n">
        <v>-1.71696457934415</v>
      </c>
      <c r="BV38" s="189" t="n">
        <v>-1.44253500467096</v>
      </c>
      <c r="BW38" s="189" t="n">
        <v>0.617682164779912</v>
      </c>
      <c r="BX38" s="189" t="n">
        <v>0.15</v>
      </c>
      <c r="BY38" s="189" t="n">
        <v>-0.495005667380912</v>
      </c>
      <c r="BZ38" s="190" t="n">
        <v>0.15</v>
      </c>
      <c r="CA38" s="190" t="n">
        <v>0.2</v>
      </c>
      <c r="CB38" s="190" t="n">
        <v>0.12</v>
      </c>
      <c r="CC38" s="190" t="n">
        <v>0.08</v>
      </c>
      <c r="CD38" s="190" t="n">
        <v>0.18</v>
      </c>
      <c r="CE38" s="190" t="n">
        <v>0.16</v>
      </c>
      <c r="CF38" s="190" t="n">
        <v>0.05</v>
      </c>
      <c r="CG38" s="190" t="n">
        <v>0.35</v>
      </c>
      <c r="CH38" s="190" t="n">
        <v>0.3</v>
      </c>
      <c r="CI38" s="190" t="n">
        <v>0.38</v>
      </c>
      <c r="CJ38" s="190" t="n">
        <v>0.42</v>
      </c>
      <c r="CK38" s="190" t="n">
        <v>0.32</v>
      </c>
      <c r="CL38" s="190" t="n">
        <v>0.34</v>
      </c>
      <c r="CM38" s="190" t="n">
        <v>0.45</v>
      </c>
      <c r="CN38" s="190" t="n">
        <v>0.15</v>
      </c>
      <c r="CO38" s="190" t="n">
        <v>0.2</v>
      </c>
      <c r="CP38" s="190" t="n">
        <v>0.12</v>
      </c>
      <c r="CQ38" s="190" t="n">
        <v>0.08</v>
      </c>
      <c r="CR38" s="190" t="n">
        <v>0.18</v>
      </c>
      <c r="CS38" s="190" t="n">
        <v>0.16</v>
      </c>
      <c r="CT38" s="190" t="n">
        <v>0.05</v>
      </c>
      <c r="CU38" s="190" t="n">
        <v>0.35</v>
      </c>
      <c r="CV38" s="190" t="n">
        <v>0.3</v>
      </c>
      <c r="CW38" s="190" t="n">
        <v>0.38</v>
      </c>
      <c r="CX38" s="190" t="n">
        <v>0.42</v>
      </c>
      <c r="CY38" s="190" t="n">
        <v>0.32</v>
      </c>
      <c r="CZ38" s="190" t="n">
        <v>0.34</v>
      </c>
      <c r="DA38" s="190" t="n">
        <v>0.45</v>
      </c>
    </row>
    <row r="39" customFormat="false" ht="15" hidden="false" customHeight="false" outlineLevel="0" collapsed="false">
      <c r="A39" s="39" t="n">
        <v>29</v>
      </c>
      <c r="B39" s="39" t="s">
        <v>67</v>
      </c>
      <c r="C39" s="39" t="s">
        <v>67</v>
      </c>
      <c r="D39" s="39" t="s">
        <v>590</v>
      </c>
      <c r="E39" s="39" t="s">
        <v>577</v>
      </c>
      <c r="F39" s="39"/>
      <c r="H39" s="39" t="s">
        <v>590</v>
      </c>
      <c r="I39" s="39"/>
      <c r="J39" s="185" t="n">
        <v>0</v>
      </c>
      <c r="K39" s="185" t="n">
        <f aca="false">J39</f>
        <v>0</v>
      </c>
      <c r="L39" s="39"/>
      <c r="M39" s="185" t="n">
        <v>1</v>
      </c>
      <c r="N39" s="185" t="n">
        <v>1</v>
      </c>
      <c r="O39" s="185" t="n">
        <f aca="false">N39</f>
        <v>1</v>
      </c>
      <c r="P39" s="186" t="n">
        <f aca="false">N39</f>
        <v>1</v>
      </c>
      <c r="Q39" s="186" t="n">
        <f aca="false">N39</f>
        <v>1</v>
      </c>
      <c r="R39" s="186" t="n">
        <f aca="false">O39</f>
        <v>1</v>
      </c>
      <c r="S39" s="39" t="n">
        <f aca="false">IF($M39=1,1,IF($B39="SPRAVATO",1,0))</f>
        <v>1</v>
      </c>
      <c r="T39" s="39" t="n">
        <f aca="false">IF($M39=1,1,IF(OR($B39="SPRAVATO",$B39="Seltorexant"),1,0))</f>
        <v>1</v>
      </c>
      <c r="U39" s="39" t="n">
        <f aca="false">IF($M39=1,1,IF(OR($B39="SPRAVATO",$B39="FAAH in Anxious Distress"),1,0))</f>
        <v>1</v>
      </c>
      <c r="V39" s="39" t="n">
        <f aca="false">IF($M39=1,1,IF(OR($B39="SPRAVATO",$B39="FAAH in Anxious Distress",$B39="Seltorexant"),1,0))</f>
        <v>1</v>
      </c>
      <c r="W39" s="39" t="n">
        <v>1</v>
      </c>
      <c r="X39" s="39" t="n">
        <f aca="false">IF($M39=1,1,ROUND(RANDBETWEEN(0,1),0))</f>
        <v>1</v>
      </c>
      <c r="Y39" s="39" t="n">
        <f aca="false">IF($M39=1,1,ROUND(RANDBETWEEN(0,1),0))</f>
        <v>1</v>
      </c>
      <c r="Z39" s="39" t="n">
        <f aca="false">IF($M39=1,1,ROUND(RANDBETWEEN(0,1),0))</f>
        <v>1</v>
      </c>
      <c r="AA39" s="39" t="n">
        <f aca="false">IF($M39=1,1,ROUND(RANDBETWEEN(0,1),0))</f>
        <v>1</v>
      </c>
      <c r="AB39" s="39" t="n">
        <f aca="false">IF($M39=1,1,ROUND(RANDBETWEEN(0,1),0))</f>
        <v>1</v>
      </c>
      <c r="AC39" s="39" t="n">
        <v>2037</v>
      </c>
      <c r="AD39" s="188" t="n">
        <f aca="false">AC39+1</f>
        <v>2038</v>
      </c>
      <c r="AE39" s="188" t="n">
        <f aca="false">TRUNC($AD39+$AK39/12+AL$2/12)</f>
        <v>2039</v>
      </c>
      <c r="AF39" s="188" t="n">
        <f aca="false">TRUNC($AD39+$AK39/12+AM$2/12)</f>
        <v>2039</v>
      </c>
      <c r="AG39" s="188" t="n">
        <f aca="false">TRUNC($AD39+$AK39/12+AN$2/12)</f>
        <v>2039</v>
      </c>
      <c r="AH39" s="188" t="n">
        <f aca="false">AC39+1</f>
        <v>2038</v>
      </c>
      <c r="AI39" s="188" t="n">
        <f aca="false">TRUNC($AD39+$AK39/12+AP$2/12)</f>
        <v>2038</v>
      </c>
      <c r="AJ39" s="39" t="n">
        <v>6</v>
      </c>
      <c r="AK39" s="39" t="n">
        <v>6</v>
      </c>
      <c r="AL39" s="188" t="n">
        <f aca="false">IF((($AD39+$AK39/12+AL$2/12)-TRUNC($AD39+$AK39/12+AL$2/12))*12=0,1,(($AD39+$AK39/12+AL$2/12)-TRUNC($AD39+$AK39/12+AL$2/12))*12)</f>
        <v>6</v>
      </c>
      <c r="AM39" s="188" t="n">
        <f aca="false">IF((($AD39+$AK39/12+AM$2/12)-TRUNC($AD39+$AK39/12+AM$2/12))*12=0,1,(($AD39+$AK39/12+AM$2/12)-TRUNC($AD39+$AK39/12+AM$2/12))*12)</f>
        <v>6.99999999999909</v>
      </c>
      <c r="AN39" s="188" t="n">
        <f aca="false">IF((($AD39+$AK39/12+AN$2/12)-TRUNC($AD39+$AK39/12+AN$2/12))*12=0,1,(($AD39+$AK39/12+AN$2/12)-TRUNC($AD39+$AK39/12+AN$2/12))*12)</f>
        <v>6.99999999999909</v>
      </c>
      <c r="AO39" s="188" t="n">
        <f aca="false">AJ39</f>
        <v>6</v>
      </c>
      <c r="AP39" s="188" t="n">
        <f aca="false">IF((($AD39+$AK39/12+AP$2/12)-TRUNC($AD39+$AK39/12+AP$2/12))*12=0,1,(($AD39+$AK39/12+AP$2/12)-TRUNC($AD39+$AK39/12+AP$2/12))*12)</f>
        <v>6</v>
      </c>
      <c r="AQ39" s="39" t="n">
        <v>12</v>
      </c>
      <c r="AR39" s="39" t="n">
        <v>11</v>
      </c>
      <c r="AS39" s="39"/>
      <c r="AT39" s="39"/>
      <c r="AU39" s="39"/>
      <c r="AV39" s="39"/>
      <c r="AW39" s="39"/>
      <c r="AX39" s="188" t="n">
        <f aca="false">AD39+AQ39</f>
        <v>2050</v>
      </c>
      <c r="AY39" s="188" t="n">
        <f aca="false">AE39+AR39</f>
        <v>2050</v>
      </c>
      <c r="AZ39" s="39" t="n">
        <f aca="false">AY39</f>
        <v>2050</v>
      </c>
      <c r="BA39" s="39" t="n">
        <f aca="false">AZ39</f>
        <v>2050</v>
      </c>
      <c r="BB39" s="39" t="n">
        <f aca="false">BA39</f>
        <v>2050</v>
      </c>
      <c r="BC39" s="39" t="n">
        <f aca="false">AH39+8</f>
        <v>2046</v>
      </c>
      <c r="BD39" s="39" t="n">
        <f aca="false">BB39</f>
        <v>2050</v>
      </c>
      <c r="BE39" s="39" t="n">
        <v>6</v>
      </c>
      <c r="BF39" s="39" t="n">
        <v>6</v>
      </c>
      <c r="BG39" s="39" t="n">
        <v>6</v>
      </c>
      <c r="BH39" s="39" t="n">
        <v>6</v>
      </c>
      <c r="BI39" s="39" t="n">
        <v>6</v>
      </c>
      <c r="BJ39" s="39" t="n">
        <f aca="false">AO39</f>
        <v>6</v>
      </c>
      <c r="BK39" s="39" t="n">
        <v>6</v>
      </c>
      <c r="BL39" s="189" t="n">
        <v>1.22671925413217</v>
      </c>
      <c r="BM39" s="189" t="n">
        <v>2.26121055381926</v>
      </c>
      <c r="BN39" s="189" t="n">
        <v>2.12520094307601</v>
      </c>
      <c r="BO39" s="189" t="n">
        <v>1.29444963522019</v>
      </c>
      <c r="BP39" s="189" t="n">
        <v>0.323142843416298</v>
      </c>
      <c r="BQ39" s="189" t="n">
        <v>0.14</v>
      </c>
      <c r="BR39" s="189" t="n">
        <v>1.45420005709883</v>
      </c>
      <c r="BS39" s="189" t="n">
        <v>11.9843882768785</v>
      </c>
      <c r="BT39" s="189" t="n">
        <v>-1.74756826751033</v>
      </c>
      <c r="BU39" s="189" t="n">
        <v>-1.71696457934415</v>
      </c>
      <c r="BV39" s="189" t="n">
        <v>-1.44253500467096</v>
      </c>
      <c r="BW39" s="189" t="n">
        <v>0.617682164779912</v>
      </c>
      <c r="BX39" s="189" t="n">
        <v>0.15</v>
      </c>
      <c r="BY39" s="189" t="n">
        <v>-0.495005667380912</v>
      </c>
      <c r="BZ39" s="190" t="n">
        <v>0.15</v>
      </c>
      <c r="CA39" s="190" t="n">
        <v>0.2</v>
      </c>
      <c r="CB39" s="190" t="n">
        <v>0.12</v>
      </c>
      <c r="CC39" s="190" t="n">
        <v>0.08</v>
      </c>
      <c r="CD39" s="190" t="n">
        <v>0.18</v>
      </c>
      <c r="CE39" s="190" t="n">
        <v>0.16</v>
      </c>
      <c r="CF39" s="190" t="n">
        <v>0.05</v>
      </c>
      <c r="CG39" s="190" t="n">
        <v>0.35</v>
      </c>
      <c r="CH39" s="190" t="n">
        <v>0.3</v>
      </c>
      <c r="CI39" s="190" t="n">
        <v>0.38</v>
      </c>
      <c r="CJ39" s="190" t="n">
        <v>0.42</v>
      </c>
      <c r="CK39" s="190" t="n">
        <v>0.32</v>
      </c>
      <c r="CL39" s="190" t="n">
        <v>0.34</v>
      </c>
      <c r="CM39" s="190" t="n">
        <v>0.45</v>
      </c>
      <c r="CN39" s="190" t="n">
        <v>0.15</v>
      </c>
      <c r="CO39" s="190" t="n">
        <v>0.2</v>
      </c>
      <c r="CP39" s="190" t="n">
        <v>0.12</v>
      </c>
      <c r="CQ39" s="190" t="n">
        <v>0.08</v>
      </c>
      <c r="CR39" s="190" t="n">
        <v>0.18</v>
      </c>
      <c r="CS39" s="190" t="n">
        <v>0.16</v>
      </c>
      <c r="CT39" s="190" t="n">
        <v>0.05</v>
      </c>
      <c r="CU39" s="190" t="n">
        <v>0.35</v>
      </c>
      <c r="CV39" s="190" t="n">
        <v>0.3</v>
      </c>
      <c r="CW39" s="190" t="n">
        <v>0.38</v>
      </c>
      <c r="CX39" s="190" t="n">
        <v>0.42</v>
      </c>
      <c r="CY39" s="190" t="n">
        <v>0.32</v>
      </c>
      <c r="CZ39" s="190" t="n">
        <v>0.34</v>
      </c>
      <c r="DA39" s="190" t="n">
        <v>0.45</v>
      </c>
    </row>
    <row r="40" customFormat="false" ht="15" hidden="false" customHeight="false" outlineLevel="0" collapsed="false">
      <c r="A40" s="39" t="n">
        <v>30</v>
      </c>
      <c r="B40" s="39" t="s">
        <v>68</v>
      </c>
      <c r="C40" s="39" t="s">
        <v>65</v>
      </c>
      <c r="D40" s="39" t="s">
        <v>590</v>
      </c>
      <c r="E40" s="39" t="s">
        <v>608</v>
      </c>
      <c r="F40" s="39"/>
      <c r="H40" s="39" t="s">
        <v>590</v>
      </c>
      <c r="I40" s="39"/>
      <c r="J40" s="185" t="n">
        <v>0</v>
      </c>
      <c r="K40" s="185" t="n">
        <f aca="false">J40</f>
        <v>0</v>
      </c>
      <c r="L40" s="39"/>
      <c r="M40" s="185" t="n">
        <v>1</v>
      </c>
      <c r="N40" s="185" t="n">
        <v>1</v>
      </c>
      <c r="O40" s="185" t="n">
        <f aca="false">N40</f>
        <v>1</v>
      </c>
      <c r="P40" s="186" t="n">
        <f aca="false">N40</f>
        <v>1</v>
      </c>
      <c r="Q40" s="186" t="n">
        <f aca="false">N40</f>
        <v>1</v>
      </c>
      <c r="R40" s="186" t="n">
        <f aca="false">O40</f>
        <v>1</v>
      </c>
      <c r="S40" s="39" t="n">
        <f aca="false">IF($M40=1,1,IF($B40="SPRAVATO",1,0))</f>
        <v>1</v>
      </c>
      <c r="T40" s="39" t="n">
        <f aca="false">IF($M40=1,1,IF(OR($B40="SPRAVATO",$B40="Seltorexant"),1,0))</f>
        <v>1</v>
      </c>
      <c r="U40" s="39" t="n">
        <f aca="false">IF($M40=1,1,IF(OR($B40="SPRAVATO",$B40="FAAH in Anxious Distress"),1,0))</f>
        <v>1</v>
      </c>
      <c r="V40" s="39" t="n">
        <f aca="false">IF($M40=1,1,IF(OR($B40="SPRAVATO",$B40="FAAH in Anxious Distress",$B40="Seltorexant"),1,0))</f>
        <v>1</v>
      </c>
      <c r="W40" s="39" t="n">
        <v>1</v>
      </c>
      <c r="X40" s="39" t="n">
        <f aca="false">IF($M40=1,1,ROUND(RANDBETWEEN(0,1),0))</f>
        <v>1</v>
      </c>
      <c r="Y40" s="39" t="n">
        <f aca="false">IF($M40=1,1,ROUND(RANDBETWEEN(0,1),0))</f>
        <v>1</v>
      </c>
      <c r="Z40" s="39" t="n">
        <f aca="false">IF($M40=1,1,ROUND(RANDBETWEEN(0,1),0))</f>
        <v>1</v>
      </c>
      <c r="AA40" s="39" t="n">
        <f aca="false">IF($M40=1,1,ROUND(RANDBETWEEN(0,1),0))</f>
        <v>1</v>
      </c>
      <c r="AB40" s="39" t="n">
        <f aca="false">IF($M40=1,1,ROUND(RANDBETWEEN(0,1),0))</f>
        <v>1</v>
      </c>
      <c r="AC40" s="39" t="n">
        <v>2031</v>
      </c>
      <c r="AD40" s="188" t="n">
        <f aca="false">AC40+1</f>
        <v>2032</v>
      </c>
      <c r="AE40" s="188" t="n">
        <f aca="false">TRUNC($AD40+$AK40/12+AL$2/12)</f>
        <v>2033</v>
      </c>
      <c r="AF40" s="188" t="n">
        <f aca="false">TRUNC($AD40+$AK40/12+AM$2/12)</f>
        <v>2033</v>
      </c>
      <c r="AG40" s="188" t="n">
        <f aca="false">TRUNC($AD40+$AK40/12+AN$2/12)</f>
        <v>2033</v>
      </c>
      <c r="AH40" s="188" t="n">
        <f aca="false">AC40+1</f>
        <v>2032</v>
      </c>
      <c r="AI40" s="188" t="n">
        <f aca="false">TRUNC($AD40+$AK40/12+AP$2/12)</f>
        <v>2032</v>
      </c>
      <c r="AJ40" s="39" t="n">
        <v>6</v>
      </c>
      <c r="AK40" s="39" t="n">
        <v>6</v>
      </c>
      <c r="AL40" s="188" t="n">
        <f aca="false">IF((($AD40+$AK40/12+AL$2/12)-TRUNC($AD40+$AK40/12+AL$2/12))*12=0,1,(($AD40+$AK40/12+AL$2/12)-TRUNC($AD40+$AK40/12+AL$2/12))*12)</f>
        <v>6</v>
      </c>
      <c r="AM40" s="188" t="n">
        <f aca="false">IF((($AD40+$AK40/12+AM$2/12)-TRUNC($AD40+$AK40/12+AM$2/12))*12=0,1,(($AD40+$AK40/12+AM$2/12)-TRUNC($AD40+$AK40/12+AM$2/12))*12)</f>
        <v>6.99999999999909</v>
      </c>
      <c r="AN40" s="188" t="n">
        <f aca="false">IF((($AD40+$AK40/12+AN$2/12)-TRUNC($AD40+$AK40/12+AN$2/12))*12=0,1,(($AD40+$AK40/12+AN$2/12)-TRUNC($AD40+$AK40/12+AN$2/12))*12)</f>
        <v>6.99999999999909</v>
      </c>
      <c r="AO40" s="188" t="n">
        <f aca="false">AJ40</f>
        <v>6</v>
      </c>
      <c r="AP40" s="188" t="n">
        <f aca="false">IF((($AD40+$AK40/12+AP$2/12)-TRUNC($AD40+$AK40/12+AP$2/12))*12=0,1,(($AD40+$AK40/12+AP$2/12)-TRUNC($AD40+$AK40/12+AP$2/12))*12)</f>
        <v>6</v>
      </c>
      <c r="AQ40" s="39" t="n">
        <v>12</v>
      </c>
      <c r="AR40" s="39" t="n">
        <v>11</v>
      </c>
      <c r="AS40" s="39"/>
      <c r="AT40" s="39"/>
      <c r="AU40" s="39"/>
      <c r="AV40" s="39"/>
      <c r="AW40" s="39"/>
      <c r="AX40" s="188" t="n">
        <f aca="false">AD40+AQ40</f>
        <v>2044</v>
      </c>
      <c r="AY40" s="188" t="n">
        <f aca="false">AE40+AR40</f>
        <v>2044</v>
      </c>
      <c r="AZ40" s="39" t="n">
        <f aca="false">AY40</f>
        <v>2044</v>
      </c>
      <c r="BA40" s="39" t="n">
        <f aca="false">AZ40</f>
        <v>2044</v>
      </c>
      <c r="BB40" s="39" t="n">
        <f aca="false">BA40</f>
        <v>2044</v>
      </c>
      <c r="BC40" s="39" t="n">
        <f aca="false">AH40+8</f>
        <v>2040</v>
      </c>
      <c r="BD40" s="39" t="n">
        <f aca="false">BB40</f>
        <v>2044</v>
      </c>
      <c r="BE40" s="39" t="n">
        <v>6</v>
      </c>
      <c r="BF40" s="39" t="n">
        <v>6</v>
      </c>
      <c r="BG40" s="39" t="n">
        <v>6</v>
      </c>
      <c r="BH40" s="39" t="n">
        <v>6</v>
      </c>
      <c r="BI40" s="39" t="n">
        <v>6</v>
      </c>
      <c r="BJ40" s="39" t="n">
        <f aca="false">AO40</f>
        <v>6</v>
      </c>
      <c r="BK40" s="39" t="n">
        <v>6</v>
      </c>
      <c r="BL40" s="189" t="n">
        <v>1.22671925413217</v>
      </c>
      <c r="BM40" s="189" t="n">
        <v>2.26121055381926</v>
      </c>
      <c r="BN40" s="189" t="n">
        <v>2.12520094307601</v>
      </c>
      <c r="BO40" s="189" t="n">
        <v>1.29444963522019</v>
      </c>
      <c r="BP40" s="189" t="n">
        <v>0.323142843416298</v>
      </c>
      <c r="BQ40" s="189" t="n">
        <v>0.14</v>
      </c>
      <c r="BR40" s="189" t="n">
        <v>1.45420005709883</v>
      </c>
      <c r="BS40" s="189" t="n">
        <v>11.9843882768785</v>
      </c>
      <c r="BT40" s="189" t="n">
        <v>-1.74756826751033</v>
      </c>
      <c r="BU40" s="189" t="n">
        <v>-1.71696457934415</v>
      </c>
      <c r="BV40" s="189" t="n">
        <v>-1.44253500467096</v>
      </c>
      <c r="BW40" s="189" t="n">
        <v>0.617682164779912</v>
      </c>
      <c r="BX40" s="189" t="n">
        <v>0.15</v>
      </c>
      <c r="BY40" s="189" t="n">
        <v>-0.495005667380912</v>
      </c>
      <c r="BZ40" s="190" t="n">
        <v>0.15</v>
      </c>
      <c r="CA40" s="190" t="n">
        <v>0.2</v>
      </c>
      <c r="CB40" s="190" t="n">
        <v>0.12</v>
      </c>
      <c r="CC40" s="190" t="n">
        <v>0.08</v>
      </c>
      <c r="CD40" s="190" t="n">
        <v>0.18</v>
      </c>
      <c r="CE40" s="190" t="n">
        <v>0.16</v>
      </c>
      <c r="CF40" s="190" t="n">
        <v>0.05</v>
      </c>
      <c r="CG40" s="190" t="n">
        <v>0.35</v>
      </c>
      <c r="CH40" s="190" t="n">
        <v>0.3</v>
      </c>
      <c r="CI40" s="190" t="n">
        <v>0.38</v>
      </c>
      <c r="CJ40" s="190" t="n">
        <v>0.42</v>
      </c>
      <c r="CK40" s="190" t="n">
        <v>0.32</v>
      </c>
      <c r="CL40" s="190" t="n">
        <v>0.34</v>
      </c>
      <c r="CM40" s="190" t="n">
        <v>0.45</v>
      </c>
      <c r="CN40" s="190" t="n">
        <v>0.15</v>
      </c>
      <c r="CO40" s="190" t="n">
        <v>0.2</v>
      </c>
      <c r="CP40" s="190" t="n">
        <v>0.12</v>
      </c>
      <c r="CQ40" s="190" t="n">
        <v>0.08</v>
      </c>
      <c r="CR40" s="190" t="n">
        <v>0.18</v>
      </c>
      <c r="CS40" s="190" t="n">
        <v>0.16</v>
      </c>
      <c r="CT40" s="190" t="n">
        <v>0.05</v>
      </c>
      <c r="CU40" s="190" t="n">
        <v>0.35</v>
      </c>
      <c r="CV40" s="190" t="n">
        <v>0.3</v>
      </c>
      <c r="CW40" s="190" t="n">
        <v>0.38</v>
      </c>
      <c r="CX40" s="190" t="n">
        <v>0.42</v>
      </c>
      <c r="CY40" s="190" t="n">
        <v>0.32</v>
      </c>
      <c r="CZ40" s="190" t="n">
        <v>0.34</v>
      </c>
      <c r="DA40" s="190" t="n">
        <v>0.45</v>
      </c>
    </row>
    <row r="41" customFormat="false" ht="15" hidden="false" customHeight="false" outlineLevel="0" collapsed="false">
      <c r="A41" s="39" t="n">
        <v>31</v>
      </c>
      <c r="B41" s="39" t="s">
        <v>69</v>
      </c>
      <c r="C41" s="39" t="s">
        <v>66</v>
      </c>
      <c r="D41" s="39" t="s">
        <v>590</v>
      </c>
      <c r="E41" s="39" t="s">
        <v>609</v>
      </c>
      <c r="F41" s="39"/>
      <c r="H41" s="39" t="s">
        <v>590</v>
      </c>
      <c r="I41" s="39"/>
      <c r="J41" s="185" t="n">
        <v>0</v>
      </c>
      <c r="K41" s="185" t="n">
        <f aca="false">J41</f>
        <v>0</v>
      </c>
      <c r="L41" s="39"/>
      <c r="M41" s="185" t="n">
        <v>1</v>
      </c>
      <c r="N41" s="185" t="n">
        <v>1</v>
      </c>
      <c r="O41" s="185" t="n">
        <f aca="false">N41</f>
        <v>1</v>
      </c>
      <c r="P41" s="186" t="n">
        <f aca="false">N41</f>
        <v>1</v>
      </c>
      <c r="Q41" s="186" t="n">
        <f aca="false">N41</f>
        <v>1</v>
      </c>
      <c r="R41" s="186" t="n">
        <f aca="false">O41</f>
        <v>1</v>
      </c>
      <c r="S41" s="39" t="n">
        <f aca="false">IF($M41=1,1,IF($B41="SPRAVATO",1,0))</f>
        <v>1</v>
      </c>
      <c r="T41" s="39" t="n">
        <f aca="false">IF($M41=1,1,IF(OR($B41="SPRAVATO",$B41="Seltorexant"),1,0))</f>
        <v>1</v>
      </c>
      <c r="U41" s="39" t="n">
        <f aca="false">IF($M41=1,1,IF(OR($B41="SPRAVATO",$B41="FAAH in Anxious Distress"),1,0))</f>
        <v>1</v>
      </c>
      <c r="V41" s="39" t="n">
        <f aca="false">IF($M41=1,1,IF(OR($B41="SPRAVATO",$B41="FAAH in Anxious Distress",$B41="Seltorexant"),1,0))</f>
        <v>1</v>
      </c>
      <c r="W41" s="39" t="n">
        <v>1</v>
      </c>
      <c r="X41" s="39" t="n">
        <f aca="false">IF($M41=1,1,ROUND(RANDBETWEEN(0,1),0))</f>
        <v>1</v>
      </c>
      <c r="Y41" s="39" t="n">
        <f aca="false">IF($M41=1,1,ROUND(RANDBETWEEN(0,1),0))</f>
        <v>1</v>
      </c>
      <c r="Z41" s="39" t="n">
        <f aca="false">IF($M41=1,1,ROUND(RANDBETWEEN(0,1),0))</f>
        <v>1</v>
      </c>
      <c r="AA41" s="39" t="n">
        <f aca="false">IF($M41=1,1,ROUND(RANDBETWEEN(0,1),0))</f>
        <v>1</v>
      </c>
      <c r="AB41" s="39" t="n">
        <f aca="false">IF($M41=1,1,ROUND(RANDBETWEEN(0,1),0))</f>
        <v>1</v>
      </c>
      <c r="AC41" s="39" t="n">
        <v>2035</v>
      </c>
      <c r="AD41" s="188" t="n">
        <f aca="false">AC41+1</f>
        <v>2036</v>
      </c>
      <c r="AE41" s="188" t="n">
        <f aca="false">TRUNC($AD41+$AK41/12+AL$2/12)</f>
        <v>2037</v>
      </c>
      <c r="AF41" s="188" t="n">
        <f aca="false">TRUNC($AD41+$AK41/12+AM$2/12)</f>
        <v>2037</v>
      </c>
      <c r="AG41" s="188" t="n">
        <f aca="false">TRUNC($AD41+$AK41/12+AN$2/12)</f>
        <v>2037</v>
      </c>
      <c r="AH41" s="188" t="n">
        <f aca="false">AC41+1</f>
        <v>2036</v>
      </c>
      <c r="AI41" s="188" t="n">
        <f aca="false">TRUNC($AD41+$AK41/12+AP$2/12)</f>
        <v>2036</v>
      </c>
      <c r="AJ41" s="39" t="n">
        <v>6</v>
      </c>
      <c r="AK41" s="39" t="n">
        <v>6</v>
      </c>
      <c r="AL41" s="188" t="n">
        <f aca="false">IF((($AD41+$AK41/12+AL$2/12)-TRUNC($AD41+$AK41/12+AL$2/12))*12=0,1,(($AD41+$AK41/12+AL$2/12)-TRUNC($AD41+$AK41/12+AL$2/12))*12)</f>
        <v>6</v>
      </c>
      <c r="AM41" s="188" t="n">
        <f aca="false">IF((($AD41+$AK41/12+AM$2/12)-TRUNC($AD41+$AK41/12+AM$2/12))*12=0,1,(($AD41+$AK41/12+AM$2/12)-TRUNC($AD41+$AK41/12+AM$2/12))*12)</f>
        <v>6.99999999999909</v>
      </c>
      <c r="AN41" s="188" t="n">
        <f aca="false">IF((($AD41+$AK41/12+AN$2/12)-TRUNC($AD41+$AK41/12+AN$2/12))*12=0,1,(($AD41+$AK41/12+AN$2/12)-TRUNC($AD41+$AK41/12+AN$2/12))*12)</f>
        <v>6.99999999999909</v>
      </c>
      <c r="AO41" s="188" t="n">
        <f aca="false">AJ41</f>
        <v>6</v>
      </c>
      <c r="AP41" s="188" t="n">
        <f aca="false">IF((($AD41+$AK41/12+AP$2/12)-TRUNC($AD41+$AK41/12+AP$2/12))*12=0,1,(($AD41+$AK41/12+AP$2/12)-TRUNC($AD41+$AK41/12+AP$2/12))*12)</f>
        <v>6</v>
      </c>
      <c r="AQ41" s="39" t="n">
        <v>12</v>
      </c>
      <c r="AR41" s="39" t="n">
        <v>11</v>
      </c>
      <c r="AS41" s="39"/>
      <c r="AT41" s="39"/>
      <c r="AU41" s="39"/>
      <c r="AV41" s="39"/>
      <c r="AW41" s="39"/>
      <c r="AX41" s="188" t="n">
        <f aca="false">AD41+AQ41</f>
        <v>2048</v>
      </c>
      <c r="AY41" s="188" t="n">
        <f aca="false">AE41+AR41</f>
        <v>2048</v>
      </c>
      <c r="AZ41" s="39" t="n">
        <f aca="false">AY41</f>
        <v>2048</v>
      </c>
      <c r="BA41" s="39" t="n">
        <f aca="false">AZ41</f>
        <v>2048</v>
      </c>
      <c r="BB41" s="39" t="n">
        <f aca="false">BA41</f>
        <v>2048</v>
      </c>
      <c r="BC41" s="39" t="n">
        <f aca="false">AH41+8</f>
        <v>2044</v>
      </c>
      <c r="BD41" s="39" t="n">
        <f aca="false">BB41</f>
        <v>2048</v>
      </c>
      <c r="BE41" s="39" t="n">
        <v>6</v>
      </c>
      <c r="BF41" s="39" t="n">
        <v>6</v>
      </c>
      <c r="BG41" s="39" t="n">
        <v>6</v>
      </c>
      <c r="BH41" s="39" t="n">
        <v>6</v>
      </c>
      <c r="BI41" s="39" t="n">
        <v>6</v>
      </c>
      <c r="BJ41" s="39" t="n">
        <f aca="false">AO41</f>
        <v>6</v>
      </c>
      <c r="BK41" s="39" t="n">
        <v>6</v>
      </c>
      <c r="BL41" s="189" t="n">
        <v>1.22671925413217</v>
      </c>
      <c r="BM41" s="189" t="n">
        <v>2.26121055381926</v>
      </c>
      <c r="BN41" s="189" t="n">
        <v>2.12520094307601</v>
      </c>
      <c r="BO41" s="189" t="n">
        <v>1.29444963522019</v>
      </c>
      <c r="BP41" s="189" t="n">
        <v>0.323142843416298</v>
      </c>
      <c r="BQ41" s="189" t="n">
        <v>0.14</v>
      </c>
      <c r="BR41" s="189" t="n">
        <v>1.45420005709883</v>
      </c>
      <c r="BS41" s="189" t="n">
        <v>11.9843882768785</v>
      </c>
      <c r="BT41" s="189" t="n">
        <v>-1.74756826751033</v>
      </c>
      <c r="BU41" s="189" t="n">
        <v>-1.71696457934415</v>
      </c>
      <c r="BV41" s="189" t="n">
        <v>-1.44253500467096</v>
      </c>
      <c r="BW41" s="189" t="n">
        <v>0.617682164779912</v>
      </c>
      <c r="BX41" s="189" t="n">
        <v>0.15</v>
      </c>
      <c r="BY41" s="189" t="n">
        <v>-0.495005667380912</v>
      </c>
      <c r="BZ41" s="190" t="n">
        <v>0.15</v>
      </c>
      <c r="CA41" s="190" t="n">
        <v>0.2</v>
      </c>
      <c r="CB41" s="190" t="n">
        <v>0.12</v>
      </c>
      <c r="CC41" s="190" t="n">
        <v>0.08</v>
      </c>
      <c r="CD41" s="190" t="n">
        <v>0.18</v>
      </c>
      <c r="CE41" s="190" t="n">
        <v>0.16</v>
      </c>
      <c r="CF41" s="190" t="n">
        <v>0.05</v>
      </c>
      <c r="CG41" s="190" t="n">
        <v>0.35</v>
      </c>
      <c r="CH41" s="190" t="n">
        <v>0.3</v>
      </c>
      <c r="CI41" s="190" t="n">
        <v>0.38</v>
      </c>
      <c r="CJ41" s="190" t="n">
        <v>0.42</v>
      </c>
      <c r="CK41" s="190" t="n">
        <v>0.32</v>
      </c>
      <c r="CL41" s="190" t="n">
        <v>0.34</v>
      </c>
      <c r="CM41" s="190" t="n">
        <v>0.45</v>
      </c>
      <c r="CN41" s="190" t="n">
        <v>0.15</v>
      </c>
      <c r="CO41" s="190" t="n">
        <v>0.2</v>
      </c>
      <c r="CP41" s="190" t="n">
        <v>0.12</v>
      </c>
      <c r="CQ41" s="190" t="n">
        <v>0.08</v>
      </c>
      <c r="CR41" s="190" t="n">
        <v>0.18</v>
      </c>
      <c r="CS41" s="190" t="n">
        <v>0.16</v>
      </c>
      <c r="CT41" s="190" t="n">
        <v>0.05</v>
      </c>
      <c r="CU41" s="190" t="n">
        <v>0.35</v>
      </c>
      <c r="CV41" s="190" t="n">
        <v>0.3</v>
      </c>
      <c r="CW41" s="190" t="n">
        <v>0.38</v>
      </c>
      <c r="CX41" s="190" t="n">
        <v>0.42</v>
      </c>
      <c r="CY41" s="190" t="n">
        <v>0.32</v>
      </c>
      <c r="CZ41" s="190" t="n">
        <v>0.34</v>
      </c>
      <c r="DA41" s="190" t="n">
        <v>0.45</v>
      </c>
    </row>
    <row r="42" customFormat="false" ht="15" hidden="false" customHeight="false" outlineLevel="0" collapsed="false">
      <c r="A42" s="39" t="n">
        <v>32</v>
      </c>
      <c r="B42" s="39" t="s">
        <v>70</v>
      </c>
      <c r="C42" s="39" t="s">
        <v>67</v>
      </c>
      <c r="D42" s="39" t="s">
        <v>590</v>
      </c>
      <c r="E42" s="39" t="s">
        <v>610</v>
      </c>
      <c r="F42" s="39"/>
      <c r="H42" s="39" t="s">
        <v>590</v>
      </c>
      <c r="I42" s="39"/>
      <c r="J42" s="185" t="n">
        <v>0</v>
      </c>
      <c r="K42" s="185" t="n">
        <f aca="false">J42</f>
        <v>0</v>
      </c>
      <c r="L42" s="39"/>
      <c r="M42" s="185" t="n">
        <v>1</v>
      </c>
      <c r="N42" s="185" t="n">
        <v>1</v>
      </c>
      <c r="O42" s="185" t="n">
        <f aca="false">N42</f>
        <v>1</v>
      </c>
      <c r="P42" s="186" t="n">
        <f aca="false">N42</f>
        <v>1</v>
      </c>
      <c r="Q42" s="186" t="n">
        <f aca="false">N42</f>
        <v>1</v>
      </c>
      <c r="R42" s="186" t="n">
        <f aca="false">O42</f>
        <v>1</v>
      </c>
      <c r="S42" s="39" t="n">
        <f aca="false">IF($M42=1,1,IF($B42="SPRAVATO",1,0))</f>
        <v>1</v>
      </c>
      <c r="T42" s="39" t="n">
        <f aca="false">IF($M42=1,1,IF(OR($B42="SPRAVATO",$B42="Seltorexant"),1,0))</f>
        <v>1</v>
      </c>
      <c r="U42" s="39" t="n">
        <f aca="false">IF($M42=1,1,IF(OR($B42="SPRAVATO",$B42="FAAH in Anxious Distress"),1,0))</f>
        <v>1</v>
      </c>
      <c r="V42" s="39" t="n">
        <f aca="false">IF($M42=1,1,IF(OR($B42="SPRAVATO",$B42="FAAH in Anxious Distress",$B42="Seltorexant"),1,0))</f>
        <v>1</v>
      </c>
      <c r="W42" s="39" t="n">
        <v>1</v>
      </c>
      <c r="X42" s="39" t="n">
        <f aca="false">IF($M42=1,1,ROUND(RANDBETWEEN(0,1),0))</f>
        <v>1</v>
      </c>
      <c r="Y42" s="39" t="n">
        <f aca="false">IF($M42=1,1,ROUND(RANDBETWEEN(0,1),0))</f>
        <v>1</v>
      </c>
      <c r="Z42" s="39" t="n">
        <f aca="false">IF($M42=1,1,ROUND(RANDBETWEEN(0,1),0))</f>
        <v>1</v>
      </c>
      <c r="AA42" s="39" t="n">
        <f aca="false">IF($M42=1,1,ROUND(RANDBETWEEN(0,1),0))</f>
        <v>1</v>
      </c>
      <c r="AB42" s="39" t="n">
        <f aca="false">IF($M42=1,1,ROUND(RANDBETWEEN(0,1),0))</f>
        <v>1</v>
      </c>
      <c r="AC42" s="39" t="n">
        <f aca="false">AC39+3</f>
        <v>2040</v>
      </c>
      <c r="AD42" s="188" t="n">
        <f aca="false">AC42+1</f>
        <v>2041</v>
      </c>
      <c r="AE42" s="188" t="n">
        <f aca="false">TRUNC($AD42+$AK42/12+AL$2/12)</f>
        <v>2042</v>
      </c>
      <c r="AF42" s="188" t="n">
        <f aca="false">TRUNC($AD42+$AK42/12+AM$2/12)</f>
        <v>2042</v>
      </c>
      <c r="AG42" s="188" t="n">
        <f aca="false">TRUNC($AD42+$AK42/12+AN$2/12)</f>
        <v>2042</v>
      </c>
      <c r="AH42" s="188" t="n">
        <f aca="false">AC42+1</f>
        <v>2041</v>
      </c>
      <c r="AI42" s="188" t="n">
        <f aca="false">TRUNC($AD42+$AK42/12+AP$2/12)</f>
        <v>2041</v>
      </c>
      <c r="AJ42" s="39" t="n">
        <v>6</v>
      </c>
      <c r="AK42" s="39" t="n">
        <v>6</v>
      </c>
      <c r="AL42" s="188" t="n">
        <f aca="false">IF((($AD42+$AK42/12+AL$2/12)-TRUNC($AD42+$AK42/12+AL$2/12))*12=0,1,(($AD42+$AK42/12+AL$2/12)-TRUNC($AD42+$AK42/12+AL$2/12))*12)</f>
        <v>6</v>
      </c>
      <c r="AM42" s="188" t="n">
        <f aca="false">IF((($AD42+$AK42/12+AM$2/12)-TRUNC($AD42+$AK42/12+AM$2/12))*12=0,1,(($AD42+$AK42/12+AM$2/12)-TRUNC($AD42+$AK42/12+AM$2/12))*12)</f>
        <v>6.99999999999909</v>
      </c>
      <c r="AN42" s="188" t="n">
        <f aca="false">IF((($AD42+$AK42/12+AN$2/12)-TRUNC($AD42+$AK42/12+AN$2/12))*12=0,1,(($AD42+$AK42/12+AN$2/12)-TRUNC($AD42+$AK42/12+AN$2/12))*12)</f>
        <v>6.99999999999909</v>
      </c>
      <c r="AO42" s="188" t="n">
        <f aca="false">AJ42</f>
        <v>6</v>
      </c>
      <c r="AP42" s="188" t="n">
        <f aca="false">IF((($AD42+$AK42/12+AP$2/12)-TRUNC($AD42+$AK42/12+AP$2/12))*12=0,1,(($AD42+$AK42/12+AP$2/12)-TRUNC($AD42+$AK42/12+AP$2/12))*12)</f>
        <v>6</v>
      </c>
      <c r="AQ42" s="39" t="n">
        <v>12</v>
      </c>
      <c r="AR42" s="39" t="n">
        <v>11</v>
      </c>
      <c r="AS42" s="39"/>
      <c r="AT42" s="39"/>
      <c r="AU42" s="39"/>
      <c r="AV42" s="39"/>
      <c r="AW42" s="39"/>
      <c r="AX42" s="188" t="n">
        <f aca="false">AD42+AQ42</f>
        <v>2053</v>
      </c>
      <c r="AY42" s="188" t="n">
        <f aca="false">AE42+AR42</f>
        <v>2053</v>
      </c>
      <c r="AZ42" s="39" t="n">
        <f aca="false">AY42</f>
        <v>2053</v>
      </c>
      <c r="BA42" s="39" t="n">
        <f aca="false">AZ42</f>
        <v>2053</v>
      </c>
      <c r="BB42" s="39" t="n">
        <f aca="false">BA42</f>
        <v>2053</v>
      </c>
      <c r="BC42" s="39" t="n">
        <f aca="false">AH42+8</f>
        <v>2049</v>
      </c>
      <c r="BD42" s="39" t="n">
        <f aca="false">BB42</f>
        <v>2053</v>
      </c>
      <c r="BE42" s="39" t="n">
        <v>6</v>
      </c>
      <c r="BF42" s="39" t="n">
        <v>6</v>
      </c>
      <c r="BG42" s="39" t="n">
        <v>6</v>
      </c>
      <c r="BH42" s="39" t="n">
        <v>6</v>
      </c>
      <c r="BI42" s="39" t="n">
        <v>6</v>
      </c>
      <c r="BJ42" s="39" t="n">
        <f aca="false">AO42</f>
        <v>6</v>
      </c>
      <c r="BK42" s="39" t="n">
        <v>6</v>
      </c>
      <c r="BL42" s="189" t="n">
        <v>1.22671925413217</v>
      </c>
      <c r="BM42" s="189" t="n">
        <v>2.26121055381926</v>
      </c>
      <c r="BN42" s="189" t="n">
        <v>2.12520094307601</v>
      </c>
      <c r="BO42" s="189" t="n">
        <v>1.29444963522019</v>
      </c>
      <c r="BP42" s="189" t="n">
        <v>0.323142843416298</v>
      </c>
      <c r="BQ42" s="189" t="n">
        <v>0.14</v>
      </c>
      <c r="BR42" s="189" t="n">
        <v>1.45420005709883</v>
      </c>
      <c r="BS42" s="189" t="n">
        <v>11.9843882768785</v>
      </c>
      <c r="BT42" s="189" t="n">
        <v>-1.74756826751033</v>
      </c>
      <c r="BU42" s="189" t="n">
        <v>-1.71696457934415</v>
      </c>
      <c r="BV42" s="189" t="n">
        <v>-1.44253500467096</v>
      </c>
      <c r="BW42" s="189" t="n">
        <v>0.617682164779912</v>
      </c>
      <c r="BX42" s="189" t="n">
        <v>0.15</v>
      </c>
      <c r="BY42" s="189" t="n">
        <v>-0.495005667380912</v>
      </c>
      <c r="BZ42" s="190" t="n">
        <v>0.15</v>
      </c>
      <c r="CA42" s="190" t="n">
        <v>0.2</v>
      </c>
      <c r="CB42" s="190" t="n">
        <v>0.12</v>
      </c>
      <c r="CC42" s="190" t="n">
        <v>0.08</v>
      </c>
      <c r="CD42" s="190" t="n">
        <v>0.18</v>
      </c>
      <c r="CE42" s="190" t="n">
        <v>0.16</v>
      </c>
      <c r="CF42" s="190" t="n">
        <v>0.05</v>
      </c>
      <c r="CG42" s="190" t="n">
        <v>0.35</v>
      </c>
      <c r="CH42" s="190" t="n">
        <v>0.3</v>
      </c>
      <c r="CI42" s="190" t="n">
        <v>0.38</v>
      </c>
      <c r="CJ42" s="190" t="n">
        <v>0.42</v>
      </c>
      <c r="CK42" s="190" t="n">
        <v>0.32</v>
      </c>
      <c r="CL42" s="190" t="n">
        <v>0.34</v>
      </c>
      <c r="CM42" s="190" t="n">
        <v>0.45</v>
      </c>
      <c r="CN42" s="190" t="n">
        <v>0.15</v>
      </c>
      <c r="CO42" s="190" t="n">
        <v>0.2</v>
      </c>
      <c r="CP42" s="190" t="n">
        <v>0.12</v>
      </c>
      <c r="CQ42" s="190" t="n">
        <v>0.08</v>
      </c>
      <c r="CR42" s="190" t="n">
        <v>0.18</v>
      </c>
      <c r="CS42" s="190" t="n">
        <v>0.16</v>
      </c>
      <c r="CT42" s="190" t="n">
        <v>0.05</v>
      </c>
      <c r="CU42" s="190" t="n">
        <v>0.35</v>
      </c>
      <c r="CV42" s="190" t="n">
        <v>0.3</v>
      </c>
      <c r="CW42" s="190" t="n">
        <v>0.38</v>
      </c>
      <c r="CX42" s="190" t="n">
        <v>0.42</v>
      </c>
      <c r="CY42" s="190" t="n">
        <v>0.32</v>
      </c>
      <c r="CZ42" s="190" t="n">
        <v>0.34</v>
      </c>
      <c r="DA42" s="190" t="n">
        <v>0.45</v>
      </c>
    </row>
    <row r="43" customFormat="false" ht="15" hidden="false" customHeight="false" outlineLevel="0" collapsed="false">
      <c r="A43" s="39" t="n">
        <v>33</v>
      </c>
      <c r="B43" s="39" t="s">
        <v>42</v>
      </c>
      <c r="C43" s="39" t="s">
        <v>570</v>
      </c>
      <c r="D43" s="39" t="s">
        <v>590</v>
      </c>
      <c r="E43" s="39" t="s">
        <v>577</v>
      </c>
      <c r="F43" s="39"/>
      <c r="H43" s="39" t="s">
        <v>590</v>
      </c>
      <c r="I43" s="39"/>
      <c r="J43" s="185" t="n">
        <v>0</v>
      </c>
      <c r="K43" s="185" t="n">
        <f aca="false">J43</f>
        <v>0</v>
      </c>
      <c r="L43" s="39"/>
      <c r="M43" s="185" t="n">
        <v>0.1</v>
      </c>
      <c r="N43" s="185" t="n">
        <v>0.1</v>
      </c>
      <c r="O43" s="185" t="n">
        <f aca="false">N43</f>
        <v>0.1</v>
      </c>
      <c r="P43" s="186" t="n">
        <f aca="false">N43</f>
        <v>0.1</v>
      </c>
      <c r="Q43" s="186" t="n">
        <f aca="false">N43</f>
        <v>0.1</v>
      </c>
      <c r="R43" s="39" t="n">
        <v>0</v>
      </c>
      <c r="S43" s="39" t="n">
        <f aca="false">IF($M43=1,1,IF($B43="SPRAVATO",1,0))</f>
        <v>0</v>
      </c>
      <c r="T43" s="39" t="n">
        <f aca="false">IF($M43=1,1,IF(OR($B43="SPRAVATO",$B43="Seltorexant"),1,0))</f>
        <v>0</v>
      </c>
      <c r="U43" s="39" t="n">
        <f aca="false">IF($M43=1,1,IF(OR($B43="SPRAVATO",$B43="FAAH in Anxious Distress"),1,0))</f>
        <v>0</v>
      </c>
      <c r="V43" s="39" t="n">
        <f aca="false">IF($M43=1,1,IF(OR($B43="SPRAVATO",$B43="FAAH in Anxious Distress",$B43="Seltorexant"),1,0))</f>
        <v>0</v>
      </c>
      <c r="W43" s="39" t="n">
        <v>0</v>
      </c>
      <c r="X43" s="39" t="n">
        <f aca="false">IF($M43=1,1,ROUND(RANDBETWEEN(0,1),0))</f>
        <v>1</v>
      </c>
      <c r="Y43" s="39" t="n">
        <f aca="false">IF($M43=1,1,ROUND(RANDBETWEEN(0,1),0))</f>
        <v>1</v>
      </c>
      <c r="Z43" s="39" t="n">
        <f aca="false">IF($M43=1,1,ROUND(RANDBETWEEN(0,1),0))</f>
        <v>0</v>
      </c>
      <c r="AA43" s="39" t="n">
        <f aca="false">IF($M43=1,1,ROUND(RANDBETWEEN(0,1),0))</f>
        <v>0</v>
      </c>
      <c r="AB43" s="39" t="n">
        <f aca="false">IF($M43=1,1,ROUND(RANDBETWEEN(0,1),0))</f>
        <v>0</v>
      </c>
      <c r="AC43" s="39" t="n">
        <v>2026</v>
      </c>
      <c r="AD43" s="188" t="n">
        <f aca="false">AC43+1</f>
        <v>2027</v>
      </c>
      <c r="AE43" s="188" t="n">
        <f aca="false">TRUNC($AD43+$AK43/12+AL$2/12)</f>
        <v>2028</v>
      </c>
      <c r="AF43" s="188" t="n">
        <f aca="false">TRUNC($AD43+$AK43/12+AM$2/12)</f>
        <v>2028</v>
      </c>
      <c r="AG43" s="188" t="n">
        <f aca="false">TRUNC($AD43+$AK43/12+AN$2/12)</f>
        <v>2028</v>
      </c>
      <c r="AH43" s="188" t="n">
        <f aca="false">AC43+1</f>
        <v>2027</v>
      </c>
      <c r="AI43" s="188" t="n">
        <f aca="false">TRUNC($AD43+$AK43/12+AP$2/12)</f>
        <v>2027</v>
      </c>
      <c r="AJ43" s="39" t="n">
        <v>9</v>
      </c>
      <c r="AK43" s="39" t="n">
        <v>6</v>
      </c>
      <c r="AL43" s="188" t="n">
        <f aca="false">IF((($AD43+$AK43/12+AL$2/12)-TRUNC($AD43+$AK43/12+AL$2/12))*12=0,1,(($AD43+$AK43/12+AL$2/12)-TRUNC($AD43+$AK43/12+AL$2/12))*12)</f>
        <v>6</v>
      </c>
      <c r="AM43" s="188" t="n">
        <f aca="false">IF((($AD43+$AK43/12+AM$2/12)-TRUNC($AD43+$AK43/12+AM$2/12))*12=0,1,(($AD43+$AK43/12+AM$2/12)-TRUNC($AD43+$AK43/12+AM$2/12))*12)</f>
        <v>6.99999999999909</v>
      </c>
      <c r="AN43" s="188" t="n">
        <f aca="false">IF((($AD43+$AK43/12+AN$2/12)-TRUNC($AD43+$AK43/12+AN$2/12))*12=0,1,(($AD43+$AK43/12+AN$2/12)-TRUNC($AD43+$AK43/12+AN$2/12))*12)</f>
        <v>6.99999999999909</v>
      </c>
      <c r="AO43" s="188" t="n">
        <f aca="false">AJ43</f>
        <v>9</v>
      </c>
      <c r="AP43" s="188" t="n">
        <f aca="false">IF((($AD43+$AK43/12+AP$2/12)-TRUNC($AD43+$AK43/12+AP$2/12))*12=0,1,(($AD43+$AK43/12+AP$2/12)-TRUNC($AD43+$AK43/12+AP$2/12))*12)</f>
        <v>6</v>
      </c>
      <c r="AQ43" s="39"/>
      <c r="AR43" s="39"/>
      <c r="AS43" s="39"/>
      <c r="AT43" s="39"/>
      <c r="AU43" s="39"/>
      <c r="AV43" s="39"/>
      <c r="AW43" s="39"/>
      <c r="AX43" s="39" t="n">
        <v>2036</v>
      </c>
      <c r="AY43" s="39" t="n">
        <v>2037</v>
      </c>
      <c r="AZ43" s="39" t="n">
        <v>2037</v>
      </c>
      <c r="BA43" s="39" t="n">
        <v>2037</v>
      </c>
      <c r="BB43" s="39" t="n">
        <v>2037</v>
      </c>
      <c r="BC43" s="39" t="n">
        <v>2037</v>
      </c>
      <c r="BD43" s="39" t="n">
        <v>2037</v>
      </c>
      <c r="BE43" s="39" t="n">
        <v>6</v>
      </c>
      <c r="BF43" s="39" t="n">
        <v>6</v>
      </c>
      <c r="BG43" s="39" t="n">
        <v>6</v>
      </c>
      <c r="BH43" s="39" t="n">
        <v>6</v>
      </c>
      <c r="BI43" s="39" t="n">
        <v>6</v>
      </c>
      <c r="BJ43" s="39" t="n">
        <f aca="false">AO43</f>
        <v>9</v>
      </c>
      <c r="BK43" s="39" t="n">
        <v>6</v>
      </c>
      <c r="BL43" s="189" t="n">
        <v>1.22671925413217</v>
      </c>
      <c r="BM43" s="189" t="n">
        <v>2.26121055381926</v>
      </c>
      <c r="BN43" s="189" t="n">
        <v>2.12520094307601</v>
      </c>
      <c r="BO43" s="189" t="n">
        <v>1.29444963522019</v>
      </c>
      <c r="BP43" s="189" t="n">
        <v>0.323142843416298</v>
      </c>
      <c r="BQ43" s="189" t="n">
        <v>0.14</v>
      </c>
      <c r="BR43" s="189" t="n">
        <v>1.45420005709883</v>
      </c>
      <c r="BS43" s="189" t="n">
        <v>11.9843882768785</v>
      </c>
      <c r="BT43" s="189" t="n">
        <v>-1.74756826751033</v>
      </c>
      <c r="BU43" s="189" t="n">
        <v>-1.71696457934415</v>
      </c>
      <c r="BV43" s="189" t="n">
        <v>-1.44253500467096</v>
      </c>
      <c r="BW43" s="189" t="n">
        <v>0.617682164779912</v>
      </c>
      <c r="BX43" s="189" t="n">
        <v>0.15</v>
      </c>
      <c r="BY43" s="189" t="n">
        <v>-0.495005667380912</v>
      </c>
      <c r="BZ43" s="190" t="n">
        <v>0.15</v>
      </c>
      <c r="CA43" s="190" t="n">
        <v>0.2</v>
      </c>
      <c r="CB43" s="190" t="n">
        <v>0.12</v>
      </c>
      <c r="CC43" s="190" t="n">
        <v>0.08</v>
      </c>
      <c r="CD43" s="190" t="n">
        <v>0.18</v>
      </c>
      <c r="CE43" s="190" t="n">
        <v>0.16</v>
      </c>
      <c r="CF43" s="190" t="n">
        <v>0.05</v>
      </c>
      <c r="CG43" s="190" t="n">
        <v>0.35</v>
      </c>
      <c r="CH43" s="190" t="n">
        <v>0.3</v>
      </c>
      <c r="CI43" s="190" t="n">
        <v>0.38</v>
      </c>
      <c r="CJ43" s="190" t="n">
        <v>0.42</v>
      </c>
      <c r="CK43" s="190" t="n">
        <v>0.32</v>
      </c>
      <c r="CL43" s="190" t="n">
        <v>0.34</v>
      </c>
      <c r="CM43" s="190" t="n">
        <v>0.45</v>
      </c>
      <c r="CN43" s="190" t="n">
        <v>0.15</v>
      </c>
      <c r="CO43" s="190" t="n">
        <v>0.2</v>
      </c>
      <c r="CP43" s="190" t="n">
        <v>0.12</v>
      </c>
      <c r="CQ43" s="190" t="n">
        <v>0.08</v>
      </c>
      <c r="CR43" s="190" t="n">
        <v>0.18</v>
      </c>
      <c r="CS43" s="190" t="n">
        <v>0.16</v>
      </c>
      <c r="CT43" s="190" t="n">
        <v>0.05</v>
      </c>
      <c r="CU43" s="190" t="n">
        <v>0.35</v>
      </c>
      <c r="CV43" s="190" t="n">
        <v>0.3</v>
      </c>
      <c r="CW43" s="190" t="n">
        <v>0.38</v>
      </c>
      <c r="CX43" s="190" t="n">
        <v>0.42</v>
      </c>
      <c r="CY43" s="190" t="n">
        <v>0.32</v>
      </c>
      <c r="CZ43" s="190" t="n">
        <v>0.34</v>
      </c>
      <c r="DA43" s="190" t="n">
        <v>0.45</v>
      </c>
    </row>
    <row r="44" customFormat="false" ht="15" hidden="false" customHeight="false" outlineLevel="0" collapsed="false">
      <c r="A44" s="39" t="n">
        <v>44</v>
      </c>
      <c r="B44" s="39" t="s">
        <v>611</v>
      </c>
      <c r="C44" s="39" t="s">
        <v>612</v>
      </c>
      <c r="D44" s="39" t="s">
        <v>590</v>
      </c>
      <c r="E44" s="39"/>
      <c r="F44" s="39"/>
      <c r="H44" s="39" t="s">
        <v>590</v>
      </c>
      <c r="I44" s="39"/>
      <c r="J44" s="185" t="n">
        <v>0</v>
      </c>
      <c r="K44" s="185" t="n">
        <f aca="false">J44</f>
        <v>0</v>
      </c>
      <c r="L44" s="39"/>
      <c r="M44" s="185" t="n">
        <v>0</v>
      </c>
      <c r="N44" s="185" t="n">
        <v>0</v>
      </c>
      <c r="O44" s="185" t="n">
        <f aca="false">N44</f>
        <v>0</v>
      </c>
      <c r="P44" s="186" t="n">
        <f aca="false">N44</f>
        <v>0</v>
      </c>
      <c r="Q44" s="186" t="n">
        <f aca="false">N44</f>
        <v>0</v>
      </c>
      <c r="R44" s="39" t="n">
        <v>0</v>
      </c>
      <c r="S44" s="39" t="n">
        <f aca="false">IF($M44=1,1,IF($B44="SPRAVATO",1,0))</f>
        <v>0</v>
      </c>
      <c r="T44" s="39" t="n">
        <f aca="false">IF($M44=1,1,IF(OR($B44="SPRAVATO",$B44="Seltorexant"),1,0))</f>
        <v>0</v>
      </c>
      <c r="U44" s="39" t="n">
        <f aca="false">IF($M44=1,1,IF(OR($B44="SPRAVATO",$B44="FAAH in Anxious Distress"),1,0))</f>
        <v>0</v>
      </c>
      <c r="V44" s="39" t="n">
        <f aca="false">IF($M44=1,1,IF(OR($B44="SPRAVATO",$B44="FAAH in Anxious Distress",$B44="Seltorexant"),1,0))</f>
        <v>0</v>
      </c>
      <c r="W44" s="39" t="n">
        <v>0</v>
      </c>
      <c r="X44" s="39" t="n">
        <f aca="false">IF($M44=1,1,ROUND(RANDBETWEEN(0,1),0))</f>
        <v>0</v>
      </c>
      <c r="Y44" s="39" t="n">
        <f aca="false">IF($M44=1,1,ROUND(RANDBETWEEN(0,1),0))</f>
        <v>1</v>
      </c>
      <c r="Z44" s="39" t="n">
        <f aca="false">IF($M44=1,1,ROUND(RANDBETWEEN(0,1),0))</f>
        <v>1</v>
      </c>
      <c r="AA44" s="39" t="n">
        <f aca="false">IF($M44=1,1,ROUND(RANDBETWEEN(0,1),0))</f>
        <v>1</v>
      </c>
      <c r="AB44" s="39" t="n">
        <f aca="false">IF($M44=1,1,ROUND(RANDBETWEEN(0,1),0))</f>
        <v>1</v>
      </c>
      <c r="AC44" s="39" t="n">
        <v>2050</v>
      </c>
      <c r="AD44" s="188" t="n">
        <f aca="false">AC44+1</f>
        <v>2051</v>
      </c>
      <c r="AE44" s="188" t="n">
        <f aca="false">TRUNC($AD44+$AK44/12+AL$2/12)</f>
        <v>2052</v>
      </c>
      <c r="AF44" s="188" t="n">
        <f aca="false">TRUNC($AD44+$AK44/12+AM$2/12)</f>
        <v>2052</v>
      </c>
      <c r="AG44" s="188" t="n">
        <f aca="false">TRUNC($AD44+$AK44/12+AN$2/12)</f>
        <v>2052</v>
      </c>
      <c r="AH44" s="188" t="n">
        <f aca="false">AC44+1</f>
        <v>2051</v>
      </c>
      <c r="AI44" s="188" t="n">
        <f aca="false">TRUNC($AD44+$AK44/12+AP$2/12)</f>
        <v>2051</v>
      </c>
      <c r="AJ44" s="39" t="n">
        <v>9</v>
      </c>
      <c r="AK44" s="39" t="n">
        <v>6</v>
      </c>
      <c r="AL44" s="188" t="n">
        <f aca="false">IF((($AD44+$AK44/12+AL$2/12)-TRUNC($AD44+$AK44/12+AL$2/12))*12=0,1,(($AD44+$AK44/12+AL$2/12)-TRUNC($AD44+$AK44/12+AL$2/12))*12)</f>
        <v>6</v>
      </c>
      <c r="AM44" s="188" t="n">
        <f aca="false">IF((($AD44+$AK44/12+AM$2/12)-TRUNC($AD44+$AK44/12+AM$2/12))*12=0,1,(($AD44+$AK44/12+AM$2/12)-TRUNC($AD44+$AK44/12+AM$2/12))*12)</f>
        <v>7.00000000000182</v>
      </c>
      <c r="AN44" s="188" t="n">
        <f aca="false">IF((($AD44+$AK44/12+AN$2/12)-TRUNC($AD44+$AK44/12+AN$2/12))*12=0,1,(($AD44+$AK44/12+AN$2/12)-TRUNC($AD44+$AK44/12+AN$2/12))*12)</f>
        <v>7.00000000000182</v>
      </c>
      <c r="AO44" s="188" t="n">
        <f aca="false">AJ44</f>
        <v>9</v>
      </c>
      <c r="AP44" s="188" t="n">
        <f aca="false">IF((($AD44+$AK44/12+AP$2/12)-TRUNC($AD44+$AK44/12+AP$2/12))*12=0,1,(($AD44+$AK44/12+AP$2/12)-TRUNC($AD44+$AK44/12+AP$2/12))*12)</f>
        <v>6</v>
      </c>
      <c r="AQ44" s="39"/>
      <c r="AR44" s="39"/>
      <c r="AS44" s="39"/>
      <c r="AT44" s="39"/>
      <c r="AU44" s="39"/>
      <c r="AV44" s="39"/>
      <c r="AW44" s="39"/>
      <c r="AX44" s="39" t="n">
        <v>2060</v>
      </c>
      <c r="AY44" s="39" t="n">
        <v>2060</v>
      </c>
      <c r="AZ44" s="39" t="n">
        <v>2060</v>
      </c>
      <c r="BA44" s="39" t="n">
        <v>2060</v>
      </c>
      <c r="BB44" s="39" t="n">
        <v>2060</v>
      </c>
      <c r="BC44" s="39" t="n">
        <f aca="false">AH44+8</f>
        <v>2059</v>
      </c>
      <c r="BD44" s="39" t="n">
        <v>2060</v>
      </c>
      <c r="BE44" s="39" t="n">
        <v>6</v>
      </c>
      <c r="BF44" s="39" t="n">
        <v>6</v>
      </c>
      <c r="BG44" s="39" t="n">
        <v>6</v>
      </c>
      <c r="BH44" s="39" t="n">
        <v>6</v>
      </c>
      <c r="BI44" s="39" t="n">
        <v>6</v>
      </c>
      <c r="BJ44" s="39" t="n">
        <f aca="false">AO44</f>
        <v>9</v>
      </c>
      <c r="BK44" s="39" t="n">
        <v>6</v>
      </c>
      <c r="BL44" s="189" t="n">
        <v>1.22671925413217</v>
      </c>
      <c r="BM44" s="189" t="n">
        <v>2.26121055381926</v>
      </c>
      <c r="BN44" s="189" t="n">
        <v>2.12520094307601</v>
      </c>
      <c r="BO44" s="189" t="n">
        <v>1.29444963522019</v>
      </c>
      <c r="BP44" s="189" t="n">
        <v>0.323142843416298</v>
      </c>
      <c r="BQ44" s="189" t="n">
        <v>0.14</v>
      </c>
      <c r="BR44" s="189" t="n">
        <v>1.45420005709883</v>
      </c>
      <c r="BS44" s="189" t="n">
        <v>11.9843882768785</v>
      </c>
      <c r="BT44" s="189" t="n">
        <v>-1.74756826751033</v>
      </c>
      <c r="BU44" s="189" t="n">
        <v>-1.71696457934415</v>
      </c>
      <c r="BV44" s="189" t="n">
        <v>-1.44253500467096</v>
      </c>
      <c r="BW44" s="189" t="n">
        <v>0.617682164779912</v>
      </c>
      <c r="BX44" s="189" t="n">
        <v>0.15</v>
      </c>
      <c r="BY44" s="189" t="n">
        <v>-0.495005667380912</v>
      </c>
      <c r="BZ44" s="190" t="n">
        <v>0.15</v>
      </c>
      <c r="CA44" s="190" t="n">
        <v>0.2</v>
      </c>
      <c r="CB44" s="190" t="n">
        <v>0.12</v>
      </c>
      <c r="CC44" s="190" t="n">
        <v>0.08</v>
      </c>
      <c r="CD44" s="190" t="n">
        <v>0.18</v>
      </c>
      <c r="CE44" s="190" t="n">
        <v>0.16</v>
      </c>
      <c r="CF44" s="190" t="n">
        <v>0.05</v>
      </c>
      <c r="CG44" s="190" t="n">
        <v>0.35</v>
      </c>
      <c r="CH44" s="190" t="n">
        <v>0.3</v>
      </c>
      <c r="CI44" s="190" t="n">
        <v>0.38</v>
      </c>
      <c r="CJ44" s="190" t="n">
        <v>0.42</v>
      </c>
      <c r="CK44" s="190" t="n">
        <v>0.32</v>
      </c>
      <c r="CL44" s="190" t="n">
        <v>0.34</v>
      </c>
      <c r="CM44" s="190" t="n">
        <v>0.45</v>
      </c>
      <c r="CN44" s="190" t="n">
        <v>0.15</v>
      </c>
      <c r="CO44" s="190" t="n">
        <v>0.2</v>
      </c>
      <c r="CP44" s="190" t="n">
        <v>0.12</v>
      </c>
      <c r="CQ44" s="190" t="n">
        <v>0.08</v>
      </c>
      <c r="CR44" s="190" t="n">
        <v>0.18</v>
      </c>
      <c r="CS44" s="190" t="n">
        <v>0.16</v>
      </c>
      <c r="CT44" s="190" t="n">
        <v>0.05</v>
      </c>
      <c r="CU44" s="190" t="n">
        <v>0.35</v>
      </c>
      <c r="CV44" s="190" t="n">
        <v>0.3</v>
      </c>
      <c r="CW44" s="190" t="n">
        <v>0.38</v>
      </c>
      <c r="CX44" s="190" t="n">
        <v>0.42</v>
      </c>
      <c r="CY44" s="190" t="n">
        <v>0.32</v>
      </c>
      <c r="CZ44" s="190" t="n">
        <v>0.34</v>
      </c>
      <c r="DA44" s="190" t="n">
        <v>0.45</v>
      </c>
    </row>
    <row r="45" customFormat="false" ht="15" hidden="false" customHeight="false" outlineLevel="0" collapsed="false">
      <c r="A45" s="39" t="n">
        <v>45</v>
      </c>
      <c r="B45" s="39" t="s">
        <v>613</v>
      </c>
      <c r="C45" s="39" t="s">
        <v>612</v>
      </c>
      <c r="D45" s="39" t="s">
        <v>590</v>
      </c>
      <c r="E45" s="39"/>
      <c r="F45" s="39"/>
      <c r="H45" s="39" t="s">
        <v>590</v>
      </c>
      <c r="I45" s="39"/>
      <c r="J45" s="185" t="n">
        <v>0</v>
      </c>
      <c r="K45" s="185" t="n">
        <f aca="false">J45</f>
        <v>0</v>
      </c>
      <c r="L45" s="39"/>
      <c r="M45" s="185" t="n">
        <v>0</v>
      </c>
      <c r="N45" s="185" t="n">
        <v>0</v>
      </c>
      <c r="O45" s="185" t="n">
        <f aca="false">N45</f>
        <v>0</v>
      </c>
      <c r="P45" s="186" t="n">
        <f aca="false">N45</f>
        <v>0</v>
      </c>
      <c r="Q45" s="186" t="n">
        <f aca="false">N45</f>
        <v>0</v>
      </c>
      <c r="R45" s="39" t="n">
        <v>0</v>
      </c>
      <c r="S45" s="39" t="n">
        <f aca="false">IF($M45=1,1,IF($B45="SPRAVATO",1,0))</f>
        <v>0</v>
      </c>
      <c r="T45" s="39" t="n">
        <f aca="false">IF($M45=1,1,IF(OR($B45="SPRAVATO",$B45="Seltorexant"),1,0))</f>
        <v>0</v>
      </c>
      <c r="U45" s="39" t="n">
        <f aca="false">IF($M45=1,1,IF(OR($B45="SPRAVATO",$B45="FAAH in Anxious Distress"),1,0))</f>
        <v>0</v>
      </c>
      <c r="V45" s="39" t="n">
        <f aca="false">IF($M45=1,1,IF(OR($B45="SPRAVATO",$B45="FAAH in Anxious Distress",$B45="Seltorexant"),1,0))</f>
        <v>0</v>
      </c>
      <c r="W45" s="39" t="n">
        <v>0</v>
      </c>
      <c r="X45" s="39" t="n">
        <f aca="false">IF($M45=1,1,ROUND(RANDBETWEEN(0,1),0))</f>
        <v>1</v>
      </c>
      <c r="Y45" s="39" t="n">
        <f aca="false">IF($M45=1,1,ROUND(RANDBETWEEN(0,1),0))</f>
        <v>1</v>
      </c>
      <c r="Z45" s="39" t="n">
        <f aca="false">IF($M45=1,1,ROUND(RANDBETWEEN(0,1),0))</f>
        <v>1</v>
      </c>
      <c r="AA45" s="39" t="n">
        <f aca="false">IF($M45=1,1,ROUND(RANDBETWEEN(0,1),0))</f>
        <v>0</v>
      </c>
      <c r="AB45" s="39" t="n">
        <f aca="false">IF($M45=1,1,ROUND(RANDBETWEEN(0,1),0))</f>
        <v>0</v>
      </c>
      <c r="AC45" s="39" t="n">
        <v>2050</v>
      </c>
      <c r="AD45" s="188" t="n">
        <f aca="false">AC45+1</f>
        <v>2051</v>
      </c>
      <c r="AE45" s="188" t="n">
        <f aca="false">TRUNC($AD45+$AK45/12+AL$2/12)</f>
        <v>2052</v>
      </c>
      <c r="AF45" s="188" t="n">
        <f aca="false">TRUNC($AD45+$AK45/12+AM$2/12)</f>
        <v>2052</v>
      </c>
      <c r="AG45" s="188" t="n">
        <f aca="false">TRUNC($AD45+$AK45/12+AN$2/12)</f>
        <v>2052</v>
      </c>
      <c r="AH45" s="188" t="n">
        <f aca="false">AC45+1</f>
        <v>2051</v>
      </c>
      <c r="AI45" s="188" t="n">
        <f aca="false">TRUNC($AD45+$AK45/12+AP$2/12)</f>
        <v>2051</v>
      </c>
      <c r="AJ45" s="39" t="n">
        <v>6</v>
      </c>
      <c r="AK45" s="39" t="n">
        <v>6</v>
      </c>
      <c r="AL45" s="188" t="n">
        <f aca="false">IF((($AD45+$AK45/12+AL$2/12)-TRUNC($AD45+$AK45/12+AL$2/12))*12=0,1,(($AD45+$AK45/12+AL$2/12)-TRUNC($AD45+$AK45/12+AL$2/12))*12)</f>
        <v>6</v>
      </c>
      <c r="AM45" s="188" t="n">
        <f aca="false">IF((($AD45+$AK45/12+AM$2/12)-TRUNC($AD45+$AK45/12+AM$2/12))*12=0,1,(($AD45+$AK45/12+AM$2/12)-TRUNC($AD45+$AK45/12+AM$2/12))*12)</f>
        <v>7.00000000000182</v>
      </c>
      <c r="AN45" s="188" t="n">
        <f aca="false">IF((($AD45+$AK45/12+AN$2/12)-TRUNC($AD45+$AK45/12+AN$2/12))*12=0,1,(($AD45+$AK45/12+AN$2/12)-TRUNC($AD45+$AK45/12+AN$2/12))*12)</f>
        <v>7.00000000000182</v>
      </c>
      <c r="AO45" s="188" t="n">
        <f aca="false">AJ45</f>
        <v>6</v>
      </c>
      <c r="AP45" s="188" t="n">
        <f aca="false">IF((($AD45+$AK45/12+AP$2/12)-TRUNC($AD45+$AK45/12+AP$2/12))*12=0,1,(($AD45+$AK45/12+AP$2/12)-TRUNC($AD45+$AK45/12+AP$2/12))*12)</f>
        <v>6</v>
      </c>
      <c r="AQ45" s="39"/>
      <c r="AR45" s="39"/>
      <c r="AS45" s="39"/>
      <c r="AT45" s="39"/>
      <c r="AU45" s="39"/>
      <c r="AV45" s="39"/>
      <c r="AW45" s="39"/>
      <c r="AX45" s="39" t="n">
        <v>2060</v>
      </c>
      <c r="AY45" s="39" t="n">
        <v>2060</v>
      </c>
      <c r="AZ45" s="39" t="n">
        <v>2060</v>
      </c>
      <c r="BA45" s="39" t="n">
        <v>2060</v>
      </c>
      <c r="BB45" s="39" t="n">
        <v>2060</v>
      </c>
      <c r="BC45" s="39" t="n">
        <f aca="false">AH45+8</f>
        <v>2059</v>
      </c>
      <c r="BD45" s="39" t="n">
        <v>2060</v>
      </c>
      <c r="BE45" s="39" t="n">
        <v>6</v>
      </c>
      <c r="BF45" s="39" t="n">
        <v>6</v>
      </c>
      <c r="BG45" s="39" t="n">
        <v>6</v>
      </c>
      <c r="BH45" s="39" t="n">
        <v>6</v>
      </c>
      <c r="BI45" s="39" t="n">
        <v>6</v>
      </c>
      <c r="BJ45" s="39" t="n">
        <f aca="false">AO45</f>
        <v>6</v>
      </c>
      <c r="BK45" s="39" t="n">
        <v>6</v>
      </c>
      <c r="BL45" s="189" t="n">
        <v>1.22671925413217</v>
      </c>
      <c r="BM45" s="189" t="n">
        <v>2.26121055381926</v>
      </c>
      <c r="BN45" s="189" t="n">
        <v>2.12520094307601</v>
      </c>
      <c r="BO45" s="189" t="n">
        <v>1.29444963522019</v>
      </c>
      <c r="BP45" s="189" t="n">
        <v>0.323142843416298</v>
      </c>
      <c r="BQ45" s="189" t="n">
        <v>0.14</v>
      </c>
      <c r="BR45" s="189" t="n">
        <v>1.45420005709883</v>
      </c>
      <c r="BS45" s="189" t="n">
        <v>11.9843882768785</v>
      </c>
      <c r="BT45" s="189" t="n">
        <v>-1.74756826751033</v>
      </c>
      <c r="BU45" s="189" t="n">
        <v>-1.71696457934415</v>
      </c>
      <c r="BV45" s="189" t="n">
        <v>-1.44253500467096</v>
      </c>
      <c r="BW45" s="189" t="n">
        <v>0.617682164779912</v>
      </c>
      <c r="BX45" s="189" t="n">
        <v>0.15</v>
      </c>
      <c r="BY45" s="189" t="n">
        <v>-0.495005667380912</v>
      </c>
      <c r="BZ45" s="190" t="n">
        <v>0.15</v>
      </c>
      <c r="CA45" s="190" t="n">
        <v>0.2</v>
      </c>
      <c r="CB45" s="190" t="n">
        <v>0.12</v>
      </c>
      <c r="CC45" s="190" t="n">
        <v>0.08</v>
      </c>
      <c r="CD45" s="190" t="n">
        <v>0.18</v>
      </c>
      <c r="CE45" s="190" t="n">
        <v>0.16</v>
      </c>
      <c r="CF45" s="190" t="n">
        <v>0.05</v>
      </c>
      <c r="CG45" s="190" t="n">
        <v>0.35</v>
      </c>
      <c r="CH45" s="190" t="n">
        <v>0.3</v>
      </c>
      <c r="CI45" s="190" t="n">
        <v>0.38</v>
      </c>
      <c r="CJ45" s="190" t="n">
        <v>0.42</v>
      </c>
      <c r="CK45" s="190" t="n">
        <v>0.32</v>
      </c>
      <c r="CL45" s="190" t="n">
        <v>0.34</v>
      </c>
      <c r="CM45" s="190" t="n">
        <v>0.45</v>
      </c>
      <c r="CN45" s="190" t="n">
        <v>0.15</v>
      </c>
      <c r="CO45" s="190" t="n">
        <v>0.2</v>
      </c>
      <c r="CP45" s="190" t="n">
        <v>0.12</v>
      </c>
      <c r="CQ45" s="190" t="n">
        <v>0.08</v>
      </c>
      <c r="CR45" s="190" t="n">
        <v>0.18</v>
      </c>
      <c r="CS45" s="190" t="n">
        <v>0.16</v>
      </c>
      <c r="CT45" s="190" t="n">
        <v>0.05</v>
      </c>
      <c r="CU45" s="190" t="n">
        <v>0.35</v>
      </c>
      <c r="CV45" s="190" t="n">
        <v>0.3</v>
      </c>
      <c r="CW45" s="190" t="n">
        <v>0.38</v>
      </c>
      <c r="CX45" s="190" t="n">
        <v>0.42</v>
      </c>
      <c r="CY45" s="190" t="n">
        <v>0.32</v>
      </c>
      <c r="CZ45" s="190" t="n">
        <v>0.34</v>
      </c>
      <c r="DA45" s="190" t="n">
        <v>0.45</v>
      </c>
    </row>
    <row r="46" customFormat="false" ht="15" hidden="false" customHeight="false" outlineLevel="0" collapsed="false">
      <c r="A46" s="39" t="n">
        <v>46</v>
      </c>
      <c r="B46" s="39" t="s">
        <v>614</v>
      </c>
      <c r="C46" s="39" t="s">
        <v>612</v>
      </c>
      <c r="D46" s="39" t="s">
        <v>590</v>
      </c>
      <c r="E46" s="39"/>
      <c r="F46" s="39"/>
      <c r="H46" s="39" t="s">
        <v>590</v>
      </c>
      <c r="I46" s="39"/>
      <c r="J46" s="185" t="n">
        <v>0</v>
      </c>
      <c r="K46" s="185" t="n">
        <f aca="false">J46</f>
        <v>0</v>
      </c>
      <c r="L46" s="39"/>
      <c r="M46" s="185" t="n">
        <v>0</v>
      </c>
      <c r="N46" s="185" t="n">
        <v>0</v>
      </c>
      <c r="O46" s="185" t="n">
        <f aca="false">N46</f>
        <v>0</v>
      </c>
      <c r="P46" s="186" t="n">
        <f aca="false">N46</f>
        <v>0</v>
      </c>
      <c r="Q46" s="186" t="n">
        <f aca="false">N46</f>
        <v>0</v>
      </c>
      <c r="R46" s="39" t="n">
        <v>0</v>
      </c>
      <c r="S46" s="39" t="n">
        <f aca="false">IF($M46=1,1,IF($B46="SPRAVATO",1,0))</f>
        <v>0</v>
      </c>
      <c r="T46" s="39" t="n">
        <f aca="false">IF($M46=1,1,IF(OR($B46="SPRAVATO",$B46="Seltorexant"),1,0))</f>
        <v>0</v>
      </c>
      <c r="U46" s="39" t="n">
        <f aca="false">IF($M46=1,1,IF(OR($B46="SPRAVATO",$B46="FAAH in Anxious Distress"),1,0))</f>
        <v>0</v>
      </c>
      <c r="V46" s="39" t="n">
        <f aca="false">IF($M46=1,1,IF(OR($B46="SPRAVATO",$B46="FAAH in Anxious Distress",$B46="Seltorexant"),1,0))</f>
        <v>0</v>
      </c>
      <c r="W46" s="39" t="n">
        <v>0</v>
      </c>
      <c r="X46" s="39" t="n">
        <f aca="false">IF($M46=1,1,ROUND(RANDBETWEEN(0,1),0))</f>
        <v>1</v>
      </c>
      <c r="Y46" s="39" t="n">
        <f aca="false">IF($M46=1,1,ROUND(RANDBETWEEN(0,1),0))</f>
        <v>0</v>
      </c>
      <c r="Z46" s="39" t="n">
        <f aca="false">IF($M46=1,1,ROUND(RANDBETWEEN(0,1),0))</f>
        <v>1</v>
      </c>
      <c r="AA46" s="39" t="n">
        <f aca="false">IF($M46=1,1,ROUND(RANDBETWEEN(0,1),0))</f>
        <v>0</v>
      </c>
      <c r="AB46" s="39" t="n">
        <f aca="false">IF($M46=1,1,ROUND(RANDBETWEEN(0,1),0))</f>
        <v>1</v>
      </c>
      <c r="AC46" s="39" t="n">
        <v>2050</v>
      </c>
      <c r="AD46" s="188" t="n">
        <f aca="false">AC46+1</f>
        <v>2051</v>
      </c>
      <c r="AE46" s="188" t="n">
        <f aca="false">TRUNC($AD46+$AK46/12+AL$2/12)</f>
        <v>2052</v>
      </c>
      <c r="AF46" s="188" t="n">
        <f aca="false">TRUNC($AD46+$AK46/12+AM$2/12)</f>
        <v>2052</v>
      </c>
      <c r="AG46" s="188" t="n">
        <f aca="false">TRUNC($AD46+$AK46/12+AN$2/12)</f>
        <v>2052</v>
      </c>
      <c r="AH46" s="188" t="n">
        <f aca="false">AC46+1</f>
        <v>2051</v>
      </c>
      <c r="AI46" s="188" t="n">
        <f aca="false">TRUNC($AD46+$AK46/12+AP$2/12)</f>
        <v>2051</v>
      </c>
      <c r="AJ46" s="39" t="n">
        <v>9</v>
      </c>
      <c r="AK46" s="39" t="n">
        <v>6</v>
      </c>
      <c r="AL46" s="188" t="n">
        <f aca="false">IF((($AD46+$AK46/12+AL$2/12)-TRUNC($AD46+$AK46/12+AL$2/12))*12=0,1,(($AD46+$AK46/12+AL$2/12)-TRUNC($AD46+$AK46/12+AL$2/12))*12)</f>
        <v>6</v>
      </c>
      <c r="AM46" s="188" t="n">
        <f aca="false">IF((($AD46+$AK46/12+AM$2/12)-TRUNC($AD46+$AK46/12+AM$2/12))*12=0,1,(($AD46+$AK46/12+AM$2/12)-TRUNC($AD46+$AK46/12+AM$2/12))*12)</f>
        <v>7.00000000000182</v>
      </c>
      <c r="AN46" s="188" t="n">
        <f aca="false">IF((($AD46+$AK46/12+AN$2/12)-TRUNC($AD46+$AK46/12+AN$2/12))*12=0,1,(($AD46+$AK46/12+AN$2/12)-TRUNC($AD46+$AK46/12+AN$2/12))*12)</f>
        <v>7.00000000000182</v>
      </c>
      <c r="AO46" s="188" t="n">
        <f aca="false">AJ46</f>
        <v>9</v>
      </c>
      <c r="AP46" s="188" t="n">
        <f aca="false">IF((($AD46+$AK46/12+AP$2/12)-TRUNC($AD46+$AK46/12+AP$2/12))*12=0,1,(($AD46+$AK46/12+AP$2/12)-TRUNC($AD46+$AK46/12+AP$2/12))*12)</f>
        <v>6</v>
      </c>
      <c r="AQ46" s="39"/>
      <c r="AR46" s="39"/>
      <c r="AS46" s="39"/>
      <c r="AT46" s="39"/>
      <c r="AU46" s="39"/>
      <c r="AV46" s="39"/>
      <c r="AW46" s="39"/>
      <c r="AX46" s="39" t="n">
        <v>2060</v>
      </c>
      <c r="AY46" s="39" t="n">
        <v>2060</v>
      </c>
      <c r="AZ46" s="39" t="n">
        <v>2060</v>
      </c>
      <c r="BA46" s="39" t="n">
        <v>2060</v>
      </c>
      <c r="BB46" s="39" t="n">
        <v>2060</v>
      </c>
      <c r="BC46" s="39" t="n">
        <f aca="false">AH46+8</f>
        <v>2059</v>
      </c>
      <c r="BD46" s="39" t="n">
        <v>2060</v>
      </c>
      <c r="BE46" s="39" t="n">
        <v>6</v>
      </c>
      <c r="BF46" s="39" t="n">
        <v>6</v>
      </c>
      <c r="BG46" s="39" t="n">
        <v>6</v>
      </c>
      <c r="BH46" s="39" t="n">
        <v>6</v>
      </c>
      <c r="BI46" s="39" t="n">
        <v>6</v>
      </c>
      <c r="BJ46" s="39" t="n">
        <f aca="false">AO46</f>
        <v>9</v>
      </c>
      <c r="BK46" s="39" t="n">
        <v>6</v>
      </c>
      <c r="BL46" s="189" t="n">
        <v>1.22671925413217</v>
      </c>
      <c r="BM46" s="189" t="n">
        <v>2.26121055381926</v>
      </c>
      <c r="BN46" s="189" t="n">
        <v>2.12520094307601</v>
      </c>
      <c r="BO46" s="189" t="n">
        <v>1.29444963522019</v>
      </c>
      <c r="BP46" s="189" t="n">
        <v>0.323142843416298</v>
      </c>
      <c r="BQ46" s="189" t="n">
        <v>0.14</v>
      </c>
      <c r="BR46" s="189" t="n">
        <v>1.45420005709883</v>
      </c>
      <c r="BS46" s="189" t="n">
        <v>11.9843882768785</v>
      </c>
      <c r="BT46" s="189" t="n">
        <v>-1.74756826751033</v>
      </c>
      <c r="BU46" s="189" t="n">
        <v>-1.71696457934415</v>
      </c>
      <c r="BV46" s="189" t="n">
        <v>-1.44253500467096</v>
      </c>
      <c r="BW46" s="189" t="n">
        <v>0.617682164779912</v>
      </c>
      <c r="BX46" s="189" t="n">
        <v>0.15</v>
      </c>
      <c r="BY46" s="189" t="n">
        <v>-0.495005667380912</v>
      </c>
      <c r="BZ46" s="190" t="n">
        <v>0.15</v>
      </c>
      <c r="CA46" s="190" t="n">
        <v>0.2</v>
      </c>
      <c r="CB46" s="190" t="n">
        <v>0.12</v>
      </c>
      <c r="CC46" s="190" t="n">
        <v>0.08</v>
      </c>
      <c r="CD46" s="190" t="n">
        <v>0.18</v>
      </c>
      <c r="CE46" s="190" t="n">
        <v>0.16</v>
      </c>
      <c r="CF46" s="190" t="n">
        <v>0.05</v>
      </c>
      <c r="CG46" s="190" t="n">
        <v>0.35</v>
      </c>
      <c r="CH46" s="190" t="n">
        <v>0.3</v>
      </c>
      <c r="CI46" s="190" t="n">
        <v>0.38</v>
      </c>
      <c r="CJ46" s="190" t="n">
        <v>0.42</v>
      </c>
      <c r="CK46" s="190" t="n">
        <v>0.32</v>
      </c>
      <c r="CL46" s="190" t="n">
        <v>0.34</v>
      </c>
      <c r="CM46" s="190" t="n">
        <v>0.45</v>
      </c>
      <c r="CN46" s="190" t="n">
        <v>0.15</v>
      </c>
      <c r="CO46" s="190" t="n">
        <v>0.2</v>
      </c>
      <c r="CP46" s="190" t="n">
        <v>0.12</v>
      </c>
      <c r="CQ46" s="190" t="n">
        <v>0.08</v>
      </c>
      <c r="CR46" s="190" t="n">
        <v>0.18</v>
      </c>
      <c r="CS46" s="190" t="n">
        <v>0.16</v>
      </c>
      <c r="CT46" s="190" t="n">
        <v>0.05</v>
      </c>
      <c r="CU46" s="190" t="n">
        <v>0.35</v>
      </c>
      <c r="CV46" s="190" t="n">
        <v>0.3</v>
      </c>
      <c r="CW46" s="190" t="n">
        <v>0.38</v>
      </c>
      <c r="CX46" s="190" t="n">
        <v>0.42</v>
      </c>
      <c r="CY46" s="190" t="n">
        <v>0.32</v>
      </c>
      <c r="CZ46" s="190" t="n">
        <v>0.34</v>
      </c>
      <c r="DA46" s="190" t="n">
        <v>0.45</v>
      </c>
    </row>
    <row r="47" customFormat="false" ht="15" hidden="false" customHeight="false" outlineLevel="0" collapsed="false">
      <c r="A47" s="39" t="n">
        <v>71</v>
      </c>
      <c r="B47" s="39" t="s">
        <v>83</v>
      </c>
      <c r="C47" s="39" t="s">
        <v>517</v>
      </c>
      <c r="D47" s="39" t="s">
        <v>579</v>
      </c>
      <c r="E47" s="39" t="s">
        <v>592</v>
      </c>
      <c r="F47" s="39"/>
      <c r="H47" s="39" t="s">
        <v>579</v>
      </c>
      <c r="I47" s="39"/>
      <c r="J47" s="185" t="n">
        <v>1</v>
      </c>
      <c r="K47" s="185" t="n">
        <v>1</v>
      </c>
      <c r="L47" s="39"/>
      <c r="M47" s="185" t="n">
        <v>1</v>
      </c>
      <c r="N47" s="185" t="n">
        <v>1</v>
      </c>
      <c r="O47" s="185" t="n">
        <v>1</v>
      </c>
      <c r="P47" s="186" t="n">
        <v>1</v>
      </c>
      <c r="Q47" s="186" t="n">
        <v>1</v>
      </c>
      <c r="R47" s="39" t="n">
        <v>1</v>
      </c>
      <c r="S47" s="39" t="n">
        <f aca="false">IF($M47=1,1,IF($B47="SPRAVATO",1,0))</f>
        <v>1</v>
      </c>
      <c r="T47" s="39" t="n">
        <f aca="false">IF($M47=1,1,IF(OR($B47="SPRAVATO",$B47="Seltorexant"),1,0))</f>
        <v>1</v>
      </c>
      <c r="U47" s="39" t="n">
        <f aca="false">IF($M47=1,1,IF(OR($B47="SPRAVATO",$B47="FAAH in Anxious Distress"),1,0))</f>
        <v>1</v>
      </c>
      <c r="V47" s="39" t="n">
        <f aca="false">IF($M47=1,1,IF(OR($B47="SPRAVATO",$B47="FAAH in Anxious Distress",$B47="Seltorexant"),1,0))</f>
        <v>1</v>
      </c>
      <c r="W47" s="39" t="n">
        <v>1</v>
      </c>
      <c r="X47" s="39" t="n">
        <f aca="false">IF($M47=1,1,ROUND(RANDBETWEEN(0,1),0))</f>
        <v>1</v>
      </c>
      <c r="Y47" s="39" t="n">
        <f aca="false">IF($M47=1,1,ROUND(RANDBETWEEN(0,1),0))</f>
        <v>1</v>
      </c>
      <c r="Z47" s="39" t="n">
        <f aca="false">IF($M47=1,1,ROUND(RANDBETWEEN(0,1),0))</f>
        <v>1</v>
      </c>
      <c r="AA47" s="39" t="n">
        <f aca="false">IF($M47=1,1,ROUND(RANDBETWEEN(0,1),0))</f>
        <v>1</v>
      </c>
      <c r="AB47" s="39" t="n">
        <f aca="false">IF($M47=1,1,ROUND(RANDBETWEEN(0,1),0))</f>
        <v>1</v>
      </c>
      <c r="AC47" s="39"/>
      <c r="AD47" s="188" t="n">
        <v>1998</v>
      </c>
      <c r="AE47" s="188" t="n">
        <f aca="false">TRUNC($AD47+$AK47/12+AL$2/12)</f>
        <v>1999</v>
      </c>
      <c r="AF47" s="188" t="n">
        <f aca="false">TRUNC($AD47+$AK47/12+AM$2/12)</f>
        <v>1999</v>
      </c>
      <c r="AG47" s="188" t="n">
        <f aca="false">TRUNC($AD47+$AK47/12+AN$2/12)</f>
        <v>1999</v>
      </c>
      <c r="AH47" s="188"/>
      <c r="AI47" s="188" t="n">
        <f aca="false">TRUNC($AD47+$AK47/12+AP$2/12)</f>
        <v>1998</v>
      </c>
      <c r="AJ47" s="39" t="n">
        <v>2</v>
      </c>
      <c r="AK47" s="39" t="n">
        <v>2</v>
      </c>
      <c r="AL47" s="188" t="n">
        <v>2</v>
      </c>
      <c r="AM47" s="188" t="n">
        <v>2</v>
      </c>
      <c r="AN47" s="188" t="n">
        <v>2</v>
      </c>
      <c r="AO47" s="188" t="n">
        <v>2</v>
      </c>
      <c r="AP47" s="188" t="n">
        <v>2</v>
      </c>
      <c r="AQ47" s="39"/>
      <c r="AR47" s="39"/>
      <c r="AS47" s="39"/>
      <c r="AT47" s="39"/>
      <c r="AU47" s="39"/>
      <c r="AV47" s="39"/>
      <c r="AW47" s="39"/>
      <c r="AX47" s="39"/>
      <c r="AY47" s="39" t="n">
        <f aca="false">AD47+10</f>
        <v>2008</v>
      </c>
      <c r="AZ47" s="39" t="n">
        <f aca="false">AE47+10</f>
        <v>2009</v>
      </c>
      <c r="BA47" s="39" t="n">
        <f aca="false">AF47+10</f>
        <v>2009</v>
      </c>
      <c r="BB47" s="39" t="n">
        <f aca="false">AG47+10</f>
        <v>2009</v>
      </c>
      <c r="BC47" s="39"/>
      <c r="BD47" s="39" t="n">
        <f aca="false">AI47+10</f>
        <v>2008</v>
      </c>
      <c r="BE47" s="39" t="n">
        <v>6</v>
      </c>
      <c r="BF47" s="39" t="n">
        <f aca="false">AK47</f>
        <v>2</v>
      </c>
      <c r="BG47" s="39" t="n">
        <f aca="false">AL47</f>
        <v>2</v>
      </c>
      <c r="BH47" s="39" t="n">
        <f aca="false">AM47</f>
        <v>2</v>
      </c>
      <c r="BI47" s="39" t="n">
        <f aca="false">AN47</f>
        <v>2</v>
      </c>
      <c r="BJ47" s="39" t="n">
        <f aca="false">AO47</f>
        <v>2</v>
      </c>
      <c r="BK47" s="39" t="n">
        <f aca="false">AP47</f>
        <v>2</v>
      </c>
      <c r="BL47" s="189" t="n">
        <v>1.22671925413217</v>
      </c>
      <c r="BM47" s="189" t="n">
        <v>2.26121055381926</v>
      </c>
      <c r="BN47" s="189" t="n">
        <v>2.12520094307601</v>
      </c>
      <c r="BO47" s="189" t="n">
        <v>1.29444963522019</v>
      </c>
      <c r="BP47" s="189" t="n">
        <v>0.323142843416298</v>
      </c>
      <c r="BQ47" s="189" t="n">
        <v>0.14</v>
      </c>
      <c r="BR47" s="189" t="n">
        <v>1.45420005709883</v>
      </c>
      <c r="BS47" s="189" t="n">
        <v>11.9843882768785</v>
      </c>
      <c r="BT47" s="189" t="n">
        <v>-1.74756826751033</v>
      </c>
      <c r="BU47" s="189" t="n">
        <v>-1.71696457934415</v>
      </c>
      <c r="BV47" s="189" t="n">
        <v>-1.44253500467096</v>
      </c>
      <c r="BW47" s="189" t="n">
        <v>0.617682164779912</v>
      </c>
      <c r="BX47" s="189" t="n">
        <v>0.15</v>
      </c>
      <c r="BY47" s="189" t="n">
        <v>-0.495005667380912</v>
      </c>
      <c r="BZ47" s="190" t="n">
        <v>0.15</v>
      </c>
      <c r="CA47" s="190" t="n">
        <v>0.2</v>
      </c>
      <c r="CB47" s="190" t="n">
        <v>0.12</v>
      </c>
      <c r="CC47" s="190" t="n">
        <v>0.08</v>
      </c>
      <c r="CD47" s="190" t="n">
        <v>0.18</v>
      </c>
      <c r="CE47" s="190" t="n">
        <v>0.16</v>
      </c>
      <c r="CF47" s="190" t="n">
        <v>0.05</v>
      </c>
      <c r="CG47" s="190" t="n">
        <v>0.35</v>
      </c>
      <c r="CH47" s="190" t="n">
        <v>0.3</v>
      </c>
      <c r="CI47" s="190" t="n">
        <v>0.38</v>
      </c>
      <c r="CJ47" s="190" t="n">
        <v>0.42</v>
      </c>
      <c r="CK47" s="190" t="n">
        <v>0.32</v>
      </c>
      <c r="CL47" s="190" t="n">
        <v>0.34</v>
      </c>
      <c r="CM47" s="190" t="n">
        <v>0.45</v>
      </c>
      <c r="CN47" s="190" t="n">
        <v>0.15</v>
      </c>
      <c r="CO47" s="190" t="n">
        <v>0.2</v>
      </c>
      <c r="CP47" s="190" t="n">
        <v>0.12</v>
      </c>
      <c r="CQ47" s="190" t="n">
        <v>0.08</v>
      </c>
      <c r="CR47" s="190" t="n">
        <v>0.18</v>
      </c>
      <c r="CS47" s="190" t="n">
        <v>0.16</v>
      </c>
      <c r="CT47" s="190" t="n">
        <v>0.05</v>
      </c>
      <c r="CU47" s="190" t="n">
        <v>0.35</v>
      </c>
      <c r="CV47" s="190" t="n">
        <v>0.3</v>
      </c>
      <c r="CW47" s="190" t="n">
        <v>0.38</v>
      </c>
      <c r="CX47" s="190" t="n">
        <v>0.42</v>
      </c>
      <c r="CY47" s="190" t="n">
        <v>0.32</v>
      </c>
      <c r="CZ47" s="190" t="n">
        <v>0.34</v>
      </c>
      <c r="DA47" s="190" t="n">
        <v>0.45</v>
      </c>
    </row>
    <row r="48" customFormat="false" ht="15" hidden="false" customHeight="false" outlineLevel="0" collapsed="false">
      <c r="A48" s="39" t="n">
        <v>72</v>
      </c>
      <c r="B48" s="39" t="s">
        <v>82</v>
      </c>
      <c r="C48" s="39" t="s">
        <v>517</v>
      </c>
      <c r="D48" s="39" t="s">
        <v>579</v>
      </c>
      <c r="E48" s="39" t="s">
        <v>592</v>
      </c>
      <c r="F48" s="39"/>
      <c r="H48" s="39" t="s">
        <v>579</v>
      </c>
      <c r="I48" s="39"/>
      <c r="J48" s="185" t="n">
        <v>1</v>
      </c>
      <c r="K48" s="185" t="n">
        <v>1</v>
      </c>
      <c r="L48" s="39"/>
      <c r="M48" s="185" t="n">
        <v>1</v>
      </c>
      <c r="N48" s="185" t="n">
        <v>1</v>
      </c>
      <c r="O48" s="185" t="n">
        <v>1</v>
      </c>
      <c r="P48" s="186" t="n">
        <v>1</v>
      </c>
      <c r="Q48" s="186" t="n">
        <v>1</v>
      </c>
      <c r="R48" s="39" t="n">
        <v>1</v>
      </c>
      <c r="S48" s="39" t="n">
        <f aca="false">IF($M48=1,1,IF($B48="SPRAVATO",1,0))</f>
        <v>1</v>
      </c>
      <c r="T48" s="39" t="n">
        <f aca="false">IF($M48=1,1,IF(OR($B48="SPRAVATO",$B48="Seltorexant"),1,0))</f>
        <v>1</v>
      </c>
      <c r="U48" s="39" t="n">
        <f aca="false">IF($M48=1,1,IF(OR($B48="SPRAVATO",$B48="FAAH in Anxious Distress"),1,0))</f>
        <v>1</v>
      </c>
      <c r="V48" s="39" t="n">
        <f aca="false">IF($M48=1,1,IF(OR($B48="SPRAVATO",$B48="FAAH in Anxious Distress",$B48="Seltorexant"),1,0))</f>
        <v>1</v>
      </c>
      <c r="W48" s="39" t="n">
        <v>1</v>
      </c>
      <c r="X48" s="39" t="n">
        <f aca="false">IF($M48=1,1,ROUND(RANDBETWEEN(0,1),0))</f>
        <v>1</v>
      </c>
      <c r="Y48" s="39" t="n">
        <f aca="false">IF($M48=1,1,ROUND(RANDBETWEEN(0,1),0))</f>
        <v>1</v>
      </c>
      <c r="Z48" s="39" t="n">
        <f aca="false">IF($M48=1,1,ROUND(RANDBETWEEN(0,1),0))</f>
        <v>1</v>
      </c>
      <c r="AA48" s="39" t="n">
        <f aca="false">IF($M48=1,1,ROUND(RANDBETWEEN(0,1),0))</f>
        <v>1</v>
      </c>
      <c r="AB48" s="39" t="n">
        <f aca="false">IF($M48=1,1,ROUND(RANDBETWEEN(0,1),0))</f>
        <v>1</v>
      </c>
      <c r="AC48" s="39"/>
      <c r="AD48" s="188" t="n">
        <v>1972</v>
      </c>
      <c r="AE48" s="188" t="n">
        <f aca="false">TRUNC($AD48+$AK48/12+AL$2/12)</f>
        <v>1973</v>
      </c>
      <c r="AF48" s="188" t="n">
        <f aca="false">TRUNC($AD48+$AK48/12+AM$2/12)</f>
        <v>1973</v>
      </c>
      <c r="AG48" s="188" t="n">
        <f aca="false">TRUNC($AD48+$AK48/12+AN$2/12)</f>
        <v>1973</v>
      </c>
      <c r="AH48" s="188"/>
      <c r="AI48" s="188" t="n">
        <f aca="false">TRUNC($AD48+$AK48/12+AP$2/12)</f>
        <v>1972</v>
      </c>
      <c r="AJ48" s="39" t="n">
        <v>6</v>
      </c>
      <c r="AK48" s="39" t="n">
        <v>6</v>
      </c>
      <c r="AL48" s="188" t="n">
        <f aca="false">IF((($AD48+$AK48/12+AL$2/12)-TRUNC($AD48+$AK48/12+AL$2/12))*12=0,1,(($AD48+$AK48/12+AL$2/12)-TRUNC($AD48+$AK48/12+AL$2/12))*12)</f>
        <v>6</v>
      </c>
      <c r="AM48" s="188" t="n">
        <f aca="false">IF((($AD48+$AK48/12+AM$2/12)-TRUNC($AD48+$AK48/12+AM$2/12))*12=0,1,(($AD48+$AK48/12+AM$2/12)-TRUNC($AD48+$AK48/12+AM$2/12))*12)</f>
        <v>6.99999999999909</v>
      </c>
      <c r="AN48" s="188" t="n">
        <f aca="false">IF((($AD48+$AK48/12+AN$2/12)-TRUNC($AD48+$AK48/12+AN$2/12))*12=0,1,(($AD48+$AK48/12+AN$2/12)-TRUNC($AD48+$AK48/12+AN$2/12))*12)</f>
        <v>6.99999999999909</v>
      </c>
      <c r="AO48" s="188" t="n">
        <f aca="false">AJ48</f>
        <v>6</v>
      </c>
      <c r="AP48" s="188" t="n">
        <f aca="false">IF((($AD48+$AK48/12+AP$2/12)-TRUNC($AD48+$AK48/12+AP$2/12))*12=0,1,(($AD48+$AK48/12+AP$2/12)-TRUNC($AD48+$AK48/12+AP$2/12))*12)</f>
        <v>6</v>
      </c>
      <c r="AQ48" s="39"/>
      <c r="AR48" s="39"/>
      <c r="AS48" s="39"/>
      <c r="AT48" s="39"/>
      <c r="AU48" s="39"/>
      <c r="AV48" s="39"/>
      <c r="AW48" s="39"/>
      <c r="AX48" s="39"/>
      <c r="AY48" s="39" t="n">
        <f aca="false">AD48+10</f>
        <v>1982</v>
      </c>
      <c r="AZ48" s="39" t="n">
        <f aca="false">AE48+10</f>
        <v>1983</v>
      </c>
      <c r="BA48" s="39" t="n">
        <f aca="false">AF48+10</f>
        <v>1983</v>
      </c>
      <c r="BB48" s="39" t="n">
        <f aca="false">AG48+10</f>
        <v>1983</v>
      </c>
      <c r="BC48" s="39"/>
      <c r="BD48" s="39" t="n">
        <f aca="false">AI48+10</f>
        <v>1982</v>
      </c>
      <c r="BE48" s="39" t="n">
        <v>6</v>
      </c>
      <c r="BF48" s="39" t="n">
        <v>6</v>
      </c>
      <c r="BG48" s="39" t="n">
        <v>6</v>
      </c>
      <c r="BH48" s="39" t="n">
        <v>6</v>
      </c>
      <c r="BI48" s="39" t="n">
        <v>6</v>
      </c>
      <c r="BJ48" s="39" t="n">
        <f aca="false">AO48</f>
        <v>6</v>
      </c>
      <c r="BK48" s="39" t="n">
        <v>6</v>
      </c>
      <c r="BL48" s="189" t="n">
        <v>1.22671925413217</v>
      </c>
      <c r="BM48" s="189" t="n">
        <v>2.26121055381926</v>
      </c>
      <c r="BN48" s="189" t="n">
        <v>2.12520094307601</v>
      </c>
      <c r="BO48" s="189" t="n">
        <v>1.29444963522019</v>
      </c>
      <c r="BP48" s="189" t="n">
        <v>0.323142843416298</v>
      </c>
      <c r="BQ48" s="189" t="n">
        <v>0.14</v>
      </c>
      <c r="BR48" s="189" t="n">
        <v>1.45420005709883</v>
      </c>
      <c r="BS48" s="189" t="n">
        <v>11.9843882768785</v>
      </c>
      <c r="BT48" s="189" t="n">
        <v>-1.74756826751033</v>
      </c>
      <c r="BU48" s="189" t="n">
        <v>-1.71696457934415</v>
      </c>
      <c r="BV48" s="189" t="n">
        <v>-1.44253500467096</v>
      </c>
      <c r="BW48" s="189" t="n">
        <v>0.617682164779912</v>
      </c>
      <c r="BX48" s="189" t="n">
        <v>0.15</v>
      </c>
      <c r="BY48" s="189" t="n">
        <v>-0.495005667380912</v>
      </c>
      <c r="BZ48" s="190" t="n">
        <v>0.15</v>
      </c>
      <c r="CA48" s="190" t="n">
        <v>0.2</v>
      </c>
      <c r="CB48" s="190" t="n">
        <v>0.12</v>
      </c>
      <c r="CC48" s="190" t="n">
        <v>0.08</v>
      </c>
      <c r="CD48" s="190" t="n">
        <v>0.18</v>
      </c>
      <c r="CE48" s="190" t="n">
        <v>0.16</v>
      </c>
      <c r="CF48" s="190" t="n">
        <v>0.05</v>
      </c>
      <c r="CG48" s="190" t="n">
        <v>0.35</v>
      </c>
      <c r="CH48" s="190" t="n">
        <v>0.3</v>
      </c>
      <c r="CI48" s="190" t="n">
        <v>0.38</v>
      </c>
      <c r="CJ48" s="190" t="n">
        <v>0.42</v>
      </c>
      <c r="CK48" s="190" t="n">
        <v>0.32</v>
      </c>
      <c r="CL48" s="190" t="n">
        <v>0.34</v>
      </c>
      <c r="CM48" s="190" t="n">
        <v>0.45</v>
      </c>
      <c r="CN48" s="190" t="n">
        <v>0.15</v>
      </c>
      <c r="CO48" s="190" t="n">
        <v>0.2</v>
      </c>
      <c r="CP48" s="190" t="n">
        <v>0.12</v>
      </c>
      <c r="CQ48" s="190" t="n">
        <v>0.08</v>
      </c>
      <c r="CR48" s="190" t="n">
        <v>0.18</v>
      </c>
      <c r="CS48" s="190" t="n">
        <v>0.16</v>
      </c>
      <c r="CT48" s="190" t="n">
        <v>0.05</v>
      </c>
      <c r="CU48" s="190" t="n">
        <v>0.35</v>
      </c>
      <c r="CV48" s="190" t="n">
        <v>0.3</v>
      </c>
      <c r="CW48" s="190" t="n">
        <v>0.38</v>
      </c>
      <c r="CX48" s="190" t="n">
        <v>0.42</v>
      </c>
      <c r="CY48" s="190" t="n">
        <v>0.32</v>
      </c>
      <c r="CZ48" s="190" t="n">
        <v>0.34</v>
      </c>
      <c r="DA48" s="190" t="n">
        <v>0.45</v>
      </c>
    </row>
    <row r="49" customFormat="false" ht="15" hidden="false" customHeight="false" outlineLevel="0" collapsed="false">
      <c r="A49" s="39" t="n">
        <v>73</v>
      </c>
      <c r="B49" s="39" t="s">
        <v>80</v>
      </c>
      <c r="C49" s="39" t="s">
        <v>615</v>
      </c>
      <c r="D49" s="39" t="s">
        <v>579</v>
      </c>
      <c r="E49" s="39" t="s">
        <v>592</v>
      </c>
      <c r="F49" s="39"/>
      <c r="H49" s="39" t="s">
        <v>579</v>
      </c>
      <c r="I49" s="39"/>
      <c r="J49" s="185" t="n">
        <v>1</v>
      </c>
      <c r="K49" s="185" t="n">
        <v>1</v>
      </c>
      <c r="L49" s="39"/>
      <c r="M49" s="185" t="n">
        <v>1</v>
      </c>
      <c r="N49" s="185" t="n">
        <v>1</v>
      </c>
      <c r="O49" s="185" t="n">
        <v>1</v>
      </c>
      <c r="P49" s="186" t="n">
        <v>1</v>
      </c>
      <c r="Q49" s="186" t="n">
        <v>1</v>
      </c>
      <c r="R49" s="39" t="n">
        <v>1</v>
      </c>
      <c r="S49" s="39" t="n">
        <f aca="false">IF($M49=1,1,IF($B49="SPRAVATO",1,0))</f>
        <v>1</v>
      </c>
      <c r="T49" s="39" t="n">
        <f aca="false">IF($M49=1,1,IF(OR($B49="SPRAVATO",$B49="Seltorexant"),1,0))</f>
        <v>1</v>
      </c>
      <c r="U49" s="39" t="n">
        <f aca="false">IF($M49=1,1,IF(OR($B49="SPRAVATO",$B49="FAAH in Anxious Distress"),1,0))</f>
        <v>1</v>
      </c>
      <c r="V49" s="39" t="n">
        <f aca="false">IF($M49=1,1,IF(OR($B49="SPRAVATO",$B49="FAAH in Anxious Distress",$B49="Seltorexant"),1,0))</f>
        <v>1</v>
      </c>
      <c r="W49" s="39" t="n">
        <v>1</v>
      </c>
      <c r="X49" s="39" t="n">
        <f aca="false">IF($M49=1,1,ROUND(RANDBETWEEN(0,1),0))</f>
        <v>1</v>
      </c>
      <c r="Y49" s="39" t="n">
        <f aca="false">IF($M49=1,1,ROUND(RANDBETWEEN(0,1),0))</f>
        <v>1</v>
      </c>
      <c r="Z49" s="39" t="n">
        <f aca="false">IF($M49=1,1,ROUND(RANDBETWEEN(0,1),0))</f>
        <v>1</v>
      </c>
      <c r="AA49" s="39" t="n">
        <f aca="false">IF($M49=1,1,ROUND(RANDBETWEEN(0,1),0))</f>
        <v>1</v>
      </c>
      <c r="AB49" s="39" t="n">
        <f aca="false">IF($M49=1,1,ROUND(RANDBETWEEN(0,1),0))</f>
        <v>1</v>
      </c>
      <c r="AC49" s="39"/>
      <c r="AD49" s="188" t="n">
        <v>1978</v>
      </c>
      <c r="AE49" s="188" t="n">
        <f aca="false">TRUNC($AD49+$AK49/12+AL$2/12)</f>
        <v>1979</v>
      </c>
      <c r="AF49" s="188" t="n">
        <f aca="false">TRUNC($AD49+$AK49/12+AM$2/12)</f>
        <v>1979</v>
      </c>
      <c r="AG49" s="188" t="n">
        <f aca="false">TRUNC($AD49+$AK49/12+AN$2/12)</f>
        <v>1979</v>
      </c>
      <c r="AH49" s="188"/>
      <c r="AI49" s="188" t="n">
        <f aca="false">TRUNC($AD49+$AK49/12+AP$2/12)</f>
        <v>1978</v>
      </c>
      <c r="AJ49" s="39"/>
      <c r="AK49" s="39" t="n">
        <v>5</v>
      </c>
      <c r="AL49" s="188" t="n">
        <v>5</v>
      </c>
      <c r="AM49" s="188" t="n">
        <v>5</v>
      </c>
      <c r="AN49" s="188" t="n">
        <v>5</v>
      </c>
      <c r="AO49" s="188"/>
      <c r="AP49" s="188" t="n">
        <f aca="false">IF((($AD49+$AK49/12+AP$2/12)-TRUNC($AD49+$AK49/12+AP$2/12))*12=0,1,(($AD49+$AK49/12+AP$2/12)-TRUNC($AD49+$AK49/12+AP$2/12))*12)</f>
        <v>5.00000000000091</v>
      </c>
      <c r="AQ49" s="39"/>
      <c r="AR49" s="39"/>
      <c r="AS49" s="39"/>
      <c r="AT49" s="39"/>
      <c r="AU49" s="39"/>
      <c r="AV49" s="39"/>
      <c r="AW49" s="39"/>
      <c r="AX49" s="39"/>
      <c r="AY49" s="39" t="n">
        <f aca="false">AD49+10</f>
        <v>1988</v>
      </c>
      <c r="AZ49" s="39" t="n">
        <f aca="false">AE49+10</f>
        <v>1989</v>
      </c>
      <c r="BA49" s="39" t="n">
        <f aca="false">AF49+10</f>
        <v>1989</v>
      </c>
      <c r="BB49" s="39" t="n">
        <f aca="false">AG49+10</f>
        <v>1989</v>
      </c>
      <c r="BC49" s="39"/>
      <c r="BD49" s="39" t="n">
        <f aca="false">AI49+10</f>
        <v>1988</v>
      </c>
      <c r="BE49" s="39" t="n">
        <v>6</v>
      </c>
      <c r="BF49" s="39" t="n">
        <v>6</v>
      </c>
      <c r="BG49" s="39" t="n">
        <v>6</v>
      </c>
      <c r="BH49" s="39" t="n">
        <v>6</v>
      </c>
      <c r="BI49" s="39" t="n">
        <v>6</v>
      </c>
      <c r="BJ49" s="39" t="n">
        <f aca="false">AO49</f>
        <v>0</v>
      </c>
      <c r="BK49" s="39" t="n">
        <v>6</v>
      </c>
      <c r="BL49" s="189" t="n">
        <v>1.22671925413217</v>
      </c>
      <c r="BM49" s="189" t="n">
        <v>2.26121055381926</v>
      </c>
      <c r="BN49" s="189" t="n">
        <v>2.12520094307601</v>
      </c>
      <c r="BO49" s="189" t="n">
        <v>1.29444963522019</v>
      </c>
      <c r="BP49" s="189" t="n">
        <v>0.323142843416298</v>
      </c>
      <c r="BQ49" s="189" t="n">
        <v>0.14</v>
      </c>
      <c r="BR49" s="189" t="n">
        <v>1.45420005709883</v>
      </c>
      <c r="BS49" s="189" t="n">
        <v>11.9843882768785</v>
      </c>
      <c r="BT49" s="189" t="n">
        <v>-1.74756826751033</v>
      </c>
      <c r="BU49" s="189" t="n">
        <v>-1.71696457934415</v>
      </c>
      <c r="BV49" s="189" t="n">
        <v>-1.44253500467096</v>
      </c>
      <c r="BW49" s="189" t="n">
        <v>0.617682164779912</v>
      </c>
      <c r="BX49" s="189" t="n">
        <v>0.15</v>
      </c>
      <c r="BY49" s="189" t="n">
        <v>-0.495005667380912</v>
      </c>
      <c r="BZ49" s="190" t="n">
        <v>0.15</v>
      </c>
      <c r="CA49" s="190" t="n">
        <v>0.2</v>
      </c>
      <c r="CB49" s="190" t="n">
        <v>0.12</v>
      </c>
      <c r="CC49" s="190" t="n">
        <v>0.08</v>
      </c>
      <c r="CD49" s="190" t="n">
        <v>0.18</v>
      </c>
      <c r="CE49" s="190" t="n">
        <v>0.16</v>
      </c>
      <c r="CF49" s="190" t="n">
        <v>0.05</v>
      </c>
      <c r="CG49" s="190" t="n">
        <v>0.35</v>
      </c>
      <c r="CH49" s="190" t="n">
        <v>0.3</v>
      </c>
      <c r="CI49" s="190" t="n">
        <v>0.38</v>
      </c>
      <c r="CJ49" s="190" t="n">
        <v>0.42</v>
      </c>
      <c r="CK49" s="190" t="n">
        <v>0.32</v>
      </c>
      <c r="CL49" s="190" t="n">
        <v>0.34</v>
      </c>
      <c r="CM49" s="190" t="n">
        <v>0.45</v>
      </c>
      <c r="CN49" s="190" t="n">
        <v>0.15</v>
      </c>
      <c r="CO49" s="190" t="n">
        <v>0.2</v>
      </c>
      <c r="CP49" s="190" t="n">
        <v>0.12</v>
      </c>
      <c r="CQ49" s="190" t="n">
        <v>0.08</v>
      </c>
      <c r="CR49" s="190" t="n">
        <v>0.18</v>
      </c>
      <c r="CS49" s="190" t="n">
        <v>0.16</v>
      </c>
      <c r="CT49" s="190" t="n">
        <v>0.05</v>
      </c>
      <c r="CU49" s="190" t="n">
        <v>0.35</v>
      </c>
      <c r="CV49" s="190" t="n">
        <v>0.3</v>
      </c>
      <c r="CW49" s="190" t="n">
        <v>0.38</v>
      </c>
      <c r="CX49" s="190" t="n">
        <v>0.42</v>
      </c>
      <c r="CY49" s="190" t="n">
        <v>0.32</v>
      </c>
      <c r="CZ49" s="190" t="n">
        <v>0.34</v>
      </c>
      <c r="DA49" s="190" t="n">
        <v>0.45</v>
      </c>
    </row>
    <row r="50" customFormat="false" ht="15" hidden="false" customHeight="false" outlineLevel="0" collapsed="false">
      <c r="A50" s="39" t="n">
        <v>34</v>
      </c>
      <c r="B50" s="39" t="s">
        <v>25</v>
      </c>
      <c r="C50" s="39" t="s">
        <v>570</v>
      </c>
      <c r="D50" s="39" t="s">
        <v>590</v>
      </c>
      <c r="E50" s="39" t="s">
        <v>577</v>
      </c>
      <c r="F50" s="39"/>
      <c r="H50" s="39" t="s">
        <v>590</v>
      </c>
      <c r="I50" s="39"/>
      <c r="J50" s="185" t="n">
        <v>0</v>
      </c>
      <c r="K50" s="185" t="n">
        <f aca="false">J50</f>
        <v>0</v>
      </c>
      <c r="L50" s="39"/>
      <c r="M50" s="185" t="n">
        <v>0</v>
      </c>
      <c r="N50" s="185" t="n">
        <v>0</v>
      </c>
      <c r="O50" s="185" t="n">
        <f aca="false">N50</f>
        <v>0</v>
      </c>
      <c r="P50" s="186" t="n">
        <f aca="false">N50</f>
        <v>0</v>
      </c>
      <c r="Q50" s="186" t="n">
        <f aca="false">N50</f>
        <v>0</v>
      </c>
      <c r="R50" s="39" t="n">
        <v>0</v>
      </c>
      <c r="S50" s="39" t="n">
        <f aca="false">IF($M50=1,1,IF($B50="SPRAVATO",1,0))</f>
        <v>0</v>
      </c>
      <c r="T50" s="39" t="n">
        <f aca="false">IF($M50=1,1,IF(OR($B50="SPRAVATO",$B50="Seltorexant"),1,0))</f>
        <v>0</v>
      </c>
      <c r="U50" s="39" t="n">
        <f aca="false">IF($M50=1,1,IF(OR($B50="SPRAVATO",$B50="FAAH in Anxious Distress"),1,0))</f>
        <v>0</v>
      </c>
      <c r="V50" s="39" t="n">
        <f aca="false">IF($M50=1,1,IF(OR($B50="SPRAVATO",$B50="FAAH in Anxious Distress",$B50="Seltorexant"),1,0))</f>
        <v>0</v>
      </c>
      <c r="W50" s="39" t="n">
        <v>0</v>
      </c>
      <c r="X50" s="39" t="n">
        <f aca="false">IF($M50=1,1,ROUND(RANDBETWEEN(0,1),0))</f>
        <v>0</v>
      </c>
      <c r="Y50" s="39" t="n">
        <f aca="false">IF($M50=1,1,ROUND(RANDBETWEEN(0,1),0))</f>
        <v>1</v>
      </c>
      <c r="Z50" s="39" t="n">
        <f aca="false">IF($M50=1,1,ROUND(RANDBETWEEN(0,1),0))</f>
        <v>1</v>
      </c>
      <c r="AA50" s="39" t="n">
        <f aca="false">IF($M50=1,1,ROUND(RANDBETWEEN(0,1),0))</f>
        <v>1</v>
      </c>
      <c r="AB50" s="39" t="n">
        <f aca="false">IF($M50=1,1,ROUND(RANDBETWEEN(0,1),0))</f>
        <v>1</v>
      </c>
      <c r="AC50" s="39" t="n">
        <v>2028</v>
      </c>
      <c r="AD50" s="188" t="n">
        <f aca="false">AC50+1</f>
        <v>2029</v>
      </c>
      <c r="AE50" s="188" t="n">
        <f aca="false">TRUNC($AD50+$AK50/12+AL$2/12)</f>
        <v>2030</v>
      </c>
      <c r="AF50" s="188" t="n">
        <f aca="false">TRUNC($AD50+$AK50/12+AM$2/12)</f>
        <v>2030</v>
      </c>
      <c r="AG50" s="188" t="n">
        <f aca="false">TRUNC($AD50+$AK50/12+AN$2/12)</f>
        <v>2030</v>
      </c>
      <c r="AH50" s="188" t="n">
        <f aca="false">AC50+1</f>
        <v>2029</v>
      </c>
      <c r="AI50" s="188" t="n">
        <f aca="false">TRUNC($AD50+$AK50/12+AP$2/12)</f>
        <v>2029</v>
      </c>
      <c r="AJ50" s="39" t="n">
        <v>3</v>
      </c>
      <c r="AK50" s="39" t="n">
        <v>3</v>
      </c>
      <c r="AL50" s="188" t="n">
        <f aca="false">IF((($AD50+$AK50/12+AL$2/12)-TRUNC($AD50+$AK50/12+AL$2/12))*12=0,1,(($AD50+$AK50/12+AL$2/12)-TRUNC($AD50+$AK50/12+AL$2/12))*12)</f>
        <v>3</v>
      </c>
      <c r="AM50" s="188" t="n">
        <f aca="false">IF((($AD50+$AK50/12+AM$2/12)-TRUNC($AD50+$AK50/12+AM$2/12))*12=0,1,(($AD50+$AK50/12+AM$2/12)-TRUNC($AD50+$AK50/12+AM$2/12))*12)</f>
        <v>3.99999999999909</v>
      </c>
      <c r="AN50" s="188" t="n">
        <f aca="false">IF((($AD50+$AK50/12+AN$2/12)-TRUNC($AD50+$AK50/12+AN$2/12))*12=0,1,(($AD50+$AK50/12+AN$2/12)-TRUNC($AD50+$AK50/12+AN$2/12))*12)</f>
        <v>3.99999999999909</v>
      </c>
      <c r="AO50" s="188" t="n">
        <f aca="false">AJ50</f>
        <v>3</v>
      </c>
      <c r="AP50" s="188" t="n">
        <f aca="false">IF((($AD50+$AK50/12+AP$2/12)-TRUNC($AD50+$AK50/12+AP$2/12))*12=0,1,(($AD50+$AK50/12+AP$2/12)-TRUNC($AD50+$AK50/12+AP$2/12))*12)</f>
        <v>3</v>
      </c>
      <c r="AQ50" s="39"/>
      <c r="AR50" s="39"/>
      <c r="AS50" s="39"/>
      <c r="AT50" s="39"/>
      <c r="AU50" s="39"/>
      <c r="AV50" s="39"/>
      <c r="AW50" s="39"/>
      <c r="AX50" s="39" t="n">
        <v>2038</v>
      </c>
      <c r="AY50" s="39" t="n">
        <v>2038</v>
      </c>
      <c r="AZ50" s="39" t="n">
        <v>2038</v>
      </c>
      <c r="BA50" s="39" t="n">
        <v>2038</v>
      </c>
      <c r="BB50" s="39" t="n">
        <v>2038</v>
      </c>
      <c r="BC50" s="39" t="n">
        <f aca="false">AH50+8</f>
        <v>2037</v>
      </c>
      <c r="BD50" s="39" t="n">
        <v>2038</v>
      </c>
      <c r="BE50" s="39" t="n">
        <v>3</v>
      </c>
      <c r="BF50" s="39" t="n">
        <v>3</v>
      </c>
      <c r="BG50" s="39" t="n">
        <v>3</v>
      </c>
      <c r="BH50" s="39" t="n">
        <v>3</v>
      </c>
      <c r="BI50" s="39" t="n">
        <v>3</v>
      </c>
      <c r="BJ50" s="39" t="n">
        <f aca="false">AO50</f>
        <v>3</v>
      </c>
      <c r="BK50" s="39" t="n">
        <v>3</v>
      </c>
      <c r="BL50" s="189" t="n">
        <v>1.22671925413217</v>
      </c>
      <c r="BM50" s="189" t="n">
        <v>2.26121055381926</v>
      </c>
      <c r="BN50" s="189" t="n">
        <v>2.12520094307601</v>
      </c>
      <c r="BO50" s="189" t="n">
        <v>1.29444963522019</v>
      </c>
      <c r="BP50" s="189" t="n">
        <v>0.323142843416298</v>
      </c>
      <c r="BQ50" s="189" t="n">
        <v>0.14</v>
      </c>
      <c r="BR50" s="189" t="n">
        <v>1.45420005709883</v>
      </c>
      <c r="BS50" s="189" t="n">
        <v>11.9843882768785</v>
      </c>
      <c r="BT50" s="189" t="n">
        <v>-1.74756826751033</v>
      </c>
      <c r="BU50" s="189" t="n">
        <v>-1.71696457934415</v>
      </c>
      <c r="BV50" s="189" t="n">
        <v>-1.44253500467096</v>
      </c>
      <c r="BW50" s="189" t="n">
        <v>0.617682164779912</v>
      </c>
      <c r="BX50" s="189" t="n">
        <v>0.15</v>
      </c>
      <c r="BY50" s="189" t="n">
        <v>-0.495005667380912</v>
      </c>
      <c r="BZ50" s="190" t="n">
        <v>0.22</v>
      </c>
      <c r="CA50" s="190" t="n">
        <v>0.27</v>
      </c>
      <c r="CB50" s="190" t="n">
        <v>0.17</v>
      </c>
      <c r="CC50" s="190" t="n">
        <v>0.14</v>
      </c>
      <c r="CD50" s="190" t="n">
        <v>0.23</v>
      </c>
      <c r="CE50" s="190" t="n">
        <v>0.16</v>
      </c>
      <c r="CF50" s="190" t="n">
        <v>0.06</v>
      </c>
      <c r="CG50" s="190" t="n">
        <v>0.28</v>
      </c>
      <c r="CH50" s="190" t="n">
        <v>0.23</v>
      </c>
      <c r="CI50" s="190" t="n">
        <v>0.33</v>
      </c>
      <c r="CJ50" s="190" t="n">
        <v>0.36</v>
      </c>
      <c r="CK50" s="190" t="n">
        <v>0.27</v>
      </c>
      <c r="CL50" s="190" t="n">
        <v>0.34</v>
      </c>
      <c r="CM50" s="190" t="n">
        <v>0.45</v>
      </c>
      <c r="CN50" s="190" t="n">
        <v>0.22</v>
      </c>
      <c r="CO50" s="190" t="n">
        <v>0.27</v>
      </c>
      <c r="CP50" s="190" t="n">
        <v>0.17</v>
      </c>
      <c r="CQ50" s="190" t="n">
        <v>0.14</v>
      </c>
      <c r="CR50" s="190" t="n">
        <v>0.23</v>
      </c>
      <c r="CS50" s="190" t="n">
        <v>0.16</v>
      </c>
      <c r="CT50" s="190" t="n">
        <v>0.06</v>
      </c>
      <c r="CU50" s="190" t="n">
        <v>0.28</v>
      </c>
      <c r="CV50" s="190" t="n">
        <v>0.23</v>
      </c>
      <c r="CW50" s="190" t="n">
        <v>0.33</v>
      </c>
      <c r="CX50" s="190" t="n">
        <v>0.36</v>
      </c>
      <c r="CY50" s="190" t="n">
        <v>0.27</v>
      </c>
      <c r="CZ50" s="190" t="n">
        <v>0.34</v>
      </c>
      <c r="DA50" s="190" t="n">
        <v>0.45</v>
      </c>
    </row>
    <row r="51" customFormat="false" ht="15" hidden="false" customHeight="false" outlineLevel="0" collapsed="false">
      <c r="A51" s="39" t="n">
        <v>74</v>
      </c>
      <c r="B51" s="39" t="s">
        <v>34</v>
      </c>
      <c r="C51" s="39" t="s">
        <v>578</v>
      </c>
      <c r="D51" s="39" t="s">
        <v>579</v>
      </c>
      <c r="E51" s="39" t="s">
        <v>592</v>
      </c>
      <c r="F51" s="39"/>
      <c r="H51" s="39" t="s">
        <v>579</v>
      </c>
      <c r="I51" s="39"/>
      <c r="J51" s="185" t="n">
        <v>1</v>
      </c>
      <c r="K51" s="185" t="n">
        <f aca="false">J51</f>
        <v>1</v>
      </c>
      <c r="L51" s="39"/>
      <c r="M51" s="185" t="n">
        <v>1</v>
      </c>
      <c r="N51" s="185" t="n">
        <v>1</v>
      </c>
      <c r="O51" s="185" t="n">
        <f aca="false">N51</f>
        <v>1</v>
      </c>
      <c r="P51" s="186" t="n">
        <f aca="false">N51</f>
        <v>1</v>
      </c>
      <c r="Q51" s="186" t="n">
        <f aca="false">N51</f>
        <v>1</v>
      </c>
      <c r="R51" s="186" t="n">
        <v>1</v>
      </c>
      <c r="S51" s="39" t="n">
        <f aca="false">IF($M51=1,1,IF($B51="SPRAVATO",1,0))</f>
        <v>1</v>
      </c>
      <c r="T51" s="39" t="n">
        <f aca="false">IF($M51=1,1,IF(OR($B51="SPRAVATO",$B51="Seltorexant"),1,0))</f>
        <v>1</v>
      </c>
      <c r="U51" s="39" t="n">
        <f aca="false">IF($M51=1,1,IF(OR($B51="SPRAVATO",$B51="FAAH in Anxious Distress"),1,0))</f>
        <v>1</v>
      </c>
      <c r="V51" s="39" t="n">
        <f aca="false">IF($M51=1,1,IF(OR($B51="SPRAVATO",$B51="FAAH in Anxious Distress",$B51="Seltorexant"),1,0))</f>
        <v>1</v>
      </c>
      <c r="W51" s="39" t="n">
        <v>1</v>
      </c>
      <c r="X51" s="39" t="n">
        <f aca="false">IF($M51=1,1,ROUND(RANDBETWEEN(0,1),0))</f>
        <v>1</v>
      </c>
      <c r="Y51" s="39" t="n">
        <f aca="false">IF($M51=1,1,ROUND(RANDBETWEEN(0,1),0))</f>
        <v>1</v>
      </c>
      <c r="Z51" s="39" t="n">
        <f aca="false">IF($M51=1,1,ROUND(RANDBETWEEN(0,1),0))</f>
        <v>1</v>
      </c>
      <c r="AA51" s="39" t="n">
        <f aca="false">IF($M51=1,1,ROUND(RANDBETWEEN(0,1),0))</f>
        <v>1</v>
      </c>
      <c r="AB51" s="39" t="n">
        <f aca="false">IF($M51=1,1,ROUND(RANDBETWEEN(0,1),0))</f>
        <v>1</v>
      </c>
      <c r="AC51" s="187" t="n">
        <v>1997</v>
      </c>
      <c r="AD51" s="39" t="n">
        <v>2000</v>
      </c>
      <c r="AE51" s="39" t="n">
        <v>2011</v>
      </c>
      <c r="AF51" s="39" t="n">
        <v>2000</v>
      </c>
      <c r="AG51" s="39" t="n">
        <v>2000</v>
      </c>
      <c r="AH51" s="188"/>
      <c r="AI51" s="39" t="n">
        <v>1997</v>
      </c>
      <c r="AJ51" s="187" t="n">
        <v>10</v>
      </c>
      <c r="AK51" s="39" t="n">
        <v>3</v>
      </c>
      <c r="AL51" s="39" t="n">
        <v>11</v>
      </c>
      <c r="AM51" s="39" t="n">
        <v>9</v>
      </c>
      <c r="AN51" s="39" t="n">
        <v>5</v>
      </c>
      <c r="AO51" s="39"/>
      <c r="AP51" s="39" t="n">
        <v>9</v>
      </c>
      <c r="AQ51" s="187"/>
      <c r="AR51" s="39"/>
      <c r="AS51" s="39"/>
      <c r="AT51" s="39"/>
      <c r="AU51" s="39"/>
      <c r="AV51" s="39"/>
      <c r="AW51" s="39"/>
      <c r="AX51" s="187" t="n">
        <v>2012</v>
      </c>
      <c r="AY51" s="39" t="n">
        <v>2007</v>
      </c>
      <c r="AZ51" s="39" t="n">
        <v>2007</v>
      </c>
      <c r="BA51" s="39" t="n">
        <v>2007</v>
      </c>
      <c r="BB51" s="39" t="n">
        <v>2007</v>
      </c>
      <c r="BC51" s="39"/>
      <c r="BD51" s="39" t="n">
        <v>2007</v>
      </c>
      <c r="BE51" s="187" t="n">
        <v>3</v>
      </c>
      <c r="BF51" s="39" t="n">
        <v>3</v>
      </c>
      <c r="BG51" s="39" t="n">
        <v>3</v>
      </c>
      <c r="BH51" s="39" t="n">
        <v>3</v>
      </c>
      <c r="BI51" s="39" t="n">
        <v>3</v>
      </c>
      <c r="BJ51" s="39"/>
      <c r="BK51" s="39" t="n">
        <v>3</v>
      </c>
      <c r="BL51" s="189" t="n">
        <v>1.22671925413217</v>
      </c>
      <c r="BM51" s="189" t="n">
        <v>2.26121055381926</v>
      </c>
      <c r="BN51" s="189" t="n">
        <v>2.12520094307601</v>
      </c>
      <c r="BO51" s="189" t="n">
        <v>1.29444963522019</v>
      </c>
      <c r="BP51" s="189" t="n">
        <v>0.323142843416298</v>
      </c>
      <c r="BQ51" s="189" t="n">
        <v>0.14</v>
      </c>
      <c r="BR51" s="189" t="n">
        <v>1.45420005709883</v>
      </c>
      <c r="BS51" s="189" t="n">
        <v>11.9843882768785</v>
      </c>
      <c r="BT51" s="189" t="n">
        <v>-1.74756826751033</v>
      </c>
      <c r="BU51" s="189" t="n">
        <v>-1.71696457934415</v>
      </c>
      <c r="BV51" s="189" t="n">
        <v>-1.44253500467096</v>
      </c>
      <c r="BW51" s="189" t="n">
        <v>0.617682164779912</v>
      </c>
      <c r="BX51" s="189" t="n">
        <v>0.15</v>
      </c>
      <c r="BY51" s="189" t="n">
        <v>-0.495005667380912</v>
      </c>
      <c r="BZ51" s="190" t="n">
        <v>0.15</v>
      </c>
      <c r="CA51" s="190" t="n">
        <v>0.2</v>
      </c>
      <c r="CB51" s="190" t="n">
        <v>0.12</v>
      </c>
      <c r="CC51" s="190" t="n">
        <v>0.08</v>
      </c>
      <c r="CD51" s="190" t="n">
        <v>0.18</v>
      </c>
      <c r="CE51" s="190" t="n">
        <v>0.16</v>
      </c>
      <c r="CF51" s="190" t="n">
        <v>0.05</v>
      </c>
      <c r="CG51" s="190" t="n">
        <v>0.35</v>
      </c>
      <c r="CH51" s="190" t="n">
        <v>0.3</v>
      </c>
      <c r="CI51" s="190" t="n">
        <v>0.38</v>
      </c>
      <c r="CJ51" s="190" t="n">
        <v>0.42</v>
      </c>
      <c r="CK51" s="190" t="n">
        <v>0.32</v>
      </c>
      <c r="CL51" s="190" t="n">
        <v>0.34</v>
      </c>
      <c r="CM51" s="190" t="n">
        <v>0.45</v>
      </c>
      <c r="CN51" s="190" t="n">
        <v>0.15</v>
      </c>
      <c r="CO51" s="190" t="n">
        <v>0.2</v>
      </c>
      <c r="CP51" s="190" t="n">
        <v>0.12</v>
      </c>
      <c r="CQ51" s="190" t="n">
        <v>0.08</v>
      </c>
      <c r="CR51" s="190" t="n">
        <v>0.18</v>
      </c>
      <c r="CS51" s="190" t="n">
        <v>0.16</v>
      </c>
      <c r="CT51" s="190" t="n">
        <v>0.05</v>
      </c>
      <c r="CU51" s="190" t="n">
        <v>0.35</v>
      </c>
      <c r="CV51" s="190" t="n">
        <v>0.3</v>
      </c>
      <c r="CW51" s="190" t="n">
        <v>0.38</v>
      </c>
      <c r="CX51" s="190" t="n">
        <v>0.42</v>
      </c>
      <c r="CY51" s="190" t="n">
        <v>0.32</v>
      </c>
      <c r="CZ51" s="190" t="n">
        <v>0.34</v>
      </c>
      <c r="DA51" s="190" t="n">
        <v>0.45</v>
      </c>
    </row>
    <row r="52" customFormat="false" ht="15" hidden="false" customHeight="false" outlineLevel="0" collapsed="false">
      <c r="A52" s="39" t="n">
        <v>35</v>
      </c>
      <c r="B52" s="39" t="s">
        <v>36</v>
      </c>
      <c r="C52" s="39" t="s">
        <v>570</v>
      </c>
      <c r="D52" s="39" t="s">
        <v>583</v>
      </c>
      <c r="E52" s="39" t="s">
        <v>572</v>
      </c>
      <c r="F52" s="39"/>
      <c r="H52" s="39" t="s">
        <v>583</v>
      </c>
      <c r="I52" s="39"/>
      <c r="J52" s="185" t="n">
        <v>0</v>
      </c>
      <c r="K52" s="185" t="n">
        <f aca="false">J52</f>
        <v>0</v>
      </c>
      <c r="L52" s="39"/>
      <c r="M52" s="185" t="n">
        <v>0</v>
      </c>
      <c r="N52" s="185" t="n">
        <v>0.585</v>
      </c>
      <c r="O52" s="185" t="n">
        <f aca="false">N52</f>
        <v>0.585</v>
      </c>
      <c r="P52" s="186" t="n">
        <f aca="false">N52</f>
        <v>0.585</v>
      </c>
      <c r="Q52" s="186" t="n">
        <f aca="false">N52</f>
        <v>0.585</v>
      </c>
      <c r="R52" s="39" t="n">
        <v>0</v>
      </c>
      <c r="S52" s="39" t="n">
        <f aca="false">IF($M52=1,1,IF($B52="SPRAVATO",1,0))</f>
        <v>0</v>
      </c>
      <c r="T52" s="39" t="n">
        <f aca="false">IF($M52=1,1,IF(OR($B52="SPRAVATO",$B52="Seltorexant"),1,0))</f>
        <v>0</v>
      </c>
      <c r="U52" s="39" t="n">
        <f aca="false">IF($M52=1,1,IF(OR($B52="SPRAVATO",$B52="FAAH in Anxious Distress"),1,0))</f>
        <v>0</v>
      </c>
      <c r="V52" s="39" t="n">
        <f aca="false">IF($M52=1,1,IF(OR($B52="SPRAVATO",$B52="FAAH in Anxious Distress",$B52="Seltorexant"),1,0))</f>
        <v>0</v>
      </c>
      <c r="W52" s="39" t="n">
        <v>0</v>
      </c>
      <c r="X52" s="39" t="n">
        <f aca="false">IF($M52=1,1,ROUND(RANDBETWEEN(0,1),0))</f>
        <v>0</v>
      </c>
      <c r="Y52" s="39" t="n">
        <f aca="false">IF($M52=1,1,ROUND(RANDBETWEEN(0,1),0))</f>
        <v>1</v>
      </c>
      <c r="Z52" s="39" t="n">
        <f aca="false">IF($M52=1,1,ROUND(RANDBETWEEN(0,1),0))</f>
        <v>1</v>
      </c>
      <c r="AA52" s="39" t="n">
        <f aca="false">IF($M52=1,1,ROUND(RANDBETWEEN(0,1),0))</f>
        <v>0</v>
      </c>
      <c r="AB52" s="39" t="n">
        <f aca="false">IF($M52=1,1,ROUND(RANDBETWEEN(0,1),0))</f>
        <v>0</v>
      </c>
      <c r="AC52" s="187" t="n">
        <v>2021</v>
      </c>
      <c r="AD52" s="188" t="n">
        <f aca="false">AC52+2</f>
        <v>2023</v>
      </c>
      <c r="AE52" s="188" t="n">
        <f aca="false">TRUNC($AD52+$AK52/12+AL$2/12)</f>
        <v>2024</v>
      </c>
      <c r="AF52" s="188" t="n">
        <f aca="false">TRUNC($AD52+$AK52/12+AM$2/12)</f>
        <v>2024</v>
      </c>
      <c r="AG52" s="188" t="n">
        <f aca="false">TRUNC($AD52+$AK52/12+AN$2/12)</f>
        <v>2024</v>
      </c>
      <c r="AH52" s="188" t="n">
        <f aca="false">AC52+1</f>
        <v>2022</v>
      </c>
      <c r="AI52" s="188" t="n">
        <f aca="false">TRUNC($AD52+$AK52/12+AP$2/12)</f>
        <v>2023</v>
      </c>
      <c r="AJ52" s="187" t="n">
        <v>2</v>
      </c>
      <c r="AK52" s="39" t="n">
        <v>2</v>
      </c>
      <c r="AL52" s="188" t="n">
        <f aca="false">IF((($AD52+$AK52/12+AL$2/12)-TRUNC($AD52+$AK52/12+AL$2/12))*12=0,1,(($AD52+$AK52/12+AL$2/12)-TRUNC($AD52+$AK52/12+AL$2/12))*12)</f>
        <v>2.00000000000091</v>
      </c>
      <c r="AM52" s="188" t="n">
        <f aca="false">IF((($AD52+$AK52/12+AM$2/12)-TRUNC($AD52+$AK52/12+AM$2/12))*12=0,1,(($AD52+$AK52/12+AM$2/12)-TRUNC($AD52+$AK52/12+AM$2/12))*12)</f>
        <v>3</v>
      </c>
      <c r="AN52" s="188" t="n">
        <f aca="false">IF((($AD52+$AK52/12+AN$2/12)-TRUNC($AD52+$AK52/12+AN$2/12))*12=0,1,(($AD52+$AK52/12+AN$2/12)-TRUNC($AD52+$AK52/12+AN$2/12))*12)</f>
        <v>3</v>
      </c>
      <c r="AO52" s="188" t="n">
        <f aca="false">AJ52</f>
        <v>2</v>
      </c>
      <c r="AP52" s="188" t="n">
        <f aca="false">IF((($AD52+$AK52/12+AP$2/12)-TRUNC($AD52+$AK52/12+AP$2/12))*12=0,1,(($AD52+$AK52/12+AP$2/12)-TRUNC($AD52+$AK52/12+AP$2/12))*12)</f>
        <v>2.00000000000091</v>
      </c>
      <c r="AQ52" s="39"/>
      <c r="AR52" s="39"/>
      <c r="AS52" s="39"/>
      <c r="AT52" s="39"/>
      <c r="AU52" s="39"/>
      <c r="AV52" s="39"/>
      <c r="AW52" s="39"/>
      <c r="AX52" s="39" t="n">
        <v>2031</v>
      </c>
      <c r="AY52" s="39" t="n">
        <v>2031</v>
      </c>
      <c r="AZ52" s="39" t="n">
        <v>2031</v>
      </c>
      <c r="BA52" s="39" t="n">
        <v>2031</v>
      </c>
      <c r="BB52" s="39" t="n">
        <v>2031</v>
      </c>
      <c r="BC52" s="39" t="n">
        <f aca="false">AH52+8</f>
        <v>2030</v>
      </c>
      <c r="BD52" s="39" t="n">
        <v>2031</v>
      </c>
      <c r="BE52" s="39" t="n">
        <v>7</v>
      </c>
      <c r="BF52" s="39" t="n">
        <v>7</v>
      </c>
      <c r="BG52" s="39" t="n">
        <v>7</v>
      </c>
      <c r="BH52" s="39" t="n">
        <v>7</v>
      </c>
      <c r="BI52" s="39" t="n">
        <v>7</v>
      </c>
      <c r="BJ52" s="39" t="n">
        <f aca="false">AO52</f>
        <v>2</v>
      </c>
      <c r="BK52" s="39" t="n">
        <v>7</v>
      </c>
      <c r="BL52" s="189" t="n">
        <v>1.22671925413217</v>
      </c>
      <c r="BM52" s="189" t="n">
        <v>2.26121055381926</v>
      </c>
      <c r="BN52" s="189" t="n">
        <v>2.12520094307601</v>
      </c>
      <c r="BO52" s="189" t="n">
        <v>1.29444963522019</v>
      </c>
      <c r="BP52" s="189" t="n">
        <v>0.323142843416298</v>
      </c>
      <c r="BQ52" s="189" t="n">
        <v>0.14</v>
      </c>
      <c r="BR52" s="189" t="n">
        <v>1.45420005709883</v>
      </c>
      <c r="BS52" s="189" t="n">
        <v>11.9843882768785</v>
      </c>
      <c r="BT52" s="189" t="n">
        <v>-1.74756826751033</v>
      </c>
      <c r="BU52" s="189" t="n">
        <v>-1.71696457934415</v>
      </c>
      <c r="BV52" s="189" t="n">
        <v>-1.44253500467096</v>
      </c>
      <c r="BW52" s="189" t="n">
        <v>0.617682164779912</v>
      </c>
      <c r="BX52" s="189" t="n">
        <v>0.15</v>
      </c>
      <c r="BY52" s="189" t="n">
        <v>-0.495005667380912</v>
      </c>
      <c r="BZ52" s="190" t="n">
        <v>0.22</v>
      </c>
      <c r="CA52" s="190" t="n">
        <v>0.27</v>
      </c>
      <c r="CB52" s="190" t="n">
        <v>0.17</v>
      </c>
      <c r="CC52" s="190" t="n">
        <v>0.14</v>
      </c>
      <c r="CD52" s="190" t="n">
        <v>0.23</v>
      </c>
      <c r="CE52" s="190" t="n">
        <v>0.23</v>
      </c>
      <c r="CF52" s="190" t="n">
        <v>0.06</v>
      </c>
      <c r="CG52" s="190" t="n">
        <v>0.28</v>
      </c>
      <c r="CH52" s="190" t="n">
        <v>0.23</v>
      </c>
      <c r="CI52" s="190" t="n">
        <v>0.33</v>
      </c>
      <c r="CJ52" s="190" t="n">
        <v>0.36</v>
      </c>
      <c r="CK52" s="190" t="n">
        <v>0.27</v>
      </c>
      <c r="CL52" s="190" t="n">
        <v>0.27</v>
      </c>
      <c r="CM52" s="190" t="n">
        <v>0.45</v>
      </c>
      <c r="CN52" s="190" t="n">
        <v>0.22</v>
      </c>
      <c r="CO52" s="190" t="n">
        <v>0.27</v>
      </c>
      <c r="CP52" s="190" t="n">
        <v>0.17</v>
      </c>
      <c r="CQ52" s="190" t="n">
        <v>0.14</v>
      </c>
      <c r="CR52" s="190" t="n">
        <v>0.23</v>
      </c>
      <c r="CS52" s="190" t="n">
        <v>0.23</v>
      </c>
      <c r="CT52" s="190" t="n">
        <v>0.06</v>
      </c>
      <c r="CU52" s="190" t="n">
        <v>0.28</v>
      </c>
      <c r="CV52" s="190" t="n">
        <v>0.23</v>
      </c>
      <c r="CW52" s="190" t="n">
        <v>0.33</v>
      </c>
      <c r="CX52" s="190" t="n">
        <v>0.36</v>
      </c>
      <c r="CY52" s="190" t="n">
        <v>0.27</v>
      </c>
      <c r="CZ52" s="190" t="n">
        <v>0.27</v>
      </c>
      <c r="DA52" s="190" t="n">
        <v>0.45</v>
      </c>
    </row>
    <row r="53" customFormat="false" ht="15" hidden="false" customHeight="false" outlineLevel="0" collapsed="false">
      <c r="A53" s="39" t="n">
        <v>36</v>
      </c>
      <c r="B53" s="39" t="s">
        <v>38</v>
      </c>
      <c r="C53" s="39" t="s">
        <v>570</v>
      </c>
      <c r="D53" s="39" t="s">
        <v>587</v>
      </c>
      <c r="E53" s="39" t="s">
        <v>616</v>
      </c>
      <c r="F53" s="39"/>
      <c r="H53" s="39" t="s">
        <v>587</v>
      </c>
      <c r="I53" s="39"/>
      <c r="J53" s="185" t="n">
        <v>0</v>
      </c>
      <c r="K53" s="185" t="n">
        <f aca="false">J53</f>
        <v>0</v>
      </c>
      <c r="L53" s="39"/>
      <c r="M53" s="185" t="n">
        <v>0.1638</v>
      </c>
      <c r="N53" s="185" t="n">
        <v>0.1638</v>
      </c>
      <c r="O53" s="185" t="n">
        <f aca="false">N53</f>
        <v>0.1638</v>
      </c>
      <c r="P53" s="186" t="n">
        <f aca="false">N53</f>
        <v>0.1638</v>
      </c>
      <c r="Q53" s="186" t="n">
        <f aca="false">N53</f>
        <v>0.1638</v>
      </c>
      <c r="R53" s="186" t="n">
        <v>1</v>
      </c>
      <c r="S53" s="39" t="n">
        <f aca="false">IF($M53=1,1,IF($B53="SPRAVATO",1,0))</f>
        <v>0</v>
      </c>
      <c r="T53" s="39" t="n">
        <f aca="false">IF($M53=1,1,IF(OR($B53="SPRAVATO",$B53="Seltorexant"),1,0))</f>
        <v>0</v>
      </c>
      <c r="U53" s="39" t="n">
        <f aca="false">IF($M53=1,1,IF(OR($B53="SPRAVATO",$B53="FAAH in Anxious Distress"),1,0))</f>
        <v>0</v>
      </c>
      <c r="V53" s="39" t="n">
        <f aca="false">IF($M53=1,1,IF(OR($B53="SPRAVATO",$B53="FAAH in Anxious Distress",$B53="Seltorexant"),1,0))</f>
        <v>0</v>
      </c>
      <c r="W53" s="39" t="n">
        <v>0</v>
      </c>
      <c r="X53" s="39" t="n">
        <f aca="false">IF($M53=1,1,ROUND(RANDBETWEEN(0,1),0))</f>
        <v>0</v>
      </c>
      <c r="Y53" s="39" t="n">
        <f aca="false">IF($M53=1,1,ROUND(RANDBETWEEN(0,1),0))</f>
        <v>0</v>
      </c>
      <c r="Z53" s="39" t="n">
        <f aca="false">IF($M53=1,1,ROUND(RANDBETWEEN(0,1),0))</f>
        <v>1</v>
      </c>
      <c r="AA53" s="39" t="n">
        <f aca="false">IF($M53=1,1,ROUND(RANDBETWEEN(0,1),0))</f>
        <v>1</v>
      </c>
      <c r="AB53" s="39" t="n">
        <f aca="false">IF($M53=1,1,ROUND(RANDBETWEEN(0,1),0))</f>
        <v>0</v>
      </c>
      <c r="AC53" s="187" t="n">
        <v>2023</v>
      </c>
      <c r="AD53" s="188" t="n">
        <f aca="false">AC53+1</f>
        <v>2024</v>
      </c>
      <c r="AE53" s="188" t="n">
        <f aca="false">TRUNC($AD53+$AK53/12+AL$2/12)</f>
        <v>2025</v>
      </c>
      <c r="AF53" s="188" t="n">
        <f aca="false">TRUNC($AD53+$AK53/12+AM$2/12)</f>
        <v>2025</v>
      </c>
      <c r="AG53" s="188" t="n">
        <f aca="false">TRUNC($AD53+$AK53/12+AN$2/12)</f>
        <v>2025</v>
      </c>
      <c r="AH53" s="188" t="n">
        <f aca="false">AC53+1</f>
        <v>2024</v>
      </c>
      <c r="AI53" s="188" t="n">
        <f aca="false">TRUNC($AD53+$AK53/12+AP$2/12)</f>
        <v>2024</v>
      </c>
      <c r="AJ53" s="39" t="n">
        <v>10</v>
      </c>
      <c r="AK53" s="39" t="n">
        <v>7</v>
      </c>
      <c r="AL53" s="188" t="n">
        <f aca="false">IF((($AD53+$AK53/12+AL$2/12)-TRUNC($AD53+$AK53/12+AL$2/12))*12=0,1,(($AD53+$AK53/12+AL$2/12)-TRUNC($AD53+$AK53/12+AL$2/12))*12)</f>
        <v>6.99999999999909</v>
      </c>
      <c r="AM53" s="188" t="n">
        <f aca="false">IF((($AD53+$AK53/12+AM$2/12)-TRUNC($AD53+$AK53/12+AM$2/12))*12=0,1,(($AD53+$AK53/12+AM$2/12)-TRUNC($AD53+$AK53/12+AM$2/12))*12)</f>
        <v>7.99999999999818</v>
      </c>
      <c r="AN53" s="188" t="n">
        <f aca="false">IF((($AD53+$AK53/12+AN$2/12)-TRUNC($AD53+$AK53/12+AN$2/12))*12=0,1,(($AD53+$AK53/12+AN$2/12)-TRUNC($AD53+$AK53/12+AN$2/12))*12)</f>
        <v>7.99999999999818</v>
      </c>
      <c r="AO53" s="188" t="n">
        <f aca="false">AJ53</f>
        <v>10</v>
      </c>
      <c r="AP53" s="188" t="n">
        <f aca="false">IF((($AD53+$AK53/12+AP$2/12)-TRUNC($AD53+$AK53/12+AP$2/12))*12=0,1,(($AD53+$AK53/12+AP$2/12)-TRUNC($AD53+$AK53/12+AP$2/12))*12)</f>
        <v>6.99999999999909</v>
      </c>
      <c r="AQ53" s="39"/>
      <c r="AR53" s="39"/>
      <c r="AS53" s="39"/>
      <c r="AT53" s="39"/>
      <c r="AU53" s="39"/>
      <c r="AV53" s="39"/>
      <c r="AW53" s="39"/>
      <c r="AX53" s="39" t="n">
        <v>2033</v>
      </c>
      <c r="AY53" s="39" t="n">
        <v>2034</v>
      </c>
      <c r="AZ53" s="39" t="n">
        <v>2034</v>
      </c>
      <c r="BA53" s="39" t="n">
        <v>2034</v>
      </c>
      <c r="BB53" s="39" t="n">
        <v>2034</v>
      </c>
      <c r="BC53" s="39" t="n">
        <f aca="false">AH53+8</f>
        <v>2032</v>
      </c>
      <c r="BD53" s="39" t="n">
        <v>2034</v>
      </c>
      <c r="BE53" s="39" t="n">
        <v>7</v>
      </c>
      <c r="BF53" s="39" t="n">
        <v>7</v>
      </c>
      <c r="BG53" s="39" t="n">
        <v>7</v>
      </c>
      <c r="BH53" s="39" t="n">
        <v>7</v>
      </c>
      <c r="BI53" s="39" t="n">
        <v>7</v>
      </c>
      <c r="BJ53" s="39" t="n">
        <f aca="false">AO53</f>
        <v>10</v>
      </c>
      <c r="BK53" s="39" t="n">
        <v>7</v>
      </c>
      <c r="BL53" s="189" t="n">
        <v>1.22671925413217</v>
      </c>
      <c r="BM53" s="189" t="n">
        <v>2.26121055381926</v>
      </c>
      <c r="BN53" s="189" t="n">
        <v>2.12520094307601</v>
      </c>
      <c r="BO53" s="189" t="n">
        <v>1.29444963522019</v>
      </c>
      <c r="BP53" s="189" t="n">
        <v>0.323142843416298</v>
      </c>
      <c r="BQ53" s="189" t="n">
        <v>0.14</v>
      </c>
      <c r="BR53" s="189" t="n">
        <v>1.45420005709883</v>
      </c>
      <c r="BS53" s="189" t="n">
        <v>11.9843882768785</v>
      </c>
      <c r="BT53" s="189" t="n">
        <v>-1.74756826751033</v>
      </c>
      <c r="BU53" s="189" t="n">
        <v>-1.71696457934415</v>
      </c>
      <c r="BV53" s="189" t="n">
        <v>-1.44253500467096</v>
      </c>
      <c r="BW53" s="189" t="n">
        <v>0.617682164779912</v>
      </c>
      <c r="BX53" s="189" t="n">
        <v>0.15</v>
      </c>
      <c r="BY53" s="189" t="n">
        <v>-0.495005667380912</v>
      </c>
      <c r="BZ53" s="190" t="n">
        <v>0.22</v>
      </c>
      <c r="CA53" s="190" t="n">
        <v>0.27</v>
      </c>
      <c r="CB53" s="190" t="n">
        <v>0.17</v>
      </c>
      <c r="CC53" s="190" t="n">
        <v>0.14</v>
      </c>
      <c r="CD53" s="190" t="n">
        <v>0.23</v>
      </c>
      <c r="CE53" s="190" t="n">
        <v>0.23</v>
      </c>
      <c r="CF53" s="190" t="n">
        <v>0.06</v>
      </c>
      <c r="CG53" s="190" t="n">
        <v>0.28</v>
      </c>
      <c r="CH53" s="190" t="n">
        <v>0.23</v>
      </c>
      <c r="CI53" s="190" t="n">
        <v>0.33</v>
      </c>
      <c r="CJ53" s="190" t="n">
        <v>0.36</v>
      </c>
      <c r="CK53" s="190" t="n">
        <v>0.27</v>
      </c>
      <c r="CL53" s="190" t="n">
        <v>0.27</v>
      </c>
      <c r="CM53" s="190" t="n">
        <v>0.45</v>
      </c>
      <c r="CN53" s="190" t="n">
        <v>0.22</v>
      </c>
      <c r="CO53" s="190" t="n">
        <v>0.27</v>
      </c>
      <c r="CP53" s="190" t="n">
        <v>0.17</v>
      </c>
      <c r="CQ53" s="190" t="n">
        <v>0.14</v>
      </c>
      <c r="CR53" s="190" t="n">
        <v>0.23</v>
      </c>
      <c r="CS53" s="190" t="n">
        <v>0.23</v>
      </c>
      <c r="CT53" s="190" t="n">
        <v>0.06</v>
      </c>
      <c r="CU53" s="190" t="n">
        <v>0.28</v>
      </c>
      <c r="CV53" s="190" t="n">
        <v>0.23</v>
      </c>
      <c r="CW53" s="190" t="n">
        <v>0.33</v>
      </c>
      <c r="CX53" s="190" t="n">
        <v>0.36</v>
      </c>
      <c r="CY53" s="190" t="n">
        <v>0.27</v>
      </c>
      <c r="CZ53" s="190" t="n">
        <v>0.27</v>
      </c>
      <c r="DA53" s="190" t="n">
        <v>0.45</v>
      </c>
    </row>
    <row r="54" customFormat="false" ht="15" hidden="false" customHeight="false" outlineLevel="0" collapsed="false">
      <c r="A54" s="39" t="n">
        <v>37</v>
      </c>
      <c r="B54" s="39" t="s">
        <v>28</v>
      </c>
      <c r="C54" s="39" t="s">
        <v>576</v>
      </c>
      <c r="D54" s="39" t="s">
        <v>587</v>
      </c>
      <c r="E54" s="39" t="s">
        <v>617</v>
      </c>
      <c r="F54" s="39"/>
      <c r="H54" s="39" t="s">
        <v>587</v>
      </c>
      <c r="I54" s="39"/>
      <c r="J54" s="185" t="n">
        <v>0</v>
      </c>
      <c r="K54" s="185" t="n">
        <f aca="false">J54</f>
        <v>0</v>
      </c>
      <c r="L54" s="39"/>
      <c r="M54" s="185" t="n">
        <v>0.1638</v>
      </c>
      <c r="N54" s="185" t="n">
        <v>0.1638</v>
      </c>
      <c r="O54" s="185" t="n">
        <f aca="false">N54</f>
        <v>0.1638</v>
      </c>
      <c r="P54" s="186" t="n">
        <f aca="false">N54</f>
        <v>0.1638</v>
      </c>
      <c r="Q54" s="186" t="n">
        <f aca="false">N54</f>
        <v>0.1638</v>
      </c>
      <c r="R54" s="186" t="n">
        <v>1</v>
      </c>
      <c r="S54" s="39" t="n">
        <f aca="false">IF($M54=1,1,IF($B54="SPRAVATO",1,0))</f>
        <v>0</v>
      </c>
      <c r="T54" s="39" t="n">
        <f aca="false">IF($M54=1,1,IF(OR($B54="SPRAVATO",$B54="Seltorexant"),1,0))</f>
        <v>0</v>
      </c>
      <c r="U54" s="39" t="n">
        <f aca="false">IF($M54=1,1,IF(OR($B54="SPRAVATO",$B54="FAAH in Anxious Distress"),1,0))</f>
        <v>0</v>
      </c>
      <c r="V54" s="39" t="n">
        <f aca="false">IF($M54=1,1,IF(OR($B54="SPRAVATO",$B54="FAAH in Anxious Distress",$B54="Seltorexant"),1,0))</f>
        <v>0</v>
      </c>
      <c r="W54" s="39" t="n">
        <v>0</v>
      </c>
      <c r="X54" s="39" t="n">
        <f aca="false">IF($M54=1,1,ROUND(RANDBETWEEN(0,1),0))</f>
        <v>0</v>
      </c>
      <c r="Y54" s="39" t="n">
        <f aca="false">IF($M54=1,1,ROUND(RANDBETWEEN(0,1),0))</f>
        <v>0</v>
      </c>
      <c r="Z54" s="39" t="n">
        <f aca="false">IF($M54=1,1,ROUND(RANDBETWEEN(0,1),0))</f>
        <v>0</v>
      </c>
      <c r="AA54" s="39" t="n">
        <f aca="false">IF($M54=1,1,ROUND(RANDBETWEEN(0,1),0))</f>
        <v>1</v>
      </c>
      <c r="AB54" s="39" t="n">
        <f aca="false">IF($M54=1,1,ROUND(RANDBETWEEN(0,1),0))</f>
        <v>0</v>
      </c>
      <c r="AC54" s="187" t="n">
        <v>2023</v>
      </c>
      <c r="AD54" s="188" t="n">
        <f aca="false">AC54+1</f>
        <v>2024</v>
      </c>
      <c r="AE54" s="188" t="n">
        <f aca="false">TRUNC($AD54+$AK54/12+AL$2/12)</f>
        <v>2025</v>
      </c>
      <c r="AF54" s="188" t="n">
        <f aca="false">TRUNC($AD54+$AK54/12+AM$2/12)</f>
        <v>2025</v>
      </c>
      <c r="AG54" s="188" t="n">
        <f aca="false">TRUNC($AD54+$AK54/12+AN$2/12)</f>
        <v>2025</v>
      </c>
      <c r="AH54" s="188" t="n">
        <f aca="false">AC54+1</f>
        <v>2024</v>
      </c>
      <c r="AI54" s="188" t="n">
        <f aca="false">TRUNC($AD54+$AK54/12+AP$2/12)</f>
        <v>2024</v>
      </c>
      <c r="AJ54" s="39" t="n">
        <v>9</v>
      </c>
      <c r="AK54" s="39" t="n">
        <v>6</v>
      </c>
      <c r="AL54" s="188" t="n">
        <f aca="false">IF((($AD54+$AK54/12+AL$2/12)-TRUNC($AD54+$AK54/12+AL$2/12))*12=0,1,(($AD54+$AK54/12+AL$2/12)-TRUNC($AD54+$AK54/12+AL$2/12))*12)</f>
        <v>6</v>
      </c>
      <c r="AM54" s="188" t="n">
        <f aca="false">IF((($AD54+$AK54/12+AM$2/12)-TRUNC($AD54+$AK54/12+AM$2/12))*12=0,1,(($AD54+$AK54/12+AM$2/12)-TRUNC($AD54+$AK54/12+AM$2/12))*12)</f>
        <v>6.99999999999909</v>
      </c>
      <c r="AN54" s="188" t="n">
        <f aca="false">IF((($AD54+$AK54/12+AN$2/12)-TRUNC($AD54+$AK54/12+AN$2/12))*12=0,1,(($AD54+$AK54/12+AN$2/12)-TRUNC($AD54+$AK54/12+AN$2/12))*12)</f>
        <v>6.99999999999909</v>
      </c>
      <c r="AO54" s="188" t="n">
        <f aca="false">AJ54</f>
        <v>9</v>
      </c>
      <c r="AP54" s="188" t="n">
        <f aca="false">IF((($AD54+$AK54/12+AP$2/12)-TRUNC($AD54+$AK54/12+AP$2/12))*12=0,1,(($AD54+$AK54/12+AP$2/12)-TRUNC($AD54+$AK54/12+AP$2/12))*12)</f>
        <v>6</v>
      </c>
      <c r="AQ54" s="39"/>
      <c r="AR54" s="39"/>
      <c r="AS54" s="39"/>
      <c r="AT54" s="39"/>
      <c r="AU54" s="39"/>
      <c r="AV54" s="39"/>
      <c r="AW54" s="39"/>
      <c r="AX54" s="39" t="n">
        <v>2033</v>
      </c>
      <c r="AY54" s="39" t="n">
        <v>2034</v>
      </c>
      <c r="AZ54" s="39" t="n">
        <v>2034</v>
      </c>
      <c r="BA54" s="39" t="n">
        <v>2034</v>
      </c>
      <c r="BB54" s="39" t="n">
        <v>2034</v>
      </c>
      <c r="BC54" s="39" t="n">
        <f aca="false">AH54+8</f>
        <v>2032</v>
      </c>
      <c r="BD54" s="39" t="n">
        <v>2034</v>
      </c>
      <c r="BE54" s="39" t="n">
        <v>9</v>
      </c>
      <c r="BF54" s="39" t="n">
        <v>6</v>
      </c>
      <c r="BG54" s="39" t="n">
        <v>6</v>
      </c>
      <c r="BH54" s="39" t="n">
        <v>6</v>
      </c>
      <c r="BI54" s="39" t="n">
        <v>6</v>
      </c>
      <c r="BJ54" s="39" t="n">
        <f aca="false">AO54</f>
        <v>9</v>
      </c>
      <c r="BK54" s="39" t="n">
        <v>6</v>
      </c>
      <c r="BL54" s="189" t="n">
        <v>1.22671925413217</v>
      </c>
      <c r="BM54" s="189" t="n">
        <v>2.26121055381926</v>
      </c>
      <c r="BN54" s="189" t="n">
        <v>2.12520094307601</v>
      </c>
      <c r="BO54" s="189" t="n">
        <v>1.29444963522019</v>
      </c>
      <c r="BP54" s="189" t="n">
        <v>0.323142843416298</v>
      </c>
      <c r="BQ54" s="189" t="n">
        <v>0.14</v>
      </c>
      <c r="BR54" s="189" t="n">
        <v>1.45420005709883</v>
      </c>
      <c r="BS54" s="189" t="n">
        <v>11.9843882768785</v>
      </c>
      <c r="BT54" s="189" t="n">
        <v>-1.74756826751033</v>
      </c>
      <c r="BU54" s="189" t="n">
        <v>-1.71696457934415</v>
      </c>
      <c r="BV54" s="189" t="n">
        <v>-1.44253500467096</v>
      </c>
      <c r="BW54" s="189" t="n">
        <v>0.617682164779912</v>
      </c>
      <c r="BX54" s="189" t="n">
        <v>0.15</v>
      </c>
      <c r="BY54" s="189" t="n">
        <v>-0.495005667380912</v>
      </c>
      <c r="BZ54" s="190" t="n">
        <v>0.15</v>
      </c>
      <c r="CA54" s="190" t="n">
        <v>0.2</v>
      </c>
      <c r="CB54" s="190" t="n">
        <v>0.12</v>
      </c>
      <c r="CC54" s="190" t="n">
        <v>0.08</v>
      </c>
      <c r="CD54" s="190" t="n">
        <v>0.18</v>
      </c>
      <c r="CE54" s="190" t="n">
        <v>0.16</v>
      </c>
      <c r="CF54" s="190" t="n">
        <v>0.05</v>
      </c>
      <c r="CG54" s="190" t="n">
        <v>0.35</v>
      </c>
      <c r="CH54" s="190" t="n">
        <v>0.3</v>
      </c>
      <c r="CI54" s="190" t="n">
        <v>0.38</v>
      </c>
      <c r="CJ54" s="190" t="n">
        <v>0.42</v>
      </c>
      <c r="CK54" s="190" t="n">
        <v>0.32</v>
      </c>
      <c r="CL54" s="190" t="n">
        <v>0.34</v>
      </c>
      <c r="CM54" s="190" t="n">
        <v>0.45</v>
      </c>
      <c r="CN54" s="190" t="n">
        <v>0.15</v>
      </c>
      <c r="CO54" s="190" t="n">
        <v>0.2</v>
      </c>
      <c r="CP54" s="190" t="n">
        <v>0.12</v>
      </c>
      <c r="CQ54" s="190" t="n">
        <v>0.08</v>
      </c>
      <c r="CR54" s="190" t="n">
        <v>0.18</v>
      </c>
      <c r="CS54" s="190" t="n">
        <v>0.16</v>
      </c>
      <c r="CT54" s="190" t="n">
        <v>0.05</v>
      </c>
      <c r="CU54" s="190" t="n">
        <v>0.35</v>
      </c>
      <c r="CV54" s="190" t="n">
        <v>0.3</v>
      </c>
      <c r="CW54" s="190" t="n">
        <v>0.38</v>
      </c>
      <c r="CX54" s="190" t="n">
        <v>0.42</v>
      </c>
      <c r="CY54" s="190" t="n">
        <v>0.32</v>
      </c>
      <c r="CZ54" s="190" t="n">
        <v>0.34</v>
      </c>
      <c r="DA54" s="190" t="n">
        <v>0.45</v>
      </c>
    </row>
    <row r="55" customFormat="false" ht="15" hidden="false" customHeight="false" outlineLevel="0" collapsed="false">
      <c r="A55" s="39" t="n">
        <v>38</v>
      </c>
      <c r="B55" s="39" t="s">
        <v>27</v>
      </c>
      <c r="C55" s="39" t="s">
        <v>618</v>
      </c>
      <c r="D55" s="39" t="s">
        <v>581</v>
      </c>
      <c r="E55" s="39" t="s">
        <v>619</v>
      </c>
      <c r="F55" s="39"/>
      <c r="H55" s="39" t="s">
        <v>581</v>
      </c>
      <c r="I55" s="39"/>
      <c r="J55" s="185" t="n">
        <v>0</v>
      </c>
      <c r="K55" s="185" t="n">
        <f aca="false">J55</f>
        <v>0</v>
      </c>
      <c r="L55" s="185" t="n">
        <v>0.59</v>
      </c>
      <c r="M55" s="185" t="n">
        <v>0.59</v>
      </c>
      <c r="N55" s="185" t="n">
        <v>0.59</v>
      </c>
      <c r="O55" s="185" t="n">
        <f aca="false">N55</f>
        <v>0.59</v>
      </c>
      <c r="P55" s="186" t="n">
        <f aca="false">N55</f>
        <v>0.59</v>
      </c>
      <c r="Q55" s="186" t="n">
        <f aca="false">N55</f>
        <v>0.59</v>
      </c>
      <c r="R55" s="186" t="n">
        <v>1</v>
      </c>
      <c r="S55" s="39" t="n">
        <f aca="false">IF($M55=1,1,IF($B55="SPRAVATO",1,0))</f>
        <v>0</v>
      </c>
      <c r="T55" s="39" t="n">
        <f aca="false">IF($M55=1,1,IF(OR($B55="SPRAVATO",$B55="Seltorexant"),1,0))</f>
        <v>0</v>
      </c>
      <c r="U55" s="39" t="n">
        <f aca="false">IF($M55=1,1,IF(OR($B55="SPRAVATO",$B55="FAAH in Anxious Distress"),1,0))</f>
        <v>0</v>
      </c>
      <c r="V55" s="39" t="n">
        <f aca="false">IF($M55=1,1,IF(OR($B55="SPRAVATO",$B55="FAAH in Anxious Distress",$B55="Seltorexant"),1,0))</f>
        <v>0</v>
      </c>
      <c r="W55" s="39" t="n">
        <v>1</v>
      </c>
      <c r="X55" s="39" t="n">
        <f aca="false">IF($M55=1,1,ROUND(RANDBETWEEN(0,1),0))</f>
        <v>0</v>
      </c>
      <c r="Y55" s="39" t="n">
        <f aca="false">IF($M55=1,1,ROUND(RANDBETWEEN(0,1),0))</f>
        <v>1</v>
      </c>
      <c r="Z55" s="39" t="n">
        <f aca="false">IF($M55=1,1,ROUND(RANDBETWEEN(0,1),0))</f>
        <v>0</v>
      </c>
      <c r="AA55" s="39" t="n">
        <f aca="false">IF($M55=1,1,ROUND(RANDBETWEEN(0,1),0))</f>
        <v>1</v>
      </c>
      <c r="AB55" s="39" t="n">
        <f aca="false">IF($M55=1,1,ROUND(RANDBETWEEN(0,1),0))</f>
        <v>1</v>
      </c>
      <c r="AC55" s="187" t="n">
        <v>2021</v>
      </c>
      <c r="AD55" s="188" t="n">
        <f aca="false">AC55+3</f>
        <v>2024</v>
      </c>
      <c r="AE55" s="188" t="n">
        <f aca="false">TRUNC($AD55+$AK55/12+AL$2/12)</f>
        <v>2025</v>
      </c>
      <c r="AF55" s="188" t="n">
        <f aca="false">TRUNC($AD55+$AK55/12+AM$2/12)</f>
        <v>2025</v>
      </c>
      <c r="AG55" s="188" t="n">
        <f aca="false">TRUNC($AD55+$AK55/12+AN$2/12)</f>
        <v>2025</v>
      </c>
      <c r="AH55" s="188" t="n">
        <f aca="false">AC55+1</f>
        <v>2022</v>
      </c>
      <c r="AI55" s="188" t="n">
        <f aca="false">TRUNC($AD55+$AK55/12+AP$2/12)</f>
        <v>2024</v>
      </c>
      <c r="AJ55" s="187" t="n">
        <v>6</v>
      </c>
      <c r="AK55" s="39" t="n">
        <v>1</v>
      </c>
      <c r="AL55" s="188" t="n">
        <f aca="false">IF((($AD55+$AK55/12+AL$2/12)-TRUNC($AD55+$AK55/12+AL$2/12))*12=0,1,(($AD55+$AK55/12+AL$2/12)-TRUNC($AD55+$AK55/12+AL$2/12))*12)</f>
        <v>0.999999999999091</v>
      </c>
      <c r="AM55" s="188" t="n">
        <f aca="false">IF((($AD55+$AK55/12+AM$2/12)-TRUNC($AD55+$AK55/12+AM$2/12))*12=0,1,(($AD55+$AK55/12+AM$2/12)-TRUNC($AD55+$AK55/12+AM$2/12))*12)</f>
        <v>1.99999999999818</v>
      </c>
      <c r="AN55" s="188" t="n">
        <f aca="false">IF((($AD55+$AK55/12+AN$2/12)-TRUNC($AD55+$AK55/12+AN$2/12))*12=0,1,(($AD55+$AK55/12+AN$2/12)-TRUNC($AD55+$AK55/12+AN$2/12))*12)</f>
        <v>1.99999999999818</v>
      </c>
      <c r="AO55" s="188" t="n">
        <f aca="false">AJ55</f>
        <v>6</v>
      </c>
      <c r="AP55" s="188" t="n">
        <f aca="false">IF((($AD55+$AK55/12+AP$2/12)-TRUNC($AD55+$AK55/12+AP$2/12))*12=0,1,(($AD55+$AK55/12+AP$2/12)-TRUNC($AD55+$AK55/12+AP$2/12))*12)</f>
        <v>0.999999999999091</v>
      </c>
      <c r="AQ55" s="39"/>
      <c r="AR55" s="39"/>
      <c r="AS55" s="39"/>
      <c r="AT55" s="39"/>
      <c r="AU55" s="39"/>
      <c r="AV55" s="39"/>
      <c r="AW55" s="39"/>
      <c r="AX55" s="39" t="n">
        <v>2034</v>
      </c>
      <c r="AY55" s="39" t="n">
        <v>2035</v>
      </c>
      <c r="AZ55" s="39" t="n">
        <v>2035</v>
      </c>
      <c r="BA55" s="39" t="n">
        <v>2035</v>
      </c>
      <c r="BB55" s="39" t="n">
        <v>2035</v>
      </c>
      <c r="BC55" s="39" t="n">
        <f aca="false">AH55+8</f>
        <v>2030</v>
      </c>
      <c r="BD55" s="39" t="n">
        <v>2035</v>
      </c>
      <c r="BE55" s="39" t="n">
        <v>9</v>
      </c>
      <c r="BF55" s="39" t="n">
        <v>1</v>
      </c>
      <c r="BG55" s="39" t="n">
        <v>1</v>
      </c>
      <c r="BH55" s="39" t="n">
        <v>1</v>
      </c>
      <c r="BI55" s="39" t="n">
        <v>1</v>
      </c>
      <c r="BJ55" s="39" t="n">
        <f aca="false">AO55</f>
        <v>6</v>
      </c>
      <c r="BK55" s="39" t="n">
        <v>1</v>
      </c>
      <c r="BL55" s="189" t="n">
        <v>1.22671925413217</v>
      </c>
      <c r="BM55" s="189" t="n">
        <v>2.26121055381926</v>
      </c>
      <c r="BN55" s="189" t="n">
        <v>2.12520094307601</v>
      </c>
      <c r="BO55" s="189" t="n">
        <v>1.29444963522019</v>
      </c>
      <c r="BP55" s="189" t="n">
        <v>0.323142843416298</v>
      </c>
      <c r="BQ55" s="189" t="n">
        <v>0.14</v>
      </c>
      <c r="BR55" s="189" t="n">
        <v>1.45420005709883</v>
      </c>
      <c r="BS55" s="189" t="n">
        <v>11.9843882768785</v>
      </c>
      <c r="BT55" s="189" t="n">
        <v>-1.74756826751033</v>
      </c>
      <c r="BU55" s="189" t="n">
        <v>-1.71696457934415</v>
      </c>
      <c r="BV55" s="189" t="n">
        <v>-1.44253500467096</v>
      </c>
      <c r="BW55" s="189" t="n">
        <v>0.617682164779912</v>
      </c>
      <c r="BX55" s="189" t="n">
        <v>0.15</v>
      </c>
      <c r="BY55" s="189" t="n">
        <v>-0.495005667380912</v>
      </c>
      <c r="BZ55" s="190" t="n">
        <v>0.15</v>
      </c>
      <c r="CA55" s="190" t="n">
        <v>0.2</v>
      </c>
      <c r="CB55" s="190" t="n">
        <v>0.12</v>
      </c>
      <c r="CC55" s="190" t="n">
        <v>0.08</v>
      </c>
      <c r="CD55" s="190" t="n">
        <v>0.18</v>
      </c>
      <c r="CE55" s="190" t="n">
        <v>0.16</v>
      </c>
      <c r="CF55" s="190" t="n">
        <v>0.05</v>
      </c>
      <c r="CG55" s="190" t="n">
        <v>0.35</v>
      </c>
      <c r="CH55" s="190" t="n">
        <v>0.3</v>
      </c>
      <c r="CI55" s="190" t="n">
        <v>0.38</v>
      </c>
      <c r="CJ55" s="190" t="n">
        <v>0.42</v>
      </c>
      <c r="CK55" s="190" t="n">
        <v>0.32</v>
      </c>
      <c r="CL55" s="190" t="n">
        <v>0.34</v>
      </c>
      <c r="CM55" s="190" t="n">
        <v>0.45</v>
      </c>
      <c r="CN55" s="190" t="n">
        <v>0.15</v>
      </c>
      <c r="CO55" s="190" t="n">
        <v>0.2</v>
      </c>
      <c r="CP55" s="190" t="n">
        <v>0.12</v>
      </c>
      <c r="CQ55" s="190" t="n">
        <v>0.08</v>
      </c>
      <c r="CR55" s="190" t="n">
        <v>0.18</v>
      </c>
      <c r="CS55" s="190" t="n">
        <v>0.16</v>
      </c>
      <c r="CT55" s="190" t="n">
        <v>0.05</v>
      </c>
      <c r="CU55" s="190" t="n">
        <v>0.35</v>
      </c>
      <c r="CV55" s="190" t="n">
        <v>0.3</v>
      </c>
      <c r="CW55" s="190" t="n">
        <v>0.38</v>
      </c>
      <c r="CX55" s="190" t="n">
        <v>0.42</v>
      </c>
      <c r="CY55" s="190" t="n">
        <v>0.32</v>
      </c>
      <c r="CZ55" s="190" t="n">
        <v>0.34</v>
      </c>
      <c r="DA55" s="190" t="n">
        <v>0.45</v>
      </c>
    </row>
    <row r="56" customFormat="false" ht="15" hidden="false" customHeight="false" outlineLevel="0" collapsed="false">
      <c r="A56" s="39" t="n">
        <v>39</v>
      </c>
      <c r="B56" s="39" t="s">
        <v>40</v>
      </c>
      <c r="C56" s="39" t="s">
        <v>603</v>
      </c>
      <c r="D56" s="39" t="s">
        <v>583</v>
      </c>
      <c r="E56" s="39" t="s">
        <v>577</v>
      </c>
      <c r="F56" s="39"/>
      <c r="H56" s="39" t="s">
        <v>581</v>
      </c>
      <c r="I56" s="39"/>
      <c r="J56" s="185" t="n">
        <v>0</v>
      </c>
      <c r="K56" s="185" t="n">
        <v>1</v>
      </c>
      <c r="L56" s="186" t="n">
        <v>0.4</v>
      </c>
      <c r="M56" s="186" t="n">
        <v>0.4</v>
      </c>
      <c r="N56" s="185" t="n">
        <v>0</v>
      </c>
      <c r="O56" s="185" t="n">
        <v>1</v>
      </c>
      <c r="P56" s="186" t="n">
        <f aca="false">N56</f>
        <v>0</v>
      </c>
      <c r="Q56" s="186" t="n">
        <v>1</v>
      </c>
      <c r="R56" s="186" t="n">
        <v>0</v>
      </c>
      <c r="S56" s="39" t="n">
        <f aca="false">IF($M56=1,1,IF($B56="SPRAVATO",1,0))</f>
        <v>0</v>
      </c>
      <c r="T56" s="39" t="n">
        <f aca="false">IF($M56=1,1,IF(OR($B56="SPRAVATO",$B56="Seltorexant"),1,0))</f>
        <v>1</v>
      </c>
      <c r="U56" s="39" t="n">
        <f aca="false">IF($M56=1,1,IF(OR($B56="SPRAVATO",$B56="FAAH in Anxious Distress"),1,0))</f>
        <v>0</v>
      </c>
      <c r="V56" s="39" t="n">
        <f aca="false">IF($M56=1,1,IF(OR($B56="SPRAVATO",$B56="FAAH in Anxious Distress",$B56="Seltorexant"),1,0))</f>
        <v>1</v>
      </c>
      <c r="W56" s="39" t="n">
        <v>0</v>
      </c>
      <c r="X56" s="39" t="n">
        <f aca="false">IF($M56=1,1,ROUND(RANDBETWEEN(0,1),0))</f>
        <v>1</v>
      </c>
      <c r="Y56" s="39" t="n">
        <f aca="false">IF($M56=1,1,ROUND(RANDBETWEEN(0,1),0))</f>
        <v>1</v>
      </c>
      <c r="Z56" s="39" t="n">
        <f aca="false">IF($M56=1,1,ROUND(RANDBETWEEN(0,1),0))</f>
        <v>0</v>
      </c>
      <c r="AA56" s="39" t="n">
        <f aca="false">IF($M56=1,1,ROUND(RANDBETWEEN(0,1),0))</f>
        <v>0</v>
      </c>
      <c r="AB56" s="39" t="n">
        <f aca="false">IF($M56=1,1,ROUND(RANDBETWEEN(0,1),0))</f>
        <v>1</v>
      </c>
      <c r="AC56" s="187" t="n">
        <v>2024</v>
      </c>
      <c r="AD56" s="187" t="n">
        <v>2024</v>
      </c>
      <c r="AE56" s="188" t="n">
        <f aca="false">TRUNC($AD56+$AK56/12+AL$2/12)</f>
        <v>2025</v>
      </c>
      <c r="AF56" s="188" t="n">
        <f aca="false">TRUNC($AD56+$AK56/12+AM$2/12)</f>
        <v>2026</v>
      </c>
      <c r="AG56" s="188" t="n">
        <f aca="false">TRUNC($AD56+$AK56/12+AN$2/12)</f>
        <v>2026</v>
      </c>
      <c r="AH56" s="188" t="n">
        <f aca="false">AC56+1</f>
        <v>2025</v>
      </c>
      <c r="AI56" s="188" t="n">
        <f aca="false">TRUNC($AD56+$AK56/12+AP$2/12)</f>
        <v>2024</v>
      </c>
      <c r="AJ56" s="187" t="n">
        <v>2</v>
      </c>
      <c r="AK56" s="39" t="n">
        <v>11</v>
      </c>
      <c r="AL56" s="188" t="n">
        <f aca="false">IF((($AD56+$AK56/12+AL$2/12)-TRUNC($AD56+$AK56/12+AL$2/12))*12=0,1,(($AD56+$AK56/12+AL$2/12)-TRUNC($AD56+$AK56/12+AL$2/12))*12)</f>
        <v>11.0000000000009</v>
      </c>
      <c r="AM56" s="188" t="n">
        <f aca="false">IF((($AD56+$AK56/12+AM$2/12)-TRUNC($AD56+$AK56/12+AM$2/12))*12=0,1,(($AD56+$AK56/12+AM$2/12)-TRUNC($AD56+$AK56/12+AM$2/12))*12)</f>
        <v>1</v>
      </c>
      <c r="AN56" s="188" t="n">
        <f aca="false">IF((($AD56+$AK56/12+AN$2/12)-TRUNC($AD56+$AK56/12+AN$2/12))*12=0,1,(($AD56+$AK56/12+AN$2/12)-TRUNC($AD56+$AK56/12+AN$2/12))*12)</f>
        <v>1</v>
      </c>
      <c r="AO56" s="188" t="n">
        <v>5</v>
      </c>
      <c r="AP56" s="188" t="n">
        <f aca="false">IF((($AD56+$AK56/12+AP$2/12)-TRUNC($AD56+$AK56/12+AP$2/12))*12=0,1,(($AD56+$AK56/12+AP$2/12)-TRUNC($AD56+$AK56/12+AP$2/12))*12)</f>
        <v>11.0000000000009</v>
      </c>
      <c r="AQ56" s="39"/>
      <c r="AR56" s="39"/>
      <c r="AS56" s="39"/>
      <c r="AT56" s="39"/>
      <c r="AU56" s="39"/>
      <c r="AV56" s="39"/>
      <c r="AW56" s="39"/>
      <c r="AX56" s="39" t="n">
        <v>2035</v>
      </c>
      <c r="AY56" s="39" t="n">
        <v>2034</v>
      </c>
      <c r="AZ56" s="39" t="n">
        <v>2034</v>
      </c>
      <c r="BA56" s="39" t="n">
        <v>2034</v>
      </c>
      <c r="BB56" s="39" t="n">
        <v>2034</v>
      </c>
      <c r="BC56" s="39" t="n">
        <f aca="false">AH56+8</f>
        <v>2033</v>
      </c>
      <c r="BD56" s="39" t="n">
        <v>2034</v>
      </c>
      <c r="BE56" s="39" t="n">
        <v>10</v>
      </c>
      <c r="BF56" s="39" t="n">
        <v>10</v>
      </c>
      <c r="BG56" s="39" t="n">
        <v>10</v>
      </c>
      <c r="BH56" s="39" t="n">
        <v>10</v>
      </c>
      <c r="BI56" s="39" t="n">
        <v>10</v>
      </c>
      <c r="BJ56" s="39" t="n">
        <f aca="false">AO56</f>
        <v>5</v>
      </c>
      <c r="BK56" s="39" t="n">
        <v>10</v>
      </c>
      <c r="BL56" s="189" t="n">
        <v>1.22671925413217</v>
      </c>
      <c r="BM56" s="189" t="n">
        <v>2.26121055381926</v>
      </c>
      <c r="BN56" s="189" t="n">
        <v>2.12520094307601</v>
      </c>
      <c r="BO56" s="189" t="n">
        <v>1.29444963522019</v>
      </c>
      <c r="BP56" s="189" t="n">
        <v>0.323142843416298</v>
      </c>
      <c r="BQ56" s="189" t="n">
        <v>0.14</v>
      </c>
      <c r="BR56" s="189" t="n">
        <v>1.45420005709883</v>
      </c>
      <c r="BS56" s="189" t="n">
        <v>11.9843882768785</v>
      </c>
      <c r="BT56" s="189" t="n">
        <v>-1.74756826751033</v>
      </c>
      <c r="BU56" s="189" t="n">
        <v>-1.71696457934415</v>
      </c>
      <c r="BV56" s="189" t="n">
        <v>-1.44253500467096</v>
      </c>
      <c r="BW56" s="189" t="n">
        <v>0.617682164779912</v>
      </c>
      <c r="BX56" s="189" t="n">
        <v>0.15</v>
      </c>
      <c r="BY56" s="189" t="n">
        <v>-0.495005667380912</v>
      </c>
      <c r="BZ56" s="190" t="n">
        <v>0.15</v>
      </c>
      <c r="CA56" s="190" t="n">
        <v>0.2</v>
      </c>
      <c r="CB56" s="190" t="n">
        <v>0.12</v>
      </c>
      <c r="CC56" s="190" t="n">
        <v>0.08</v>
      </c>
      <c r="CD56" s="190" t="n">
        <v>0.18</v>
      </c>
      <c r="CE56" s="190" t="n">
        <v>0.16</v>
      </c>
      <c r="CF56" s="190" t="n">
        <v>0.05</v>
      </c>
      <c r="CG56" s="190" t="n">
        <v>0.35</v>
      </c>
      <c r="CH56" s="190" t="n">
        <v>0.3</v>
      </c>
      <c r="CI56" s="190" t="n">
        <v>0.38</v>
      </c>
      <c r="CJ56" s="190" t="n">
        <v>0.42</v>
      </c>
      <c r="CK56" s="190" t="n">
        <v>0.32</v>
      </c>
      <c r="CL56" s="190" t="n">
        <v>0.34</v>
      </c>
      <c r="CM56" s="190" t="n">
        <v>0.45</v>
      </c>
      <c r="CN56" s="190" t="n">
        <v>0.15</v>
      </c>
      <c r="CO56" s="190" t="n">
        <v>0.2</v>
      </c>
      <c r="CP56" s="190" t="n">
        <v>0.12</v>
      </c>
      <c r="CQ56" s="190" t="n">
        <v>0.08</v>
      </c>
      <c r="CR56" s="190" t="n">
        <v>0.18</v>
      </c>
      <c r="CS56" s="190" t="n">
        <v>0.16</v>
      </c>
      <c r="CT56" s="190" t="n">
        <v>0.05</v>
      </c>
      <c r="CU56" s="190" t="n">
        <v>0.35</v>
      </c>
      <c r="CV56" s="190" t="n">
        <v>0.3</v>
      </c>
      <c r="CW56" s="190" t="n">
        <v>0.38</v>
      </c>
      <c r="CX56" s="190" t="n">
        <v>0.42</v>
      </c>
      <c r="CY56" s="190" t="n">
        <v>0.32</v>
      </c>
      <c r="CZ56" s="190" t="n">
        <v>0.34</v>
      </c>
      <c r="DA56" s="190" t="n">
        <v>0.45</v>
      </c>
    </row>
    <row r="57" customFormat="false" ht="15" hidden="false" customHeight="false" outlineLevel="0" collapsed="false">
      <c r="A57" s="39" t="n">
        <v>40</v>
      </c>
      <c r="B57" s="39" t="s">
        <v>30</v>
      </c>
      <c r="C57" s="39" t="s">
        <v>620</v>
      </c>
      <c r="D57" s="39" t="s">
        <v>587</v>
      </c>
      <c r="E57" s="39" t="s">
        <v>577</v>
      </c>
      <c r="F57" s="39"/>
      <c r="H57" s="39" t="s">
        <v>587</v>
      </c>
      <c r="I57" s="39"/>
      <c r="J57" s="185" t="n">
        <v>0</v>
      </c>
      <c r="K57" s="185" t="n">
        <f aca="false">J57</f>
        <v>0</v>
      </c>
      <c r="L57" s="39"/>
      <c r="M57" s="185" t="n">
        <v>0</v>
      </c>
      <c r="N57" s="185" t="n">
        <v>0.1638</v>
      </c>
      <c r="O57" s="185" t="n">
        <f aca="false">N57</f>
        <v>0.1638</v>
      </c>
      <c r="P57" s="186" t="n">
        <f aca="false">N57</f>
        <v>0.1638</v>
      </c>
      <c r="Q57" s="186" t="n">
        <f aca="false">N57</f>
        <v>0.1638</v>
      </c>
      <c r="R57" s="39" t="n">
        <v>0</v>
      </c>
      <c r="S57" s="39" t="n">
        <f aca="false">IF($M57=1,1,IF($B57="SPRAVATO",1,0))</f>
        <v>0</v>
      </c>
      <c r="T57" s="39" t="n">
        <f aca="false">IF($M57=1,1,IF(OR($B57="SPRAVATO",$B57="Seltorexant"),1,0))</f>
        <v>0</v>
      </c>
      <c r="U57" s="39" t="n">
        <f aca="false">IF($M57=1,1,IF(OR($B57="SPRAVATO",$B57="FAAH in Anxious Distress"),1,0))</f>
        <v>0</v>
      </c>
      <c r="V57" s="39" t="n">
        <f aca="false">IF($M57=1,1,IF(OR($B57="SPRAVATO",$B57="FAAH in Anxious Distress",$B57="Seltorexant"),1,0))</f>
        <v>0</v>
      </c>
      <c r="W57" s="39" t="n">
        <v>0</v>
      </c>
      <c r="X57" s="39" t="n">
        <f aca="false">IF($M57=1,1,ROUND(RANDBETWEEN(0,1),0))</f>
        <v>0</v>
      </c>
      <c r="Y57" s="39" t="n">
        <f aca="false">IF($M57=1,1,ROUND(RANDBETWEEN(0,1),0))</f>
        <v>0</v>
      </c>
      <c r="Z57" s="39" t="n">
        <f aca="false">IF($M57=1,1,ROUND(RANDBETWEEN(0,1),0))</f>
        <v>0</v>
      </c>
      <c r="AA57" s="39" t="n">
        <f aca="false">IF($M57=1,1,ROUND(RANDBETWEEN(0,1),0))</f>
        <v>1</v>
      </c>
      <c r="AB57" s="39" t="n">
        <f aca="false">IF($M57=1,1,ROUND(RANDBETWEEN(0,1),0))</f>
        <v>1</v>
      </c>
      <c r="AC57" s="187" t="n">
        <v>2025</v>
      </c>
      <c r="AD57" s="188" t="n">
        <f aca="false">AC57+1</f>
        <v>2026</v>
      </c>
      <c r="AE57" s="188" t="n">
        <f aca="false">TRUNC($AD57+$AK57/12+AL$2/12)</f>
        <v>2027</v>
      </c>
      <c r="AF57" s="188" t="n">
        <f aca="false">TRUNC($AD57+$AK57/12+AM$2/12)</f>
        <v>2027</v>
      </c>
      <c r="AG57" s="188" t="n">
        <f aca="false">TRUNC($AD57+$AK57/12+AN$2/12)</f>
        <v>2027</v>
      </c>
      <c r="AH57" s="188" t="n">
        <f aca="false">AC57+1</f>
        <v>2026</v>
      </c>
      <c r="AI57" s="188" t="n">
        <f aca="false">TRUNC($AD57+$AK57/12+AP$2/12)</f>
        <v>2026</v>
      </c>
      <c r="AJ57" s="39" t="n">
        <v>6</v>
      </c>
      <c r="AK57" s="39" t="n">
        <v>8</v>
      </c>
      <c r="AL57" s="188" t="n">
        <f aca="false">IF((($AD57+$AK57/12+AL$2/12)-TRUNC($AD57+$AK57/12+AL$2/12))*12=0,1,(($AD57+$AK57/12+AL$2/12)-TRUNC($AD57+$AK57/12+AL$2/12))*12)</f>
        <v>8.00000000000091</v>
      </c>
      <c r="AM57" s="188" t="n">
        <f aca="false">IF((($AD57+$AK57/12+AM$2/12)-TRUNC($AD57+$AK57/12+AM$2/12))*12=0,1,(($AD57+$AK57/12+AM$2/12)-TRUNC($AD57+$AK57/12+AM$2/12))*12)</f>
        <v>9</v>
      </c>
      <c r="AN57" s="188" t="n">
        <f aca="false">IF((($AD57+$AK57/12+AN$2/12)-TRUNC($AD57+$AK57/12+AN$2/12))*12=0,1,(($AD57+$AK57/12+AN$2/12)-TRUNC($AD57+$AK57/12+AN$2/12))*12)</f>
        <v>9</v>
      </c>
      <c r="AO57" s="188" t="n">
        <v>3</v>
      </c>
      <c r="AP57" s="188" t="n">
        <f aca="false">IF((($AD57+$AK57/12+AP$2/12)-TRUNC($AD57+$AK57/12+AP$2/12))*12=0,1,(($AD57+$AK57/12+AP$2/12)-TRUNC($AD57+$AK57/12+AP$2/12))*12)</f>
        <v>8.00000000000091</v>
      </c>
      <c r="AQ57" s="39"/>
      <c r="AR57" s="39"/>
      <c r="AS57" s="39"/>
      <c r="AT57" s="39"/>
      <c r="AU57" s="39"/>
      <c r="AV57" s="39"/>
      <c r="AW57" s="39"/>
      <c r="AX57" s="39" t="n">
        <v>2037</v>
      </c>
      <c r="AY57" s="39" t="n">
        <v>2035</v>
      </c>
      <c r="AZ57" s="39" t="n">
        <v>2035</v>
      </c>
      <c r="BA57" s="39" t="n">
        <v>2035</v>
      </c>
      <c r="BB57" s="39" t="n">
        <v>2035</v>
      </c>
      <c r="BC57" s="39" t="n">
        <v>2033</v>
      </c>
      <c r="BD57" s="39" t="n">
        <v>2035</v>
      </c>
      <c r="BE57" s="39" t="n">
        <v>5</v>
      </c>
      <c r="BF57" s="39" t="n">
        <v>7</v>
      </c>
      <c r="BG57" s="39" t="n">
        <v>7</v>
      </c>
      <c r="BH57" s="39" t="n">
        <v>7</v>
      </c>
      <c r="BI57" s="39" t="n">
        <v>7</v>
      </c>
      <c r="BJ57" s="39" t="n">
        <v>12</v>
      </c>
      <c r="BK57" s="39" t="n">
        <v>7</v>
      </c>
      <c r="BL57" s="189" t="n">
        <v>1.22671925413217</v>
      </c>
      <c r="BM57" s="189" t="n">
        <v>2.26121055381926</v>
      </c>
      <c r="BN57" s="189" t="n">
        <v>2.12520094307601</v>
      </c>
      <c r="BO57" s="189" t="n">
        <v>1.29444963522019</v>
      </c>
      <c r="BP57" s="189" t="n">
        <v>0.323142843416298</v>
      </c>
      <c r="BQ57" s="189" t="n">
        <v>0.14</v>
      </c>
      <c r="BR57" s="189" t="n">
        <v>1.45420005709883</v>
      </c>
      <c r="BS57" s="189" t="n">
        <v>11.9843882768785</v>
      </c>
      <c r="BT57" s="189" t="n">
        <v>-1.74756826751033</v>
      </c>
      <c r="BU57" s="189" t="n">
        <v>-1.71696457934415</v>
      </c>
      <c r="BV57" s="189" t="n">
        <v>-1.44253500467096</v>
      </c>
      <c r="BW57" s="189" t="n">
        <v>0.617682164779912</v>
      </c>
      <c r="BX57" s="189" t="n">
        <v>0.15</v>
      </c>
      <c r="BY57" s="189" t="n">
        <v>-0.495005667380912</v>
      </c>
      <c r="BZ57" s="190" t="n">
        <v>0.22</v>
      </c>
      <c r="CA57" s="190" t="n">
        <v>0.27</v>
      </c>
      <c r="CB57" s="190" t="n">
        <v>0.17</v>
      </c>
      <c r="CC57" s="190" t="n">
        <v>0.14</v>
      </c>
      <c r="CD57" s="190" t="n">
        <v>0.23</v>
      </c>
      <c r="CE57" s="190" t="n">
        <v>0.23</v>
      </c>
      <c r="CF57" s="190" t="n">
        <v>0.06</v>
      </c>
      <c r="CG57" s="190" t="n">
        <v>0.28</v>
      </c>
      <c r="CH57" s="190" t="n">
        <v>0.23</v>
      </c>
      <c r="CI57" s="190" t="n">
        <v>0.33</v>
      </c>
      <c r="CJ57" s="190" t="n">
        <v>0.36</v>
      </c>
      <c r="CK57" s="190" t="n">
        <v>0.27</v>
      </c>
      <c r="CL57" s="190" t="n">
        <v>0.27</v>
      </c>
      <c r="CM57" s="190" t="n">
        <v>0.45</v>
      </c>
      <c r="CN57" s="190" t="n">
        <v>0.22</v>
      </c>
      <c r="CO57" s="190" t="n">
        <v>0.27</v>
      </c>
      <c r="CP57" s="190" t="n">
        <v>0.17</v>
      </c>
      <c r="CQ57" s="190" t="n">
        <v>0.14</v>
      </c>
      <c r="CR57" s="190" t="n">
        <v>0.23</v>
      </c>
      <c r="CS57" s="190" t="n">
        <v>0.23</v>
      </c>
      <c r="CT57" s="190" t="n">
        <v>0.06</v>
      </c>
      <c r="CU57" s="190" t="n">
        <v>0.28</v>
      </c>
      <c r="CV57" s="190" t="n">
        <v>0.23</v>
      </c>
      <c r="CW57" s="190" t="n">
        <v>0.33</v>
      </c>
      <c r="CX57" s="190" t="n">
        <v>0.36</v>
      </c>
      <c r="CY57" s="190" t="n">
        <v>0.27</v>
      </c>
      <c r="CZ57" s="190" t="n">
        <v>0.27</v>
      </c>
      <c r="DA57" s="190" t="n">
        <v>0.45</v>
      </c>
    </row>
    <row r="58" customFormat="false" ht="15" hidden="false" customHeight="false" outlineLevel="0" collapsed="false">
      <c r="A58" s="39" t="n">
        <v>41</v>
      </c>
      <c r="B58" s="39" t="s">
        <v>33</v>
      </c>
      <c r="C58" s="39" t="s">
        <v>576</v>
      </c>
      <c r="D58" s="39" t="s">
        <v>571</v>
      </c>
      <c r="E58" s="39" t="s">
        <v>621</v>
      </c>
      <c r="F58" s="39"/>
      <c r="H58" s="39" t="s">
        <v>571</v>
      </c>
      <c r="I58" s="39"/>
      <c r="J58" s="185" t="n">
        <v>0</v>
      </c>
      <c r="K58" s="185" t="n">
        <f aca="false">J58</f>
        <v>0</v>
      </c>
      <c r="L58" s="39"/>
      <c r="M58" s="185" t="n">
        <v>0.13923</v>
      </c>
      <c r="N58" s="185" t="n">
        <v>0.13923</v>
      </c>
      <c r="O58" s="185" t="n">
        <f aca="false">N58</f>
        <v>0.13923</v>
      </c>
      <c r="P58" s="186" t="n">
        <f aca="false">N58</f>
        <v>0.13923</v>
      </c>
      <c r="Q58" s="186" t="n">
        <f aca="false">N58</f>
        <v>0.13923</v>
      </c>
      <c r="R58" s="39" t="n">
        <v>0</v>
      </c>
      <c r="S58" s="39" t="n">
        <f aca="false">IF($M58=1,1,IF($B58="SPRAVATO",1,0))</f>
        <v>0</v>
      </c>
      <c r="T58" s="39" t="n">
        <f aca="false">IF($M58=1,1,IF(OR($B58="SPRAVATO",$B58="Seltorexant"),1,0))</f>
        <v>0</v>
      </c>
      <c r="U58" s="39" t="n">
        <f aca="false">IF($M58=1,1,IF(OR($B58="SPRAVATO",$B58="FAAH in Anxious Distress"),1,0))</f>
        <v>0</v>
      </c>
      <c r="V58" s="39" t="n">
        <f aca="false">IF($M58=1,1,IF(OR($B58="SPRAVATO",$B58="FAAH in Anxious Distress",$B58="Seltorexant"),1,0))</f>
        <v>0</v>
      </c>
      <c r="W58" s="39" t="n">
        <v>0</v>
      </c>
      <c r="X58" s="39" t="n">
        <f aca="false">IF($M58=1,1,ROUND(RANDBETWEEN(0,1),0))</f>
        <v>0</v>
      </c>
      <c r="Y58" s="39" t="n">
        <f aca="false">IF($M58=1,1,ROUND(RANDBETWEEN(0,1),0))</f>
        <v>1</v>
      </c>
      <c r="Z58" s="39" t="n">
        <f aca="false">IF($M58=1,1,ROUND(RANDBETWEEN(0,1),0))</f>
        <v>0</v>
      </c>
      <c r="AA58" s="39" t="n">
        <f aca="false">IF($M58=1,1,ROUND(RANDBETWEEN(0,1),0))</f>
        <v>0</v>
      </c>
      <c r="AB58" s="39" t="n">
        <f aca="false">IF($M58=1,1,ROUND(RANDBETWEEN(0,1),0))</f>
        <v>1</v>
      </c>
      <c r="AC58" s="187" t="n">
        <v>2025</v>
      </c>
      <c r="AD58" s="188" t="n">
        <f aca="false">AC58+1</f>
        <v>2026</v>
      </c>
      <c r="AE58" s="188" t="n">
        <f aca="false">TRUNC($AD58+$AK58/12+AL$2/12)</f>
        <v>2027</v>
      </c>
      <c r="AF58" s="188" t="n">
        <f aca="false">TRUNC($AD58+$AK58/12+AM$2/12)</f>
        <v>2027</v>
      </c>
      <c r="AG58" s="188" t="n">
        <f aca="false">TRUNC($AD58+$AK58/12+AN$2/12)</f>
        <v>2027</v>
      </c>
      <c r="AH58" s="188" t="n">
        <f aca="false">AC58+1</f>
        <v>2026</v>
      </c>
      <c r="AI58" s="188" t="n">
        <f aca="false">TRUNC($AD58+$AK58/12+AP$2/12)</f>
        <v>2026</v>
      </c>
      <c r="AJ58" s="39" t="n">
        <v>7</v>
      </c>
      <c r="AK58" s="39" t="n">
        <v>3</v>
      </c>
      <c r="AL58" s="188" t="n">
        <f aca="false">IF((($AD58+$AK58/12+AL$2/12)-TRUNC($AD58+$AK58/12+AL$2/12))*12=0,1,(($AD58+$AK58/12+AL$2/12)-TRUNC($AD58+$AK58/12+AL$2/12))*12)</f>
        <v>3</v>
      </c>
      <c r="AM58" s="188" t="n">
        <f aca="false">IF((($AD58+$AK58/12+AM$2/12)-TRUNC($AD58+$AK58/12+AM$2/12))*12=0,1,(($AD58+$AK58/12+AM$2/12)-TRUNC($AD58+$AK58/12+AM$2/12))*12)</f>
        <v>3.99999999999909</v>
      </c>
      <c r="AN58" s="188" t="n">
        <f aca="false">IF((($AD58+$AK58/12+AN$2/12)-TRUNC($AD58+$AK58/12+AN$2/12))*12=0,1,(($AD58+$AK58/12+AN$2/12)-TRUNC($AD58+$AK58/12+AN$2/12))*12)</f>
        <v>3.99999999999909</v>
      </c>
      <c r="AO58" s="188" t="n">
        <f aca="false">AJ58</f>
        <v>7</v>
      </c>
      <c r="AP58" s="188" t="n">
        <f aca="false">IF((($AD58+$AK58/12+AP$2/12)-TRUNC($AD58+$AK58/12+AP$2/12))*12=0,1,(($AD58+$AK58/12+AP$2/12)-TRUNC($AD58+$AK58/12+AP$2/12))*12)</f>
        <v>3</v>
      </c>
      <c r="AQ58" s="39"/>
      <c r="AR58" s="39"/>
      <c r="AS58" s="39"/>
      <c r="AT58" s="39"/>
      <c r="AU58" s="39"/>
      <c r="AV58" s="39"/>
      <c r="AW58" s="39"/>
      <c r="AX58" s="39" t="n">
        <v>2034</v>
      </c>
      <c r="AY58" s="39" t="n">
        <v>2036</v>
      </c>
      <c r="AZ58" s="39" t="n">
        <v>2036</v>
      </c>
      <c r="BA58" s="39" t="n">
        <v>2036</v>
      </c>
      <c r="BB58" s="39" t="n">
        <v>2036</v>
      </c>
      <c r="BC58" s="39" t="n">
        <f aca="false">AH58+8</f>
        <v>2034</v>
      </c>
      <c r="BD58" s="39" t="n">
        <v>2036</v>
      </c>
      <c r="BE58" s="39" t="n">
        <v>7</v>
      </c>
      <c r="BF58" s="39" t="n">
        <v>3</v>
      </c>
      <c r="BG58" s="39" t="n">
        <v>3</v>
      </c>
      <c r="BH58" s="39" t="n">
        <v>3</v>
      </c>
      <c r="BI58" s="39" t="n">
        <v>3</v>
      </c>
      <c r="BJ58" s="39" t="n">
        <f aca="false">AO58</f>
        <v>7</v>
      </c>
      <c r="BK58" s="39" t="n">
        <v>3</v>
      </c>
      <c r="BL58" s="189" t="n">
        <v>1.22671925413217</v>
      </c>
      <c r="BM58" s="189" t="n">
        <v>2.26121055381926</v>
      </c>
      <c r="BN58" s="189" t="n">
        <v>2.12520094307601</v>
      </c>
      <c r="BO58" s="189" t="n">
        <v>1.29444963522019</v>
      </c>
      <c r="BP58" s="189" t="n">
        <v>0.323142843416298</v>
      </c>
      <c r="BQ58" s="189" t="n">
        <v>0.14</v>
      </c>
      <c r="BR58" s="189" t="n">
        <v>1.45420005709883</v>
      </c>
      <c r="BS58" s="189" t="n">
        <v>11.9843882768785</v>
      </c>
      <c r="BT58" s="189" t="n">
        <v>-1.74756826751033</v>
      </c>
      <c r="BU58" s="189" t="n">
        <v>-1.71696457934415</v>
      </c>
      <c r="BV58" s="189" t="n">
        <v>-1.44253500467096</v>
      </c>
      <c r="BW58" s="189" t="n">
        <v>0.617682164779912</v>
      </c>
      <c r="BX58" s="189" t="n">
        <v>0.15</v>
      </c>
      <c r="BY58" s="189" t="n">
        <v>-0.495005667380912</v>
      </c>
      <c r="BZ58" s="190" t="n">
        <v>0.15</v>
      </c>
      <c r="CA58" s="190" t="n">
        <v>0.2</v>
      </c>
      <c r="CB58" s="190" t="n">
        <v>0.12</v>
      </c>
      <c r="CC58" s="190" t="n">
        <v>0.08</v>
      </c>
      <c r="CD58" s="190" t="n">
        <v>0.18</v>
      </c>
      <c r="CE58" s="190" t="n">
        <v>0.16</v>
      </c>
      <c r="CF58" s="190" t="n">
        <v>0.05</v>
      </c>
      <c r="CG58" s="190" t="n">
        <v>0.35</v>
      </c>
      <c r="CH58" s="190" t="n">
        <v>0.3</v>
      </c>
      <c r="CI58" s="190" t="n">
        <v>0.38</v>
      </c>
      <c r="CJ58" s="190" t="n">
        <v>0.42</v>
      </c>
      <c r="CK58" s="190" t="n">
        <v>0.32</v>
      </c>
      <c r="CL58" s="190" t="n">
        <v>0.34</v>
      </c>
      <c r="CM58" s="190" t="n">
        <v>0.45</v>
      </c>
      <c r="CN58" s="190" t="n">
        <v>0.15</v>
      </c>
      <c r="CO58" s="190" t="n">
        <v>0.2</v>
      </c>
      <c r="CP58" s="190" t="n">
        <v>0.12</v>
      </c>
      <c r="CQ58" s="190" t="n">
        <v>0.08</v>
      </c>
      <c r="CR58" s="190" t="n">
        <v>0.18</v>
      </c>
      <c r="CS58" s="190" t="n">
        <v>0.16</v>
      </c>
      <c r="CT58" s="190" t="n">
        <v>0.05</v>
      </c>
      <c r="CU58" s="190" t="n">
        <v>0.35</v>
      </c>
      <c r="CV58" s="190" t="n">
        <v>0.3</v>
      </c>
      <c r="CW58" s="190" t="n">
        <v>0.38</v>
      </c>
      <c r="CX58" s="190" t="n">
        <v>0.42</v>
      </c>
      <c r="CY58" s="190" t="n">
        <v>0.32</v>
      </c>
      <c r="CZ58" s="190" t="n">
        <v>0.34</v>
      </c>
      <c r="DA58" s="190" t="n">
        <v>0.45</v>
      </c>
    </row>
    <row r="59" customFormat="false" ht="15" hidden="false" customHeight="false" outlineLevel="0" collapsed="false">
      <c r="A59" s="39" t="n">
        <v>75</v>
      </c>
      <c r="B59" s="39" t="s">
        <v>7</v>
      </c>
      <c r="C59" s="39" t="s">
        <v>528</v>
      </c>
      <c r="D59" s="39" t="s">
        <v>579</v>
      </c>
      <c r="E59" s="39" t="s">
        <v>592</v>
      </c>
      <c r="F59" s="39"/>
      <c r="H59" s="39" t="s">
        <v>579</v>
      </c>
      <c r="I59" s="39"/>
      <c r="J59" s="185" t="n">
        <v>1</v>
      </c>
      <c r="K59" s="185" t="n">
        <f aca="false">J59</f>
        <v>1</v>
      </c>
      <c r="L59" s="39"/>
      <c r="M59" s="185" t="n">
        <v>1</v>
      </c>
      <c r="N59" s="185" t="n">
        <v>1</v>
      </c>
      <c r="O59" s="185" t="n">
        <f aca="false">N59</f>
        <v>1</v>
      </c>
      <c r="P59" s="186" t="n">
        <f aca="false">N59</f>
        <v>1</v>
      </c>
      <c r="Q59" s="186" t="n">
        <f aca="false">N59</f>
        <v>1</v>
      </c>
      <c r="R59" s="186" t="n">
        <v>1</v>
      </c>
      <c r="S59" s="39" t="n">
        <f aca="false">IF($M59=1,1,IF($B59="SPRAVATO",1,0))</f>
        <v>1</v>
      </c>
      <c r="T59" s="39" t="n">
        <f aca="false">IF($M59=1,1,IF(OR($B59="SPRAVATO",$B59="Seltorexant"),1,0))</f>
        <v>1</v>
      </c>
      <c r="U59" s="39" t="n">
        <f aca="false">IF($M59=1,1,IF(OR($B59="SPRAVATO",$B59="FAAH in Anxious Distress"),1,0))</f>
        <v>1</v>
      </c>
      <c r="V59" s="39" t="n">
        <f aca="false">IF($M59=1,1,IF(OR($B59="SPRAVATO",$B59="FAAH in Anxious Distress",$B59="Seltorexant"),1,0))</f>
        <v>1</v>
      </c>
      <c r="W59" s="39" t="n">
        <v>1</v>
      </c>
      <c r="X59" s="39" t="n">
        <f aca="false">IF($M59=1,1,ROUND(RANDBETWEEN(0,1),0))</f>
        <v>1</v>
      </c>
      <c r="Y59" s="39" t="n">
        <f aca="false">IF($M59=1,1,ROUND(RANDBETWEEN(0,1),0))</f>
        <v>1</v>
      </c>
      <c r="Z59" s="39" t="n">
        <f aca="false">IF($M59=1,1,ROUND(RANDBETWEEN(0,1),0))</f>
        <v>1</v>
      </c>
      <c r="AA59" s="39" t="n">
        <f aca="false">IF($M59=1,1,ROUND(RANDBETWEEN(0,1),0))</f>
        <v>1</v>
      </c>
      <c r="AB59" s="39" t="n">
        <f aca="false">IF($M59=1,1,ROUND(RANDBETWEEN(0,1),0))</f>
        <v>1</v>
      </c>
      <c r="AC59" s="39" t="n">
        <v>1981</v>
      </c>
      <c r="AD59" s="39"/>
      <c r="AE59" s="39"/>
      <c r="AF59" s="39" t="n">
        <v>1972</v>
      </c>
      <c r="AG59" s="39" t="n">
        <v>1972</v>
      </c>
      <c r="AH59" s="39"/>
      <c r="AI59" s="39" t="n">
        <v>1972</v>
      </c>
      <c r="AJ59" s="39" t="n">
        <v>1</v>
      </c>
      <c r="AK59" s="39" t="n">
        <v>1</v>
      </c>
      <c r="AL59" s="39" t="n">
        <v>1</v>
      </c>
      <c r="AM59" s="39" t="n">
        <v>1</v>
      </c>
      <c r="AN59" s="39" t="n">
        <v>1</v>
      </c>
      <c r="AO59" s="39" t="n">
        <v>1</v>
      </c>
      <c r="AP59" s="39" t="n">
        <v>1</v>
      </c>
      <c r="AQ59" s="187"/>
      <c r="AR59" s="39"/>
      <c r="AS59" s="39"/>
      <c r="AT59" s="39"/>
      <c r="AU59" s="39"/>
      <c r="AV59" s="39"/>
      <c r="AW59" s="39"/>
      <c r="AX59" s="187" t="n">
        <v>2020</v>
      </c>
      <c r="AY59" s="39"/>
      <c r="AZ59" s="39"/>
      <c r="BA59" s="39" t="n">
        <v>1982</v>
      </c>
      <c r="BB59" s="39" t="n">
        <f aca="false">BA59</f>
        <v>1982</v>
      </c>
      <c r="BC59" s="39"/>
      <c r="BD59" s="39" t="n">
        <v>1982</v>
      </c>
      <c r="BE59" s="187" t="n">
        <v>6</v>
      </c>
      <c r="BF59" s="39" t="n">
        <v>1</v>
      </c>
      <c r="BG59" s="39" t="n">
        <v>1</v>
      </c>
      <c r="BH59" s="39" t="n">
        <v>1</v>
      </c>
      <c r="BI59" s="39" t="n">
        <v>1</v>
      </c>
      <c r="BJ59" s="39" t="n">
        <v>1</v>
      </c>
      <c r="BK59" s="39" t="n">
        <v>1</v>
      </c>
      <c r="BL59" s="189" t="n">
        <v>1.22671925413217</v>
      </c>
      <c r="BM59" s="189" t="n">
        <v>2.26121055381926</v>
      </c>
      <c r="BN59" s="189" t="n">
        <v>2.12520094307601</v>
      </c>
      <c r="BO59" s="189" t="n">
        <v>1.29444963522019</v>
      </c>
      <c r="BP59" s="189" t="n">
        <v>0.323142843416298</v>
      </c>
      <c r="BQ59" s="189" t="n">
        <v>0.14</v>
      </c>
      <c r="BR59" s="189" t="n">
        <v>1.45420005709883</v>
      </c>
      <c r="BS59" s="189" t="n">
        <v>11.9843882768785</v>
      </c>
      <c r="BT59" s="189" t="n">
        <v>-1.74756826751033</v>
      </c>
      <c r="BU59" s="189" t="n">
        <v>-1.71696457934415</v>
      </c>
      <c r="BV59" s="189" t="n">
        <v>-1.44253500467096</v>
      </c>
      <c r="BW59" s="189" t="n">
        <v>0.617682164779912</v>
      </c>
      <c r="BX59" s="189" t="n">
        <v>0.15</v>
      </c>
      <c r="BY59" s="189" t="n">
        <v>-0.495005667380912</v>
      </c>
      <c r="BZ59" s="190" t="n">
        <v>0.15</v>
      </c>
      <c r="CA59" s="190" t="n">
        <v>0.2</v>
      </c>
      <c r="CB59" s="190" t="n">
        <v>0.12</v>
      </c>
      <c r="CC59" s="190" t="n">
        <v>0.08</v>
      </c>
      <c r="CD59" s="190" t="n">
        <v>0.18</v>
      </c>
      <c r="CE59" s="190" t="n">
        <v>0.16</v>
      </c>
      <c r="CF59" s="190" t="n">
        <v>0.05</v>
      </c>
      <c r="CG59" s="190" t="n">
        <v>0.35</v>
      </c>
      <c r="CH59" s="190" t="n">
        <v>0.3</v>
      </c>
      <c r="CI59" s="190" t="n">
        <v>0.38</v>
      </c>
      <c r="CJ59" s="190" t="n">
        <v>0.42</v>
      </c>
      <c r="CK59" s="190" t="n">
        <v>0.32</v>
      </c>
      <c r="CL59" s="190" t="n">
        <v>0.34</v>
      </c>
      <c r="CM59" s="190" t="n">
        <v>0.45</v>
      </c>
      <c r="CN59" s="190" t="n">
        <v>0.15</v>
      </c>
      <c r="CO59" s="190" t="n">
        <v>0.2</v>
      </c>
      <c r="CP59" s="190" t="n">
        <v>0.12</v>
      </c>
      <c r="CQ59" s="190" t="n">
        <v>0.08</v>
      </c>
      <c r="CR59" s="190" t="n">
        <v>0.18</v>
      </c>
      <c r="CS59" s="190" t="n">
        <v>0.16</v>
      </c>
      <c r="CT59" s="190" t="n">
        <v>0.05</v>
      </c>
      <c r="CU59" s="190" t="n">
        <v>0.35</v>
      </c>
      <c r="CV59" s="190" t="n">
        <v>0.3</v>
      </c>
      <c r="CW59" s="190" t="n">
        <v>0.38</v>
      </c>
      <c r="CX59" s="190" t="n">
        <v>0.42</v>
      </c>
      <c r="CY59" s="190" t="n">
        <v>0.32</v>
      </c>
      <c r="CZ59" s="190" t="n">
        <v>0.34</v>
      </c>
      <c r="DA59" s="190" t="n">
        <v>0.45</v>
      </c>
    </row>
    <row r="60" customFormat="false" ht="15" hidden="false" customHeight="false" outlineLevel="0" collapsed="false">
      <c r="A60" s="39" t="n">
        <v>76</v>
      </c>
      <c r="B60" s="39" t="s">
        <v>71</v>
      </c>
      <c r="C60" s="39" t="s">
        <v>527</v>
      </c>
      <c r="D60" s="39" t="s">
        <v>579</v>
      </c>
      <c r="E60" s="39" t="s">
        <v>592</v>
      </c>
      <c r="F60" s="39"/>
      <c r="H60" s="39" t="s">
        <v>579</v>
      </c>
      <c r="I60" s="185" t="n">
        <v>1</v>
      </c>
      <c r="J60" s="185" t="n">
        <v>1</v>
      </c>
      <c r="K60" s="185" t="n">
        <v>1</v>
      </c>
      <c r="L60" s="185" t="n">
        <v>1</v>
      </c>
      <c r="M60" s="185" t="n">
        <v>1</v>
      </c>
      <c r="N60" s="185" t="n">
        <v>1</v>
      </c>
      <c r="O60" s="185" t="n">
        <v>1</v>
      </c>
      <c r="P60" s="185" t="n">
        <v>1</v>
      </c>
      <c r="Q60" s="185" t="n">
        <v>1</v>
      </c>
      <c r="R60" s="185" t="n">
        <v>1</v>
      </c>
      <c r="S60" s="39" t="n">
        <f aca="false">IF($M60=1,1,IF($B60="SPRAVATO",1,0))</f>
        <v>1</v>
      </c>
      <c r="T60" s="39" t="n">
        <f aca="false">IF($M60=1,1,IF(OR($B60="SPRAVATO",$B60="Seltorexant"),1,0))</f>
        <v>1</v>
      </c>
      <c r="U60" s="39" t="n">
        <f aca="false">IF($M60=1,1,IF(OR($B60="SPRAVATO",$B60="FAAH in Anxious Distress"),1,0))</f>
        <v>1</v>
      </c>
      <c r="V60" s="39" t="n">
        <f aca="false">IF($M60=1,1,IF(OR($B60="SPRAVATO",$B60="FAAH in Anxious Distress",$B60="Seltorexant"),1,0))</f>
        <v>1</v>
      </c>
      <c r="W60" s="39" t="n">
        <v>1</v>
      </c>
      <c r="X60" s="39" t="n">
        <f aca="false">IF($M60=1,1,ROUND(RANDBETWEEN(0,1),0))</f>
        <v>1</v>
      </c>
      <c r="Y60" s="39" t="n">
        <f aca="false">IF($M60=1,1,ROUND(RANDBETWEEN(0,1),0))</f>
        <v>1</v>
      </c>
      <c r="Z60" s="39" t="n">
        <f aca="false">IF($M60=1,1,ROUND(RANDBETWEEN(0,1),0))</f>
        <v>1</v>
      </c>
      <c r="AA60" s="39" t="n">
        <f aca="false">IF($M60=1,1,ROUND(RANDBETWEEN(0,1),0))</f>
        <v>1</v>
      </c>
      <c r="AB60" s="39" t="n">
        <f aca="false">IF($M60=1,1,ROUND(RANDBETWEEN(0,1),0))</f>
        <v>1</v>
      </c>
      <c r="AC60" s="191"/>
      <c r="AD60" s="39" t="n">
        <v>2009</v>
      </c>
      <c r="AE60" s="39" t="n">
        <v>2009</v>
      </c>
      <c r="AF60" s="39" t="n">
        <v>2010</v>
      </c>
      <c r="AG60" s="39" t="n">
        <v>2009</v>
      </c>
      <c r="AH60" s="39"/>
      <c r="AI60" s="39" t="n">
        <v>2010</v>
      </c>
      <c r="AJ60" s="39"/>
      <c r="AK60" s="39" t="n">
        <v>4</v>
      </c>
      <c r="AL60" s="39" t="n">
        <v>5</v>
      </c>
      <c r="AM60" s="39" t="n">
        <v>10</v>
      </c>
      <c r="AN60" s="39" t="n">
        <v>9</v>
      </c>
      <c r="AO60" s="39"/>
      <c r="AP60" s="39" t="n">
        <v>6</v>
      </c>
      <c r="AX60" s="39"/>
      <c r="AY60" s="39" t="n">
        <f aca="false">AD60+10</f>
        <v>2019</v>
      </c>
      <c r="AZ60" s="39" t="n">
        <f aca="false">AE60+10</f>
        <v>2019</v>
      </c>
      <c r="BA60" s="39" t="n">
        <f aca="false">AF60+10</f>
        <v>2020</v>
      </c>
      <c r="BB60" s="39" t="n">
        <f aca="false">AG60+10</f>
        <v>2019</v>
      </c>
      <c r="BC60" s="39"/>
      <c r="BD60" s="39" t="n">
        <f aca="false">AI60+10</f>
        <v>2020</v>
      </c>
      <c r="BE60" s="39"/>
      <c r="BF60" s="39" t="n">
        <f aca="false">AK60</f>
        <v>4</v>
      </c>
      <c r="BG60" s="39" t="n">
        <f aca="false">AL60</f>
        <v>5</v>
      </c>
      <c r="BH60" s="39" t="n">
        <f aca="false">AM60</f>
        <v>10</v>
      </c>
      <c r="BI60" s="39" t="n">
        <f aca="false">AN60</f>
        <v>9</v>
      </c>
      <c r="BJ60" s="39"/>
      <c r="BK60" s="39" t="n">
        <f aca="false">AP60</f>
        <v>6</v>
      </c>
      <c r="BL60" s="189" t="n">
        <v>1.22671925413217</v>
      </c>
      <c r="BM60" s="189" t="n">
        <v>2.26121055381926</v>
      </c>
      <c r="BN60" s="189" t="n">
        <v>2.12520094307601</v>
      </c>
      <c r="BO60" s="189" t="n">
        <v>1.29444963522019</v>
      </c>
      <c r="BP60" s="189" t="n">
        <v>0.323142843416298</v>
      </c>
      <c r="BQ60" s="189" t="n">
        <v>0.14</v>
      </c>
      <c r="BR60" s="189" t="n">
        <v>1.45420005709883</v>
      </c>
      <c r="BS60" s="189" t="n">
        <v>11.9843882768785</v>
      </c>
      <c r="BT60" s="189" t="n">
        <v>-1.74756826751033</v>
      </c>
      <c r="BU60" s="189" t="n">
        <v>-1.71696457934415</v>
      </c>
      <c r="BV60" s="189" t="n">
        <v>-1.44253500467096</v>
      </c>
      <c r="BW60" s="189" t="n">
        <v>0.617682164779912</v>
      </c>
      <c r="BX60" s="189" t="n">
        <v>0.15</v>
      </c>
      <c r="BY60" s="189" t="n">
        <v>-0.495005667380912</v>
      </c>
      <c r="BZ60" s="190" t="n">
        <v>0.15</v>
      </c>
      <c r="CA60" s="190" t="n">
        <v>0.2</v>
      </c>
      <c r="CB60" s="190" t="n">
        <v>0.12</v>
      </c>
      <c r="CC60" s="190" t="n">
        <v>0.08</v>
      </c>
      <c r="CD60" s="190" t="n">
        <v>0.18</v>
      </c>
      <c r="CE60" s="190" t="n">
        <v>0.16</v>
      </c>
      <c r="CF60" s="190" t="n">
        <v>0.05</v>
      </c>
      <c r="CG60" s="190" t="n">
        <v>0.35</v>
      </c>
      <c r="CH60" s="190" t="n">
        <v>0.3</v>
      </c>
      <c r="CI60" s="190" t="n">
        <v>0.38</v>
      </c>
      <c r="CJ60" s="190" t="n">
        <v>0.42</v>
      </c>
      <c r="CK60" s="190" t="n">
        <v>0.32</v>
      </c>
      <c r="CL60" s="190" t="n">
        <v>0.34</v>
      </c>
      <c r="CM60" s="190" t="n">
        <v>0.45</v>
      </c>
      <c r="CN60" s="190" t="n">
        <v>0.15</v>
      </c>
      <c r="CO60" s="190" t="n">
        <v>0.2</v>
      </c>
      <c r="CP60" s="190" t="n">
        <v>0.12</v>
      </c>
      <c r="CQ60" s="190" t="n">
        <v>0.08</v>
      </c>
      <c r="CR60" s="190" t="n">
        <v>0.18</v>
      </c>
      <c r="CS60" s="190" t="n">
        <v>0.16</v>
      </c>
      <c r="CT60" s="190" t="n">
        <v>0.05</v>
      </c>
      <c r="CU60" s="190" t="n">
        <v>0.35</v>
      </c>
      <c r="CV60" s="190" t="n">
        <v>0.3</v>
      </c>
      <c r="CW60" s="190" t="n">
        <v>0.38</v>
      </c>
      <c r="CX60" s="190" t="n">
        <v>0.42</v>
      </c>
      <c r="CY60" s="190" t="n">
        <v>0.32</v>
      </c>
      <c r="CZ60" s="190" t="n">
        <v>0.34</v>
      </c>
      <c r="DA60" s="190" t="n">
        <v>0.45</v>
      </c>
    </row>
    <row r="61" customFormat="false" ht="15" hidden="false" customHeight="false" outlineLevel="0" collapsed="false">
      <c r="A61" s="39" t="n">
        <v>77</v>
      </c>
      <c r="B61" s="39" t="s">
        <v>72</v>
      </c>
      <c r="C61" s="39" t="s">
        <v>615</v>
      </c>
      <c r="D61" s="39" t="s">
        <v>579</v>
      </c>
      <c r="E61" s="39" t="s">
        <v>592</v>
      </c>
      <c r="F61" s="39"/>
      <c r="H61" s="39" t="s">
        <v>579</v>
      </c>
      <c r="I61" s="185" t="n">
        <v>1</v>
      </c>
      <c r="J61" s="185" t="n">
        <v>1</v>
      </c>
      <c r="K61" s="185" t="n">
        <v>1</v>
      </c>
      <c r="L61" s="185" t="n">
        <v>1</v>
      </c>
      <c r="M61" s="185" t="n">
        <v>1</v>
      </c>
      <c r="N61" s="185" t="n">
        <v>1</v>
      </c>
      <c r="O61" s="185" t="n">
        <v>1</v>
      </c>
      <c r="P61" s="185" t="n">
        <v>1</v>
      </c>
      <c r="Q61" s="185" t="n">
        <v>1</v>
      </c>
      <c r="R61" s="185" t="n">
        <v>1</v>
      </c>
      <c r="S61" s="39" t="n">
        <f aca="false">IF($M61=1,1,IF($B61="SPRAVATO",1,0))</f>
        <v>1</v>
      </c>
      <c r="T61" s="39" t="n">
        <f aca="false">IF($M61=1,1,IF(OR($B61="SPRAVATO",$B61="Seltorexant"),1,0))</f>
        <v>1</v>
      </c>
      <c r="U61" s="39" t="n">
        <f aca="false">IF($M61=1,1,IF(OR($B61="SPRAVATO",$B61="FAAH in Anxious Distress"),1,0))</f>
        <v>1</v>
      </c>
      <c r="V61" s="39" t="n">
        <f aca="false">IF($M61=1,1,IF(OR($B61="SPRAVATO",$B61="FAAH in Anxious Distress",$B61="Seltorexant"),1,0))</f>
        <v>1</v>
      </c>
      <c r="W61" s="39" t="n">
        <v>1</v>
      </c>
      <c r="X61" s="39" t="n">
        <f aca="false">IF($M61=1,1,ROUND(RANDBETWEEN(0,1),0))</f>
        <v>1</v>
      </c>
      <c r="Y61" s="39" t="n">
        <f aca="false">IF($M61=1,1,ROUND(RANDBETWEEN(0,1),0))</f>
        <v>1</v>
      </c>
      <c r="Z61" s="39" t="n">
        <f aca="false">IF($M61=1,1,ROUND(RANDBETWEEN(0,1),0))</f>
        <v>1</v>
      </c>
      <c r="AA61" s="39" t="n">
        <f aca="false">IF($M61=1,1,ROUND(RANDBETWEEN(0,1),0))</f>
        <v>1</v>
      </c>
      <c r="AB61" s="39" t="n">
        <f aca="false">IF($M61=1,1,ROUND(RANDBETWEEN(0,1),0))</f>
        <v>1</v>
      </c>
      <c r="AD61" s="39" t="n">
        <v>1980</v>
      </c>
      <c r="AE61" s="39" t="n">
        <v>1977</v>
      </c>
      <c r="AF61" s="39" t="n">
        <v>1972</v>
      </c>
      <c r="AG61" s="39" t="n">
        <v>1980</v>
      </c>
      <c r="AH61" s="39"/>
      <c r="AI61" s="39" t="n">
        <v>1972</v>
      </c>
      <c r="AJ61" s="39"/>
      <c r="AK61" s="39" t="n">
        <v>10</v>
      </c>
      <c r="AL61" s="39" t="n">
        <v>3</v>
      </c>
      <c r="AM61" s="39" t="n">
        <v>2</v>
      </c>
      <c r="AN61" s="39" t="n">
        <v>9</v>
      </c>
      <c r="AO61" s="39"/>
      <c r="AP61" s="39" t="n">
        <v>1</v>
      </c>
      <c r="AX61" s="39"/>
      <c r="AY61" s="39" t="n">
        <f aca="false">AD61+10</f>
        <v>1990</v>
      </c>
      <c r="AZ61" s="39" t="n">
        <f aca="false">AE61+10</f>
        <v>1987</v>
      </c>
      <c r="BA61" s="39" t="n">
        <f aca="false">AF61+10</f>
        <v>1982</v>
      </c>
      <c r="BB61" s="39" t="n">
        <f aca="false">AG61+10</f>
        <v>1990</v>
      </c>
      <c r="BC61" s="39"/>
      <c r="BD61" s="39" t="n">
        <f aca="false">AI61+10</f>
        <v>1982</v>
      </c>
      <c r="BE61" s="39"/>
      <c r="BF61" s="39" t="n">
        <f aca="false">AK61</f>
        <v>10</v>
      </c>
      <c r="BG61" s="39" t="n">
        <f aca="false">AL61</f>
        <v>3</v>
      </c>
      <c r="BH61" s="39" t="n">
        <f aca="false">AM61</f>
        <v>2</v>
      </c>
      <c r="BI61" s="39" t="n">
        <f aca="false">AN61</f>
        <v>9</v>
      </c>
      <c r="BJ61" s="39"/>
      <c r="BK61" s="39" t="n">
        <f aca="false">AP61</f>
        <v>1</v>
      </c>
      <c r="BL61" s="189" t="n">
        <v>1.22671925413217</v>
      </c>
      <c r="BM61" s="189" t="n">
        <v>2.26121055381926</v>
      </c>
      <c r="BN61" s="189" t="n">
        <v>2.12520094307601</v>
      </c>
      <c r="BO61" s="189" t="n">
        <v>1.29444963522019</v>
      </c>
      <c r="BP61" s="189" t="n">
        <v>0.323142843416298</v>
      </c>
      <c r="BQ61" s="189" t="n">
        <v>0.14</v>
      </c>
      <c r="BR61" s="189" t="n">
        <v>1.45420005709883</v>
      </c>
      <c r="BS61" s="189" t="n">
        <v>11.9843882768785</v>
      </c>
      <c r="BT61" s="189" t="n">
        <v>-1.74756826751033</v>
      </c>
      <c r="BU61" s="189" t="n">
        <v>-1.71696457934415</v>
      </c>
      <c r="BV61" s="189" t="n">
        <v>-1.44253500467096</v>
      </c>
      <c r="BW61" s="189" t="n">
        <v>0.617682164779912</v>
      </c>
      <c r="BX61" s="189" t="n">
        <v>0.15</v>
      </c>
      <c r="BY61" s="189" t="n">
        <v>-0.495005667380912</v>
      </c>
      <c r="BZ61" s="190" t="n">
        <v>0.15</v>
      </c>
      <c r="CA61" s="190" t="n">
        <v>0.2</v>
      </c>
      <c r="CB61" s="190" t="n">
        <v>0.12</v>
      </c>
      <c r="CC61" s="190" t="n">
        <v>0.08</v>
      </c>
      <c r="CD61" s="190" t="n">
        <v>0.18</v>
      </c>
      <c r="CE61" s="190" t="n">
        <v>0.16</v>
      </c>
      <c r="CF61" s="190" t="n">
        <v>0.05</v>
      </c>
      <c r="CG61" s="190" t="n">
        <v>0.35</v>
      </c>
      <c r="CH61" s="190" t="n">
        <v>0.3</v>
      </c>
      <c r="CI61" s="190" t="n">
        <v>0.38</v>
      </c>
      <c r="CJ61" s="190" t="n">
        <v>0.42</v>
      </c>
      <c r="CK61" s="190" t="n">
        <v>0.32</v>
      </c>
      <c r="CL61" s="190" t="n">
        <v>0.34</v>
      </c>
      <c r="CM61" s="190" t="n">
        <v>0.45</v>
      </c>
      <c r="CN61" s="190" t="n">
        <v>0.15</v>
      </c>
      <c r="CO61" s="190" t="n">
        <v>0.2</v>
      </c>
      <c r="CP61" s="190" t="n">
        <v>0.12</v>
      </c>
      <c r="CQ61" s="190" t="n">
        <v>0.08</v>
      </c>
      <c r="CR61" s="190" t="n">
        <v>0.18</v>
      </c>
      <c r="CS61" s="190" t="n">
        <v>0.16</v>
      </c>
      <c r="CT61" s="190" t="n">
        <v>0.05</v>
      </c>
      <c r="CU61" s="190" t="n">
        <v>0.35</v>
      </c>
      <c r="CV61" s="190" t="n">
        <v>0.3</v>
      </c>
      <c r="CW61" s="190" t="n">
        <v>0.38</v>
      </c>
      <c r="CX61" s="190" t="n">
        <v>0.42</v>
      </c>
      <c r="CY61" s="190" t="n">
        <v>0.32</v>
      </c>
      <c r="CZ61" s="190" t="n">
        <v>0.34</v>
      </c>
      <c r="DA61" s="190" t="n">
        <v>0.45</v>
      </c>
    </row>
    <row r="62" customFormat="false" ht="15" hidden="false" customHeight="false" outlineLevel="0" collapsed="false">
      <c r="A62" s="39" t="n">
        <v>78</v>
      </c>
      <c r="B62" s="39" t="s">
        <v>55</v>
      </c>
      <c r="C62" s="39" t="s">
        <v>527</v>
      </c>
      <c r="D62" s="39" t="s">
        <v>579</v>
      </c>
      <c r="E62" s="39" t="s">
        <v>592</v>
      </c>
      <c r="F62" s="39"/>
      <c r="H62" s="39" t="s">
        <v>579</v>
      </c>
      <c r="I62" s="185" t="n">
        <v>1</v>
      </c>
      <c r="J62" s="185" t="n">
        <v>1</v>
      </c>
      <c r="K62" s="185" t="n">
        <v>1</v>
      </c>
      <c r="L62" s="185" t="n">
        <v>1</v>
      </c>
      <c r="M62" s="185" t="n">
        <v>1</v>
      </c>
      <c r="N62" s="185" t="n">
        <v>1</v>
      </c>
      <c r="O62" s="185" t="n">
        <v>1</v>
      </c>
      <c r="P62" s="185" t="n">
        <v>1</v>
      </c>
      <c r="Q62" s="185" t="n">
        <v>1</v>
      </c>
      <c r="R62" s="185" t="n">
        <v>1</v>
      </c>
      <c r="S62" s="39" t="n">
        <f aca="false">IF($M62=1,1,IF($B62="SPRAVATO",1,0))</f>
        <v>1</v>
      </c>
      <c r="T62" s="39" t="n">
        <f aca="false">IF($M62=1,1,IF(OR($B62="SPRAVATO",$B62="Seltorexant"),1,0))</f>
        <v>1</v>
      </c>
      <c r="U62" s="39" t="n">
        <f aca="false">IF($M62=1,1,IF(OR($B62="SPRAVATO",$B62="FAAH in Anxious Distress"),1,0))</f>
        <v>1</v>
      </c>
      <c r="V62" s="39" t="n">
        <f aca="false">IF($M62=1,1,IF(OR($B62="SPRAVATO",$B62="FAAH in Anxious Distress",$B62="Seltorexant"),1,0))</f>
        <v>1</v>
      </c>
      <c r="W62" s="39" t="n">
        <v>1</v>
      </c>
      <c r="X62" s="39" t="n">
        <f aca="false">IF($M62=1,1,ROUND(RANDBETWEEN(0,1),0))</f>
        <v>1</v>
      </c>
      <c r="Y62" s="39" t="n">
        <f aca="false">IF($M62=1,1,ROUND(RANDBETWEEN(0,1),0))</f>
        <v>1</v>
      </c>
      <c r="Z62" s="39" t="n">
        <f aca="false">IF($M62=1,1,ROUND(RANDBETWEEN(0,1),0))</f>
        <v>1</v>
      </c>
      <c r="AA62" s="39" t="n">
        <f aca="false">IF($M62=1,1,ROUND(RANDBETWEEN(0,1),0))</f>
        <v>1</v>
      </c>
      <c r="AB62" s="39" t="n">
        <f aca="false">IF($M62=1,1,ROUND(RANDBETWEEN(0,1),0))</f>
        <v>1</v>
      </c>
      <c r="AC62" s="39" t="n">
        <v>1961</v>
      </c>
      <c r="AD62" s="39" t="n">
        <v>2003</v>
      </c>
      <c r="AE62" s="39" t="n">
        <v>1996</v>
      </c>
      <c r="AF62" s="39" t="n">
        <v>1997</v>
      </c>
      <c r="AG62" s="39" t="n">
        <v>2003</v>
      </c>
      <c r="AH62" s="39"/>
      <c r="AI62" s="39" t="n">
        <v>1997</v>
      </c>
      <c r="AJ62" s="39" t="n">
        <v>6</v>
      </c>
      <c r="AK62" s="39" t="n">
        <v>1</v>
      </c>
      <c r="AL62" s="39" t="n">
        <v>6</v>
      </c>
      <c r="AM62" s="39" t="n">
        <v>12</v>
      </c>
      <c r="AN62" s="39" t="n">
        <v>1</v>
      </c>
      <c r="AO62" s="39"/>
      <c r="AP62" s="39" t="n">
        <v>5</v>
      </c>
      <c r="AX62" s="39" t="n">
        <v>1971</v>
      </c>
      <c r="AY62" s="39" t="n">
        <f aca="false">AD62+10</f>
        <v>2013</v>
      </c>
      <c r="AZ62" s="39" t="n">
        <f aca="false">AE62+10</f>
        <v>2006</v>
      </c>
      <c r="BA62" s="39" t="n">
        <f aca="false">AF62+10</f>
        <v>2007</v>
      </c>
      <c r="BB62" s="39" t="n">
        <f aca="false">AG62+10</f>
        <v>2013</v>
      </c>
      <c r="BC62" s="39"/>
      <c r="BD62" s="39" t="n">
        <f aca="false">AI62+10</f>
        <v>2007</v>
      </c>
      <c r="BE62" s="39" t="n">
        <f aca="false">AJ62</f>
        <v>6</v>
      </c>
      <c r="BF62" s="39" t="n">
        <f aca="false">AK62</f>
        <v>1</v>
      </c>
      <c r="BG62" s="39" t="n">
        <f aca="false">AL62</f>
        <v>6</v>
      </c>
      <c r="BH62" s="39" t="n">
        <f aca="false">AM62</f>
        <v>12</v>
      </c>
      <c r="BI62" s="39" t="n">
        <f aca="false">AN62</f>
        <v>1</v>
      </c>
      <c r="BJ62" s="39"/>
      <c r="BK62" s="39" t="n">
        <f aca="false">AP62</f>
        <v>5</v>
      </c>
      <c r="BL62" s="189" t="n">
        <v>1.22671925413217</v>
      </c>
      <c r="BM62" s="189" t="n">
        <v>2.26121055381926</v>
      </c>
      <c r="BN62" s="189" t="n">
        <v>2.12520094307601</v>
      </c>
      <c r="BO62" s="189" t="n">
        <v>1.29444963522019</v>
      </c>
      <c r="BP62" s="189" t="n">
        <v>0.323142843416298</v>
      </c>
      <c r="BQ62" s="189" t="n">
        <v>0.14</v>
      </c>
      <c r="BR62" s="189" t="n">
        <v>1.45420005709883</v>
      </c>
      <c r="BS62" s="189" t="n">
        <v>11.9843882768785</v>
      </c>
      <c r="BT62" s="189" t="n">
        <v>-1.74756826751033</v>
      </c>
      <c r="BU62" s="189" t="n">
        <v>-1.71696457934415</v>
      </c>
      <c r="BV62" s="189" t="n">
        <v>-1.44253500467096</v>
      </c>
      <c r="BW62" s="189" t="n">
        <v>0.617682164779912</v>
      </c>
      <c r="BX62" s="189" t="n">
        <v>0.15</v>
      </c>
      <c r="BY62" s="189" t="n">
        <v>-0.495005667380912</v>
      </c>
      <c r="BZ62" s="190" t="n">
        <v>0.15</v>
      </c>
      <c r="CA62" s="190" t="n">
        <v>0.2</v>
      </c>
      <c r="CB62" s="190" t="n">
        <v>0.12</v>
      </c>
      <c r="CC62" s="190" t="n">
        <v>0.08</v>
      </c>
      <c r="CD62" s="190" t="n">
        <v>0.18</v>
      </c>
      <c r="CE62" s="190" t="n">
        <v>0.16</v>
      </c>
      <c r="CF62" s="190" t="n">
        <v>0.05</v>
      </c>
      <c r="CG62" s="190" t="n">
        <v>0.35</v>
      </c>
      <c r="CH62" s="190" t="n">
        <v>0.3</v>
      </c>
      <c r="CI62" s="190" t="n">
        <v>0.38</v>
      </c>
      <c r="CJ62" s="190" t="n">
        <v>0.42</v>
      </c>
      <c r="CK62" s="190" t="n">
        <v>0.32</v>
      </c>
      <c r="CL62" s="190" t="n">
        <v>0.34</v>
      </c>
      <c r="CM62" s="190" t="n">
        <v>0.45</v>
      </c>
      <c r="CN62" s="190" t="n">
        <v>0.15</v>
      </c>
      <c r="CO62" s="190" t="n">
        <v>0.2</v>
      </c>
      <c r="CP62" s="190" t="n">
        <v>0.12</v>
      </c>
      <c r="CQ62" s="190" t="n">
        <v>0.08</v>
      </c>
      <c r="CR62" s="190" t="n">
        <v>0.18</v>
      </c>
      <c r="CS62" s="190" t="n">
        <v>0.16</v>
      </c>
      <c r="CT62" s="190" t="n">
        <v>0.05</v>
      </c>
      <c r="CU62" s="190" t="n">
        <v>0.35</v>
      </c>
      <c r="CV62" s="190" t="n">
        <v>0.3</v>
      </c>
      <c r="CW62" s="190" t="n">
        <v>0.38</v>
      </c>
      <c r="CX62" s="190" t="n">
        <v>0.42</v>
      </c>
      <c r="CY62" s="190" t="n">
        <v>0.32</v>
      </c>
      <c r="CZ62" s="190" t="n">
        <v>0.34</v>
      </c>
      <c r="DA62" s="190" t="n">
        <v>0.45</v>
      </c>
    </row>
    <row r="63" customFormat="false" ht="15" hidden="false" customHeight="false" outlineLevel="0" collapsed="false">
      <c r="A63" s="39" t="n">
        <v>79</v>
      </c>
      <c r="B63" s="39" t="s">
        <v>88</v>
      </c>
      <c r="C63" s="39" t="s">
        <v>615</v>
      </c>
      <c r="D63" s="39" t="s">
        <v>579</v>
      </c>
      <c r="E63" s="39" t="s">
        <v>592</v>
      </c>
      <c r="F63" s="39"/>
      <c r="H63" s="39" t="s">
        <v>579</v>
      </c>
      <c r="I63" s="185" t="n">
        <v>1</v>
      </c>
      <c r="J63" s="185" t="n">
        <v>1</v>
      </c>
      <c r="K63" s="185" t="n">
        <v>1</v>
      </c>
      <c r="L63" s="185" t="n">
        <v>1</v>
      </c>
      <c r="M63" s="185" t="n">
        <v>1</v>
      </c>
      <c r="N63" s="185" t="n">
        <v>1</v>
      </c>
      <c r="O63" s="185" t="n">
        <v>1</v>
      </c>
      <c r="P63" s="185" t="n">
        <v>1</v>
      </c>
      <c r="Q63" s="185" t="n">
        <v>1</v>
      </c>
      <c r="R63" s="185" t="n">
        <v>1</v>
      </c>
      <c r="S63" s="39" t="n">
        <f aca="false">IF($M63=1,1,IF($B63="SPRAVATO",1,0))</f>
        <v>1</v>
      </c>
      <c r="T63" s="39" t="n">
        <f aca="false">IF($M63=1,1,IF(OR($B63="SPRAVATO",$B63="Seltorexant"),1,0))</f>
        <v>1</v>
      </c>
      <c r="U63" s="39" t="n">
        <f aca="false">IF($M63=1,1,IF(OR($B63="SPRAVATO",$B63="FAAH in Anxious Distress"),1,0))</f>
        <v>1</v>
      </c>
      <c r="V63" s="39" t="n">
        <f aca="false">IF($M63=1,1,IF(OR($B63="SPRAVATO",$B63="FAAH in Anxious Distress",$B63="Seltorexant"),1,0))</f>
        <v>1</v>
      </c>
      <c r="W63" s="39" t="n">
        <v>1</v>
      </c>
      <c r="X63" s="39" t="n">
        <f aca="false">IF($M63=1,1,ROUND(RANDBETWEEN(0,1),0))</f>
        <v>1</v>
      </c>
      <c r="Y63" s="39" t="n">
        <f aca="false">IF($M63=1,1,ROUND(RANDBETWEEN(0,1),0))</f>
        <v>1</v>
      </c>
      <c r="Z63" s="39" t="n">
        <f aca="false">IF($M63=1,1,ROUND(RANDBETWEEN(0,1),0))</f>
        <v>1</v>
      </c>
      <c r="AA63" s="39" t="n">
        <f aca="false">IF($M63=1,1,ROUND(RANDBETWEEN(0,1),0))</f>
        <v>1</v>
      </c>
      <c r="AB63" s="39" t="n">
        <f aca="false">IF($M63=1,1,ROUND(RANDBETWEEN(0,1),0))</f>
        <v>1</v>
      </c>
      <c r="AD63" s="39" t="n">
        <v>1983</v>
      </c>
      <c r="AE63" s="39" t="n">
        <v>1996</v>
      </c>
      <c r="AF63" s="39" t="n">
        <v>1976</v>
      </c>
      <c r="AG63" s="39" t="n">
        <v>1975</v>
      </c>
      <c r="AH63" s="39"/>
      <c r="AI63" s="39" t="n">
        <v>1982</v>
      </c>
      <c r="AJ63" s="39"/>
      <c r="AK63" s="39" t="n">
        <v>7</v>
      </c>
      <c r="AL63" s="39" t="n">
        <v>7</v>
      </c>
      <c r="AM63" s="39" t="n">
        <v>7</v>
      </c>
      <c r="AN63" s="39" t="n">
        <v>7</v>
      </c>
      <c r="AO63" s="39"/>
      <c r="AP63" s="39" t="n">
        <v>7</v>
      </c>
      <c r="AX63" s="39"/>
      <c r="AY63" s="39" t="n">
        <f aca="false">AD63+10</f>
        <v>1993</v>
      </c>
      <c r="AZ63" s="39" t="n">
        <f aca="false">AE63+10</f>
        <v>2006</v>
      </c>
      <c r="BA63" s="39" t="n">
        <f aca="false">AF63+10</f>
        <v>1986</v>
      </c>
      <c r="BB63" s="39" t="n">
        <f aca="false">AG63+10</f>
        <v>1985</v>
      </c>
      <c r="BC63" s="39"/>
      <c r="BD63" s="39" t="n">
        <f aca="false">AI63+10</f>
        <v>1992</v>
      </c>
      <c r="BE63" s="39"/>
      <c r="BF63" s="39" t="n">
        <f aca="false">AK63</f>
        <v>7</v>
      </c>
      <c r="BG63" s="39" t="n">
        <f aca="false">AL63</f>
        <v>7</v>
      </c>
      <c r="BH63" s="39" t="n">
        <f aca="false">AM63</f>
        <v>7</v>
      </c>
      <c r="BI63" s="39" t="n">
        <f aca="false">AN63</f>
        <v>7</v>
      </c>
      <c r="BJ63" s="39"/>
      <c r="BK63" s="39" t="n">
        <f aca="false">AP63</f>
        <v>7</v>
      </c>
      <c r="BL63" s="189" t="n">
        <v>1.22671925413217</v>
      </c>
      <c r="BM63" s="189" t="n">
        <v>2.26121055381926</v>
      </c>
      <c r="BN63" s="189" t="n">
        <v>2.12520094307601</v>
      </c>
      <c r="BO63" s="189" t="n">
        <v>1.29444963522019</v>
      </c>
      <c r="BP63" s="189" t="n">
        <v>0.323142843416298</v>
      </c>
      <c r="BQ63" s="189" t="n">
        <v>0.14</v>
      </c>
      <c r="BR63" s="189" t="n">
        <v>1.45420005709883</v>
      </c>
      <c r="BS63" s="189" t="n">
        <v>11.9843882768785</v>
      </c>
      <c r="BT63" s="189" t="n">
        <v>-1.74756826751033</v>
      </c>
      <c r="BU63" s="189" t="n">
        <v>-1.71696457934415</v>
      </c>
      <c r="BV63" s="189" t="n">
        <v>-1.44253500467096</v>
      </c>
      <c r="BW63" s="189" t="n">
        <v>0.617682164779912</v>
      </c>
      <c r="BX63" s="189" t="n">
        <v>0.15</v>
      </c>
      <c r="BY63" s="189" t="n">
        <v>-0.495005667380912</v>
      </c>
      <c r="BZ63" s="190" t="n">
        <v>0.15</v>
      </c>
      <c r="CA63" s="190" t="n">
        <v>0.2</v>
      </c>
      <c r="CB63" s="190" t="n">
        <v>0.12</v>
      </c>
      <c r="CC63" s="190" t="n">
        <v>0.08</v>
      </c>
      <c r="CD63" s="190" t="n">
        <v>0.18</v>
      </c>
      <c r="CE63" s="190" t="n">
        <v>0.16</v>
      </c>
      <c r="CF63" s="190" t="n">
        <v>0.05</v>
      </c>
      <c r="CG63" s="190" t="n">
        <v>0.35</v>
      </c>
      <c r="CH63" s="190" t="n">
        <v>0.3</v>
      </c>
      <c r="CI63" s="190" t="n">
        <v>0.38</v>
      </c>
      <c r="CJ63" s="190" t="n">
        <v>0.42</v>
      </c>
      <c r="CK63" s="190" t="n">
        <v>0.32</v>
      </c>
      <c r="CL63" s="190" t="n">
        <v>0.34</v>
      </c>
      <c r="CM63" s="190" t="n">
        <v>0.45</v>
      </c>
      <c r="CN63" s="190" t="n">
        <v>0.15</v>
      </c>
      <c r="CO63" s="190" t="n">
        <v>0.2</v>
      </c>
      <c r="CP63" s="190" t="n">
        <v>0.12</v>
      </c>
      <c r="CQ63" s="190" t="n">
        <v>0.08</v>
      </c>
      <c r="CR63" s="190" t="n">
        <v>0.18</v>
      </c>
      <c r="CS63" s="190" t="n">
        <v>0.16</v>
      </c>
      <c r="CT63" s="190" t="n">
        <v>0.05</v>
      </c>
      <c r="CU63" s="190" t="n">
        <v>0.35</v>
      </c>
      <c r="CV63" s="190" t="n">
        <v>0.3</v>
      </c>
      <c r="CW63" s="190" t="n">
        <v>0.38</v>
      </c>
      <c r="CX63" s="190" t="n">
        <v>0.42</v>
      </c>
      <c r="CY63" s="190" t="n">
        <v>0.32</v>
      </c>
      <c r="CZ63" s="190" t="n">
        <v>0.34</v>
      </c>
      <c r="DA63" s="190" t="n">
        <v>0.45</v>
      </c>
    </row>
    <row r="64" customFormat="false" ht="15" hidden="false" customHeight="false" outlineLevel="0" collapsed="false">
      <c r="A64" s="39" t="n">
        <v>80</v>
      </c>
      <c r="B64" s="39" t="s">
        <v>74</v>
      </c>
      <c r="C64" s="39" t="s">
        <v>527</v>
      </c>
      <c r="D64" s="39" t="s">
        <v>579</v>
      </c>
      <c r="E64" s="39" t="s">
        <v>592</v>
      </c>
      <c r="F64" s="39"/>
      <c r="H64" s="39" t="s">
        <v>579</v>
      </c>
      <c r="I64" s="185" t="n">
        <v>1</v>
      </c>
      <c r="J64" s="185" t="n">
        <v>1</v>
      </c>
      <c r="K64" s="185" t="n">
        <v>1</v>
      </c>
      <c r="L64" s="185" t="n">
        <v>1</v>
      </c>
      <c r="M64" s="185" t="n">
        <v>1</v>
      </c>
      <c r="N64" s="185" t="n">
        <v>1</v>
      </c>
      <c r="O64" s="185" t="n">
        <v>1</v>
      </c>
      <c r="P64" s="185" t="n">
        <v>1</v>
      </c>
      <c r="Q64" s="185" t="n">
        <v>1</v>
      </c>
      <c r="R64" s="185" t="n">
        <v>1</v>
      </c>
      <c r="S64" s="39" t="n">
        <f aca="false">IF($M64=1,1,IF($B64="SPRAVATO",1,0))</f>
        <v>1</v>
      </c>
      <c r="T64" s="39" t="n">
        <f aca="false">IF($M64=1,1,IF(OR($B64="SPRAVATO",$B64="Seltorexant"),1,0))</f>
        <v>1</v>
      </c>
      <c r="U64" s="39" t="n">
        <f aca="false">IF($M64=1,1,IF(OR($B64="SPRAVATO",$B64="FAAH in Anxious Distress"),1,0))</f>
        <v>1</v>
      </c>
      <c r="V64" s="39" t="n">
        <f aca="false">IF($M64=1,1,IF(OR($B64="SPRAVATO",$B64="FAAH in Anxious Distress",$B64="Seltorexant"),1,0))</f>
        <v>1</v>
      </c>
      <c r="W64" s="39" t="n">
        <v>1</v>
      </c>
      <c r="X64" s="39" t="n">
        <f aca="false">IF($M64=1,1,ROUND(RANDBETWEEN(0,1),0))</f>
        <v>1</v>
      </c>
      <c r="Y64" s="39" t="n">
        <f aca="false">IF($M64=1,1,ROUND(RANDBETWEEN(0,1),0))</f>
        <v>1</v>
      </c>
      <c r="Z64" s="39" t="n">
        <f aca="false">IF($M64=1,1,ROUND(RANDBETWEEN(0,1),0))</f>
        <v>1</v>
      </c>
      <c r="AA64" s="39" t="n">
        <f aca="false">IF($M64=1,1,ROUND(RANDBETWEEN(0,1),0))</f>
        <v>1</v>
      </c>
      <c r="AB64" s="39" t="n">
        <f aca="false">IF($M64=1,1,ROUND(RANDBETWEEN(0,1),0))</f>
        <v>1</v>
      </c>
      <c r="AD64" s="39" t="n">
        <v>2002</v>
      </c>
      <c r="AE64" s="39" t="n">
        <v>1970</v>
      </c>
      <c r="AF64" s="39" t="n">
        <v>1970</v>
      </c>
      <c r="AG64" s="39" t="n">
        <v>2002</v>
      </c>
      <c r="AH64" s="39"/>
      <c r="AI64" s="39" t="n">
        <v>1970</v>
      </c>
      <c r="AJ64" s="39"/>
      <c r="AK64" s="39" t="n">
        <v>2</v>
      </c>
      <c r="AL64" s="39" t="n">
        <v>10</v>
      </c>
      <c r="AM64" s="39" t="n">
        <v>10</v>
      </c>
      <c r="AN64" s="39" t="n">
        <v>1</v>
      </c>
      <c r="AO64" s="39"/>
      <c r="AP64" s="39" t="n">
        <v>11</v>
      </c>
      <c r="AX64" s="39"/>
      <c r="AY64" s="39" t="n">
        <f aca="false">AD64+10</f>
        <v>2012</v>
      </c>
      <c r="AZ64" s="39" t="n">
        <f aca="false">AE64+10</f>
        <v>1980</v>
      </c>
      <c r="BA64" s="39" t="n">
        <f aca="false">AF64+10</f>
        <v>1980</v>
      </c>
      <c r="BB64" s="39" t="n">
        <f aca="false">AG64+10</f>
        <v>2012</v>
      </c>
      <c r="BC64" s="39"/>
      <c r="BD64" s="39" t="n">
        <f aca="false">AI64+10</f>
        <v>1980</v>
      </c>
      <c r="BE64" s="39"/>
      <c r="BF64" s="39" t="n">
        <f aca="false">AK64</f>
        <v>2</v>
      </c>
      <c r="BG64" s="39" t="n">
        <f aca="false">AL64</f>
        <v>10</v>
      </c>
      <c r="BH64" s="39" t="n">
        <f aca="false">AM64</f>
        <v>10</v>
      </c>
      <c r="BI64" s="39" t="n">
        <f aca="false">AN64</f>
        <v>1</v>
      </c>
      <c r="BJ64" s="39"/>
      <c r="BK64" s="39" t="n">
        <f aca="false">AP64</f>
        <v>11</v>
      </c>
      <c r="BL64" s="189" t="n">
        <v>1.22671925413217</v>
      </c>
      <c r="BM64" s="189" t="n">
        <v>2.26121055381926</v>
      </c>
      <c r="BN64" s="189" t="n">
        <v>2.12520094307601</v>
      </c>
      <c r="BO64" s="189" t="n">
        <v>1.29444963522019</v>
      </c>
      <c r="BP64" s="189" t="n">
        <v>0.323142843416298</v>
      </c>
      <c r="BQ64" s="189" t="n">
        <v>0.14</v>
      </c>
      <c r="BR64" s="189" t="n">
        <v>1.45420005709883</v>
      </c>
      <c r="BS64" s="189" t="n">
        <v>11.9843882768785</v>
      </c>
      <c r="BT64" s="189" t="n">
        <v>-1.74756826751033</v>
      </c>
      <c r="BU64" s="189" t="n">
        <v>-1.71696457934415</v>
      </c>
      <c r="BV64" s="189" t="n">
        <v>-1.44253500467096</v>
      </c>
      <c r="BW64" s="189" t="n">
        <v>0.617682164779912</v>
      </c>
      <c r="BX64" s="189" t="n">
        <v>0.15</v>
      </c>
      <c r="BY64" s="189" t="n">
        <v>-0.495005667380912</v>
      </c>
      <c r="BZ64" s="190" t="n">
        <v>0.15</v>
      </c>
      <c r="CA64" s="190" t="n">
        <v>0.2</v>
      </c>
      <c r="CB64" s="190" t="n">
        <v>0.12</v>
      </c>
      <c r="CC64" s="190" t="n">
        <v>0.08</v>
      </c>
      <c r="CD64" s="190" t="n">
        <v>0.18</v>
      </c>
      <c r="CE64" s="190" t="n">
        <v>0.16</v>
      </c>
      <c r="CF64" s="190" t="n">
        <v>0.05</v>
      </c>
      <c r="CG64" s="190" t="n">
        <v>0.35</v>
      </c>
      <c r="CH64" s="190" t="n">
        <v>0.3</v>
      </c>
      <c r="CI64" s="190" t="n">
        <v>0.38</v>
      </c>
      <c r="CJ64" s="190" t="n">
        <v>0.42</v>
      </c>
      <c r="CK64" s="190" t="n">
        <v>0.32</v>
      </c>
      <c r="CL64" s="190" t="n">
        <v>0.34</v>
      </c>
      <c r="CM64" s="190" t="n">
        <v>0.45</v>
      </c>
      <c r="CN64" s="190" t="n">
        <v>0.15</v>
      </c>
      <c r="CO64" s="190" t="n">
        <v>0.2</v>
      </c>
      <c r="CP64" s="190" t="n">
        <v>0.12</v>
      </c>
      <c r="CQ64" s="190" t="n">
        <v>0.08</v>
      </c>
      <c r="CR64" s="190" t="n">
        <v>0.18</v>
      </c>
      <c r="CS64" s="190" t="n">
        <v>0.16</v>
      </c>
      <c r="CT64" s="190" t="n">
        <v>0.05</v>
      </c>
      <c r="CU64" s="190" t="n">
        <v>0.35</v>
      </c>
      <c r="CV64" s="190" t="n">
        <v>0.3</v>
      </c>
      <c r="CW64" s="190" t="n">
        <v>0.38</v>
      </c>
      <c r="CX64" s="190" t="n">
        <v>0.42</v>
      </c>
      <c r="CY64" s="190" t="n">
        <v>0.32</v>
      </c>
      <c r="CZ64" s="190" t="n">
        <v>0.34</v>
      </c>
      <c r="DA64" s="190" t="n">
        <v>0.45</v>
      </c>
    </row>
    <row r="65" customFormat="false" ht="15" hidden="false" customHeight="false" outlineLevel="0" collapsed="false">
      <c r="A65" s="39" t="n">
        <v>81</v>
      </c>
      <c r="B65" s="39" t="s">
        <v>75</v>
      </c>
      <c r="C65" s="39" t="s">
        <v>615</v>
      </c>
      <c r="D65" s="39" t="s">
        <v>579</v>
      </c>
      <c r="E65" s="39" t="s">
        <v>592</v>
      </c>
      <c r="F65" s="39"/>
      <c r="H65" s="39" t="s">
        <v>579</v>
      </c>
      <c r="I65" s="185" t="n">
        <v>1</v>
      </c>
      <c r="J65" s="185" t="n">
        <v>1</v>
      </c>
      <c r="K65" s="185" t="n">
        <v>1</v>
      </c>
      <c r="L65" s="185" t="n">
        <v>1</v>
      </c>
      <c r="M65" s="185" t="n">
        <v>1</v>
      </c>
      <c r="N65" s="185" t="n">
        <v>1</v>
      </c>
      <c r="O65" s="185" t="n">
        <v>1</v>
      </c>
      <c r="P65" s="185" t="n">
        <v>1</v>
      </c>
      <c r="Q65" s="185" t="n">
        <v>1</v>
      </c>
      <c r="R65" s="185" t="n">
        <v>1</v>
      </c>
      <c r="S65" s="39" t="n">
        <f aca="false">IF($M65=1,1,IF($B65="SPRAVATO",1,0))</f>
        <v>1</v>
      </c>
      <c r="T65" s="39" t="n">
        <f aca="false">IF($M65=1,1,IF(OR($B65="SPRAVATO",$B65="Seltorexant"),1,0))</f>
        <v>1</v>
      </c>
      <c r="U65" s="39" t="n">
        <f aca="false">IF($M65=1,1,IF(OR($B65="SPRAVATO",$B65="FAAH in Anxious Distress"),1,0))</f>
        <v>1</v>
      </c>
      <c r="V65" s="39" t="n">
        <f aca="false">IF($M65=1,1,IF(OR($B65="SPRAVATO",$B65="FAAH in Anxious Distress",$B65="Seltorexant"),1,0))</f>
        <v>1</v>
      </c>
      <c r="W65" s="39" t="n">
        <v>1</v>
      </c>
      <c r="X65" s="39" t="n">
        <f aca="false">IF($M65=1,1,ROUND(RANDBETWEEN(0,1),0))</f>
        <v>1</v>
      </c>
      <c r="Y65" s="39" t="n">
        <f aca="false">IF($M65=1,1,ROUND(RANDBETWEEN(0,1),0))</f>
        <v>1</v>
      </c>
      <c r="Z65" s="39" t="n">
        <f aca="false">IF($M65=1,1,ROUND(RANDBETWEEN(0,1),0))</f>
        <v>1</v>
      </c>
      <c r="AA65" s="39" t="n">
        <f aca="false">IF($M65=1,1,ROUND(RANDBETWEEN(0,1),0))</f>
        <v>1</v>
      </c>
      <c r="AB65" s="39" t="n">
        <f aca="false">IF($M65=1,1,ROUND(RANDBETWEEN(0,1),0))</f>
        <v>1</v>
      </c>
      <c r="AD65" s="39" t="n">
        <v>1963</v>
      </c>
      <c r="AE65" s="39" t="n">
        <v>1964</v>
      </c>
      <c r="AF65" s="39" t="n">
        <v>1964</v>
      </c>
      <c r="AG65" s="39" t="n">
        <v>1962</v>
      </c>
      <c r="AH65" s="39"/>
      <c r="AI65" s="39" t="n">
        <v>1963</v>
      </c>
      <c r="AJ65" s="39"/>
      <c r="AK65" s="39" t="n">
        <v>7</v>
      </c>
      <c r="AL65" s="39" t="n">
        <v>7</v>
      </c>
      <c r="AM65" s="39" t="n">
        <v>7</v>
      </c>
      <c r="AN65" s="39" t="n">
        <v>7</v>
      </c>
      <c r="AO65" s="39"/>
      <c r="AP65" s="39" t="n">
        <v>7</v>
      </c>
      <c r="AX65" s="39"/>
      <c r="AY65" s="39" t="n">
        <f aca="false">AD65+10</f>
        <v>1973</v>
      </c>
      <c r="AZ65" s="39" t="n">
        <f aca="false">AE65+10</f>
        <v>1974</v>
      </c>
      <c r="BA65" s="39" t="n">
        <f aca="false">AF65+10</f>
        <v>1974</v>
      </c>
      <c r="BB65" s="39" t="n">
        <f aca="false">AG65+10</f>
        <v>1972</v>
      </c>
      <c r="BC65" s="39"/>
      <c r="BD65" s="39" t="n">
        <f aca="false">AI65+10</f>
        <v>1973</v>
      </c>
      <c r="BE65" s="39"/>
      <c r="BF65" s="39" t="n">
        <f aca="false">AK65</f>
        <v>7</v>
      </c>
      <c r="BG65" s="39" t="n">
        <f aca="false">AL65</f>
        <v>7</v>
      </c>
      <c r="BH65" s="39" t="n">
        <f aca="false">AM65</f>
        <v>7</v>
      </c>
      <c r="BI65" s="39" t="n">
        <f aca="false">AN65</f>
        <v>7</v>
      </c>
      <c r="BJ65" s="39"/>
      <c r="BK65" s="39" t="n">
        <f aca="false">AP65</f>
        <v>7</v>
      </c>
      <c r="BL65" s="189" t="n">
        <v>1.22671925413217</v>
      </c>
      <c r="BM65" s="189" t="n">
        <v>2.26121055381926</v>
      </c>
      <c r="BN65" s="189" t="n">
        <v>2.12520094307601</v>
      </c>
      <c r="BO65" s="189" t="n">
        <v>1.29444963522019</v>
      </c>
      <c r="BP65" s="189" t="n">
        <v>0.323142843416298</v>
      </c>
      <c r="BQ65" s="189" t="n">
        <v>0.14</v>
      </c>
      <c r="BR65" s="189" t="n">
        <v>1.45420005709883</v>
      </c>
      <c r="BS65" s="189" t="n">
        <v>11.9843882768785</v>
      </c>
      <c r="BT65" s="189" t="n">
        <v>-1.74756826751033</v>
      </c>
      <c r="BU65" s="189" t="n">
        <v>-1.71696457934415</v>
      </c>
      <c r="BV65" s="189" t="n">
        <v>-1.44253500467096</v>
      </c>
      <c r="BW65" s="189" t="n">
        <v>0.617682164779912</v>
      </c>
      <c r="BX65" s="189" t="n">
        <v>0.15</v>
      </c>
      <c r="BY65" s="189" t="n">
        <v>-0.495005667380912</v>
      </c>
      <c r="BZ65" s="190" t="n">
        <v>0.15</v>
      </c>
      <c r="CA65" s="190" t="n">
        <v>0.2</v>
      </c>
      <c r="CB65" s="190" t="n">
        <v>0.12</v>
      </c>
      <c r="CC65" s="190" t="n">
        <v>0.08</v>
      </c>
      <c r="CD65" s="190" t="n">
        <v>0.18</v>
      </c>
      <c r="CE65" s="190" t="n">
        <v>0.16</v>
      </c>
      <c r="CF65" s="190" t="n">
        <v>0.05</v>
      </c>
      <c r="CG65" s="190" t="n">
        <v>0.35</v>
      </c>
      <c r="CH65" s="190" t="n">
        <v>0.3</v>
      </c>
      <c r="CI65" s="190" t="n">
        <v>0.38</v>
      </c>
      <c r="CJ65" s="190" t="n">
        <v>0.42</v>
      </c>
      <c r="CK65" s="190" t="n">
        <v>0.32</v>
      </c>
      <c r="CL65" s="190" t="n">
        <v>0.34</v>
      </c>
      <c r="CM65" s="190" t="n">
        <v>0.45</v>
      </c>
      <c r="CN65" s="190" t="n">
        <v>0.15</v>
      </c>
      <c r="CO65" s="190" t="n">
        <v>0.2</v>
      </c>
      <c r="CP65" s="190" t="n">
        <v>0.12</v>
      </c>
      <c r="CQ65" s="190" t="n">
        <v>0.08</v>
      </c>
      <c r="CR65" s="190" t="n">
        <v>0.18</v>
      </c>
      <c r="CS65" s="190" t="n">
        <v>0.16</v>
      </c>
      <c r="CT65" s="190" t="n">
        <v>0.05</v>
      </c>
      <c r="CU65" s="190" t="n">
        <v>0.35</v>
      </c>
      <c r="CV65" s="190" t="n">
        <v>0.3</v>
      </c>
      <c r="CW65" s="190" t="n">
        <v>0.38</v>
      </c>
      <c r="CX65" s="190" t="n">
        <v>0.42</v>
      </c>
      <c r="CY65" s="190" t="n">
        <v>0.32</v>
      </c>
      <c r="CZ65" s="190" t="n">
        <v>0.34</v>
      </c>
      <c r="DA65" s="190" t="n">
        <v>0.45</v>
      </c>
    </row>
    <row r="66" customFormat="false" ht="15" hidden="false" customHeight="false" outlineLevel="0" collapsed="false">
      <c r="A66" s="39" t="n">
        <v>82</v>
      </c>
      <c r="B66" s="39" t="s">
        <v>84</v>
      </c>
      <c r="C66" s="39" t="s">
        <v>527</v>
      </c>
      <c r="D66" s="39" t="s">
        <v>579</v>
      </c>
      <c r="E66" s="39" t="s">
        <v>592</v>
      </c>
      <c r="F66" s="39"/>
      <c r="H66" s="39" t="s">
        <v>579</v>
      </c>
      <c r="I66" s="185" t="n">
        <v>1</v>
      </c>
      <c r="J66" s="185" t="n">
        <v>1</v>
      </c>
      <c r="K66" s="185" t="n">
        <v>1</v>
      </c>
      <c r="L66" s="185" t="n">
        <v>1</v>
      </c>
      <c r="M66" s="185" t="n">
        <v>1</v>
      </c>
      <c r="N66" s="185" t="n">
        <v>1</v>
      </c>
      <c r="O66" s="185" t="n">
        <v>1</v>
      </c>
      <c r="P66" s="185" t="n">
        <v>1</v>
      </c>
      <c r="Q66" s="185" t="n">
        <v>1</v>
      </c>
      <c r="R66" s="185" t="n">
        <v>1</v>
      </c>
      <c r="S66" s="39" t="n">
        <f aca="false">IF($M66=1,1,IF($B66="SPRAVATO",1,0))</f>
        <v>1</v>
      </c>
      <c r="T66" s="39" t="n">
        <f aca="false">IF($M66=1,1,IF(OR($B66="SPRAVATO",$B66="Seltorexant"),1,0))</f>
        <v>1</v>
      </c>
      <c r="U66" s="39" t="n">
        <f aca="false">IF($M66=1,1,IF(OR($B66="SPRAVATO",$B66="FAAH in Anxious Distress"),1,0))</f>
        <v>1</v>
      </c>
      <c r="V66" s="39" t="n">
        <f aca="false">IF($M66=1,1,IF(OR($B66="SPRAVATO",$B66="FAAH in Anxious Distress",$B66="Seltorexant"),1,0))</f>
        <v>1</v>
      </c>
      <c r="W66" s="39" t="n">
        <v>1</v>
      </c>
      <c r="X66" s="39" t="n">
        <f aca="false">IF($M66=1,1,ROUND(RANDBETWEEN(0,1),0))</f>
        <v>1</v>
      </c>
      <c r="Y66" s="39" t="n">
        <f aca="false">IF($M66=1,1,ROUND(RANDBETWEEN(0,1),0))</f>
        <v>1</v>
      </c>
      <c r="Z66" s="39" t="n">
        <f aca="false">IF($M66=1,1,ROUND(RANDBETWEEN(0,1),0))</f>
        <v>1</v>
      </c>
      <c r="AA66" s="39" t="n">
        <f aca="false">IF($M66=1,1,ROUND(RANDBETWEEN(0,1),0))</f>
        <v>1</v>
      </c>
      <c r="AB66" s="39" t="n">
        <f aca="false">IF($M66=1,1,ROUND(RANDBETWEEN(0,1),0))</f>
        <v>1</v>
      </c>
      <c r="AD66" s="39" t="n">
        <v>1970</v>
      </c>
      <c r="AE66" s="39" t="n">
        <v>1968</v>
      </c>
      <c r="AF66" s="39" t="n">
        <v>1970</v>
      </c>
      <c r="AG66" s="39" t="n">
        <v>1970</v>
      </c>
      <c r="AH66" s="39"/>
      <c r="AI66" s="39" t="n">
        <v>1970</v>
      </c>
      <c r="AJ66" s="39"/>
      <c r="AK66" s="39" t="n">
        <v>3</v>
      </c>
      <c r="AL66" s="39" t="n">
        <v>1</v>
      </c>
      <c r="AM66" s="39" t="n">
        <v>5</v>
      </c>
      <c r="AN66" s="39" t="n">
        <v>7</v>
      </c>
      <c r="AO66" s="39"/>
      <c r="AP66" s="39" t="n">
        <v>5</v>
      </c>
      <c r="AX66" s="39"/>
      <c r="AY66" s="39" t="n">
        <f aca="false">AD66+10</f>
        <v>1980</v>
      </c>
      <c r="AZ66" s="39" t="n">
        <f aca="false">AE66+10</f>
        <v>1978</v>
      </c>
      <c r="BA66" s="39" t="n">
        <f aca="false">AF66+10</f>
        <v>1980</v>
      </c>
      <c r="BB66" s="39" t="n">
        <f aca="false">AG66+10</f>
        <v>1980</v>
      </c>
      <c r="BC66" s="39"/>
      <c r="BD66" s="39" t="n">
        <f aca="false">AI66+10</f>
        <v>1980</v>
      </c>
      <c r="BE66" s="39"/>
      <c r="BF66" s="39" t="n">
        <f aca="false">AK66</f>
        <v>3</v>
      </c>
      <c r="BG66" s="39" t="n">
        <f aca="false">AL66</f>
        <v>1</v>
      </c>
      <c r="BH66" s="39" t="n">
        <f aca="false">AM66</f>
        <v>5</v>
      </c>
      <c r="BI66" s="39" t="n">
        <f aca="false">AN66</f>
        <v>7</v>
      </c>
      <c r="BJ66" s="39"/>
      <c r="BK66" s="39" t="n">
        <f aca="false">AP66</f>
        <v>5</v>
      </c>
      <c r="BL66" s="189" t="n">
        <v>1.22671925413217</v>
      </c>
      <c r="BM66" s="189" t="n">
        <v>2.26121055381926</v>
      </c>
      <c r="BN66" s="189" t="n">
        <v>2.12520094307601</v>
      </c>
      <c r="BO66" s="189" t="n">
        <v>1.29444963522019</v>
      </c>
      <c r="BP66" s="189" t="n">
        <v>0.323142843416298</v>
      </c>
      <c r="BQ66" s="189" t="n">
        <v>0.14</v>
      </c>
      <c r="BR66" s="189" t="n">
        <v>1.45420005709883</v>
      </c>
      <c r="BS66" s="189" t="n">
        <v>11.9843882768785</v>
      </c>
      <c r="BT66" s="189" t="n">
        <v>-1.74756826751033</v>
      </c>
      <c r="BU66" s="189" t="n">
        <v>-1.71696457934415</v>
      </c>
      <c r="BV66" s="189" t="n">
        <v>-1.44253500467096</v>
      </c>
      <c r="BW66" s="189" t="n">
        <v>0.617682164779912</v>
      </c>
      <c r="BX66" s="189" t="n">
        <v>0.15</v>
      </c>
      <c r="BY66" s="189" t="n">
        <v>-0.495005667380912</v>
      </c>
      <c r="BZ66" s="190" t="n">
        <v>0.15</v>
      </c>
      <c r="CA66" s="190" t="n">
        <v>0.2</v>
      </c>
      <c r="CB66" s="190" t="n">
        <v>0.12</v>
      </c>
      <c r="CC66" s="190" t="n">
        <v>0.08</v>
      </c>
      <c r="CD66" s="190" t="n">
        <v>0.18</v>
      </c>
      <c r="CE66" s="190" t="n">
        <v>0.16</v>
      </c>
      <c r="CF66" s="190" t="n">
        <v>0.05</v>
      </c>
      <c r="CG66" s="190" t="n">
        <v>0.35</v>
      </c>
      <c r="CH66" s="190" t="n">
        <v>0.3</v>
      </c>
      <c r="CI66" s="190" t="n">
        <v>0.38</v>
      </c>
      <c r="CJ66" s="190" t="n">
        <v>0.42</v>
      </c>
      <c r="CK66" s="190" t="n">
        <v>0.32</v>
      </c>
      <c r="CL66" s="190" t="n">
        <v>0.34</v>
      </c>
      <c r="CM66" s="190" t="n">
        <v>0.45</v>
      </c>
      <c r="CN66" s="190" t="n">
        <v>0.15</v>
      </c>
      <c r="CO66" s="190" t="n">
        <v>0.2</v>
      </c>
      <c r="CP66" s="190" t="n">
        <v>0.12</v>
      </c>
      <c r="CQ66" s="190" t="n">
        <v>0.08</v>
      </c>
      <c r="CR66" s="190" t="n">
        <v>0.18</v>
      </c>
      <c r="CS66" s="190" t="n">
        <v>0.16</v>
      </c>
      <c r="CT66" s="190" t="n">
        <v>0.05</v>
      </c>
      <c r="CU66" s="190" t="n">
        <v>0.35</v>
      </c>
      <c r="CV66" s="190" t="n">
        <v>0.3</v>
      </c>
      <c r="CW66" s="190" t="n">
        <v>0.38</v>
      </c>
      <c r="CX66" s="190" t="n">
        <v>0.42</v>
      </c>
      <c r="CY66" s="190" t="n">
        <v>0.32</v>
      </c>
      <c r="CZ66" s="190" t="n">
        <v>0.34</v>
      </c>
      <c r="DA66" s="190" t="n">
        <v>0.45</v>
      </c>
    </row>
    <row r="67" customFormat="false" ht="15" hidden="false" customHeight="false" outlineLevel="0" collapsed="false">
      <c r="A67" s="39" t="n">
        <v>83</v>
      </c>
      <c r="B67" s="39" t="s">
        <v>76</v>
      </c>
      <c r="C67" s="191" t="s">
        <v>524</v>
      </c>
      <c r="D67" s="39" t="s">
        <v>579</v>
      </c>
      <c r="E67" s="39" t="s">
        <v>592</v>
      </c>
      <c r="F67" s="39"/>
      <c r="H67" s="39" t="s">
        <v>579</v>
      </c>
      <c r="I67" s="185" t="n">
        <v>1</v>
      </c>
      <c r="J67" s="185" t="n">
        <v>1</v>
      </c>
      <c r="K67" s="185" t="n">
        <v>1</v>
      </c>
      <c r="L67" s="185" t="n">
        <v>1</v>
      </c>
      <c r="M67" s="185" t="n">
        <v>1</v>
      </c>
      <c r="N67" s="185" t="n">
        <v>1</v>
      </c>
      <c r="O67" s="185" t="n">
        <v>1</v>
      </c>
      <c r="P67" s="185" t="n">
        <v>1</v>
      </c>
      <c r="Q67" s="185" t="n">
        <v>1</v>
      </c>
      <c r="R67" s="185" t="n">
        <v>1</v>
      </c>
      <c r="S67" s="39" t="n">
        <f aca="false">IF($M67=1,1,IF($B67="SPRAVATO",1,0))</f>
        <v>1</v>
      </c>
      <c r="T67" s="39" t="n">
        <f aca="false">IF($M67=1,1,IF(OR($B67="SPRAVATO",$B67="Seltorexant"),1,0))</f>
        <v>1</v>
      </c>
      <c r="U67" s="39" t="n">
        <f aca="false">IF($M67=1,1,IF(OR($B67="SPRAVATO",$B67="FAAH in Anxious Distress"),1,0))</f>
        <v>1</v>
      </c>
      <c r="V67" s="39" t="n">
        <f aca="false">IF($M67=1,1,IF(OR($B67="SPRAVATO",$B67="FAAH in Anxious Distress",$B67="Seltorexant"),1,0))</f>
        <v>1</v>
      </c>
      <c r="W67" s="39" t="n">
        <v>1</v>
      </c>
      <c r="X67" s="39" t="n">
        <f aca="false">IF($M67=1,1,ROUND(RANDBETWEEN(0,1),0))</f>
        <v>1</v>
      </c>
      <c r="Y67" s="39" t="n">
        <f aca="false">IF($M67=1,1,ROUND(RANDBETWEEN(0,1),0))</f>
        <v>1</v>
      </c>
      <c r="Z67" s="39" t="n">
        <f aca="false">IF($M67=1,1,ROUND(RANDBETWEEN(0,1),0))</f>
        <v>1</v>
      </c>
      <c r="AA67" s="39" t="n">
        <f aca="false">IF($M67=1,1,ROUND(RANDBETWEEN(0,1),0))</f>
        <v>1</v>
      </c>
      <c r="AB67" s="39" t="n">
        <f aca="false">IF($M67=1,1,ROUND(RANDBETWEEN(0,1),0))</f>
        <v>1</v>
      </c>
      <c r="AD67" s="39" t="n">
        <v>1997</v>
      </c>
      <c r="AE67" s="39" t="n">
        <v>2000</v>
      </c>
      <c r="AF67" s="39" t="n">
        <v>2000</v>
      </c>
      <c r="AG67" s="39" t="n">
        <v>1997</v>
      </c>
      <c r="AH67" s="39"/>
      <c r="AI67" s="39" t="n">
        <v>2000</v>
      </c>
      <c r="AJ67" s="39"/>
      <c r="AK67" s="39" t="n">
        <v>4</v>
      </c>
      <c r="AL67" s="39" t="n">
        <v>10</v>
      </c>
      <c r="AM67" s="39" t="n">
        <v>5</v>
      </c>
      <c r="AN67" s="39" t="n">
        <v>1</v>
      </c>
      <c r="AO67" s="39"/>
      <c r="AP67" s="39" t="n">
        <v>1</v>
      </c>
      <c r="AX67" s="39"/>
      <c r="AY67" s="39" t="n">
        <f aca="false">AD67+10</f>
        <v>2007</v>
      </c>
      <c r="AZ67" s="39" t="n">
        <f aca="false">AE67+10</f>
        <v>2010</v>
      </c>
      <c r="BA67" s="39" t="n">
        <f aca="false">AF67+10</f>
        <v>2010</v>
      </c>
      <c r="BB67" s="39" t="n">
        <f aca="false">AG67+10</f>
        <v>2007</v>
      </c>
      <c r="BC67" s="39"/>
      <c r="BD67" s="39" t="n">
        <f aca="false">AI67+10</f>
        <v>2010</v>
      </c>
      <c r="BE67" s="39"/>
      <c r="BF67" s="39" t="n">
        <f aca="false">AK67</f>
        <v>4</v>
      </c>
      <c r="BG67" s="39" t="n">
        <f aca="false">AL67</f>
        <v>10</v>
      </c>
      <c r="BH67" s="39" t="n">
        <f aca="false">AM67</f>
        <v>5</v>
      </c>
      <c r="BI67" s="39" t="n">
        <f aca="false">AN67</f>
        <v>1</v>
      </c>
      <c r="BJ67" s="39"/>
      <c r="BK67" s="39" t="n">
        <f aca="false">AP67</f>
        <v>1</v>
      </c>
      <c r="BL67" s="189" t="n">
        <v>1.22671925413217</v>
      </c>
      <c r="BM67" s="189" t="n">
        <v>2.26121055381926</v>
      </c>
      <c r="BN67" s="189" t="n">
        <v>2.12520094307601</v>
      </c>
      <c r="BO67" s="189" t="n">
        <v>1.29444963522019</v>
      </c>
      <c r="BP67" s="189" t="n">
        <v>0.323142843416298</v>
      </c>
      <c r="BQ67" s="189" t="n">
        <v>0.14</v>
      </c>
      <c r="BR67" s="189" t="n">
        <v>1.45420005709883</v>
      </c>
      <c r="BS67" s="189" t="n">
        <v>11.9843882768785</v>
      </c>
      <c r="BT67" s="189" t="n">
        <v>-1.74756826751033</v>
      </c>
      <c r="BU67" s="189" t="n">
        <v>-1.71696457934415</v>
      </c>
      <c r="BV67" s="189" t="n">
        <v>-1.44253500467096</v>
      </c>
      <c r="BW67" s="189" t="n">
        <v>0.617682164779912</v>
      </c>
      <c r="BX67" s="189" t="n">
        <v>0.15</v>
      </c>
      <c r="BY67" s="189" t="n">
        <v>-0.495005667380912</v>
      </c>
      <c r="BZ67" s="190" t="n">
        <v>0.15</v>
      </c>
      <c r="CA67" s="190" t="n">
        <v>0.2</v>
      </c>
      <c r="CB67" s="190" t="n">
        <v>0.12</v>
      </c>
      <c r="CC67" s="190" t="n">
        <v>0.08</v>
      </c>
      <c r="CD67" s="190" t="n">
        <v>0.18</v>
      </c>
      <c r="CE67" s="190" t="n">
        <v>0.16</v>
      </c>
      <c r="CF67" s="190" t="n">
        <v>0.05</v>
      </c>
      <c r="CG67" s="190" t="n">
        <v>0.35</v>
      </c>
      <c r="CH67" s="190" t="n">
        <v>0.3</v>
      </c>
      <c r="CI67" s="190" t="n">
        <v>0.38</v>
      </c>
      <c r="CJ67" s="190" t="n">
        <v>0.42</v>
      </c>
      <c r="CK67" s="190" t="n">
        <v>0.32</v>
      </c>
      <c r="CL67" s="190" t="n">
        <v>0.34</v>
      </c>
      <c r="CM67" s="190" t="n">
        <v>0.45</v>
      </c>
      <c r="CN67" s="190" t="n">
        <v>0.15</v>
      </c>
      <c r="CO67" s="190" t="n">
        <v>0.2</v>
      </c>
      <c r="CP67" s="190" t="n">
        <v>0.12</v>
      </c>
      <c r="CQ67" s="190" t="n">
        <v>0.08</v>
      </c>
      <c r="CR67" s="190" t="n">
        <v>0.18</v>
      </c>
      <c r="CS67" s="190" t="n">
        <v>0.16</v>
      </c>
      <c r="CT67" s="190" t="n">
        <v>0.05</v>
      </c>
      <c r="CU67" s="190" t="n">
        <v>0.35</v>
      </c>
      <c r="CV67" s="190" t="n">
        <v>0.3</v>
      </c>
      <c r="CW67" s="190" t="n">
        <v>0.38</v>
      </c>
      <c r="CX67" s="190" t="n">
        <v>0.42</v>
      </c>
      <c r="CY67" s="190" t="n">
        <v>0.32</v>
      </c>
      <c r="CZ67" s="190" t="n">
        <v>0.34</v>
      </c>
      <c r="DA67" s="190" t="n">
        <v>0.45</v>
      </c>
    </row>
    <row r="68" customFormat="false" ht="15" hidden="false" customHeight="false" outlineLevel="0" collapsed="false">
      <c r="A68" s="39" t="n">
        <v>84</v>
      </c>
      <c r="B68" s="39" t="s">
        <v>77</v>
      </c>
      <c r="C68" s="39" t="s">
        <v>615</v>
      </c>
      <c r="D68" s="39" t="s">
        <v>579</v>
      </c>
      <c r="E68" s="39" t="s">
        <v>592</v>
      </c>
      <c r="F68" s="39"/>
      <c r="H68" s="39" t="s">
        <v>579</v>
      </c>
      <c r="I68" s="185" t="n">
        <v>1</v>
      </c>
      <c r="J68" s="185" t="n">
        <v>1</v>
      </c>
      <c r="K68" s="185" t="n">
        <v>1</v>
      </c>
      <c r="L68" s="185" t="n">
        <v>1</v>
      </c>
      <c r="M68" s="185" t="n">
        <v>1</v>
      </c>
      <c r="N68" s="185" t="n">
        <v>1</v>
      </c>
      <c r="O68" s="185" t="n">
        <v>1</v>
      </c>
      <c r="P68" s="185" t="n">
        <v>1</v>
      </c>
      <c r="Q68" s="185" t="n">
        <v>1</v>
      </c>
      <c r="R68" s="185" t="n">
        <v>1</v>
      </c>
      <c r="S68" s="39" t="n">
        <f aca="false">IF($M68=1,1,IF($B68="SPRAVATO",1,0))</f>
        <v>1</v>
      </c>
      <c r="T68" s="39" t="n">
        <f aca="false">IF($M68=1,1,IF(OR($B68="SPRAVATO",$B68="Seltorexant"),1,0))</f>
        <v>1</v>
      </c>
      <c r="U68" s="39" t="n">
        <f aca="false">IF($M68=1,1,IF(OR($B68="SPRAVATO",$B68="FAAH in Anxious Distress"),1,0))</f>
        <v>1</v>
      </c>
      <c r="V68" s="39" t="n">
        <f aca="false">IF($M68=1,1,IF(OR($B68="SPRAVATO",$B68="FAAH in Anxious Distress",$B68="Seltorexant"),1,0))</f>
        <v>1</v>
      </c>
      <c r="W68" s="39" t="n">
        <v>1</v>
      </c>
      <c r="X68" s="39" t="n">
        <f aca="false">IF($M68=1,1,ROUND(RANDBETWEEN(0,1),0))</f>
        <v>1</v>
      </c>
      <c r="Y68" s="39" t="n">
        <f aca="false">IF($M68=1,1,ROUND(RANDBETWEEN(0,1),0))</f>
        <v>1</v>
      </c>
      <c r="Z68" s="39" t="n">
        <f aca="false">IF($M68=1,1,ROUND(RANDBETWEEN(0,1),0))</f>
        <v>1</v>
      </c>
      <c r="AA68" s="39" t="n">
        <f aca="false">IF($M68=1,1,ROUND(RANDBETWEEN(0,1),0))</f>
        <v>1</v>
      </c>
      <c r="AB68" s="39" t="n">
        <f aca="false">IF($M68=1,1,ROUND(RANDBETWEEN(0,1),0))</f>
        <v>1</v>
      </c>
      <c r="AD68" s="39" t="n">
        <v>1969</v>
      </c>
      <c r="AE68" s="39" t="n">
        <v>1963</v>
      </c>
      <c r="AF68" s="39" t="n">
        <v>1970</v>
      </c>
      <c r="AG68" s="39" t="n">
        <v>1965</v>
      </c>
      <c r="AH68" s="39"/>
      <c r="AI68" s="39" t="n">
        <v>1965</v>
      </c>
      <c r="AJ68" s="39"/>
      <c r="AK68" s="39" t="n">
        <v>7</v>
      </c>
      <c r="AL68" s="39" t="n">
        <v>7</v>
      </c>
      <c r="AM68" s="39" t="n">
        <v>7</v>
      </c>
      <c r="AN68" s="39" t="n">
        <v>7</v>
      </c>
      <c r="AO68" s="39"/>
      <c r="AP68" s="39" t="n">
        <v>7</v>
      </c>
      <c r="AX68" s="39"/>
      <c r="AY68" s="39" t="n">
        <f aca="false">AD68+10</f>
        <v>1979</v>
      </c>
      <c r="AZ68" s="39" t="n">
        <f aca="false">AE68+10</f>
        <v>1973</v>
      </c>
      <c r="BA68" s="39" t="n">
        <f aca="false">AF68+10</f>
        <v>1980</v>
      </c>
      <c r="BB68" s="39" t="n">
        <f aca="false">AG68+10</f>
        <v>1975</v>
      </c>
      <c r="BC68" s="39"/>
      <c r="BD68" s="39" t="n">
        <f aca="false">AI68+10</f>
        <v>1975</v>
      </c>
      <c r="BE68" s="39"/>
      <c r="BF68" s="39" t="n">
        <f aca="false">AK68</f>
        <v>7</v>
      </c>
      <c r="BG68" s="39" t="n">
        <f aca="false">AL68</f>
        <v>7</v>
      </c>
      <c r="BH68" s="39" t="n">
        <f aca="false">AM68</f>
        <v>7</v>
      </c>
      <c r="BI68" s="39" t="n">
        <f aca="false">AN68</f>
        <v>7</v>
      </c>
      <c r="BJ68" s="39"/>
      <c r="BK68" s="39" t="n">
        <f aca="false">AP68</f>
        <v>7</v>
      </c>
      <c r="BL68" s="189" t="n">
        <v>1.22671925413217</v>
      </c>
      <c r="BM68" s="189" t="n">
        <v>2.26121055381926</v>
      </c>
      <c r="BN68" s="189" t="n">
        <v>2.12520094307601</v>
      </c>
      <c r="BO68" s="189" t="n">
        <v>1.29444963522019</v>
      </c>
      <c r="BP68" s="189" t="n">
        <v>0.323142843416298</v>
      </c>
      <c r="BQ68" s="189" t="n">
        <v>0.14</v>
      </c>
      <c r="BR68" s="189" t="n">
        <v>1.45420005709883</v>
      </c>
      <c r="BS68" s="189" t="n">
        <v>11.9843882768785</v>
      </c>
      <c r="BT68" s="189" t="n">
        <v>-1.74756826751033</v>
      </c>
      <c r="BU68" s="189" t="n">
        <v>-1.71696457934415</v>
      </c>
      <c r="BV68" s="189" t="n">
        <v>-1.44253500467096</v>
      </c>
      <c r="BW68" s="189" t="n">
        <v>0.617682164779912</v>
      </c>
      <c r="BX68" s="189" t="n">
        <v>0.15</v>
      </c>
      <c r="BY68" s="189" t="n">
        <v>-0.495005667380912</v>
      </c>
      <c r="BZ68" s="190" t="n">
        <v>0.15</v>
      </c>
      <c r="CA68" s="190" t="n">
        <v>0.2</v>
      </c>
      <c r="CB68" s="190" t="n">
        <v>0.12</v>
      </c>
      <c r="CC68" s="190" t="n">
        <v>0.08</v>
      </c>
      <c r="CD68" s="190" t="n">
        <v>0.18</v>
      </c>
      <c r="CE68" s="190" t="n">
        <v>0.16</v>
      </c>
      <c r="CF68" s="190" t="n">
        <v>0.05</v>
      </c>
      <c r="CG68" s="190" t="n">
        <v>0.35</v>
      </c>
      <c r="CH68" s="190" t="n">
        <v>0.3</v>
      </c>
      <c r="CI68" s="190" t="n">
        <v>0.38</v>
      </c>
      <c r="CJ68" s="190" t="n">
        <v>0.42</v>
      </c>
      <c r="CK68" s="190" t="n">
        <v>0.32</v>
      </c>
      <c r="CL68" s="190" t="n">
        <v>0.34</v>
      </c>
      <c r="CM68" s="190" t="n">
        <v>0.45</v>
      </c>
      <c r="CN68" s="190" t="n">
        <v>0.15</v>
      </c>
      <c r="CO68" s="190" t="n">
        <v>0.2</v>
      </c>
      <c r="CP68" s="190" t="n">
        <v>0.12</v>
      </c>
      <c r="CQ68" s="190" t="n">
        <v>0.08</v>
      </c>
      <c r="CR68" s="190" t="n">
        <v>0.18</v>
      </c>
      <c r="CS68" s="190" t="n">
        <v>0.16</v>
      </c>
      <c r="CT68" s="190" t="n">
        <v>0.05</v>
      </c>
      <c r="CU68" s="190" t="n">
        <v>0.35</v>
      </c>
      <c r="CV68" s="190" t="n">
        <v>0.3</v>
      </c>
      <c r="CW68" s="190" t="n">
        <v>0.38</v>
      </c>
      <c r="CX68" s="190" t="n">
        <v>0.42</v>
      </c>
      <c r="CY68" s="190" t="n">
        <v>0.32</v>
      </c>
      <c r="CZ68" s="190" t="n">
        <v>0.34</v>
      </c>
      <c r="DA68" s="190" t="n">
        <v>0.45</v>
      </c>
    </row>
    <row r="69" customFormat="false" ht="15" hidden="false" customHeight="false" outlineLevel="0" collapsed="false">
      <c r="A69" s="39" t="n">
        <v>85</v>
      </c>
      <c r="B69" s="39" t="s">
        <v>89</v>
      </c>
      <c r="C69" s="39" t="s">
        <v>527</v>
      </c>
      <c r="D69" s="39" t="s">
        <v>579</v>
      </c>
      <c r="E69" s="39" t="s">
        <v>592</v>
      </c>
      <c r="F69" s="39"/>
      <c r="H69" s="39" t="s">
        <v>579</v>
      </c>
      <c r="I69" s="185" t="n">
        <v>1</v>
      </c>
      <c r="J69" s="185" t="n">
        <v>1</v>
      </c>
      <c r="K69" s="185" t="n">
        <v>1</v>
      </c>
      <c r="L69" s="185" t="n">
        <v>1</v>
      </c>
      <c r="M69" s="185" t="n">
        <v>1</v>
      </c>
      <c r="N69" s="185" t="n">
        <v>1</v>
      </c>
      <c r="O69" s="185" t="n">
        <v>1</v>
      </c>
      <c r="P69" s="185" t="n">
        <v>1</v>
      </c>
      <c r="Q69" s="185" t="n">
        <v>1</v>
      </c>
      <c r="R69" s="185" t="n">
        <v>1</v>
      </c>
      <c r="S69" s="39" t="n">
        <f aca="false">IF($M69=1,1,IF($B69="SPRAVATO",1,0))</f>
        <v>1</v>
      </c>
      <c r="T69" s="39" t="n">
        <f aca="false">IF($M69=1,1,IF(OR($B69="SPRAVATO",$B69="Seltorexant"),1,0))</f>
        <v>1</v>
      </c>
      <c r="U69" s="39" t="n">
        <f aca="false">IF($M69=1,1,IF(OR($B69="SPRAVATO",$B69="FAAH in Anxious Distress"),1,0))</f>
        <v>1</v>
      </c>
      <c r="V69" s="39" t="n">
        <f aca="false">IF($M69=1,1,IF(OR($B69="SPRAVATO",$B69="FAAH in Anxious Distress",$B69="Seltorexant"),1,0))</f>
        <v>1</v>
      </c>
      <c r="W69" s="39" t="n">
        <v>1</v>
      </c>
      <c r="X69" s="39" t="n">
        <f aca="false">IF($M69=1,1,ROUND(RANDBETWEEN(0,1),0))</f>
        <v>1</v>
      </c>
      <c r="Y69" s="39" t="n">
        <f aca="false">IF($M69=1,1,ROUND(RANDBETWEEN(0,1),0))</f>
        <v>1</v>
      </c>
      <c r="Z69" s="39" t="n">
        <f aca="false">IF($M69=1,1,ROUND(RANDBETWEEN(0,1),0))</f>
        <v>1</v>
      </c>
      <c r="AA69" s="39" t="n">
        <f aca="false">IF($M69=1,1,ROUND(RANDBETWEEN(0,1),0))</f>
        <v>1</v>
      </c>
      <c r="AB69" s="39" t="n">
        <f aca="false">IF($M69=1,1,ROUND(RANDBETWEEN(0,1),0))</f>
        <v>1</v>
      </c>
      <c r="AD69" s="39" t="n">
        <v>1983</v>
      </c>
      <c r="AE69" s="39" t="n">
        <v>1984</v>
      </c>
      <c r="AF69" s="39" t="n">
        <v>1985</v>
      </c>
      <c r="AG69" s="39" t="n">
        <v>1983</v>
      </c>
      <c r="AH69" s="39"/>
      <c r="AI69" s="39" t="n">
        <v>1985</v>
      </c>
      <c r="AJ69" s="39"/>
      <c r="AK69" s="39" t="n">
        <v>8</v>
      </c>
      <c r="AL69" s="39" t="n">
        <v>4</v>
      </c>
      <c r="AM69" s="39" t="n">
        <v>4</v>
      </c>
      <c r="AN69" s="39" t="n">
        <v>2</v>
      </c>
      <c r="AO69" s="39"/>
      <c r="AP69" s="39" t="n">
        <v>1</v>
      </c>
      <c r="AX69" s="39"/>
      <c r="AY69" s="39" t="n">
        <f aca="false">AD69+10</f>
        <v>1993</v>
      </c>
      <c r="AZ69" s="39" t="n">
        <f aca="false">AE69+10</f>
        <v>1994</v>
      </c>
      <c r="BA69" s="39" t="n">
        <f aca="false">AF69+10</f>
        <v>1995</v>
      </c>
      <c r="BB69" s="39" t="n">
        <f aca="false">AG69+10</f>
        <v>1993</v>
      </c>
      <c r="BC69" s="39"/>
      <c r="BD69" s="39" t="n">
        <f aca="false">AI69+10</f>
        <v>1995</v>
      </c>
      <c r="BE69" s="39"/>
      <c r="BF69" s="39" t="n">
        <f aca="false">AK69</f>
        <v>8</v>
      </c>
      <c r="BG69" s="39" t="n">
        <f aca="false">AL69</f>
        <v>4</v>
      </c>
      <c r="BH69" s="39" t="n">
        <f aca="false">AM69</f>
        <v>4</v>
      </c>
      <c r="BI69" s="39" t="n">
        <f aca="false">AN69</f>
        <v>2</v>
      </c>
      <c r="BJ69" s="39"/>
      <c r="BK69" s="39" t="n">
        <f aca="false">AP69</f>
        <v>1</v>
      </c>
      <c r="BL69" s="189" t="n">
        <v>1.22671925413217</v>
      </c>
      <c r="BM69" s="189" t="n">
        <v>2.26121055381926</v>
      </c>
      <c r="BN69" s="189" t="n">
        <v>2.12520094307601</v>
      </c>
      <c r="BO69" s="189" t="n">
        <v>1.29444963522019</v>
      </c>
      <c r="BP69" s="189" t="n">
        <v>0.323142843416298</v>
      </c>
      <c r="BQ69" s="189" t="n">
        <v>0.14</v>
      </c>
      <c r="BR69" s="189" t="n">
        <v>1.45420005709883</v>
      </c>
      <c r="BS69" s="189" t="n">
        <v>11.9843882768785</v>
      </c>
      <c r="BT69" s="189" t="n">
        <v>-1.74756826751033</v>
      </c>
      <c r="BU69" s="189" t="n">
        <v>-1.71696457934415</v>
      </c>
      <c r="BV69" s="189" t="n">
        <v>-1.44253500467096</v>
      </c>
      <c r="BW69" s="189" t="n">
        <v>0.617682164779912</v>
      </c>
      <c r="BX69" s="189" t="n">
        <v>0.15</v>
      </c>
      <c r="BY69" s="189" t="n">
        <v>-0.495005667380912</v>
      </c>
      <c r="BZ69" s="190" t="n">
        <v>0.15</v>
      </c>
      <c r="CA69" s="190" t="n">
        <v>0.2</v>
      </c>
      <c r="CB69" s="190" t="n">
        <v>0.12</v>
      </c>
      <c r="CC69" s="190" t="n">
        <v>0.08</v>
      </c>
      <c r="CD69" s="190" t="n">
        <v>0.18</v>
      </c>
      <c r="CE69" s="190" t="n">
        <v>0.16</v>
      </c>
      <c r="CF69" s="190" t="n">
        <v>0.05</v>
      </c>
      <c r="CG69" s="190" t="n">
        <v>0.35</v>
      </c>
      <c r="CH69" s="190" t="n">
        <v>0.3</v>
      </c>
      <c r="CI69" s="190" t="n">
        <v>0.38</v>
      </c>
      <c r="CJ69" s="190" t="n">
        <v>0.42</v>
      </c>
      <c r="CK69" s="190" t="n">
        <v>0.32</v>
      </c>
      <c r="CL69" s="190" t="n">
        <v>0.34</v>
      </c>
      <c r="CM69" s="190" t="n">
        <v>0.45</v>
      </c>
      <c r="CN69" s="190" t="n">
        <v>0.15</v>
      </c>
      <c r="CO69" s="190" t="n">
        <v>0.2</v>
      </c>
      <c r="CP69" s="190" t="n">
        <v>0.12</v>
      </c>
      <c r="CQ69" s="190" t="n">
        <v>0.08</v>
      </c>
      <c r="CR69" s="190" t="n">
        <v>0.18</v>
      </c>
      <c r="CS69" s="190" t="n">
        <v>0.16</v>
      </c>
      <c r="CT69" s="190" t="n">
        <v>0.05</v>
      </c>
      <c r="CU69" s="190" t="n">
        <v>0.35</v>
      </c>
      <c r="CV69" s="190" t="n">
        <v>0.3</v>
      </c>
      <c r="CW69" s="190" t="n">
        <v>0.38</v>
      </c>
      <c r="CX69" s="190" t="n">
        <v>0.42</v>
      </c>
      <c r="CY69" s="190" t="n">
        <v>0.32</v>
      </c>
      <c r="CZ69" s="190" t="n">
        <v>0.34</v>
      </c>
      <c r="DA69" s="190" t="n">
        <v>0.45</v>
      </c>
    </row>
    <row r="70" customFormat="false" ht="15" hidden="false" customHeight="false" outlineLevel="0" collapsed="false">
      <c r="A70" s="39" t="n">
        <v>86</v>
      </c>
      <c r="B70" s="39" t="s">
        <v>57</v>
      </c>
      <c r="C70" s="39" t="s">
        <v>527</v>
      </c>
      <c r="D70" s="39" t="s">
        <v>579</v>
      </c>
      <c r="E70" s="39" t="s">
        <v>592</v>
      </c>
      <c r="F70" s="39"/>
      <c r="H70" s="39" t="s">
        <v>579</v>
      </c>
      <c r="I70" s="185" t="n">
        <v>1</v>
      </c>
      <c r="J70" s="185" t="n">
        <v>1</v>
      </c>
      <c r="K70" s="185" t="n">
        <v>1</v>
      </c>
      <c r="L70" s="185" t="n">
        <v>1</v>
      </c>
      <c r="M70" s="185" t="n">
        <v>1</v>
      </c>
      <c r="N70" s="185" t="n">
        <v>1</v>
      </c>
      <c r="O70" s="185" t="n">
        <v>1</v>
      </c>
      <c r="P70" s="185" t="n">
        <v>1</v>
      </c>
      <c r="Q70" s="185" t="n">
        <v>1</v>
      </c>
      <c r="R70" s="185" t="n">
        <v>1</v>
      </c>
      <c r="S70" s="39" t="n">
        <f aca="false">IF($M70=1,1,IF($B70="SPRAVATO",1,0))</f>
        <v>1</v>
      </c>
      <c r="T70" s="39" t="n">
        <f aca="false">IF($M70=1,1,IF(OR($B70="SPRAVATO",$B70="Seltorexant"),1,0))</f>
        <v>1</v>
      </c>
      <c r="U70" s="39" t="n">
        <f aca="false">IF($M70=1,1,IF(OR($B70="SPRAVATO",$B70="FAAH in Anxious Distress"),1,0))</f>
        <v>1</v>
      </c>
      <c r="V70" s="39" t="n">
        <f aca="false">IF($M70=1,1,IF(OR($B70="SPRAVATO",$B70="FAAH in Anxious Distress",$B70="Seltorexant"),1,0))</f>
        <v>1</v>
      </c>
      <c r="W70" s="39" t="n">
        <v>1</v>
      </c>
      <c r="X70" s="39" t="n">
        <f aca="false">IF($M70=1,1,ROUND(RANDBETWEEN(0,1),0))</f>
        <v>1</v>
      </c>
      <c r="Y70" s="39" t="n">
        <f aca="false">IF($M70=1,1,ROUND(RANDBETWEEN(0,1),0))</f>
        <v>1</v>
      </c>
      <c r="Z70" s="39" t="n">
        <f aca="false">IF($M70=1,1,ROUND(RANDBETWEEN(0,1),0))</f>
        <v>1</v>
      </c>
      <c r="AA70" s="39" t="n">
        <f aca="false">IF($M70=1,1,ROUND(RANDBETWEEN(0,1),0))</f>
        <v>1</v>
      </c>
      <c r="AB70" s="39" t="n">
        <f aca="false">IF($M70=1,1,ROUND(RANDBETWEEN(0,1),0))</f>
        <v>1</v>
      </c>
      <c r="AC70" s="39" t="n">
        <v>1996</v>
      </c>
      <c r="AD70" s="39" t="n">
        <v>1996</v>
      </c>
      <c r="AE70" s="39" t="n">
        <v>1996</v>
      </c>
      <c r="AF70" s="39" t="n">
        <v>1998</v>
      </c>
      <c r="AG70" s="39" t="n">
        <v>1996</v>
      </c>
      <c r="AH70" s="39"/>
      <c r="AI70" s="39" t="n">
        <v>1998</v>
      </c>
      <c r="AJ70" s="39" t="n">
        <v>6</v>
      </c>
      <c r="AK70" s="39" t="n">
        <v>4</v>
      </c>
      <c r="AL70" s="39" t="n">
        <v>8</v>
      </c>
      <c r="AM70" s="39" t="n">
        <v>4</v>
      </c>
      <c r="AN70" s="39" t="n">
        <v>2</v>
      </c>
      <c r="AO70" s="39"/>
      <c r="AP70" s="39" t="n">
        <v>9</v>
      </c>
      <c r="AX70" s="39" t="n">
        <v>2003</v>
      </c>
      <c r="AY70" s="39" t="n">
        <f aca="false">AD70+10</f>
        <v>2006</v>
      </c>
      <c r="AZ70" s="39" t="n">
        <f aca="false">AE70+10</f>
        <v>2006</v>
      </c>
      <c r="BA70" s="39" t="n">
        <f aca="false">AF70+10</f>
        <v>2008</v>
      </c>
      <c r="BB70" s="39" t="n">
        <f aca="false">AG70+10</f>
        <v>2006</v>
      </c>
      <c r="BC70" s="39"/>
      <c r="BD70" s="39" t="n">
        <f aca="false">AI70+10</f>
        <v>2008</v>
      </c>
      <c r="BE70" s="39" t="n">
        <v>1</v>
      </c>
      <c r="BF70" s="39" t="n">
        <f aca="false">AK70</f>
        <v>4</v>
      </c>
      <c r="BG70" s="39" t="n">
        <f aca="false">AL70</f>
        <v>8</v>
      </c>
      <c r="BH70" s="39" t="n">
        <f aca="false">AM70</f>
        <v>4</v>
      </c>
      <c r="BI70" s="39" t="n">
        <f aca="false">AN70</f>
        <v>2</v>
      </c>
      <c r="BJ70" s="39"/>
      <c r="BK70" s="39" t="n">
        <f aca="false">AP70</f>
        <v>9</v>
      </c>
      <c r="BL70" s="189" t="n">
        <v>1.22671925413217</v>
      </c>
      <c r="BM70" s="189" t="n">
        <v>2.26121055381926</v>
      </c>
      <c r="BN70" s="189" t="n">
        <v>2.12520094307601</v>
      </c>
      <c r="BO70" s="189" t="n">
        <v>1.29444963522019</v>
      </c>
      <c r="BP70" s="189" t="n">
        <v>0.323142843416298</v>
      </c>
      <c r="BQ70" s="189" t="n">
        <v>0.14</v>
      </c>
      <c r="BR70" s="189" t="n">
        <v>1.45420005709883</v>
      </c>
      <c r="BS70" s="189" t="n">
        <v>11.9843882768785</v>
      </c>
      <c r="BT70" s="189" t="n">
        <v>-1.74756826751033</v>
      </c>
      <c r="BU70" s="189" t="n">
        <v>-1.71696457934415</v>
      </c>
      <c r="BV70" s="189" t="n">
        <v>-1.44253500467096</v>
      </c>
      <c r="BW70" s="189" t="n">
        <v>0.617682164779912</v>
      </c>
      <c r="BX70" s="189" t="n">
        <v>0.15</v>
      </c>
      <c r="BY70" s="189" t="n">
        <v>-0.495005667380912</v>
      </c>
      <c r="BZ70" s="190" t="n">
        <v>0.15</v>
      </c>
      <c r="CA70" s="190" t="n">
        <v>0.2</v>
      </c>
      <c r="CB70" s="190" t="n">
        <v>0.12</v>
      </c>
      <c r="CC70" s="190" t="n">
        <v>0.08</v>
      </c>
      <c r="CD70" s="190" t="n">
        <v>0.18</v>
      </c>
      <c r="CE70" s="190" t="n">
        <v>0.16</v>
      </c>
      <c r="CF70" s="190" t="n">
        <v>0.05</v>
      </c>
      <c r="CG70" s="190" t="n">
        <v>0.35</v>
      </c>
      <c r="CH70" s="190" t="n">
        <v>0.3</v>
      </c>
      <c r="CI70" s="190" t="n">
        <v>0.38</v>
      </c>
      <c r="CJ70" s="190" t="n">
        <v>0.42</v>
      </c>
      <c r="CK70" s="190" t="n">
        <v>0.32</v>
      </c>
      <c r="CL70" s="190" t="n">
        <v>0.34</v>
      </c>
      <c r="CM70" s="190" t="n">
        <v>0.45</v>
      </c>
      <c r="CN70" s="190" t="n">
        <v>0.15</v>
      </c>
      <c r="CO70" s="190" t="n">
        <v>0.2</v>
      </c>
      <c r="CP70" s="190" t="n">
        <v>0.12</v>
      </c>
      <c r="CQ70" s="190" t="n">
        <v>0.08</v>
      </c>
      <c r="CR70" s="190" t="n">
        <v>0.18</v>
      </c>
      <c r="CS70" s="190" t="n">
        <v>0.16</v>
      </c>
      <c r="CT70" s="190" t="n">
        <v>0.05</v>
      </c>
      <c r="CU70" s="190" t="n">
        <v>0.35</v>
      </c>
      <c r="CV70" s="190" t="n">
        <v>0.3</v>
      </c>
      <c r="CW70" s="190" t="n">
        <v>0.38</v>
      </c>
      <c r="CX70" s="190" t="n">
        <v>0.42</v>
      </c>
      <c r="CY70" s="190" t="n">
        <v>0.32</v>
      </c>
      <c r="CZ70" s="190" t="n">
        <v>0.34</v>
      </c>
      <c r="DA70" s="190" t="n">
        <v>0.45</v>
      </c>
    </row>
    <row r="71" customFormat="false" ht="15" hidden="false" customHeight="false" outlineLevel="0" collapsed="false">
      <c r="A71" s="39" t="n">
        <v>87</v>
      </c>
      <c r="B71" s="39" t="s">
        <v>85</v>
      </c>
      <c r="C71" s="39" t="s">
        <v>615</v>
      </c>
      <c r="D71" s="39" t="s">
        <v>579</v>
      </c>
      <c r="E71" s="39" t="s">
        <v>592</v>
      </c>
      <c r="F71" s="39"/>
      <c r="H71" s="39" t="s">
        <v>579</v>
      </c>
      <c r="I71" s="185" t="n">
        <v>1</v>
      </c>
      <c r="J71" s="185" t="n">
        <v>1</v>
      </c>
      <c r="K71" s="185" t="n">
        <v>1</v>
      </c>
      <c r="L71" s="185" t="n">
        <v>1</v>
      </c>
      <c r="M71" s="185" t="n">
        <v>1</v>
      </c>
      <c r="N71" s="185" t="n">
        <v>1</v>
      </c>
      <c r="O71" s="185" t="n">
        <v>1</v>
      </c>
      <c r="P71" s="185" t="n">
        <v>1</v>
      </c>
      <c r="Q71" s="185" t="n">
        <v>1</v>
      </c>
      <c r="R71" s="185" t="n">
        <v>1</v>
      </c>
      <c r="S71" s="39" t="n">
        <f aca="false">IF($M71=1,1,IF($B71="SPRAVATO",1,0))</f>
        <v>1</v>
      </c>
      <c r="T71" s="39" t="n">
        <f aca="false">IF($M71=1,1,IF(OR($B71="SPRAVATO",$B71="Seltorexant"),1,0))</f>
        <v>1</v>
      </c>
      <c r="U71" s="39" t="n">
        <f aca="false">IF($M71=1,1,IF(OR($B71="SPRAVATO",$B71="FAAH in Anxious Distress"),1,0))</f>
        <v>1</v>
      </c>
      <c r="V71" s="39" t="n">
        <f aca="false">IF($M71=1,1,IF(OR($B71="SPRAVATO",$B71="FAAH in Anxious Distress",$B71="Seltorexant"),1,0))</f>
        <v>1</v>
      </c>
      <c r="W71" s="39" t="n">
        <v>1</v>
      </c>
      <c r="X71" s="39" t="n">
        <f aca="false">IF($M71=1,1,ROUND(RANDBETWEEN(0,1),0))</f>
        <v>1</v>
      </c>
      <c r="Y71" s="39" t="n">
        <f aca="false">IF($M71=1,1,ROUND(RANDBETWEEN(0,1),0))</f>
        <v>1</v>
      </c>
      <c r="Z71" s="39" t="n">
        <f aca="false">IF($M71=1,1,ROUND(RANDBETWEEN(0,1),0))</f>
        <v>1</v>
      </c>
      <c r="AA71" s="39" t="n">
        <f aca="false">IF($M71=1,1,ROUND(RANDBETWEEN(0,1),0))</f>
        <v>1</v>
      </c>
      <c r="AB71" s="39" t="n">
        <f aca="false">IF($M71=1,1,ROUND(RANDBETWEEN(0,1),0))</f>
        <v>1</v>
      </c>
      <c r="AD71" s="39" t="n">
        <v>1983</v>
      </c>
      <c r="AE71" s="39" t="n">
        <v>1984</v>
      </c>
      <c r="AF71" s="39" t="n">
        <v>1985</v>
      </c>
      <c r="AG71" s="39" t="n">
        <v>1983</v>
      </c>
      <c r="AH71" s="39"/>
      <c r="AI71" s="39" t="n">
        <v>1985</v>
      </c>
      <c r="AJ71" s="39"/>
      <c r="AK71" s="39" t="n">
        <v>1</v>
      </c>
      <c r="AL71" s="39" t="n">
        <v>1</v>
      </c>
      <c r="AM71" s="39" t="n">
        <v>1</v>
      </c>
      <c r="AN71" s="39" t="n">
        <v>1</v>
      </c>
      <c r="AO71" s="39"/>
      <c r="AP71" s="39" t="n">
        <v>1</v>
      </c>
      <c r="AX71" s="39"/>
      <c r="AY71" s="39" t="n">
        <f aca="false">AD71+10</f>
        <v>1993</v>
      </c>
      <c r="AZ71" s="39" t="n">
        <f aca="false">AE71+10</f>
        <v>1994</v>
      </c>
      <c r="BA71" s="39" t="n">
        <f aca="false">AF71+10</f>
        <v>1995</v>
      </c>
      <c r="BB71" s="39" t="n">
        <f aca="false">AG71+10</f>
        <v>1993</v>
      </c>
      <c r="BC71" s="39"/>
      <c r="BD71" s="39" t="n">
        <f aca="false">AI71+10</f>
        <v>1995</v>
      </c>
      <c r="BE71" s="39"/>
      <c r="BF71" s="39" t="n">
        <f aca="false">AK71</f>
        <v>1</v>
      </c>
      <c r="BG71" s="39" t="n">
        <f aca="false">AL71</f>
        <v>1</v>
      </c>
      <c r="BH71" s="39" t="n">
        <f aca="false">AM71</f>
        <v>1</v>
      </c>
      <c r="BI71" s="39" t="n">
        <f aca="false">AN71</f>
        <v>1</v>
      </c>
      <c r="BJ71" s="39"/>
      <c r="BK71" s="39" t="n">
        <f aca="false">AP71</f>
        <v>1</v>
      </c>
      <c r="BL71" s="189" t="n">
        <v>1.22671925413217</v>
      </c>
      <c r="BM71" s="189" t="n">
        <v>2.26121055381926</v>
      </c>
      <c r="BN71" s="189" t="n">
        <v>2.12520094307601</v>
      </c>
      <c r="BO71" s="189" t="n">
        <v>1.29444963522019</v>
      </c>
      <c r="BP71" s="189" t="n">
        <v>0.323142843416298</v>
      </c>
      <c r="BQ71" s="189" t="n">
        <v>0.14</v>
      </c>
      <c r="BR71" s="189" t="n">
        <v>1.45420005709883</v>
      </c>
      <c r="BS71" s="189" t="n">
        <v>11.9843882768785</v>
      </c>
      <c r="BT71" s="189" t="n">
        <v>-1.74756826751033</v>
      </c>
      <c r="BU71" s="189" t="n">
        <v>-1.71696457934415</v>
      </c>
      <c r="BV71" s="189" t="n">
        <v>-1.44253500467096</v>
      </c>
      <c r="BW71" s="189" t="n">
        <v>0.617682164779912</v>
      </c>
      <c r="BX71" s="189" t="n">
        <v>0.15</v>
      </c>
      <c r="BY71" s="189" t="n">
        <v>-0.495005667380912</v>
      </c>
      <c r="BZ71" s="190" t="n">
        <v>0.15</v>
      </c>
      <c r="CA71" s="190" t="n">
        <v>0.2</v>
      </c>
      <c r="CB71" s="190" t="n">
        <v>0.12</v>
      </c>
      <c r="CC71" s="190" t="n">
        <v>0.08</v>
      </c>
      <c r="CD71" s="190" t="n">
        <v>0.18</v>
      </c>
      <c r="CE71" s="190" t="n">
        <v>0.16</v>
      </c>
      <c r="CF71" s="190" t="n">
        <v>0.05</v>
      </c>
      <c r="CG71" s="190" t="n">
        <v>0.35</v>
      </c>
      <c r="CH71" s="190" t="n">
        <v>0.3</v>
      </c>
      <c r="CI71" s="190" t="n">
        <v>0.38</v>
      </c>
      <c r="CJ71" s="190" t="n">
        <v>0.42</v>
      </c>
      <c r="CK71" s="190" t="n">
        <v>0.32</v>
      </c>
      <c r="CL71" s="190" t="n">
        <v>0.34</v>
      </c>
      <c r="CM71" s="190" t="n">
        <v>0.45</v>
      </c>
      <c r="CN71" s="190" t="n">
        <v>0.15</v>
      </c>
      <c r="CO71" s="190" t="n">
        <v>0.2</v>
      </c>
      <c r="CP71" s="190" t="n">
        <v>0.12</v>
      </c>
      <c r="CQ71" s="190" t="n">
        <v>0.08</v>
      </c>
      <c r="CR71" s="190" t="n">
        <v>0.18</v>
      </c>
      <c r="CS71" s="190" t="n">
        <v>0.16</v>
      </c>
      <c r="CT71" s="190" t="n">
        <v>0.05</v>
      </c>
      <c r="CU71" s="190" t="n">
        <v>0.35</v>
      </c>
      <c r="CV71" s="190" t="n">
        <v>0.3</v>
      </c>
      <c r="CW71" s="190" t="n">
        <v>0.38</v>
      </c>
      <c r="CX71" s="190" t="n">
        <v>0.42</v>
      </c>
      <c r="CY71" s="190" t="n">
        <v>0.32</v>
      </c>
      <c r="CZ71" s="190" t="n">
        <v>0.34</v>
      </c>
      <c r="DA71" s="190" t="n">
        <v>0.45</v>
      </c>
    </row>
    <row r="72" customFormat="false" ht="15" hidden="false" customHeight="false" outlineLevel="0" collapsed="false">
      <c r="A72" s="39" t="n">
        <v>88</v>
      </c>
      <c r="B72" s="39" t="s">
        <v>90</v>
      </c>
      <c r="C72" s="39" t="s">
        <v>615</v>
      </c>
      <c r="D72" s="39" t="s">
        <v>579</v>
      </c>
      <c r="E72" s="39" t="s">
        <v>592</v>
      </c>
      <c r="F72" s="39"/>
      <c r="H72" s="39" t="s">
        <v>579</v>
      </c>
      <c r="I72" s="185" t="n">
        <v>1</v>
      </c>
      <c r="J72" s="185" t="n">
        <v>1</v>
      </c>
      <c r="K72" s="185" t="n">
        <v>1</v>
      </c>
      <c r="L72" s="185" t="n">
        <v>1</v>
      </c>
      <c r="M72" s="185" t="n">
        <v>1</v>
      </c>
      <c r="N72" s="185" t="n">
        <v>1</v>
      </c>
      <c r="O72" s="185" t="n">
        <v>1</v>
      </c>
      <c r="P72" s="185" t="n">
        <v>1</v>
      </c>
      <c r="Q72" s="185" t="n">
        <v>1</v>
      </c>
      <c r="R72" s="185" t="n">
        <v>1</v>
      </c>
      <c r="S72" s="39" t="n">
        <f aca="false">IF($M72=1,1,IF($B72="SPRAVATO",1,0))</f>
        <v>1</v>
      </c>
      <c r="T72" s="39" t="n">
        <f aca="false">IF($M72=1,1,IF(OR($B72="SPRAVATO",$B72="Seltorexant"),1,0))</f>
        <v>1</v>
      </c>
      <c r="U72" s="39" t="n">
        <f aca="false">IF($M72=1,1,IF(OR($B72="SPRAVATO",$B72="FAAH in Anxious Distress"),1,0))</f>
        <v>1</v>
      </c>
      <c r="V72" s="39" t="n">
        <f aca="false">IF($M72=1,1,IF(OR($B72="SPRAVATO",$B72="FAAH in Anxious Distress",$B72="Seltorexant"),1,0))</f>
        <v>1</v>
      </c>
      <c r="W72" s="39" t="n">
        <v>1</v>
      </c>
      <c r="X72" s="39" t="n">
        <f aca="false">IF($M72=1,1,ROUND(RANDBETWEEN(0,1),0))</f>
        <v>1</v>
      </c>
      <c r="Y72" s="39" t="n">
        <f aca="false">IF($M72=1,1,ROUND(RANDBETWEEN(0,1),0))</f>
        <v>1</v>
      </c>
      <c r="Z72" s="39" t="n">
        <f aca="false">IF($M72=1,1,ROUND(RANDBETWEEN(0,1),0))</f>
        <v>1</v>
      </c>
      <c r="AA72" s="39" t="n">
        <f aca="false">IF($M72=1,1,ROUND(RANDBETWEEN(0,1),0))</f>
        <v>1</v>
      </c>
      <c r="AB72" s="39" t="n">
        <f aca="false">IF($M72=1,1,ROUND(RANDBETWEEN(0,1),0))</f>
        <v>1</v>
      </c>
      <c r="AD72" s="39" t="n">
        <v>1965</v>
      </c>
      <c r="AE72" s="39" t="n">
        <v>1966</v>
      </c>
      <c r="AF72" s="39" t="n">
        <v>1966</v>
      </c>
      <c r="AG72" s="39" t="n">
        <v>1967</v>
      </c>
      <c r="AH72" s="39"/>
      <c r="AI72" s="39" t="n">
        <v>1966</v>
      </c>
      <c r="AJ72" s="39"/>
      <c r="AK72" s="39" t="n">
        <v>7</v>
      </c>
      <c r="AL72" s="39" t="n">
        <v>7</v>
      </c>
      <c r="AM72" s="39" t="n">
        <v>7</v>
      </c>
      <c r="AN72" s="39" t="n">
        <v>7</v>
      </c>
      <c r="AO72" s="39"/>
      <c r="AP72" s="39" t="n">
        <v>7</v>
      </c>
      <c r="AX72" s="39"/>
      <c r="AY72" s="39" t="n">
        <f aca="false">AD72+10</f>
        <v>1975</v>
      </c>
      <c r="AZ72" s="39" t="n">
        <f aca="false">AE72+10</f>
        <v>1976</v>
      </c>
      <c r="BA72" s="39" t="n">
        <f aca="false">AF72+10</f>
        <v>1976</v>
      </c>
      <c r="BB72" s="39" t="n">
        <f aca="false">AG72+10</f>
        <v>1977</v>
      </c>
      <c r="BC72" s="39"/>
      <c r="BD72" s="39" t="n">
        <f aca="false">AI72+10</f>
        <v>1976</v>
      </c>
      <c r="BE72" s="39"/>
      <c r="BF72" s="39" t="n">
        <f aca="false">AK72</f>
        <v>7</v>
      </c>
      <c r="BG72" s="39" t="n">
        <f aca="false">AL72</f>
        <v>7</v>
      </c>
      <c r="BH72" s="39" t="n">
        <f aca="false">AM72</f>
        <v>7</v>
      </c>
      <c r="BI72" s="39" t="n">
        <f aca="false">AN72</f>
        <v>7</v>
      </c>
      <c r="BJ72" s="39"/>
      <c r="BK72" s="39" t="n">
        <f aca="false">AP72</f>
        <v>7</v>
      </c>
      <c r="BL72" s="189" t="n">
        <v>1.22671925413217</v>
      </c>
      <c r="BM72" s="189" t="n">
        <v>2.26121055381926</v>
      </c>
      <c r="BN72" s="189" t="n">
        <v>2.12520094307601</v>
      </c>
      <c r="BO72" s="189" t="n">
        <v>1.29444963522019</v>
      </c>
      <c r="BP72" s="189" t="n">
        <v>0.323142843416298</v>
      </c>
      <c r="BQ72" s="189" t="n">
        <v>0.14</v>
      </c>
      <c r="BR72" s="189" t="n">
        <v>1.45420005709883</v>
      </c>
      <c r="BS72" s="189" t="n">
        <v>11.9843882768785</v>
      </c>
      <c r="BT72" s="189" t="n">
        <v>-1.74756826751033</v>
      </c>
      <c r="BU72" s="189" t="n">
        <v>-1.71696457934415</v>
      </c>
      <c r="BV72" s="189" t="n">
        <v>-1.44253500467096</v>
      </c>
      <c r="BW72" s="189" t="n">
        <v>0.617682164779912</v>
      </c>
      <c r="BX72" s="189" t="n">
        <v>0.15</v>
      </c>
      <c r="BY72" s="189" t="n">
        <v>-0.495005667380912</v>
      </c>
      <c r="BZ72" s="190" t="n">
        <v>0.15</v>
      </c>
      <c r="CA72" s="190" t="n">
        <v>0.2</v>
      </c>
      <c r="CB72" s="190" t="n">
        <v>0.12</v>
      </c>
      <c r="CC72" s="190" t="n">
        <v>0.08</v>
      </c>
      <c r="CD72" s="190" t="n">
        <v>0.18</v>
      </c>
      <c r="CE72" s="190" t="n">
        <v>0.16</v>
      </c>
      <c r="CF72" s="190" t="n">
        <v>0.05</v>
      </c>
      <c r="CG72" s="190" t="n">
        <v>0.35</v>
      </c>
      <c r="CH72" s="190" t="n">
        <v>0.3</v>
      </c>
      <c r="CI72" s="190" t="n">
        <v>0.38</v>
      </c>
      <c r="CJ72" s="190" t="n">
        <v>0.42</v>
      </c>
      <c r="CK72" s="190" t="n">
        <v>0.32</v>
      </c>
      <c r="CL72" s="190" t="n">
        <v>0.34</v>
      </c>
      <c r="CM72" s="190" t="n">
        <v>0.45</v>
      </c>
      <c r="CN72" s="190" t="n">
        <v>0.15</v>
      </c>
      <c r="CO72" s="190" t="n">
        <v>0.2</v>
      </c>
      <c r="CP72" s="190" t="n">
        <v>0.12</v>
      </c>
      <c r="CQ72" s="190" t="n">
        <v>0.08</v>
      </c>
      <c r="CR72" s="190" t="n">
        <v>0.18</v>
      </c>
      <c r="CS72" s="190" t="n">
        <v>0.16</v>
      </c>
      <c r="CT72" s="190" t="n">
        <v>0.05</v>
      </c>
      <c r="CU72" s="190" t="n">
        <v>0.35</v>
      </c>
      <c r="CV72" s="190" t="n">
        <v>0.3</v>
      </c>
      <c r="CW72" s="190" t="n">
        <v>0.38</v>
      </c>
      <c r="CX72" s="190" t="n">
        <v>0.42</v>
      </c>
      <c r="CY72" s="190" t="n">
        <v>0.32</v>
      </c>
      <c r="CZ72" s="190" t="n">
        <v>0.34</v>
      </c>
      <c r="DA72" s="190" t="n">
        <v>0.45</v>
      </c>
    </row>
    <row r="73" customFormat="false" ht="15" hidden="false" customHeight="false" outlineLevel="0" collapsed="false">
      <c r="A73" s="39" t="n">
        <v>89</v>
      </c>
      <c r="B73" s="39" t="s">
        <v>91</v>
      </c>
      <c r="C73" s="39" t="s">
        <v>615</v>
      </c>
      <c r="D73" s="39" t="s">
        <v>579</v>
      </c>
      <c r="E73" s="39" t="s">
        <v>592</v>
      </c>
      <c r="F73" s="39"/>
      <c r="H73" s="39" t="s">
        <v>579</v>
      </c>
      <c r="I73" s="185" t="n">
        <v>1</v>
      </c>
      <c r="J73" s="185" t="n">
        <v>1</v>
      </c>
      <c r="K73" s="185" t="n">
        <v>1</v>
      </c>
      <c r="L73" s="185" t="n">
        <v>1</v>
      </c>
      <c r="M73" s="185" t="n">
        <v>1</v>
      </c>
      <c r="N73" s="185" t="n">
        <v>1</v>
      </c>
      <c r="O73" s="185" t="n">
        <v>1</v>
      </c>
      <c r="P73" s="185" t="n">
        <v>1</v>
      </c>
      <c r="Q73" s="185" t="n">
        <v>1</v>
      </c>
      <c r="R73" s="185" t="n">
        <v>1</v>
      </c>
      <c r="S73" s="39" t="n">
        <f aca="false">IF($M73=1,1,IF($B73="SPRAVATO",1,0))</f>
        <v>1</v>
      </c>
      <c r="T73" s="39" t="n">
        <f aca="false">IF($M73=1,1,IF(OR($B73="SPRAVATO",$B73="Seltorexant"),1,0))</f>
        <v>1</v>
      </c>
      <c r="U73" s="39" t="n">
        <f aca="false">IF($M73=1,1,IF(OR($B73="SPRAVATO",$B73="FAAH in Anxious Distress"),1,0))</f>
        <v>1</v>
      </c>
      <c r="V73" s="39" t="n">
        <f aca="false">IF($M73=1,1,IF(OR($B73="SPRAVATO",$B73="FAAH in Anxious Distress",$B73="Seltorexant"),1,0))</f>
        <v>1</v>
      </c>
      <c r="W73" s="39" t="n">
        <v>1</v>
      </c>
      <c r="X73" s="39" t="n">
        <f aca="false">IF($M73=1,1,ROUND(RANDBETWEEN(0,1),0))</f>
        <v>1</v>
      </c>
      <c r="Y73" s="39" t="n">
        <f aca="false">IF($M73=1,1,ROUND(RANDBETWEEN(0,1),0))</f>
        <v>1</v>
      </c>
      <c r="Z73" s="39" t="n">
        <f aca="false">IF($M73=1,1,ROUND(RANDBETWEEN(0,1),0))</f>
        <v>1</v>
      </c>
      <c r="AA73" s="39" t="n">
        <f aca="false">IF($M73=1,1,ROUND(RANDBETWEEN(0,1),0))</f>
        <v>1</v>
      </c>
      <c r="AB73" s="39" t="n">
        <f aca="false">IF($M73=1,1,ROUND(RANDBETWEEN(0,1),0))</f>
        <v>1</v>
      </c>
      <c r="AD73" s="39" t="n">
        <v>1973</v>
      </c>
      <c r="AE73" s="39" t="n">
        <v>1979</v>
      </c>
      <c r="AF73" s="39"/>
      <c r="AG73" s="39" t="n">
        <v>1980</v>
      </c>
      <c r="AH73" s="39"/>
      <c r="AI73" s="39"/>
      <c r="AJ73" s="39"/>
      <c r="AK73" s="39" t="n">
        <v>7</v>
      </c>
      <c r="AL73" s="39" t="n">
        <v>7</v>
      </c>
      <c r="AM73" s="39" t="n">
        <v>7</v>
      </c>
      <c r="AN73" s="39" t="n">
        <v>7</v>
      </c>
      <c r="AO73" s="39"/>
      <c r="AP73" s="39" t="n">
        <v>7</v>
      </c>
      <c r="AX73" s="39"/>
      <c r="AY73" s="39" t="n">
        <f aca="false">AD73+10</f>
        <v>1983</v>
      </c>
      <c r="AZ73" s="39" t="n">
        <f aca="false">AE73+10</f>
        <v>1989</v>
      </c>
      <c r="BA73" s="39" t="n">
        <f aca="false">AF73+10</f>
        <v>10</v>
      </c>
      <c r="BB73" s="39" t="n">
        <f aca="false">AG73+10</f>
        <v>1990</v>
      </c>
      <c r="BC73" s="39"/>
      <c r="BD73" s="39" t="n">
        <f aca="false">AI73+10</f>
        <v>10</v>
      </c>
      <c r="BE73" s="39"/>
      <c r="BF73" s="39" t="n">
        <f aca="false">AK73</f>
        <v>7</v>
      </c>
      <c r="BG73" s="39" t="n">
        <f aca="false">AL73</f>
        <v>7</v>
      </c>
      <c r="BH73" s="39" t="n">
        <f aca="false">AM73</f>
        <v>7</v>
      </c>
      <c r="BI73" s="39" t="n">
        <f aca="false">AN73</f>
        <v>7</v>
      </c>
      <c r="BJ73" s="39"/>
      <c r="BK73" s="39" t="n">
        <f aca="false">AP73</f>
        <v>7</v>
      </c>
      <c r="BL73" s="189" t="n">
        <v>1.22671925413217</v>
      </c>
      <c r="BM73" s="189" t="n">
        <v>2.26121055381926</v>
      </c>
      <c r="BN73" s="189" t="n">
        <v>2.12520094307601</v>
      </c>
      <c r="BO73" s="189" t="n">
        <v>1.29444963522019</v>
      </c>
      <c r="BP73" s="189" t="n">
        <v>0.323142843416298</v>
      </c>
      <c r="BQ73" s="189" t="n">
        <v>0.14</v>
      </c>
      <c r="BR73" s="189" t="n">
        <v>1.45420005709883</v>
      </c>
      <c r="BS73" s="189" t="n">
        <v>11.9843882768785</v>
      </c>
      <c r="BT73" s="189" t="n">
        <v>-1.74756826751033</v>
      </c>
      <c r="BU73" s="189" t="n">
        <v>-1.71696457934415</v>
      </c>
      <c r="BV73" s="189" t="n">
        <v>-1.44253500467096</v>
      </c>
      <c r="BW73" s="189" t="n">
        <v>0.617682164779912</v>
      </c>
      <c r="BX73" s="189" t="n">
        <v>0.15</v>
      </c>
      <c r="BY73" s="189" t="n">
        <v>-0.495005667380912</v>
      </c>
      <c r="BZ73" s="190" t="n">
        <v>0.15</v>
      </c>
      <c r="CA73" s="190" t="n">
        <v>0.2</v>
      </c>
      <c r="CB73" s="190" t="n">
        <v>0.12</v>
      </c>
      <c r="CC73" s="190" t="n">
        <v>0.08</v>
      </c>
      <c r="CD73" s="190" t="n">
        <v>0.18</v>
      </c>
      <c r="CE73" s="190" t="n">
        <v>0.16</v>
      </c>
      <c r="CF73" s="190" t="n">
        <v>0.05</v>
      </c>
      <c r="CG73" s="190" t="n">
        <v>0.35</v>
      </c>
      <c r="CH73" s="190" t="n">
        <v>0.3</v>
      </c>
      <c r="CI73" s="190" t="n">
        <v>0.38</v>
      </c>
      <c r="CJ73" s="190" t="n">
        <v>0.42</v>
      </c>
      <c r="CK73" s="190" t="n">
        <v>0.32</v>
      </c>
      <c r="CL73" s="190" t="n">
        <v>0.34</v>
      </c>
      <c r="CM73" s="190" t="n">
        <v>0.45</v>
      </c>
      <c r="CN73" s="190" t="n">
        <v>0.15</v>
      </c>
      <c r="CO73" s="190" t="n">
        <v>0.2</v>
      </c>
      <c r="CP73" s="190" t="n">
        <v>0.12</v>
      </c>
      <c r="CQ73" s="190" t="n">
        <v>0.08</v>
      </c>
      <c r="CR73" s="190" t="n">
        <v>0.18</v>
      </c>
      <c r="CS73" s="190" t="n">
        <v>0.16</v>
      </c>
      <c r="CT73" s="190" t="n">
        <v>0.05</v>
      </c>
      <c r="CU73" s="190" t="n">
        <v>0.35</v>
      </c>
      <c r="CV73" s="190" t="n">
        <v>0.3</v>
      </c>
      <c r="CW73" s="190" t="n">
        <v>0.38</v>
      </c>
      <c r="CX73" s="190" t="n">
        <v>0.42</v>
      </c>
      <c r="CY73" s="190" t="n">
        <v>0.32</v>
      </c>
      <c r="CZ73" s="190" t="n">
        <v>0.34</v>
      </c>
      <c r="DA73" s="190" t="n">
        <v>0.45</v>
      </c>
    </row>
    <row r="74" customFormat="false" ht="15" hidden="false" customHeight="false" outlineLevel="0" collapsed="false">
      <c r="A74" s="39" t="n">
        <v>90</v>
      </c>
      <c r="B74" s="39" t="s">
        <v>86</v>
      </c>
      <c r="C74" s="39" t="s">
        <v>527</v>
      </c>
      <c r="D74" s="39" t="s">
        <v>579</v>
      </c>
      <c r="E74" s="39" t="s">
        <v>592</v>
      </c>
      <c r="F74" s="39"/>
      <c r="H74" s="39" t="s">
        <v>579</v>
      </c>
      <c r="I74" s="185" t="n">
        <v>1</v>
      </c>
      <c r="J74" s="185" t="n">
        <v>1</v>
      </c>
      <c r="K74" s="185" t="n">
        <v>1</v>
      </c>
      <c r="L74" s="185" t="n">
        <v>1</v>
      </c>
      <c r="M74" s="185" t="n">
        <v>1</v>
      </c>
      <c r="N74" s="185" t="n">
        <v>1</v>
      </c>
      <c r="O74" s="185" t="n">
        <v>1</v>
      </c>
      <c r="P74" s="185" t="n">
        <v>1</v>
      </c>
      <c r="Q74" s="185" t="n">
        <v>1</v>
      </c>
      <c r="R74" s="185" t="n">
        <v>1</v>
      </c>
      <c r="S74" s="39" t="n">
        <f aca="false">IF($M74=1,1,IF($B74="SPRAVATO",1,0))</f>
        <v>1</v>
      </c>
      <c r="T74" s="39" t="n">
        <f aca="false">IF($M74=1,1,IF(OR($B74="SPRAVATO",$B74="Seltorexant"),1,0))</f>
        <v>1</v>
      </c>
      <c r="U74" s="39" t="n">
        <f aca="false">IF($M74=1,1,IF(OR($B74="SPRAVATO",$B74="FAAH in Anxious Distress"),1,0))</f>
        <v>1</v>
      </c>
      <c r="V74" s="39" t="n">
        <f aca="false">IF($M74=1,1,IF(OR($B74="SPRAVATO",$B74="FAAH in Anxious Distress",$B74="Seltorexant"),1,0))</f>
        <v>1</v>
      </c>
      <c r="W74" s="39" t="n">
        <v>1</v>
      </c>
      <c r="X74" s="39" t="n">
        <f aca="false">IF($M74=1,1,ROUND(RANDBETWEEN(0,1),0))</f>
        <v>1</v>
      </c>
      <c r="Y74" s="39" t="n">
        <f aca="false">IF($M74=1,1,ROUND(RANDBETWEEN(0,1),0))</f>
        <v>1</v>
      </c>
      <c r="Z74" s="39" t="n">
        <f aca="false">IF($M74=1,1,ROUND(RANDBETWEEN(0,1),0))</f>
        <v>1</v>
      </c>
      <c r="AA74" s="39" t="n">
        <f aca="false">IF($M74=1,1,ROUND(RANDBETWEEN(0,1),0))</f>
        <v>1</v>
      </c>
      <c r="AB74" s="39" t="n">
        <f aca="false">IF($M74=1,1,ROUND(RANDBETWEEN(0,1),0))</f>
        <v>1</v>
      </c>
      <c r="AD74" s="39" t="n">
        <v>1950</v>
      </c>
      <c r="AE74" s="39" t="n">
        <v>1949</v>
      </c>
      <c r="AF74" s="39" t="n">
        <v>1949</v>
      </c>
      <c r="AG74" s="39" t="n">
        <v>1956</v>
      </c>
      <c r="AH74" s="39"/>
      <c r="AI74" s="39" t="n">
        <v>1950</v>
      </c>
      <c r="AJ74" s="39"/>
      <c r="AK74" s="39" t="n">
        <v>7</v>
      </c>
      <c r="AL74" s="39" t="n">
        <v>7</v>
      </c>
      <c r="AM74" s="39" t="n">
        <v>7</v>
      </c>
      <c r="AN74" s="39" t="n">
        <v>7</v>
      </c>
      <c r="AO74" s="39"/>
      <c r="AP74" s="39" t="n">
        <v>7</v>
      </c>
      <c r="AX74" s="39"/>
      <c r="AY74" s="39" t="n">
        <f aca="false">AD74+10</f>
        <v>1960</v>
      </c>
      <c r="AZ74" s="39" t="n">
        <f aca="false">AE74+10</f>
        <v>1959</v>
      </c>
      <c r="BA74" s="39" t="n">
        <f aca="false">AF74+10</f>
        <v>1959</v>
      </c>
      <c r="BB74" s="39" t="n">
        <f aca="false">AG74+10</f>
        <v>1966</v>
      </c>
      <c r="BC74" s="39"/>
      <c r="BD74" s="39" t="n">
        <f aca="false">AI74+10</f>
        <v>1960</v>
      </c>
      <c r="BE74" s="39"/>
      <c r="BF74" s="39" t="n">
        <f aca="false">AK74</f>
        <v>7</v>
      </c>
      <c r="BG74" s="39" t="n">
        <f aca="false">AL74</f>
        <v>7</v>
      </c>
      <c r="BH74" s="39" t="n">
        <f aca="false">AM74</f>
        <v>7</v>
      </c>
      <c r="BI74" s="39" t="n">
        <f aca="false">AN74</f>
        <v>7</v>
      </c>
      <c r="BJ74" s="39"/>
      <c r="BK74" s="39" t="n">
        <f aca="false">AP74</f>
        <v>7</v>
      </c>
      <c r="BL74" s="189" t="n">
        <v>1.22671925413217</v>
      </c>
      <c r="BM74" s="189" t="n">
        <v>2.26121055381926</v>
      </c>
      <c r="BN74" s="189" t="n">
        <v>2.12520094307601</v>
      </c>
      <c r="BO74" s="189" t="n">
        <v>1.29444963522019</v>
      </c>
      <c r="BP74" s="189" t="n">
        <v>0.323142843416298</v>
      </c>
      <c r="BQ74" s="189" t="n">
        <v>0.14</v>
      </c>
      <c r="BR74" s="189" t="n">
        <v>1.45420005709883</v>
      </c>
      <c r="BS74" s="189" t="n">
        <v>11.9843882768785</v>
      </c>
      <c r="BT74" s="189" t="n">
        <v>-1.74756826751033</v>
      </c>
      <c r="BU74" s="189" t="n">
        <v>-1.71696457934415</v>
      </c>
      <c r="BV74" s="189" t="n">
        <v>-1.44253500467096</v>
      </c>
      <c r="BW74" s="189" t="n">
        <v>0.617682164779912</v>
      </c>
      <c r="BX74" s="189" t="n">
        <v>0.15</v>
      </c>
      <c r="BY74" s="189" t="n">
        <v>-0.495005667380912</v>
      </c>
      <c r="BZ74" s="190" t="n">
        <v>0.15</v>
      </c>
      <c r="CA74" s="190" t="n">
        <v>0.2</v>
      </c>
      <c r="CB74" s="190" t="n">
        <v>0.12</v>
      </c>
      <c r="CC74" s="190" t="n">
        <v>0.08</v>
      </c>
      <c r="CD74" s="190" t="n">
        <v>0.18</v>
      </c>
      <c r="CE74" s="190" t="n">
        <v>0.16</v>
      </c>
      <c r="CF74" s="190" t="n">
        <v>0.05</v>
      </c>
      <c r="CG74" s="190" t="n">
        <v>0.35</v>
      </c>
      <c r="CH74" s="190" t="n">
        <v>0.3</v>
      </c>
      <c r="CI74" s="190" t="n">
        <v>0.38</v>
      </c>
      <c r="CJ74" s="190" t="n">
        <v>0.42</v>
      </c>
      <c r="CK74" s="190" t="n">
        <v>0.32</v>
      </c>
      <c r="CL74" s="190" t="n">
        <v>0.34</v>
      </c>
      <c r="CM74" s="190" t="n">
        <v>0.45</v>
      </c>
      <c r="CN74" s="190" t="n">
        <v>0.15</v>
      </c>
      <c r="CO74" s="190" t="n">
        <v>0.2</v>
      </c>
      <c r="CP74" s="190" t="n">
        <v>0.12</v>
      </c>
      <c r="CQ74" s="190" t="n">
        <v>0.08</v>
      </c>
      <c r="CR74" s="190" t="n">
        <v>0.18</v>
      </c>
      <c r="CS74" s="190" t="n">
        <v>0.16</v>
      </c>
      <c r="CT74" s="190" t="n">
        <v>0.05</v>
      </c>
      <c r="CU74" s="190" t="n">
        <v>0.35</v>
      </c>
      <c r="CV74" s="190" t="n">
        <v>0.3</v>
      </c>
      <c r="CW74" s="190" t="n">
        <v>0.38</v>
      </c>
      <c r="CX74" s="190" t="n">
        <v>0.42</v>
      </c>
      <c r="CY74" s="190" t="n">
        <v>0.32</v>
      </c>
      <c r="CZ74" s="190" t="n">
        <v>0.34</v>
      </c>
      <c r="DA74" s="190" t="n">
        <v>0.45</v>
      </c>
    </row>
    <row r="75" customFormat="false" ht="15" hidden="false" customHeight="false" outlineLevel="0" collapsed="false">
      <c r="A75" s="39" t="n">
        <v>91</v>
      </c>
      <c r="B75" s="39" t="s">
        <v>87</v>
      </c>
      <c r="C75" s="39" t="s">
        <v>527</v>
      </c>
      <c r="D75" s="39" t="s">
        <v>579</v>
      </c>
      <c r="E75" s="39" t="s">
        <v>592</v>
      </c>
      <c r="F75" s="39"/>
      <c r="H75" s="39" t="s">
        <v>579</v>
      </c>
      <c r="I75" s="185" t="n">
        <v>1</v>
      </c>
      <c r="J75" s="185" t="n">
        <v>1</v>
      </c>
      <c r="K75" s="185" t="n">
        <v>1</v>
      </c>
      <c r="L75" s="185" t="n">
        <v>1</v>
      </c>
      <c r="M75" s="185" t="n">
        <v>1</v>
      </c>
      <c r="N75" s="185" t="n">
        <v>1</v>
      </c>
      <c r="O75" s="185" t="n">
        <v>1</v>
      </c>
      <c r="P75" s="185" t="n">
        <v>1</v>
      </c>
      <c r="Q75" s="185" t="n">
        <v>1</v>
      </c>
      <c r="R75" s="185" t="n">
        <v>1</v>
      </c>
      <c r="S75" s="39" t="n">
        <f aca="false">IF($M75=1,1,IF($B75="SPRAVATO",1,0))</f>
        <v>1</v>
      </c>
      <c r="T75" s="39" t="n">
        <f aca="false">IF($M75=1,1,IF(OR($B75="SPRAVATO",$B75="Seltorexant"),1,0))</f>
        <v>1</v>
      </c>
      <c r="U75" s="39" t="n">
        <f aca="false">IF($M75=1,1,IF(OR($B75="SPRAVATO",$B75="FAAH in Anxious Distress"),1,0))</f>
        <v>1</v>
      </c>
      <c r="V75" s="39" t="n">
        <f aca="false">IF($M75=1,1,IF(OR($B75="SPRAVATO",$B75="FAAH in Anxious Distress",$B75="Seltorexant"),1,0))</f>
        <v>1</v>
      </c>
      <c r="W75" s="39" t="n">
        <v>1</v>
      </c>
      <c r="X75" s="39" t="n">
        <f aca="false">IF($M75=1,1,ROUND(RANDBETWEEN(0,1),0))</f>
        <v>1</v>
      </c>
      <c r="Y75" s="39" t="n">
        <f aca="false">IF($M75=1,1,ROUND(RANDBETWEEN(0,1),0))</f>
        <v>1</v>
      </c>
      <c r="Z75" s="39" t="n">
        <f aca="false">IF($M75=1,1,ROUND(RANDBETWEEN(0,1),0))</f>
        <v>1</v>
      </c>
      <c r="AA75" s="39" t="n">
        <f aca="false">IF($M75=1,1,ROUND(RANDBETWEEN(0,1),0))</f>
        <v>1</v>
      </c>
      <c r="AB75" s="39" t="n">
        <f aca="false">IF($M75=1,1,ROUND(RANDBETWEEN(0,1),0))</f>
        <v>1</v>
      </c>
      <c r="AD75" s="39" t="n">
        <v>1996</v>
      </c>
      <c r="AE75" s="39" t="n">
        <v>1996</v>
      </c>
      <c r="AF75" s="39" t="n">
        <v>1998</v>
      </c>
      <c r="AG75" s="39" t="n">
        <v>1996</v>
      </c>
      <c r="AH75" s="39"/>
      <c r="AI75" s="39" t="n">
        <v>1998</v>
      </c>
      <c r="AJ75" s="39"/>
      <c r="AK75" s="39" t="n">
        <v>10</v>
      </c>
      <c r="AL75" s="39" t="n">
        <v>12</v>
      </c>
      <c r="AM75" s="39" t="n">
        <v>4</v>
      </c>
      <c r="AN75" s="39" t="n">
        <v>1</v>
      </c>
      <c r="AO75" s="39"/>
      <c r="AP75" s="39" t="n">
        <v>4</v>
      </c>
      <c r="AX75" s="39"/>
      <c r="AY75" s="39" t="n">
        <f aca="false">AD75+10</f>
        <v>2006</v>
      </c>
      <c r="AZ75" s="39" t="n">
        <f aca="false">AE75+10</f>
        <v>2006</v>
      </c>
      <c r="BA75" s="39" t="n">
        <f aca="false">AF75+10</f>
        <v>2008</v>
      </c>
      <c r="BB75" s="39" t="n">
        <f aca="false">AG75+10</f>
        <v>2006</v>
      </c>
      <c r="BC75" s="39"/>
      <c r="BD75" s="39" t="n">
        <f aca="false">AI75+10</f>
        <v>2008</v>
      </c>
      <c r="BE75" s="39"/>
      <c r="BF75" s="39" t="n">
        <f aca="false">AK75</f>
        <v>10</v>
      </c>
      <c r="BG75" s="39" t="n">
        <f aca="false">AL75</f>
        <v>12</v>
      </c>
      <c r="BH75" s="39" t="n">
        <f aca="false">AM75</f>
        <v>4</v>
      </c>
      <c r="BI75" s="39" t="n">
        <f aca="false">AN75</f>
        <v>1</v>
      </c>
      <c r="BJ75" s="39"/>
      <c r="BK75" s="39" t="n">
        <f aca="false">AP75</f>
        <v>4</v>
      </c>
      <c r="BL75" s="189" t="n">
        <v>1.22671925413217</v>
      </c>
      <c r="BM75" s="189" t="n">
        <v>2.26121055381926</v>
      </c>
      <c r="BN75" s="189" t="n">
        <v>2.12520094307601</v>
      </c>
      <c r="BO75" s="189" t="n">
        <v>1.29444963522019</v>
      </c>
      <c r="BP75" s="189" t="n">
        <v>0.323142843416298</v>
      </c>
      <c r="BQ75" s="189" t="n">
        <v>0.14</v>
      </c>
      <c r="BR75" s="189" t="n">
        <v>1.45420005709883</v>
      </c>
      <c r="BS75" s="189" t="n">
        <v>11.9843882768785</v>
      </c>
      <c r="BT75" s="189" t="n">
        <v>-1.74756826751033</v>
      </c>
      <c r="BU75" s="189" t="n">
        <v>-1.71696457934415</v>
      </c>
      <c r="BV75" s="189" t="n">
        <v>-1.44253500467096</v>
      </c>
      <c r="BW75" s="189" t="n">
        <v>0.617682164779912</v>
      </c>
      <c r="BX75" s="189" t="n">
        <v>0.15</v>
      </c>
      <c r="BY75" s="189" t="n">
        <v>-0.495005667380912</v>
      </c>
      <c r="BZ75" s="190" t="n">
        <v>0.15</v>
      </c>
      <c r="CA75" s="190" t="n">
        <v>0.2</v>
      </c>
      <c r="CB75" s="190" t="n">
        <v>0.12</v>
      </c>
      <c r="CC75" s="190" t="n">
        <v>0.08</v>
      </c>
      <c r="CD75" s="190" t="n">
        <v>0.18</v>
      </c>
      <c r="CE75" s="190" t="n">
        <v>0.16</v>
      </c>
      <c r="CF75" s="190" t="n">
        <v>0.05</v>
      </c>
      <c r="CG75" s="190" t="n">
        <v>0.35</v>
      </c>
      <c r="CH75" s="190" t="n">
        <v>0.3</v>
      </c>
      <c r="CI75" s="190" t="n">
        <v>0.38</v>
      </c>
      <c r="CJ75" s="190" t="n">
        <v>0.42</v>
      </c>
      <c r="CK75" s="190" t="n">
        <v>0.32</v>
      </c>
      <c r="CL75" s="190" t="n">
        <v>0.34</v>
      </c>
      <c r="CM75" s="190" t="n">
        <v>0.45</v>
      </c>
      <c r="CN75" s="190" t="n">
        <v>0.15</v>
      </c>
      <c r="CO75" s="190" t="n">
        <v>0.2</v>
      </c>
      <c r="CP75" s="190" t="n">
        <v>0.12</v>
      </c>
      <c r="CQ75" s="190" t="n">
        <v>0.08</v>
      </c>
      <c r="CR75" s="190" t="n">
        <v>0.18</v>
      </c>
      <c r="CS75" s="190" t="n">
        <v>0.16</v>
      </c>
      <c r="CT75" s="190" t="n">
        <v>0.05</v>
      </c>
      <c r="CU75" s="190" t="n">
        <v>0.35</v>
      </c>
      <c r="CV75" s="190" t="n">
        <v>0.3</v>
      </c>
      <c r="CW75" s="190" t="n">
        <v>0.38</v>
      </c>
      <c r="CX75" s="190" t="n">
        <v>0.42</v>
      </c>
      <c r="CY75" s="190" t="n">
        <v>0.32</v>
      </c>
      <c r="CZ75" s="190" t="n">
        <v>0.34</v>
      </c>
      <c r="DA75" s="190" t="n">
        <v>0.45</v>
      </c>
    </row>
    <row r="76" customFormat="false" ht="15" hidden="false" customHeight="false" outlineLevel="0" collapsed="false">
      <c r="A76" s="39" t="n">
        <v>92</v>
      </c>
      <c r="B76" s="39" t="s">
        <v>622</v>
      </c>
      <c r="C76" s="39" t="s">
        <v>527</v>
      </c>
      <c r="D76" s="39" t="s">
        <v>579</v>
      </c>
      <c r="E76" s="39" t="s">
        <v>592</v>
      </c>
      <c r="F76" s="39"/>
      <c r="H76" s="39" t="s">
        <v>579</v>
      </c>
      <c r="I76" s="185" t="n">
        <v>1</v>
      </c>
      <c r="J76" s="185" t="n">
        <v>1</v>
      </c>
      <c r="K76" s="185" t="n">
        <v>1</v>
      </c>
      <c r="L76" s="185" t="n">
        <v>1</v>
      </c>
      <c r="M76" s="185" t="n">
        <v>1</v>
      </c>
      <c r="N76" s="185" t="n">
        <v>1</v>
      </c>
      <c r="O76" s="185" t="n">
        <v>1</v>
      </c>
      <c r="P76" s="185" t="n">
        <v>1</v>
      </c>
      <c r="Q76" s="185" t="n">
        <v>1</v>
      </c>
      <c r="R76" s="185" t="n">
        <v>1</v>
      </c>
      <c r="S76" s="39" t="n">
        <f aca="false">IF($M76=1,1,IF($B76="SPRAVATO",1,0))</f>
        <v>1</v>
      </c>
      <c r="T76" s="39" t="n">
        <f aca="false">IF($M76=1,1,IF(OR($B76="SPRAVATO",$B76="Seltorexant"),1,0))</f>
        <v>1</v>
      </c>
      <c r="U76" s="39" t="n">
        <f aca="false">IF($M76=1,1,IF(OR($B76="SPRAVATO",$B76="FAAH in Anxious Distress"),1,0))</f>
        <v>1</v>
      </c>
      <c r="V76" s="39" t="n">
        <f aca="false">IF($M76=1,1,IF(OR($B76="SPRAVATO",$B76="FAAH in Anxious Distress",$B76="Seltorexant"),1,0))</f>
        <v>1</v>
      </c>
      <c r="W76" s="39" t="n">
        <v>1</v>
      </c>
      <c r="X76" s="39" t="n">
        <f aca="false">IF($M76=1,1,ROUND(RANDBETWEEN(0,1),0))</f>
        <v>1</v>
      </c>
      <c r="Y76" s="39" t="n">
        <f aca="false">IF($M76=1,1,ROUND(RANDBETWEEN(0,1),0))</f>
        <v>1</v>
      </c>
      <c r="Z76" s="39" t="n">
        <f aca="false">IF($M76=1,1,ROUND(RANDBETWEEN(0,1),0))</f>
        <v>1</v>
      </c>
      <c r="AA76" s="39" t="n">
        <f aca="false">IF($M76=1,1,ROUND(RANDBETWEEN(0,1),0))</f>
        <v>1</v>
      </c>
      <c r="AB76" s="39" t="n">
        <f aca="false">IF($M76=1,1,ROUND(RANDBETWEEN(0,1),0))</f>
        <v>1</v>
      </c>
      <c r="AC76" s="39" t="n">
        <v>1964</v>
      </c>
      <c r="AJ76" s="39" t="n">
        <v>6</v>
      </c>
      <c r="AK76" s="39"/>
      <c r="AX76" s="39" t="n">
        <v>1974</v>
      </c>
      <c r="BE76" s="39" t="n">
        <f aca="false">AJ76</f>
        <v>6</v>
      </c>
      <c r="BF76" s="39"/>
      <c r="BL76" s="189" t="n">
        <v>1.22671925413217</v>
      </c>
      <c r="BM76" s="189" t="n">
        <v>2.26121055381926</v>
      </c>
      <c r="BN76" s="189" t="n">
        <v>2.12520094307601</v>
      </c>
      <c r="BO76" s="189" t="n">
        <v>1.29444963522019</v>
      </c>
      <c r="BP76" s="189" t="n">
        <v>0.323142843416298</v>
      </c>
      <c r="BQ76" s="189" t="n">
        <v>0.14</v>
      </c>
      <c r="BR76" s="189" t="n">
        <v>1.45420005709883</v>
      </c>
      <c r="BS76" s="189" t="n">
        <v>11.9843882768785</v>
      </c>
      <c r="BT76" s="189" t="n">
        <v>-1.74756826751033</v>
      </c>
      <c r="BU76" s="189" t="n">
        <v>-1.71696457934415</v>
      </c>
      <c r="BV76" s="189" t="n">
        <v>-1.44253500467096</v>
      </c>
      <c r="BW76" s="189" t="n">
        <v>0.617682164779912</v>
      </c>
      <c r="BX76" s="189" t="n">
        <v>0.15</v>
      </c>
      <c r="BY76" s="189" t="n">
        <v>-0.495005667380912</v>
      </c>
      <c r="BZ76" s="190" t="n">
        <v>0.15</v>
      </c>
      <c r="CA76" s="190" t="n">
        <v>0.2</v>
      </c>
      <c r="CB76" s="190" t="n">
        <v>0.12</v>
      </c>
      <c r="CC76" s="190" t="n">
        <v>0.08</v>
      </c>
      <c r="CD76" s="190" t="n">
        <v>0.18</v>
      </c>
      <c r="CE76" s="190" t="n">
        <v>0.16</v>
      </c>
      <c r="CF76" s="190" t="n">
        <v>0.05</v>
      </c>
      <c r="CG76" s="190" t="n">
        <v>0.35</v>
      </c>
      <c r="CH76" s="190" t="n">
        <v>0.3</v>
      </c>
      <c r="CI76" s="190" t="n">
        <v>0.38</v>
      </c>
      <c r="CJ76" s="190" t="n">
        <v>0.42</v>
      </c>
      <c r="CK76" s="190" t="n">
        <v>0.32</v>
      </c>
      <c r="CL76" s="190" t="n">
        <v>0.34</v>
      </c>
      <c r="CM76" s="190" t="n">
        <v>0.45</v>
      </c>
      <c r="CN76" s="190" t="n">
        <v>0.15</v>
      </c>
      <c r="CO76" s="190" t="n">
        <v>0.2</v>
      </c>
      <c r="CP76" s="190" t="n">
        <v>0.12</v>
      </c>
      <c r="CQ76" s="190" t="n">
        <v>0.08</v>
      </c>
      <c r="CR76" s="190" t="n">
        <v>0.18</v>
      </c>
      <c r="CS76" s="190" t="n">
        <v>0.16</v>
      </c>
      <c r="CT76" s="190" t="n">
        <v>0.05</v>
      </c>
      <c r="CU76" s="190" t="n">
        <v>0.35</v>
      </c>
      <c r="CV76" s="190" t="n">
        <v>0.3</v>
      </c>
      <c r="CW76" s="190" t="n">
        <v>0.38</v>
      </c>
      <c r="CX76" s="190" t="n">
        <v>0.42</v>
      </c>
      <c r="CY76" s="190" t="n">
        <v>0.32</v>
      </c>
      <c r="CZ76" s="190" t="n">
        <v>0.34</v>
      </c>
      <c r="DA76" s="190" t="n">
        <v>0.45</v>
      </c>
    </row>
    <row r="77" customFormat="false" ht="15" hidden="false" customHeight="false" outlineLevel="0" collapsed="false">
      <c r="A77" s="39"/>
      <c r="B77" s="39"/>
      <c r="C77" s="39"/>
      <c r="D77" s="39"/>
      <c r="E77" s="39"/>
      <c r="F77" s="39"/>
      <c r="H77" s="39"/>
      <c r="I77" s="185"/>
      <c r="J77" s="185"/>
      <c r="K77" s="185"/>
      <c r="L77" s="185"/>
      <c r="M77" s="185"/>
      <c r="N77" s="185"/>
      <c r="O77" s="185"/>
      <c r="P77" s="185"/>
      <c r="Q77" s="185"/>
      <c r="R77" s="185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J77" s="39"/>
      <c r="AK77" s="39"/>
      <c r="AX77" s="39"/>
      <c r="BE77" s="39"/>
      <c r="BF77" s="39"/>
    </row>
  </sheetData>
  <mergeCells count="13">
    <mergeCell ref="AC1:AI1"/>
    <mergeCell ref="AJ1:AP1"/>
    <mergeCell ref="AQ1:AW1"/>
    <mergeCell ref="AX1:BD1"/>
    <mergeCell ref="BE1:BK1"/>
    <mergeCell ref="BL1:BR1"/>
    <mergeCell ref="BS1:BY1"/>
    <mergeCell ref="BZ1:CF1"/>
    <mergeCell ref="CG1:CM1"/>
    <mergeCell ref="CN1:CT1"/>
    <mergeCell ref="CU1:DA1"/>
    <mergeCell ref="I2:R2"/>
    <mergeCell ref="S2:AB2"/>
  </mergeCells>
  <dataValidations count="1">
    <dataValidation allowBlank="true" operator="between" showDropDown="false" showErrorMessage="true" showInputMessage="true" sqref="I2:S2" type="list">
      <formula1>$I$3:$R$3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" activeCellId="0" sqref="H2"/>
    </sheetView>
  </sheetViews>
  <sheetFormatPr defaultRowHeight="15" zeroHeight="false" outlineLevelRow="0" outlineLevelCol="0"/>
  <cols>
    <col collapsed="false" customWidth="true" hidden="false" outlineLevel="0" max="1" min="1" style="0" width="14.01"/>
    <col collapsed="false" customWidth="true" hidden="false" outlineLevel="0" max="2" min="2" style="0" width="14.7"/>
    <col collapsed="false" customWidth="true" hidden="false" outlineLevel="0" max="3" min="3" style="0" width="8.67"/>
    <col collapsed="false" customWidth="true" hidden="false" outlineLevel="0" max="4" min="4" style="0" width="7.71"/>
    <col collapsed="false" customWidth="true" hidden="false" outlineLevel="0" max="5" min="5" style="0" width="24.29"/>
    <col collapsed="false" customWidth="true" hidden="false" outlineLevel="0" max="7" min="6" style="0" width="8.67"/>
    <col collapsed="false" customWidth="true" hidden="false" outlineLevel="0" max="8" min="8" style="0" width="59.71"/>
    <col collapsed="false" customWidth="true" hidden="false" outlineLevel="0" max="9" min="9" style="0" width="8.67"/>
    <col collapsed="false" customWidth="false" hidden="false" outlineLevel="0" max="10" min="10" style="0" width="11.42"/>
    <col collapsed="false" customWidth="true" hidden="false" outlineLevel="0" max="1025" min="11" style="0" width="8.67"/>
  </cols>
  <sheetData>
    <row r="1" customFormat="false" ht="15" hidden="false" customHeight="false" outlineLevel="0" collapsed="false">
      <c r="A1" s="183" t="s">
        <v>623</v>
      </c>
      <c r="B1" s="183" t="s">
        <v>624</v>
      </c>
      <c r="D1" s="183" t="s">
        <v>544</v>
      </c>
      <c r="E1" s="183" t="s">
        <v>545</v>
      </c>
      <c r="G1" s="183" t="s">
        <v>516</v>
      </c>
      <c r="H1" s="183" t="s">
        <v>625</v>
      </c>
    </row>
    <row r="2" customFormat="false" ht="15" hidden="false" customHeight="false" outlineLevel="0" collapsed="false">
      <c r="A2" s="0" t="n">
        <v>1</v>
      </c>
      <c r="B2" s="39" t="s">
        <v>607</v>
      </c>
      <c r="D2" s="0" t="n">
        <v>1</v>
      </c>
      <c r="E2" s="39" t="s">
        <v>0</v>
      </c>
      <c r="F2" s="0" t="n">
        <v>1</v>
      </c>
      <c r="G2" s="39" t="s">
        <v>578</v>
      </c>
      <c r="H2" s="192" t="s">
        <v>626</v>
      </c>
    </row>
    <row r="3" customFormat="false" ht="15" hidden="false" customHeight="false" outlineLevel="0" collapsed="false">
      <c r="A3" s="0" t="n">
        <v>2</v>
      </c>
      <c r="B3" s="39" t="s">
        <v>575</v>
      </c>
      <c r="D3" s="0" t="n">
        <f aca="false">D2+1</f>
        <v>2</v>
      </c>
      <c r="E3" s="39" t="s">
        <v>11</v>
      </c>
      <c r="F3" s="0" t="n">
        <f aca="false">F2+1</f>
        <v>2</v>
      </c>
      <c r="G3" s="39" t="s">
        <v>517</v>
      </c>
      <c r="H3" s="0" t="s">
        <v>627</v>
      </c>
    </row>
    <row r="4" customFormat="false" ht="15" hidden="false" customHeight="false" outlineLevel="0" collapsed="false">
      <c r="A4" s="0" t="n">
        <v>3</v>
      </c>
      <c r="B4" s="39" t="s">
        <v>572</v>
      </c>
      <c r="D4" s="0" t="n">
        <f aca="false">D3+1</f>
        <v>3</v>
      </c>
      <c r="E4" s="39" t="s">
        <v>9</v>
      </c>
      <c r="F4" s="0" t="n">
        <f aca="false">F3+1</f>
        <v>3</v>
      </c>
      <c r="G4" s="39" t="s">
        <v>576</v>
      </c>
      <c r="H4" s="0" t="s">
        <v>628</v>
      </c>
    </row>
    <row r="5" customFormat="false" ht="15" hidden="false" customHeight="false" outlineLevel="0" collapsed="false">
      <c r="A5" s="0" t="n">
        <v>4</v>
      </c>
      <c r="B5" s="39" t="s">
        <v>598</v>
      </c>
      <c r="D5" s="0" t="n">
        <f aca="false">D4+1</f>
        <v>4</v>
      </c>
      <c r="E5" s="39" t="s">
        <v>8</v>
      </c>
      <c r="F5" s="0" t="n">
        <f aca="false">F4+1</f>
        <v>4</v>
      </c>
      <c r="G5" s="39" t="s">
        <v>528</v>
      </c>
      <c r="H5" s="0" t="s">
        <v>629</v>
      </c>
    </row>
    <row r="6" customFormat="false" ht="15" hidden="false" customHeight="false" outlineLevel="0" collapsed="false">
      <c r="A6" s="0" t="n">
        <v>5</v>
      </c>
      <c r="B6" s="39" t="s">
        <v>584</v>
      </c>
      <c r="D6" s="0" t="n">
        <f aca="false">D5+1</f>
        <v>5</v>
      </c>
      <c r="E6" s="39" t="s">
        <v>12</v>
      </c>
      <c r="F6" s="0" t="n">
        <f aca="false">F5+1</f>
        <v>5</v>
      </c>
      <c r="G6" s="39" t="s">
        <v>594</v>
      </c>
      <c r="H6" s="0" t="s">
        <v>629</v>
      </c>
    </row>
    <row r="7" customFormat="false" ht="15" hidden="false" customHeight="false" outlineLevel="0" collapsed="false">
      <c r="A7" s="0" t="n">
        <v>6</v>
      </c>
      <c r="B7" s="39" t="s">
        <v>588</v>
      </c>
      <c r="D7" s="0" t="n">
        <f aca="false">D6+1</f>
        <v>6</v>
      </c>
      <c r="E7" s="39" t="s">
        <v>14</v>
      </c>
      <c r="F7" s="0" t="n">
        <f aca="false">F6+1</f>
        <v>6</v>
      </c>
      <c r="G7" s="39" t="s">
        <v>615</v>
      </c>
      <c r="H7" s="193" t="s">
        <v>630</v>
      </c>
    </row>
    <row r="8" customFormat="false" ht="15" hidden="false" customHeight="false" outlineLevel="0" collapsed="false">
      <c r="A8" s="0" t="n">
        <v>7</v>
      </c>
      <c r="B8" s="39" t="s">
        <v>595</v>
      </c>
      <c r="D8" s="0" t="n">
        <f aca="false">D7+1</f>
        <v>7</v>
      </c>
      <c r="E8" s="39" t="s">
        <v>16</v>
      </c>
      <c r="F8" s="0" t="n">
        <f aca="false">F7+1</f>
        <v>7</v>
      </c>
      <c r="G8" s="39" t="s">
        <v>591</v>
      </c>
    </row>
    <row r="9" customFormat="false" ht="15" hidden="false" customHeight="false" outlineLevel="0" collapsed="false">
      <c r="A9" s="0" t="n">
        <v>8</v>
      </c>
      <c r="B9" s="39" t="s">
        <v>599</v>
      </c>
      <c r="D9" s="0" t="n">
        <f aca="false">D8+1</f>
        <v>8</v>
      </c>
      <c r="E9" s="39" t="s">
        <v>18</v>
      </c>
      <c r="F9" s="0" t="n">
        <f aca="false">F8+1</f>
        <v>8</v>
      </c>
      <c r="G9" s="39" t="s">
        <v>618</v>
      </c>
    </row>
    <row r="10" customFormat="false" ht="15" hidden="false" customHeight="false" outlineLevel="0" collapsed="false">
      <c r="A10" s="0" t="n">
        <v>9</v>
      </c>
      <c r="B10" s="39" t="s">
        <v>592</v>
      </c>
      <c r="D10" s="0" t="n">
        <f aca="false">D9+1</f>
        <v>9</v>
      </c>
      <c r="E10" s="39" t="s">
        <v>20</v>
      </c>
      <c r="F10" s="0" t="n">
        <f aca="false">F9+1</f>
        <v>9</v>
      </c>
      <c r="G10" s="39" t="s">
        <v>620</v>
      </c>
    </row>
    <row r="11" customFormat="false" ht="15" hidden="false" customHeight="false" outlineLevel="0" collapsed="false">
      <c r="A11" s="0" t="n">
        <v>10</v>
      </c>
      <c r="B11" s="39" t="s">
        <v>589</v>
      </c>
      <c r="D11" s="0" t="n">
        <f aca="false">D10+1</f>
        <v>10</v>
      </c>
      <c r="E11" s="39" t="s">
        <v>22</v>
      </c>
      <c r="F11" s="0" t="n">
        <f aca="false">F10+1</f>
        <v>10</v>
      </c>
      <c r="G11" s="39" t="s">
        <v>573</v>
      </c>
    </row>
    <row r="12" customFormat="false" ht="15" hidden="false" customHeight="false" outlineLevel="0" collapsed="false">
      <c r="A12" s="0" t="n">
        <v>11</v>
      </c>
      <c r="B12" s="39" t="s">
        <v>577</v>
      </c>
      <c r="D12" s="0" t="n">
        <f aca="false">D11+1</f>
        <v>11</v>
      </c>
      <c r="E12" s="39" t="s">
        <v>37</v>
      </c>
      <c r="F12" s="0" t="n">
        <f aca="false">F11+1</f>
        <v>11</v>
      </c>
      <c r="G12" s="39" t="s">
        <v>15</v>
      </c>
    </row>
    <row r="13" customFormat="false" ht="15" hidden="false" customHeight="false" outlineLevel="0" collapsed="false">
      <c r="A13" s="0" t="n">
        <v>12</v>
      </c>
      <c r="B13" s="39" t="s">
        <v>600</v>
      </c>
      <c r="D13" s="0" t="n">
        <f aca="false">D12+1</f>
        <v>12</v>
      </c>
      <c r="E13" s="39" t="s">
        <v>39</v>
      </c>
      <c r="F13" s="0" t="n">
        <f aca="false">F12+1</f>
        <v>12</v>
      </c>
      <c r="G13" s="39" t="s">
        <v>17</v>
      </c>
    </row>
    <row r="14" customFormat="false" ht="15" hidden="false" customHeight="false" outlineLevel="0" collapsed="false">
      <c r="A14" s="0" t="n">
        <v>13</v>
      </c>
      <c r="B14" s="39" t="s">
        <v>585</v>
      </c>
      <c r="D14" s="0" t="n">
        <f aca="false">D13+1</f>
        <v>13</v>
      </c>
      <c r="E14" s="39" t="s">
        <v>26</v>
      </c>
      <c r="F14" s="0" t="n">
        <f aca="false">F13+1</f>
        <v>13</v>
      </c>
      <c r="G14" s="39" t="s">
        <v>524</v>
      </c>
    </row>
    <row r="15" customFormat="false" ht="15" hidden="false" customHeight="false" outlineLevel="0" collapsed="false">
      <c r="A15" s="0" t="n">
        <v>14</v>
      </c>
      <c r="B15" s="39" t="s">
        <v>601</v>
      </c>
      <c r="D15" s="0" t="n">
        <f aca="false">D14+1</f>
        <v>14</v>
      </c>
      <c r="E15" s="39" t="s">
        <v>41</v>
      </c>
      <c r="F15" s="0" t="n">
        <f aca="false">F14+1</f>
        <v>14</v>
      </c>
      <c r="G15" s="39" t="s">
        <v>570</v>
      </c>
    </row>
    <row r="16" customFormat="false" ht="15" hidden="false" customHeight="false" outlineLevel="0" collapsed="false">
      <c r="A16" s="0" t="n">
        <v>15</v>
      </c>
      <c r="B16" s="39" t="s">
        <v>608</v>
      </c>
      <c r="D16" s="0" t="n">
        <f aca="false">D15+1</f>
        <v>15</v>
      </c>
      <c r="E16" s="39" t="s">
        <v>15</v>
      </c>
      <c r="F16" s="0" t="n">
        <f aca="false">F15+1</f>
        <v>15</v>
      </c>
      <c r="G16" s="39" t="s">
        <v>65</v>
      </c>
    </row>
    <row r="17" customFormat="false" ht="15" hidden="false" customHeight="false" outlineLevel="0" collapsed="false">
      <c r="A17" s="0" t="n">
        <v>16</v>
      </c>
      <c r="B17" s="39" t="s">
        <v>609</v>
      </c>
      <c r="D17" s="0" t="n">
        <f aca="false">D16+1</f>
        <v>16</v>
      </c>
      <c r="E17" s="39" t="s">
        <v>17</v>
      </c>
      <c r="F17" s="0" t="n">
        <f aca="false">F16+1</f>
        <v>16</v>
      </c>
      <c r="G17" s="39" t="s">
        <v>66</v>
      </c>
    </row>
    <row r="18" customFormat="false" ht="15" hidden="false" customHeight="false" outlineLevel="0" collapsed="false">
      <c r="A18" s="0" t="n">
        <v>17</v>
      </c>
      <c r="B18" s="39" t="s">
        <v>610</v>
      </c>
      <c r="D18" s="0" t="n">
        <f aca="false">D17+1</f>
        <v>17</v>
      </c>
      <c r="E18" s="39" t="s">
        <v>32</v>
      </c>
      <c r="F18" s="0" t="n">
        <f aca="false">F17+1</f>
        <v>17</v>
      </c>
      <c r="G18" s="39" t="s">
        <v>67</v>
      </c>
    </row>
    <row r="19" customFormat="false" ht="15" hidden="false" customHeight="false" outlineLevel="0" collapsed="false">
      <c r="A19" s="0" t="n">
        <v>18</v>
      </c>
      <c r="B19" s="39" t="s">
        <v>596</v>
      </c>
      <c r="D19" s="0" t="n">
        <f aca="false">D18+1</f>
        <v>18</v>
      </c>
      <c r="E19" s="39" t="s">
        <v>10</v>
      </c>
      <c r="F19" s="0" t="n">
        <f aca="false">F18+1</f>
        <v>18</v>
      </c>
      <c r="G19" s="39" t="s">
        <v>44</v>
      </c>
    </row>
    <row r="20" customFormat="false" ht="15" hidden="false" customHeight="false" outlineLevel="0" collapsed="false">
      <c r="A20" s="0" t="n">
        <v>19</v>
      </c>
      <c r="B20" s="39" t="s">
        <v>580</v>
      </c>
      <c r="D20" s="0" t="n">
        <f aca="false">D19+1</f>
        <v>19</v>
      </c>
      <c r="E20" s="39" t="s">
        <v>13</v>
      </c>
      <c r="F20" s="0" t="n">
        <f aca="false">F19+1</f>
        <v>19</v>
      </c>
      <c r="G20" s="39" t="s">
        <v>586</v>
      </c>
    </row>
    <row r="21" customFormat="false" ht="15" hidden="false" customHeight="false" outlineLevel="0" collapsed="false">
      <c r="A21" s="0" t="n">
        <v>20</v>
      </c>
      <c r="B21" s="39" t="s">
        <v>602</v>
      </c>
      <c r="D21" s="0" t="n">
        <f aca="false">D20+1</f>
        <v>20</v>
      </c>
      <c r="E21" s="39" t="s">
        <v>44</v>
      </c>
      <c r="F21" s="0" t="n">
        <f aca="false">F20+1</f>
        <v>20</v>
      </c>
      <c r="G21" s="39" t="s">
        <v>597</v>
      </c>
    </row>
    <row r="22" customFormat="false" ht="15" hidden="false" customHeight="false" outlineLevel="0" collapsed="false">
      <c r="A22" s="0" t="n">
        <v>21</v>
      </c>
      <c r="B22" s="39" t="s">
        <v>604</v>
      </c>
      <c r="D22" s="0" t="n">
        <f aca="false">D21+1</f>
        <v>21</v>
      </c>
      <c r="E22" s="39" t="s">
        <v>21</v>
      </c>
      <c r="F22" s="0" t="n">
        <f aca="false">F21+1</f>
        <v>21</v>
      </c>
      <c r="G22" s="39" t="s">
        <v>603</v>
      </c>
    </row>
    <row r="23" customFormat="false" ht="15" hidden="false" customHeight="false" outlineLevel="0" collapsed="false">
      <c r="A23" s="0" t="n">
        <v>22</v>
      </c>
      <c r="B23" s="39" t="s">
        <v>605</v>
      </c>
      <c r="D23" s="0" t="n">
        <f aca="false">D22+1</f>
        <v>22</v>
      </c>
      <c r="E23" s="39" t="s">
        <v>54</v>
      </c>
      <c r="F23" s="0" t="n">
        <f aca="false">F22+1</f>
        <v>22</v>
      </c>
      <c r="G23" s="39" t="s">
        <v>24</v>
      </c>
    </row>
    <row r="24" customFormat="false" ht="15" hidden="false" customHeight="false" outlineLevel="0" collapsed="false">
      <c r="A24" s="0" t="n">
        <v>23</v>
      </c>
      <c r="B24" s="39" t="s">
        <v>616</v>
      </c>
      <c r="D24" s="0" t="n">
        <f aca="false">D23+1</f>
        <v>23</v>
      </c>
      <c r="E24" s="39" t="s">
        <v>29</v>
      </c>
      <c r="F24" s="0" t="n">
        <f aca="false">F23+1</f>
        <v>23</v>
      </c>
      <c r="G24" s="39" t="s">
        <v>612</v>
      </c>
    </row>
    <row r="25" customFormat="false" ht="15" hidden="false" customHeight="false" outlineLevel="0" collapsed="false">
      <c r="A25" s="0" t="n">
        <v>24</v>
      </c>
      <c r="B25" s="39" t="s">
        <v>619</v>
      </c>
      <c r="D25" s="0" t="n">
        <f aca="false">D24+1</f>
        <v>24</v>
      </c>
      <c r="E25" s="39" t="s">
        <v>23</v>
      </c>
      <c r="F25" s="0" t="n">
        <f aca="false">F24+1</f>
        <v>24</v>
      </c>
      <c r="G25" s="39" t="s">
        <v>527</v>
      </c>
    </row>
    <row r="26" customFormat="false" ht="15" hidden="false" customHeight="false" outlineLevel="0" collapsed="false">
      <c r="A26" s="0" t="n">
        <v>25</v>
      </c>
      <c r="B26" s="39" t="s">
        <v>617</v>
      </c>
      <c r="D26" s="0" t="n">
        <f aca="false">D25+1</f>
        <v>25</v>
      </c>
      <c r="E26" s="39" t="s">
        <v>63</v>
      </c>
      <c r="F26" s="0" t="n">
        <f aca="false">F25+1</f>
        <v>25</v>
      </c>
      <c r="G26" s="39" t="s">
        <v>593</v>
      </c>
    </row>
    <row r="27" customFormat="false" ht="15" hidden="false" customHeight="false" outlineLevel="0" collapsed="false">
      <c r="A27" s="0" t="n">
        <v>26</v>
      </c>
      <c r="B27" s="39" t="s">
        <v>621</v>
      </c>
      <c r="D27" s="0" t="n">
        <f aca="false">D26+1</f>
        <v>26</v>
      </c>
      <c r="E27" s="39" t="s">
        <v>99</v>
      </c>
    </row>
    <row r="28" customFormat="false" ht="15" hidden="false" customHeight="false" outlineLevel="0" collapsed="false">
      <c r="A28" s="0" t="n">
        <v>27</v>
      </c>
      <c r="B28" s="39" t="s">
        <v>582</v>
      </c>
      <c r="D28" s="0" t="n">
        <f aca="false">D27+1</f>
        <v>27</v>
      </c>
      <c r="E28" s="39" t="s">
        <v>64</v>
      </c>
    </row>
    <row r="29" customFormat="false" ht="15" hidden="false" customHeight="false" outlineLevel="0" collapsed="false">
      <c r="D29" s="0" t="n">
        <f aca="false">D28+1</f>
        <v>28</v>
      </c>
      <c r="E29" s="39" t="s">
        <v>107</v>
      </c>
    </row>
    <row r="30" customFormat="false" ht="15" hidden="false" customHeight="false" outlineLevel="0" collapsed="false">
      <c r="D30" s="0" t="n">
        <f aca="false">D29+1</f>
        <v>29</v>
      </c>
      <c r="E30" s="39" t="s">
        <v>61</v>
      </c>
    </row>
    <row r="31" customFormat="false" ht="15" hidden="false" customHeight="false" outlineLevel="0" collapsed="false">
      <c r="D31" s="0" t="n">
        <f aca="false">D30+1</f>
        <v>30</v>
      </c>
      <c r="E31" s="39" t="s">
        <v>60</v>
      </c>
    </row>
    <row r="32" customFormat="false" ht="15" hidden="false" customHeight="false" outlineLevel="0" collapsed="false">
      <c r="D32" s="0" t="n">
        <f aca="false">D31+1</f>
        <v>31</v>
      </c>
      <c r="E32" s="39" t="s">
        <v>62</v>
      </c>
    </row>
    <row r="33" customFormat="false" ht="15" hidden="false" customHeight="false" outlineLevel="0" collapsed="false">
      <c r="D33" s="0" t="n">
        <f aca="false">D32+1</f>
        <v>32</v>
      </c>
      <c r="E33" s="39" t="s">
        <v>24</v>
      </c>
    </row>
    <row r="34" customFormat="false" ht="15" hidden="false" customHeight="false" outlineLevel="0" collapsed="false">
      <c r="D34" s="0" t="n">
        <f aca="false">D33+1</f>
        <v>33</v>
      </c>
      <c r="E34" s="39" t="s">
        <v>606</v>
      </c>
    </row>
    <row r="35" customFormat="false" ht="15" hidden="false" customHeight="false" outlineLevel="0" collapsed="false">
      <c r="D35" s="0" t="n">
        <f aca="false">D34+1</f>
        <v>34</v>
      </c>
      <c r="E35" s="39" t="s">
        <v>65</v>
      </c>
    </row>
    <row r="36" customFormat="false" ht="15" hidden="false" customHeight="false" outlineLevel="0" collapsed="false">
      <c r="D36" s="0" t="n">
        <f aca="false">D35+1</f>
        <v>35</v>
      </c>
      <c r="E36" s="39" t="s">
        <v>66</v>
      </c>
    </row>
    <row r="37" customFormat="false" ht="15" hidden="false" customHeight="false" outlineLevel="0" collapsed="false">
      <c r="D37" s="0" t="n">
        <f aca="false">D36+1</f>
        <v>36</v>
      </c>
      <c r="E37" s="39" t="s">
        <v>67</v>
      </c>
    </row>
    <row r="38" customFormat="false" ht="15" hidden="false" customHeight="false" outlineLevel="0" collapsed="false">
      <c r="D38" s="0" t="n">
        <f aca="false">D37+1</f>
        <v>37</v>
      </c>
      <c r="E38" s="39" t="s">
        <v>68</v>
      </c>
    </row>
    <row r="39" customFormat="false" ht="15" hidden="false" customHeight="false" outlineLevel="0" collapsed="false">
      <c r="D39" s="0" t="n">
        <f aca="false">D38+1</f>
        <v>38</v>
      </c>
      <c r="E39" s="39" t="s">
        <v>69</v>
      </c>
    </row>
    <row r="40" customFormat="false" ht="15" hidden="false" customHeight="false" outlineLevel="0" collapsed="false">
      <c r="D40" s="0" t="n">
        <f aca="false">D39+1</f>
        <v>39</v>
      </c>
      <c r="E40" s="39" t="s">
        <v>70</v>
      </c>
    </row>
    <row r="41" customFormat="false" ht="15" hidden="false" customHeight="false" outlineLevel="0" collapsed="false">
      <c r="D41" s="0" t="n">
        <f aca="false">D40+1</f>
        <v>40</v>
      </c>
      <c r="E41" s="39" t="s">
        <v>42</v>
      </c>
    </row>
    <row r="42" customFormat="false" ht="15" hidden="false" customHeight="false" outlineLevel="0" collapsed="false">
      <c r="D42" s="0" t="n">
        <f aca="false">D41+1</f>
        <v>41</v>
      </c>
      <c r="E42" s="39" t="s">
        <v>611</v>
      </c>
    </row>
    <row r="43" customFormat="false" ht="15" hidden="false" customHeight="false" outlineLevel="0" collapsed="false">
      <c r="D43" s="0" t="n">
        <f aca="false">D42+1</f>
        <v>42</v>
      </c>
      <c r="E43" s="39" t="s">
        <v>613</v>
      </c>
    </row>
    <row r="44" customFormat="false" ht="15" hidden="false" customHeight="false" outlineLevel="0" collapsed="false">
      <c r="D44" s="0" t="n">
        <f aca="false">D43+1</f>
        <v>43</v>
      </c>
      <c r="E44" s="39" t="s">
        <v>614</v>
      </c>
    </row>
    <row r="45" customFormat="false" ht="15" hidden="false" customHeight="false" outlineLevel="0" collapsed="false">
      <c r="D45" s="0" t="n">
        <f aca="false">D44+1</f>
        <v>44</v>
      </c>
      <c r="E45" s="39" t="s">
        <v>83</v>
      </c>
    </row>
    <row r="46" customFormat="false" ht="15" hidden="false" customHeight="false" outlineLevel="0" collapsed="false">
      <c r="D46" s="0" t="n">
        <f aca="false">D45+1</f>
        <v>45</v>
      </c>
      <c r="E46" s="39" t="s">
        <v>82</v>
      </c>
    </row>
    <row r="47" customFormat="false" ht="15" hidden="false" customHeight="false" outlineLevel="0" collapsed="false">
      <c r="D47" s="0" t="n">
        <f aca="false">D46+1</f>
        <v>46</v>
      </c>
      <c r="E47" s="39" t="s">
        <v>80</v>
      </c>
    </row>
    <row r="48" customFormat="false" ht="15" hidden="false" customHeight="false" outlineLevel="0" collapsed="false">
      <c r="D48" s="0" t="n">
        <f aca="false">D47+1</f>
        <v>47</v>
      </c>
      <c r="E48" s="39" t="s">
        <v>25</v>
      </c>
    </row>
    <row r="49" customFormat="false" ht="15" hidden="false" customHeight="false" outlineLevel="0" collapsed="false">
      <c r="D49" s="0" t="n">
        <f aca="false">D48+1</f>
        <v>48</v>
      </c>
      <c r="E49" s="39" t="s">
        <v>34</v>
      </c>
    </row>
    <row r="50" customFormat="false" ht="15" hidden="false" customHeight="false" outlineLevel="0" collapsed="false">
      <c r="D50" s="0" t="n">
        <f aca="false">D49+1</f>
        <v>49</v>
      </c>
      <c r="E50" s="39" t="s">
        <v>36</v>
      </c>
    </row>
    <row r="51" customFormat="false" ht="15" hidden="false" customHeight="false" outlineLevel="0" collapsed="false">
      <c r="D51" s="0" t="n">
        <f aca="false">D50+1</f>
        <v>50</v>
      </c>
      <c r="E51" s="39" t="s">
        <v>38</v>
      </c>
    </row>
    <row r="52" customFormat="false" ht="15" hidden="false" customHeight="false" outlineLevel="0" collapsed="false">
      <c r="D52" s="0" t="n">
        <f aca="false">D51+1</f>
        <v>51</v>
      </c>
      <c r="E52" s="39" t="s">
        <v>28</v>
      </c>
    </row>
    <row r="53" customFormat="false" ht="15" hidden="false" customHeight="false" outlineLevel="0" collapsed="false">
      <c r="D53" s="0" t="n">
        <f aca="false">D52+1</f>
        <v>52</v>
      </c>
      <c r="E53" s="39" t="s">
        <v>27</v>
      </c>
    </row>
    <row r="54" customFormat="false" ht="15" hidden="false" customHeight="false" outlineLevel="0" collapsed="false">
      <c r="D54" s="0" t="n">
        <f aca="false">D53+1</f>
        <v>53</v>
      </c>
      <c r="E54" s="39" t="s">
        <v>40</v>
      </c>
    </row>
    <row r="55" customFormat="false" ht="15" hidden="false" customHeight="false" outlineLevel="0" collapsed="false">
      <c r="D55" s="0" t="n">
        <f aca="false">D54+1</f>
        <v>54</v>
      </c>
      <c r="E55" s="39" t="s">
        <v>30</v>
      </c>
    </row>
    <row r="56" customFormat="false" ht="15" hidden="false" customHeight="false" outlineLevel="0" collapsed="false">
      <c r="D56" s="0" t="n">
        <f aca="false">D55+1</f>
        <v>55</v>
      </c>
      <c r="E56" s="39" t="s">
        <v>33</v>
      </c>
    </row>
    <row r="57" customFormat="false" ht="15" hidden="false" customHeight="false" outlineLevel="0" collapsed="false">
      <c r="D57" s="0" t="n">
        <f aca="false">D56+1</f>
        <v>56</v>
      </c>
      <c r="E57" s="39" t="s">
        <v>7</v>
      </c>
    </row>
    <row r="58" customFormat="false" ht="15" hidden="false" customHeight="false" outlineLevel="0" collapsed="false">
      <c r="D58" s="0" t="n">
        <f aca="false">D57+1</f>
        <v>57</v>
      </c>
      <c r="E58" s="39" t="s">
        <v>71</v>
      </c>
    </row>
    <row r="59" customFormat="false" ht="15" hidden="false" customHeight="false" outlineLevel="0" collapsed="false">
      <c r="D59" s="0" t="n">
        <f aca="false">D58+1</f>
        <v>58</v>
      </c>
      <c r="E59" s="39" t="s">
        <v>72</v>
      </c>
    </row>
    <row r="60" customFormat="false" ht="15" hidden="false" customHeight="false" outlineLevel="0" collapsed="false">
      <c r="D60" s="0" t="n">
        <f aca="false">D59+1</f>
        <v>59</v>
      </c>
      <c r="E60" s="39" t="s">
        <v>55</v>
      </c>
    </row>
    <row r="61" customFormat="false" ht="15" hidden="false" customHeight="false" outlineLevel="0" collapsed="false">
      <c r="D61" s="0" t="n">
        <f aca="false">D60+1</f>
        <v>60</v>
      </c>
      <c r="E61" s="39" t="s">
        <v>88</v>
      </c>
    </row>
    <row r="62" customFormat="false" ht="15" hidden="false" customHeight="false" outlineLevel="0" collapsed="false">
      <c r="D62" s="0" t="n">
        <f aca="false">D61+1</f>
        <v>61</v>
      </c>
      <c r="E62" s="39" t="s">
        <v>74</v>
      </c>
    </row>
    <row r="63" customFormat="false" ht="15" hidden="false" customHeight="false" outlineLevel="0" collapsed="false">
      <c r="D63" s="0" t="n">
        <f aca="false">D62+1</f>
        <v>62</v>
      </c>
      <c r="E63" s="39" t="s">
        <v>75</v>
      </c>
    </row>
    <row r="64" customFormat="false" ht="15" hidden="false" customHeight="false" outlineLevel="0" collapsed="false">
      <c r="D64" s="0" t="n">
        <f aca="false">D63+1</f>
        <v>63</v>
      </c>
      <c r="E64" s="39" t="s">
        <v>84</v>
      </c>
    </row>
    <row r="65" customFormat="false" ht="15" hidden="false" customHeight="false" outlineLevel="0" collapsed="false">
      <c r="D65" s="0" t="n">
        <f aca="false">D64+1</f>
        <v>64</v>
      </c>
      <c r="E65" s="39" t="s">
        <v>76</v>
      </c>
    </row>
    <row r="66" customFormat="false" ht="15" hidden="false" customHeight="false" outlineLevel="0" collapsed="false">
      <c r="D66" s="0" t="n">
        <f aca="false">D65+1</f>
        <v>65</v>
      </c>
      <c r="E66" s="39" t="s">
        <v>77</v>
      </c>
    </row>
    <row r="67" customFormat="false" ht="15" hidden="false" customHeight="false" outlineLevel="0" collapsed="false">
      <c r="D67" s="0" t="n">
        <f aca="false">D66+1</f>
        <v>66</v>
      </c>
      <c r="E67" s="39" t="s">
        <v>89</v>
      </c>
    </row>
    <row r="68" customFormat="false" ht="15" hidden="false" customHeight="false" outlineLevel="0" collapsed="false">
      <c r="D68" s="0" t="n">
        <f aca="false">D67+1</f>
        <v>67</v>
      </c>
      <c r="E68" s="39" t="s">
        <v>57</v>
      </c>
    </row>
    <row r="69" customFormat="false" ht="15" hidden="false" customHeight="false" outlineLevel="0" collapsed="false">
      <c r="D69" s="0" t="n">
        <f aca="false">D68+1</f>
        <v>68</v>
      </c>
      <c r="E69" s="39" t="s">
        <v>85</v>
      </c>
    </row>
    <row r="70" customFormat="false" ht="15" hidden="false" customHeight="false" outlineLevel="0" collapsed="false">
      <c r="D70" s="0" t="n">
        <f aca="false">D69+1</f>
        <v>69</v>
      </c>
      <c r="E70" s="39" t="s">
        <v>90</v>
      </c>
    </row>
    <row r="71" customFormat="false" ht="15" hidden="false" customHeight="false" outlineLevel="0" collapsed="false">
      <c r="D71" s="0" t="n">
        <f aca="false">D70+1</f>
        <v>70</v>
      </c>
      <c r="E71" s="39" t="s">
        <v>91</v>
      </c>
    </row>
    <row r="72" customFormat="false" ht="15" hidden="false" customHeight="false" outlineLevel="0" collapsed="false">
      <c r="D72" s="0" t="n">
        <f aca="false">D71+1</f>
        <v>71</v>
      </c>
      <c r="E72" s="39" t="s">
        <v>86</v>
      </c>
    </row>
    <row r="73" customFormat="false" ht="15" hidden="false" customHeight="false" outlineLevel="0" collapsed="false">
      <c r="D73" s="0" t="n">
        <f aca="false">D72+1</f>
        <v>72</v>
      </c>
      <c r="E73" s="39" t="s">
        <v>87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D2:AG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3" min="1" style="0" width="8.67"/>
    <col collapsed="false" customWidth="true" hidden="false" outlineLevel="0" max="4" min="4" style="0" width="20.14"/>
    <col collapsed="false" customWidth="true" hidden="false" outlineLevel="0" max="5" min="5" style="0" width="8.67"/>
    <col collapsed="false" customWidth="true" hidden="false" outlineLevel="0" max="6" min="6" style="0" width="9.29"/>
    <col collapsed="false" customWidth="true" hidden="false" outlineLevel="0" max="7" min="7" style="0" width="8.67"/>
    <col collapsed="false" customWidth="true" hidden="false" outlineLevel="0" max="8" min="8" style="0" width="8.42"/>
    <col collapsed="false" customWidth="true" hidden="false" outlineLevel="0" max="9" min="9" style="0" width="8.67"/>
    <col collapsed="false" customWidth="true" hidden="false" outlineLevel="0" max="10" min="10" style="0" width="13.86"/>
    <col collapsed="false" customWidth="true" hidden="false" outlineLevel="0" max="14" min="11" style="0" width="12.86"/>
    <col collapsed="false" customWidth="true" hidden="false" outlineLevel="0" max="17" min="15" style="0" width="11.29"/>
    <col collapsed="false" customWidth="true" hidden="false" outlineLevel="0" max="20" min="18" style="0" width="10.29"/>
    <col collapsed="false" customWidth="true" hidden="false" outlineLevel="0" max="24" min="21" style="0" width="9.29"/>
    <col collapsed="false" customWidth="true" hidden="false" outlineLevel="0" max="33" min="25" style="0" width="9"/>
    <col collapsed="false" customWidth="true" hidden="false" outlineLevel="0" max="1025" min="34" style="0" width="8.67"/>
  </cols>
  <sheetData>
    <row r="2" customFormat="false" ht="15" hidden="false" customHeight="false" outlineLevel="0" collapsed="false">
      <c r="D2" s="187" t="s">
        <v>631</v>
      </c>
      <c r="E2" s="187" t="s">
        <v>632</v>
      </c>
      <c r="G2" s="187" t="s">
        <v>633</v>
      </c>
      <c r="J2" s="0" t="n">
        <v>24</v>
      </c>
      <c r="K2" s="0" t="n">
        <f aca="false">J2-1</f>
        <v>23</v>
      </c>
      <c r="L2" s="0" t="n">
        <f aca="false">K2-1</f>
        <v>22</v>
      </c>
      <c r="M2" s="0" t="n">
        <f aca="false">L2-1</f>
        <v>21</v>
      </c>
      <c r="N2" s="0" t="n">
        <f aca="false">M2-1</f>
        <v>20</v>
      </c>
      <c r="O2" s="0" t="n">
        <f aca="false">N2-1</f>
        <v>19</v>
      </c>
      <c r="P2" s="0" t="n">
        <f aca="false">O2-1</f>
        <v>18</v>
      </c>
      <c r="Q2" s="0" t="n">
        <f aca="false">P2-1</f>
        <v>17</v>
      </c>
      <c r="R2" s="0" t="n">
        <f aca="false">Q2-1</f>
        <v>16</v>
      </c>
      <c r="S2" s="0" t="n">
        <f aca="false">R2-1</f>
        <v>15</v>
      </c>
      <c r="T2" s="0" t="n">
        <f aca="false">S2-1</f>
        <v>14</v>
      </c>
      <c r="U2" s="0" t="n">
        <f aca="false">T2-1</f>
        <v>13</v>
      </c>
      <c r="V2" s="0" t="n">
        <f aca="false">U2-1</f>
        <v>12</v>
      </c>
      <c r="W2" s="0" t="n">
        <f aca="false">V2-1</f>
        <v>11</v>
      </c>
      <c r="X2" s="0" t="n">
        <f aca="false">W2-1</f>
        <v>10</v>
      </c>
      <c r="Y2" s="0" t="n">
        <f aca="false">X2-1</f>
        <v>9</v>
      </c>
      <c r="Z2" s="0" t="n">
        <f aca="false">Y2-1</f>
        <v>8</v>
      </c>
      <c r="AA2" s="0" t="n">
        <f aca="false">Z2-1</f>
        <v>7</v>
      </c>
      <c r="AB2" s="0" t="n">
        <f aca="false">AA2-1</f>
        <v>6</v>
      </c>
      <c r="AC2" s="0" t="n">
        <f aca="false">AB2-1</f>
        <v>5</v>
      </c>
      <c r="AD2" s="0" t="n">
        <f aca="false">AC2-1</f>
        <v>4</v>
      </c>
      <c r="AE2" s="0" t="n">
        <f aca="false">AD2-1</f>
        <v>3</v>
      </c>
      <c r="AF2" s="0" t="n">
        <f aca="false">AE2-1</f>
        <v>2</v>
      </c>
      <c r="AG2" s="0" t="n">
        <f aca="false">AF2-1</f>
        <v>1</v>
      </c>
    </row>
    <row r="3" customFormat="false" ht="15" hidden="false" customHeight="false" outlineLevel="0" collapsed="false">
      <c r="D3" s="39" t="s">
        <v>36</v>
      </c>
      <c r="E3" s="186" t="n">
        <v>0.585</v>
      </c>
      <c r="G3" s="39" t="n">
        <v>2021</v>
      </c>
      <c r="I3" s="0" t="n">
        <v>1</v>
      </c>
      <c r="J3" s="0" t="n">
        <f aca="false">IFERROR(COMBIN( J$2,$I3),0)</f>
        <v>24</v>
      </c>
      <c r="K3" s="0" t="n">
        <f aca="false">IFERROR(COMBIN( K$2,$I3),0)</f>
        <v>23</v>
      </c>
      <c r="L3" s="0" t="n">
        <f aca="false">IFERROR(COMBIN( L$2,$I3),0)</f>
        <v>22</v>
      </c>
      <c r="M3" s="0" t="n">
        <f aca="false">IFERROR(COMBIN( M$2,$I3),0)</f>
        <v>21</v>
      </c>
      <c r="N3" s="0" t="n">
        <f aca="false">IFERROR(COMBIN( N$2,$I3),0)</f>
        <v>20</v>
      </c>
      <c r="O3" s="0" t="n">
        <f aca="false">IFERROR(COMBIN( O$2,$I3),0)</f>
        <v>19</v>
      </c>
      <c r="P3" s="0" t="n">
        <f aca="false">IFERROR(COMBIN( P$2,$I3),0)</f>
        <v>18</v>
      </c>
      <c r="Q3" s="0" t="n">
        <f aca="false">IFERROR(COMBIN( Q$2,$I3),0)</f>
        <v>17</v>
      </c>
      <c r="R3" s="0" t="n">
        <f aca="false">IFERROR(COMBIN( R$2,$I3),0)</f>
        <v>16</v>
      </c>
      <c r="S3" s="0" t="n">
        <f aca="false">IFERROR(COMBIN( S$2,$I3),0)</f>
        <v>15</v>
      </c>
      <c r="T3" s="0" t="n">
        <f aca="false">IFERROR(COMBIN( T$2,$I3),0)</f>
        <v>14</v>
      </c>
      <c r="U3" s="0" t="n">
        <f aca="false">IFERROR(COMBIN( U$2,$I3),0)</f>
        <v>13</v>
      </c>
      <c r="V3" s="0" t="n">
        <f aca="false">IFERROR(COMBIN( V$2,$I3),0)</f>
        <v>12</v>
      </c>
      <c r="W3" s="0" t="n">
        <f aca="false">IFERROR(COMBIN( W$2,$I3),0)</f>
        <v>11</v>
      </c>
      <c r="X3" s="0" t="n">
        <f aca="false">IFERROR(COMBIN( X$2,$I3),0)</f>
        <v>10</v>
      </c>
      <c r="Y3" s="0" t="n">
        <f aca="false">IFERROR(COMBIN( Y$2,$I3),0)</f>
        <v>9</v>
      </c>
      <c r="Z3" s="0" t="n">
        <f aca="false">IFERROR(COMBIN( Z$2,$I3),0)</f>
        <v>8</v>
      </c>
      <c r="AA3" s="0" t="n">
        <f aca="false">IFERROR(COMBIN( AA$2,$I3),0)</f>
        <v>7</v>
      </c>
      <c r="AB3" s="0" t="n">
        <f aca="false">IFERROR(COMBIN( AB$2,$I3),0)</f>
        <v>6</v>
      </c>
      <c r="AC3" s="0" t="n">
        <f aca="false">IFERROR(COMBIN( AC$2,$I3),0)</f>
        <v>5</v>
      </c>
      <c r="AD3" s="0" t="n">
        <f aca="false">IFERROR(COMBIN( AD$2,$I3),0)</f>
        <v>4</v>
      </c>
      <c r="AE3" s="0" t="n">
        <f aca="false">IFERROR(COMBIN( AE$2,$I3),0)</f>
        <v>3</v>
      </c>
      <c r="AF3" s="0" t="n">
        <f aca="false">IFERROR(COMBIN( AF$2,$I3),0)</f>
        <v>2</v>
      </c>
      <c r="AG3" s="0" t="n">
        <f aca="false">IFERROR(COMBIN( AG$2,$I3),0)</f>
        <v>1</v>
      </c>
    </row>
    <row r="4" customFormat="false" ht="15" hidden="false" customHeight="false" outlineLevel="0" collapsed="false">
      <c r="D4" s="39" t="s">
        <v>27</v>
      </c>
      <c r="E4" s="186" t="n">
        <v>0.59</v>
      </c>
      <c r="G4" s="39" t="n">
        <v>2021</v>
      </c>
      <c r="I4" s="0" t="n">
        <f aca="false">I3+1</f>
        <v>2</v>
      </c>
      <c r="J4" s="0" t="n">
        <f aca="false">IFERROR(COMBIN( J$2,$I4),0)</f>
        <v>276</v>
      </c>
      <c r="K4" s="0" t="n">
        <f aca="false">IFERROR(COMBIN( K$2,$I4),0)</f>
        <v>253</v>
      </c>
      <c r="L4" s="0" t="n">
        <f aca="false">IFERROR(COMBIN( L$2,$I4),0)</f>
        <v>231</v>
      </c>
      <c r="M4" s="0" t="n">
        <f aca="false">IFERROR(COMBIN( M$2,$I4),0)</f>
        <v>210</v>
      </c>
      <c r="N4" s="0" t="n">
        <f aca="false">IFERROR(COMBIN( N$2,$I4),0)</f>
        <v>190</v>
      </c>
      <c r="O4" s="0" t="n">
        <f aca="false">IFERROR(COMBIN( O$2,$I4),0)</f>
        <v>171</v>
      </c>
      <c r="P4" s="0" t="n">
        <f aca="false">IFERROR(COMBIN( P$2,$I4),0)</f>
        <v>153</v>
      </c>
      <c r="Q4" s="0" t="n">
        <f aca="false">IFERROR(COMBIN( Q$2,$I4),0)</f>
        <v>136</v>
      </c>
      <c r="R4" s="0" t="n">
        <f aca="false">IFERROR(COMBIN( R$2,$I4),0)</f>
        <v>120</v>
      </c>
      <c r="S4" s="0" t="n">
        <f aca="false">IFERROR(COMBIN( S$2,$I4),0)</f>
        <v>105</v>
      </c>
      <c r="T4" s="0" t="n">
        <f aca="false">IFERROR(COMBIN( T$2,$I4),0)</f>
        <v>91</v>
      </c>
      <c r="U4" s="0" t="n">
        <f aca="false">IFERROR(COMBIN( U$2,$I4),0)</f>
        <v>78</v>
      </c>
      <c r="V4" s="0" t="n">
        <f aca="false">IFERROR(COMBIN( V$2,$I4),0)</f>
        <v>66</v>
      </c>
      <c r="W4" s="0" t="n">
        <f aca="false">IFERROR(COMBIN( W$2,$I4),0)</f>
        <v>55</v>
      </c>
      <c r="X4" s="0" t="n">
        <f aca="false">IFERROR(COMBIN( X$2,$I4),0)</f>
        <v>45</v>
      </c>
      <c r="Y4" s="0" t="n">
        <f aca="false">IFERROR(COMBIN( Y$2,$I4),0)</f>
        <v>36</v>
      </c>
      <c r="Z4" s="0" t="n">
        <f aca="false">IFERROR(COMBIN( Z$2,$I4),0)</f>
        <v>28</v>
      </c>
      <c r="AA4" s="0" t="n">
        <f aca="false">IFERROR(COMBIN( AA$2,$I4),0)</f>
        <v>21</v>
      </c>
      <c r="AB4" s="0" t="n">
        <f aca="false">IFERROR(COMBIN( AB$2,$I4),0)</f>
        <v>15</v>
      </c>
      <c r="AC4" s="0" t="n">
        <f aca="false">IFERROR(COMBIN( AC$2,$I4),0)</f>
        <v>10</v>
      </c>
      <c r="AD4" s="0" t="n">
        <f aca="false">IFERROR(COMBIN( AD$2,$I4),0)</f>
        <v>6</v>
      </c>
      <c r="AE4" s="0" t="n">
        <f aca="false">IFERROR(COMBIN( AE$2,$I4),0)</f>
        <v>3</v>
      </c>
      <c r="AF4" s="0" t="n">
        <f aca="false">IFERROR(COMBIN( AF$2,$I4),0)</f>
        <v>1</v>
      </c>
      <c r="AG4" s="0" t="n">
        <f aca="false">IFERROR(COMBIN( AG$2,$I4),0)</f>
        <v>0</v>
      </c>
    </row>
    <row r="5" customFormat="false" ht="15" hidden="false" customHeight="false" outlineLevel="0" collapsed="false">
      <c r="D5" s="39" t="s">
        <v>11</v>
      </c>
      <c r="E5" s="186" t="n">
        <v>0.2</v>
      </c>
      <c r="G5" s="39" t="n">
        <v>2022</v>
      </c>
      <c r="I5" s="0" t="n">
        <f aca="false">I4+1</f>
        <v>3</v>
      </c>
      <c r="J5" s="0" t="n">
        <f aca="false">IFERROR(COMBIN( J$2,$I5),0)</f>
        <v>2024</v>
      </c>
      <c r="K5" s="0" t="n">
        <f aca="false">IFERROR(COMBIN( K$2,$I5),0)</f>
        <v>1771</v>
      </c>
      <c r="L5" s="0" t="n">
        <f aca="false">IFERROR(COMBIN( L$2,$I5),0)</f>
        <v>1540</v>
      </c>
      <c r="M5" s="0" t="n">
        <f aca="false">IFERROR(COMBIN( M$2,$I5),0)</f>
        <v>1330</v>
      </c>
      <c r="N5" s="0" t="n">
        <f aca="false">IFERROR(COMBIN( N$2,$I5),0)</f>
        <v>1140</v>
      </c>
      <c r="O5" s="0" t="n">
        <f aca="false">IFERROR(COMBIN( O$2,$I5),0)</f>
        <v>969</v>
      </c>
      <c r="P5" s="0" t="n">
        <f aca="false">IFERROR(COMBIN( P$2,$I5),0)</f>
        <v>816</v>
      </c>
      <c r="Q5" s="0" t="n">
        <f aca="false">IFERROR(COMBIN( Q$2,$I5),0)</f>
        <v>680</v>
      </c>
      <c r="R5" s="0" t="n">
        <f aca="false">IFERROR(COMBIN( R$2,$I5),0)</f>
        <v>560</v>
      </c>
      <c r="S5" s="0" t="n">
        <f aca="false">IFERROR(COMBIN( S$2,$I5),0)</f>
        <v>455</v>
      </c>
      <c r="T5" s="0" t="n">
        <f aca="false">IFERROR(COMBIN( T$2,$I5),0)</f>
        <v>364</v>
      </c>
      <c r="U5" s="0" t="n">
        <f aca="false">IFERROR(COMBIN( U$2,$I5),0)</f>
        <v>286</v>
      </c>
      <c r="V5" s="0" t="n">
        <f aca="false">IFERROR(COMBIN( V$2,$I5),0)</f>
        <v>220</v>
      </c>
      <c r="W5" s="0" t="n">
        <f aca="false">IFERROR(COMBIN( W$2,$I5),0)</f>
        <v>165</v>
      </c>
      <c r="X5" s="0" t="n">
        <f aca="false">IFERROR(COMBIN( X$2,$I5),0)</f>
        <v>120</v>
      </c>
      <c r="Y5" s="0" t="n">
        <f aca="false">IFERROR(COMBIN( Y$2,$I5),0)</f>
        <v>84</v>
      </c>
      <c r="Z5" s="0" t="n">
        <f aca="false">IFERROR(COMBIN( Z$2,$I5),0)</f>
        <v>56</v>
      </c>
      <c r="AA5" s="0" t="n">
        <f aca="false">IFERROR(COMBIN( AA$2,$I5),0)</f>
        <v>35</v>
      </c>
      <c r="AB5" s="0" t="n">
        <f aca="false">IFERROR(COMBIN( AB$2,$I5),0)</f>
        <v>20</v>
      </c>
      <c r="AC5" s="0" t="n">
        <f aca="false">IFERROR(COMBIN( AC$2,$I5),0)</f>
        <v>10</v>
      </c>
      <c r="AD5" s="0" t="n">
        <f aca="false">IFERROR(COMBIN( AD$2,$I5),0)</f>
        <v>4</v>
      </c>
      <c r="AE5" s="0" t="n">
        <f aca="false">IFERROR(COMBIN( AE$2,$I5),0)</f>
        <v>1</v>
      </c>
      <c r="AF5" s="0" t="n">
        <f aca="false">IFERROR(COMBIN( AF$2,$I5),0)</f>
        <v>0</v>
      </c>
      <c r="AG5" s="0" t="n">
        <f aca="false">IFERROR(COMBIN( AG$2,$I5),0)</f>
        <v>0</v>
      </c>
    </row>
    <row r="6" customFormat="false" ht="15" hidden="false" customHeight="false" outlineLevel="0" collapsed="false">
      <c r="D6" s="39" t="s">
        <v>14</v>
      </c>
      <c r="E6" s="186" t="n">
        <v>0.585</v>
      </c>
      <c r="G6" s="39" t="n">
        <v>2022</v>
      </c>
      <c r="I6" s="0" t="n">
        <f aca="false">I5+1</f>
        <v>4</v>
      </c>
      <c r="J6" s="0" t="n">
        <f aca="false">IFERROR(COMBIN( J$2,$I6),0)</f>
        <v>10626</v>
      </c>
      <c r="K6" s="0" t="n">
        <f aca="false">IFERROR(COMBIN( K$2,$I6),0)</f>
        <v>8855</v>
      </c>
      <c r="L6" s="0" t="n">
        <f aca="false">IFERROR(COMBIN( L$2,$I6),0)</f>
        <v>7315</v>
      </c>
      <c r="M6" s="0" t="n">
        <f aca="false">IFERROR(COMBIN( M$2,$I6),0)</f>
        <v>5985</v>
      </c>
      <c r="N6" s="0" t="n">
        <f aca="false">IFERROR(COMBIN( N$2,$I6),0)</f>
        <v>4845</v>
      </c>
      <c r="O6" s="0" t="n">
        <f aca="false">IFERROR(COMBIN( O$2,$I6),0)</f>
        <v>3876</v>
      </c>
      <c r="P6" s="0" t="n">
        <f aca="false">IFERROR(COMBIN( P$2,$I6),0)</f>
        <v>3060</v>
      </c>
      <c r="Q6" s="0" t="n">
        <f aca="false">IFERROR(COMBIN( Q$2,$I6),0)</f>
        <v>2380</v>
      </c>
      <c r="R6" s="0" t="n">
        <f aca="false">IFERROR(COMBIN( R$2,$I6),0)</f>
        <v>1820</v>
      </c>
      <c r="S6" s="0" t="n">
        <f aca="false">IFERROR(COMBIN( S$2,$I6),0)</f>
        <v>1365</v>
      </c>
      <c r="T6" s="0" t="n">
        <f aca="false">IFERROR(COMBIN( T$2,$I6),0)</f>
        <v>1001</v>
      </c>
      <c r="U6" s="0" t="n">
        <f aca="false">IFERROR(COMBIN( U$2,$I6),0)</f>
        <v>715</v>
      </c>
      <c r="V6" s="0" t="n">
        <f aca="false">IFERROR(COMBIN( V$2,$I6),0)</f>
        <v>495</v>
      </c>
      <c r="W6" s="0" t="n">
        <f aca="false">IFERROR(COMBIN( W$2,$I6),0)</f>
        <v>330</v>
      </c>
      <c r="X6" s="0" t="n">
        <f aca="false">IFERROR(COMBIN( X$2,$I6),0)</f>
        <v>210</v>
      </c>
      <c r="Y6" s="0" t="n">
        <f aca="false">IFERROR(COMBIN( Y$2,$I6),0)</f>
        <v>126</v>
      </c>
      <c r="Z6" s="0" t="n">
        <f aca="false">IFERROR(COMBIN( Z$2,$I6),0)</f>
        <v>70</v>
      </c>
      <c r="AA6" s="0" t="n">
        <f aca="false">IFERROR(COMBIN( AA$2,$I6),0)</f>
        <v>35</v>
      </c>
      <c r="AB6" s="0" t="n">
        <f aca="false">IFERROR(COMBIN( AB$2,$I6),0)</f>
        <v>15</v>
      </c>
      <c r="AC6" s="0" t="n">
        <f aca="false">IFERROR(COMBIN( AC$2,$I6),0)</f>
        <v>5</v>
      </c>
      <c r="AD6" s="0" t="n">
        <f aca="false">IFERROR(COMBIN( AD$2,$I6),0)</f>
        <v>1</v>
      </c>
      <c r="AE6" s="0" t="n">
        <f aca="false">IFERROR(COMBIN( AE$2,$I6),0)</f>
        <v>0</v>
      </c>
      <c r="AF6" s="0" t="n">
        <f aca="false">IFERROR(COMBIN( AF$2,$I6),0)</f>
        <v>0</v>
      </c>
      <c r="AG6" s="0" t="n">
        <f aca="false">IFERROR(COMBIN( AG$2,$I6),0)</f>
        <v>0</v>
      </c>
    </row>
    <row r="7" customFormat="false" ht="15" hidden="false" customHeight="false" outlineLevel="0" collapsed="false">
      <c r="D7" s="39" t="s">
        <v>12</v>
      </c>
      <c r="E7" s="186" t="n">
        <v>0.4095</v>
      </c>
      <c r="G7" s="39" t="n">
        <v>2023</v>
      </c>
      <c r="I7" s="0" t="n">
        <f aca="false">I6+1</f>
        <v>5</v>
      </c>
      <c r="J7" s="0" t="n">
        <f aca="false">IFERROR(COMBIN( J$2,$I7),0)</f>
        <v>42504</v>
      </c>
      <c r="K7" s="0" t="n">
        <f aca="false">IFERROR(COMBIN( K$2,$I7),0)</f>
        <v>33649</v>
      </c>
      <c r="L7" s="0" t="n">
        <f aca="false">IFERROR(COMBIN( L$2,$I7),0)</f>
        <v>26334</v>
      </c>
      <c r="M7" s="0" t="n">
        <f aca="false">IFERROR(COMBIN( M$2,$I7),0)</f>
        <v>20349</v>
      </c>
      <c r="N7" s="0" t="n">
        <f aca="false">IFERROR(COMBIN( N$2,$I7),0)</f>
        <v>15504</v>
      </c>
      <c r="O7" s="0" t="n">
        <f aca="false">IFERROR(COMBIN( O$2,$I7),0)</f>
        <v>11628</v>
      </c>
      <c r="P7" s="0" t="n">
        <f aca="false">IFERROR(COMBIN( P$2,$I7),0)</f>
        <v>8568</v>
      </c>
      <c r="Q7" s="0" t="n">
        <f aca="false">IFERROR(COMBIN( Q$2,$I7),0)</f>
        <v>6188</v>
      </c>
      <c r="R7" s="0" t="n">
        <f aca="false">IFERROR(COMBIN( R$2,$I7),0)</f>
        <v>4368</v>
      </c>
      <c r="S7" s="0" t="n">
        <f aca="false">IFERROR(COMBIN( S$2,$I7),0)</f>
        <v>3003</v>
      </c>
      <c r="T7" s="0" t="n">
        <f aca="false">IFERROR(COMBIN( T$2,$I7),0)</f>
        <v>2002</v>
      </c>
      <c r="U7" s="0" t="n">
        <f aca="false">IFERROR(COMBIN( U$2,$I7),0)</f>
        <v>1287</v>
      </c>
      <c r="V7" s="0" t="n">
        <f aca="false">IFERROR(COMBIN( V$2,$I7),0)</f>
        <v>792</v>
      </c>
      <c r="W7" s="0" t="n">
        <f aca="false">IFERROR(COMBIN( W$2,$I7),0)</f>
        <v>462</v>
      </c>
      <c r="X7" s="0" t="n">
        <f aca="false">IFERROR(COMBIN( X$2,$I7),0)</f>
        <v>252</v>
      </c>
      <c r="Y7" s="0" t="n">
        <f aca="false">IFERROR(COMBIN( Y$2,$I7),0)</f>
        <v>126</v>
      </c>
      <c r="Z7" s="0" t="n">
        <f aca="false">IFERROR(COMBIN( Z$2,$I7),0)</f>
        <v>56</v>
      </c>
      <c r="AA7" s="0" t="n">
        <f aca="false">IFERROR(COMBIN( AA$2,$I7),0)</f>
        <v>21</v>
      </c>
      <c r="AB7" s="0" t="n">
        <f aca="false">IFERROR(COMBIN( AB$2,$I7),0)</f>
        <v>6</v>
      </c>
      <c r="AC7" s="0" t="n">
        <f aca="false">IFERROR(COMBIN( AC$2,$I7),0)</f>
        <v>1</v>
      </c>
      <c r="AD7" s="0" t="n">
        <f aca="false">IFERROR(COMBIN( AD$2,$I7),0)</f>
        <v>0</v>
      </c>
      <c r="AE7" s="0" t="n">
        <f aca="false">IFERROR(COMBIN( AE$2,$I7),0)</f>
        <v>0</v>
      </c>
      <c r="AF7" s="0" t="n">
        <f aca="false">IFERROR(COMBIN( AF$2,$I7),0)</f>
        <v>0</v>
      </c>
      <c r="AG7" s="0" t="n">
        <f aca="false">IFERROR(COMBIN( AG$2,$I7),0)</f>
        <v>0</v>
      </c>
    </row>
    <row r="8" customFormat="false" ht="15" hidden="false" customHeight="false" outlineLevel="0" collapsed="false">
      <c r="D8" s="39" t="s">
        <v>38</v>
      </c>
      <c r="E8" s="186" t="n">
        <v>0.1638</v>
      </c>
      <c r="G8" s="39" t="n">
        <v>2023</v>
      </c>
      <c r="I8" s="0" t="n">
        <f aca="false">I7+1</f>
        <v>6</v>
      </c>
      <c r="J8" s="0" t="n">
        <f aca="false">IFERROR(COMBIN( J$2,$I8),0)</f>
        <v>134596</v>
      </c>
      <c r="K8" s="0" t="n">
        <f aca="false">IFERROR(COMBIN( K$2,$I8),0)</f>
        <v>100947</v>
      </c>
      <c r="L8" s="0" t="n">
        <f aca="false">IFERROR(COMBIN( L$2,$I8),0)</f>
        <v>74613</v>
      </c>
      <c r="M8" s="0" t="n">
        <f aca="false">IFERROR(COMBIN( M$2,$I8),0)</f>
        <v>54264</v>
      </c>
      <c r="N8" s="0" t="n">
        <f aca="false">IFERROR(COMBIN( N$2,$I8),0)</f>
        <v>38760</v>
      </c>
      <c r="O8" s="0" t="n">
        <f aca="false">IFERROR(COMBIN( O$2,$I8),0)</f>
        <v>27132</v>
      </c>
      <c r="P8" s="0" t="n">
        <f aca="false">IFERROR(COMBIN( P$2,$I8),0)</f>
        <v>18564</v>
      </c>
      <c r="Q8" s="0" t="n">
        <f aca="false">IFERROR(COMBIN( Q$2,$I8),0)</f>
        <v>12376</v>
      </c>
      <c r="R8" s="0" t="n">
        <f aca="false">IFERROR(COMBIN( R$2,$I8),0)</f>
        <v>8008</v>
      </c>
      <c r="S8" s="0" t="n">
        <f aca="false">IFERROR(COMBIN( S$2,$I8),0)</f>
        <v>5005</v>
      </c>
      <c r="T8" s="0" t="n">
        <f aca="false">IFERROR(COMBIN( T$2,$I8),0)</f>
        <v>3003</v>
      </c>
      <c r="U8" s="0" t="n">
        <f aca="false">IFERROR(COMBIN( U$2,$I8),0)</f>
        <v>1716</v>
      </c>
      <c r="V8" s="0" t="n">
        <f aca="false">IFERROR(COMBIN( V$2,$I8),0)</f>
        <v>924</v>
      </c>
      <c r="W8" s="0" t="n">
        <f aca="false">IFERROR(COMBIN( W$2,$I8),0)</f>
        <v>462</v>
      </c>
      <c r="X8" s="0" t="n">
        <f aca="false">IFERROR(COMBIN( X$2,$I8),0)</f>
        <v>210</v>
      </c>
      <c r="Y8" s="0" t="n">
        <f aca="false">IFERROR(COMBIN( Y$2,$I8),0)</f>
        <v>84</v>
      </c>
      <c r="Z8" s="0" t="n">
        <f aca="false">IFERROR(COMBIN( Z$2,$I8),0)</f>
        <v>28</v>
      </c>
      <c r="AA8" s="0" t="n">
        <f aca="false">IFERROR(COMBIN( AA$2,$I8),0)</f>
        <v>7</v>
      </c>
      <c r="AB8" s="0" t="n">
        <f aca="false">IFERROR(COMBIN( AB$2,$I8),0)</f>
        <v>1</v>
      </c>
      <c r="AC8" s="0" t="n">
        <f aca="false">IFERROR(COMBIN( AC$2,$I8),0)</f>
        <v>0</v>
      </c>
      <c r="AD8" s="0" t="n">
        <f aca="false">IFERROR(COMBIN( AD$2,$I8),0)</f>
        <v>0</v>
      </c>
      <c r="AE8" s="0" t="n">
        <f aca="false">IFERROR(COMBIN( AE$2,$I8),0)</f>
        <v>0</v>
      </c>
      <c r="AF8" s="0" t="n">
        <f aca="false">IFERROR(COMBIN( AF$2,$I8),0)</f>
        <v>0</v>
      </c>
      <c r="AG8" s="0" t="n">
        <f aca="false">IFERROR(COMBIN( AG$2,$I8),0)</f>
        <v>0</v>
      </c>
    </row>
    <row r="9" customFormat="false" ht="15" hidden="false" customHeight="false" outlineLevel="0" collapsed="false">
      <c r="D9" s="39" t="s">
        <v>40</v>
      </c>
      <c r="E9" s="186" t="n">
        <v>0.4</v>
      </c>
      <c r="G9" s="39" t="n">
        <v>2023</v>
      </c>
      <c r="I9" s="0" t="n">
        <f aca="false">I8+1</f>
        <v>7</v>
      </c>
      <c r="J9" s="0" t="n">
        <f aca="false">IFERROR(COMBIN( J$2,$I9),0)</f>
        <v>346104</v>
      </c>
      <c r="K9" s="0" t="n">
        <f aca="false">IFERROR(COMBIN( K$2,$I9),0)</f>
        <v>245157</v>
      </c>
      <c r="L9" s="0" t="n">
        <f aca="false">IFERROR(COMBIN( L$2,$I9),0)</f>
        <v>170544</v>
      </c>
      <c r="M9" s="0" t="n">
        <f aca="false">IFERROR(COMBIN( M$2,$I9),0)</f>
        <v>116280</v>
      </c>
      <c r="N9" s="0" t="n">
        <f aca="false">IFERROR(COMBIN( N$2,$I9),0)</f>
        <v>77520</v>
      </c>
      <c r="O9" s="0" t="n">
        <f aca="false">IFERROR(COMBIN( O$2,$I9),0)</f>
        <v>50388</v>
      </c>
      <c r="P9" s="0" t="n">
        <f aca="false">IFERROR(COMBIN( P$2,$I9),0)</f>
        <v>31824</v>
      </c>
      <c r="Q9" s="0" t="n">
        <f aca="false">IFERROR(COMBIN( Q$2,$I9),0)</f>
        <v>19448</v>
      </c>
      <c r="R9" s="0" t="n">
        <f aca="false">IFERROR(COMBIN( R$2,$I9),0)</f>
        <v>11440</v>
      </c>
      <c r="S9" s="0" t="n">
        <f aca="false">IFERROR(COMBIN( S$2,$I9),0)</f>
        <v>6435</v>
      </c>
      <c r="T9" s="0" t="n">
        <f aca="false">IFERROR(COMBIN( T$2,$I9),0)</f>
        <v>3432</v>
      </c>
      <c r="U9" s="0" t="n">
        <f aca="false">IFERROR(COMBIN( U$2,$I9),0)</f>
        <v>1716</v>
      </c>
      <c r="V9" s="0" t="n">
        <f aca="false">IFERROR(COMBIN( V$2,$I9),0)</f>
        <v>792</v>
      </c>
      <c r="W9" s="0" t="n">
        <f aca="false">IFERROR(COMBIN( W$2,$I9),0)</f>
        <v>330</v>
      </c>
      <c r="X9" s="0" t="n">
        <f aca="false">IFERROR(COMBIN( X$2,$I9),0)</f>
        <v>120</v>
      </c>
      <c r="Y9" s="0" t="n">
        <f aca="false">IFERROR(COMBIN( Y$2,$I9),0)</f>
        <v>36</v>
      </c>
      <c r="Z9" s="0" t="n">
        <f aca="false">IFERROR(COMBIN( Z$2,$I9),0)</f>
        <v>8</v>
      </c>
      <c r="AA9" s="0" t="n">
        <f aca="false">IFERROR(COMBIN( AA$2,$I9),0)</f>
        <v>1</v>
      </c>
      <c r="AB9" s="0" t="n">
        <f aca="false">IFERROR(COMBIN( AB$2,$I9),0)</f>
        <v>0</v>
      </c>
      <c r="AC9" s="0" t="n">
        <f aca="false">IFERROR(COMBIN( AC$2,$I9),0)</f>
        <v>0</v>
      </c>
      <c r="AD9" s="0" t="n">
        <f aca="false">IFERROR(COMBIN( AD$2,$I9),0)</f>
        <v>0</v>
      </c>
      <c r="AE9" s="0" t="n">
        <f aca="false">IFERROR(COMBIN( AE$2,$I9),0)</f>
        <v>0</v>
      </c>
      <c r="AF9" s="0" t="n">
        <f aca="false">IFERROR(COMBIN( AF$2,$I9),0)</f>
        <v>0</v>
      </c>
      <c r="AG9" s="0" t="n">
        <f aca="false">IFERROR(COMBIN( AG$2,$I9),0)</f>
        <v>0</v>
      </c>
    </row>
    <row r="10" customFormat="false" ht="15" hidden="false" customHeight="false" outlineLevel="0" collapsed="false">
      <c r="D10" s="39" t="s">
        <v>28</v>
      </c>
      <c r="E10" s="186" t="n">
        <v>0.1638</v>
      </c>
      <c r="G10" s="39" t="n">
        <v>2023</v>
      </c>
      <c r="I10" s="0" t="n">
        <f aca="false">I9+1</f>
        <v>8</v>
      </c>
      <c r="J10" s="0" t="n">
        <f aca="false">IFERROR(COMBIN( J$2,$I10),0)</f>
        <v>735471</v>
      </c>
      <c r="K10" s="0" t="n">
        <f aca="false">IFERROR(COMBIN( K$2,$I10),0)</f>
        <v>490314</v>
      </c>
      <c r="L10" s="0" t="n">
        <f aca="false">IFERROR(COMBIN( L$2,$I10),0)</f>
        <v>319770</v>
      </c>
      <c r="M10" s="0" t="n">
        <f aca="false">IFERROR(COMBIN( M$2,$I10),0)</f>
        <v>203490</v>
      </c>
      <c r="N10" s="0" t="n">
        <f aca="false">IFERROR(COMBIN( N$2,$I10),0)</f>
        <v>125970</v>
      </c>
      <c r="O10" s="0" t="n">
        <f aca="false">IFERROR(COMBIN( O$2,$I10),0)</f>
        <v>75582</v>
      </c>
      <c r="P10" s="0" t="n">
        <f aca="false">IFERROR(COMBIN( P$2,$I10),0)</f>
        <v>43758</v>
      </c>
      <c r="Q10" s="0" t="n">
        <f aca="false">IFERROR(COMBIN( Q$2,$I10),0)</f>
        <v>24310</v>
      </c>
      <c r="R10" s="0" t="n">
        <f aca="false">IFERROR(COMBIN( R$2,$I10),0)</f>
        <v>12870</v>
      </c>
      <c r="S10" s="0" t="n">
        <f aca="false">IFERROR(COMBIN( S$2,$I10),0)</f>
        <v>6435</v>
      </c>
      <c r="T10" s="0" t="n">
        <f aca="false">IFERROR(COMBIN( T$2,$I10),0)</f>
        <v>3003</v>
      </c>
      <c r="U10" s="0" t="n">
        <f aca="false">IFERROR(COMBIN( U$2,$I10),0)</f>
        <v>1287</v>
      </c>
      <c r="V10" s="0" t="n">
        <f aca="false">IFERROR(COMBIN( V$2,$I10),0)</f>
        <v>495</v>
      </c>
      <c r="W10" s="0" t="n">
        <f aca="false">IFERROR(COMBIN( W$2,$I10),0)</f>
        <v>165</v>
      </c>
      <c r="X10" s="0" t="n">
        <f aca="false">IFERROR(COMBIN( X$2,$I10),0)</f>
        <v>45</v>
      </c>
      <c r="Y10" s="0" t="n">
        <f aca="false">IFERROR(COMBIN( Y$2,$I10),0)</f>
        <v>9</v>
      </c>
      <c r="Z10" s="0" t="n">
        <f aca="false">IFERROR(COMBIN( Z$2,$I10),0)</f>
        <v>1</v>
      </c>
      <c r="AA10" s="0" t="n">
        <f aca="false">IFERROR(COMBIN( AA$2,$I10),0)</f>
        <v>0</v>
      </c>
      <c r="AB10" s="0" t="n">
        <f aca="false">IFERROR(COMBIN( AB$2,$I10),0)</f>
        <v>0</v>
      </c>
      <c r="AC10" s="0" t="n">
        <f aca="false">IFERROR(COMBIN( AC$2,$I10),0)</f>
        <v>0</v>
      </c>
      <c r="AD10" s="0" t="n">
        <f aca="false">IFERROR(COMBIN( AD$2,$I10),0)</f>
        <v>0</v>
      </c>
      <c r="AE10" s="0" t="n">
        <f aca="false">IFERROR(COMBIN( AE$2,$I10),0)</f>
        <v>0</v>
      </c>
      <c r="AF10" s="0" t="n">
        <f aca="false">IFERROR(COMBIN( AF$2,$I10),0)</f>
        <v>0</v>
      </c>
      <c r="AG10" s="0" t="n">
        <f aca="false">IFERROR(COMBIN( AG$2,$I10),0)</f>
        <v>0</v>
      </c>
    </row>
    <row r="11" customFormat="false" ht="15" hidden="false" customHeight="false" outlineLevel="0" collapsed="false">
      <c r="D11" s="39" t="s">
        <v>8</v>
      </c>
      <c r="E11" s="186" t="n">
        <v>0.13923</v>
      </c>
      <c r="G11" s="39" t="n">
        <v>2023</v>
      </c>
      <c r="I11" s="0" t="n">
        <f aca="false">I10+1</f>
        <v>9</v>
      </c>
      <c r="J11" s="0" t="n">
        <f aca="false">IFERROR(COMBIN( J$2,$I11),0)</f>
        <v>1307504</v>
      </c>
      <c r="K11" s="0" t="n">
        <f aca="false">IFERROR(COMBIN( K$2,$I11),0)</f>
        <v>817190</v>
      </c>
      <c r="L11" s="0" t="n">
        <f aca="false">IFERROR(COMBIN( L$2,$I11),0)</f>
        <v>497420</v>
      </c>
      <c r="M11" s="0" t="n">
        <f aca="false">IFERROR(COMBIN( M$2,$I11),0)</f>
        <v>293930</v>
      </c>
      <c r="N11" s="0" t="n">
        <f aca="false">IFERROR(COMBIN( N$2,$I11),0)</f>
        <v>167960</v>
      </c>
      <c r="O11" s="0" t="n">
        <f aca="false">IFERROR(COMBIN( O$2,$I11),0)</f>
        <v>92378</v>
      </c>
      <c r="P11" s="0" t="n">
        <f aca="false">IFERROR(COMBIN( P$2,$I11),0)</f>
        <v>48620</v>
      </c>
      <c r="Q11" s="0" t="n">
        <f aca="false">IFERROR(COMBIN( Q$2,$I11),0)</f>
        <v>24310</v>
      </c>
      <c r="R11" s="0" t="n">
        <f aca="false">IFERROR(COMBIN( R$2,$I11),0)</f>
        <v>11440</v>
      </c>
      <c r="S11" s="0" t="n">
        <f aca="false">IFERROR(COMBIN( S$2,$I11),0)</f>
        <v>5005</v>
      </c>
      <c r="T11" s="0" t="n">
        <f aca="false">IFERROR(COMBIN( T$2,$I11),0)</f>
        <v>2002</v>
      </c>
      <c r="U11" s="0" t="n">
        <f aca="false">IFERROR(COMBIN( U$2,$I11),0)</f>
        <v>715</v>
      </c>
      <c r="V11" s="0" t="n">
        <f aca="false">IFERROR(COMBIN( V$2,$I11),0)</f>
        <v>220</v>
      </c>
      <c r="W11" s="0" t="n">
        <f aca="false">IFERROR(COMBIN( W$2,$I11),0)</f>
        <v>55</v>
      </c>
      <c r="X11" s="0" t="n">
        <f aca="false">IFERROR(COMBIN( X$2,$I11),0)</f>
        <v>10</v>
      </c>
      <c r="Y11" s="0" t="n">
        <f aca="false">IFERROR(COMBIN( Y$2,$I11),0)</f>
        <v>1</v>
      </c>
      <c r="Z11" s="0" t="n">
        <f aca="false">IFERROR(COMBIN( Z$2,$I11),0)</f>
        <v>0</v>
      </c>
      <c r="AA11" s="0" t="n">
        <f aca="false">IFERROR(COMBIN( AA$2,$I11),0)</f>
        <v>0</v>
      </c>
      <c r="AB11" s="0" t="n">
        <f aca="false">IFERROR(COMBIN( AB$2,$I11),0)</f>
        <v>0</v>
      </c>
      <c r="AC11" s="0" t="n">
        <f aca="false">IFERROR(COMBIN( AC$2,$I11),0)</f>
        <v>0</v>
      </c>
      <c r="AD11" s="0" t="n">
        <f aca="false">IFERROR(COMBIN( AD$2,$I11),0)</f>
        <v>0</v>
      </c>
      <c r="AE11" s="0" t="n">
        <f aca="false">IFERROR(COMBIN( AE$2,$I11),0)</f>
        <v>0</v>
      </c>
      <c r="AF11" s="0" t="n">
        <f aca="false">IFERROR(COMBIN( AF$2,$I11),0)</f>
        <v>0</v>
      </c>
      <c r="AG11" s="0" t="n">
        <f aca="false">IFERROR(COMBIN( AG$2,$I11),0)</f>
        <v>0</v>
      </c>
    </row>
    <row r="12" customFormat="false" ht="15" hidden="false" customHeight="false" outlineLevel="0" collapsed="false">
      <c r="D12" s="39" t="s">
        <v>18</v>
      </c>
      <c r="E12" s="186" t="n">
        <v>0.1638</v>
      </c>
      <c r="G12" s="39" t="n">
        <v>2023</v>
      </c>
      <c r="I12" s="0" t="n">
        <f aca="false">I11+1</f>
        <v>10</v>
      </c>
      <c r="J12" s="0" t="n">
        <f aca="false">IFERROR(COMBIN( J$2,$I12),0)</f>
        <v>1961256</v>
      </c>
      <c r="K12" s="0" t="n">
        <f aca="false">IFERROR(COMBIN( K$2,$I12),0)</f>
        <v>1144066</v>
      </c>
      <c r="L12" s="0" t="n">
        <f aca="false">IFERROR(COMBIN( L$2,$I12),0)</f>
        <v>646646</v>
      </c>
      <c r="M12" s="0" t="n">
        <f aca="false">IFERROR(COMBIN( M$2,$I12),0)</f>
        <v>352716</v>
      </c>
      <c r="N12" s="0" t="n">
        <f aca="false">IFERROR(COMBIN( N$2,$I12),0)</f>
        <v>184756</v>
      </c>
      <c r="O12" s="0" t="n">
        <f aca="false">IFERROR(COMBIN( O$2,$I12),0)</f>
        <v>92378</v>
      </c>
      <c r="P12" s="0" t="n">
        <f aca="false">IFERROR(COMBIN( P$2,$I12),0)</f>
        <v>43758</v>
      </c>
      <c r="Q12" s="0" t="n">
        <f aca="false">IFERROR(COMBIN( Q$2,$I12),0)</f>
        <v>19448</v>
      </c>
      <c r="R12" s="0" t="n">
        <f aca="false">IFERROR(COMBIN( R$2,$I12),0)</f>
        <v>8008</v>
      </c>
      <c r="S12" s="0" t="n">
        <f aca="false">IFERROR(COMBIN( S$2,$I12),0)</f>
        <v>3003</v>
      </c>
      <c r="T12" s="0" t="n">
        <f aca="false">IFERROR(COMBIN( T$2,$I12),0)</f>
        <v>1001</v>
      </c>
      <c r="U12" s="0" t="n">
        <f aca="false">IFERROR(COMBIN( U$2,$I12),0)</f>
        <v>286</v>
      </c>
      <c r="V12" s="0" t="n">
        <f aca="false">IFERROR(COMBIN( V$2,$I12),0)</f>
        <v>66</v>
      </c>
      <c r="W12" s="0" t="n">
        <f aca="false">IFERROR(COMBIN( W$2,$I12),0)</f>
        <v>11</v>
      </c>
      <c r="X12" s="0" t="n">
        <f aca="false">IFERROR(COMBIN( X$2,$I12),0)</f>
        <v>1</v>
      </c>
      <c r="Y12" s="0" t="n">
        <f aca="false">IFERROR(COMBIN( Y$2,$I12),0)</f>
        <v>0</v>
      </c>
      <c r="Z12" s="0" t="n">
        <f aca="false">IFERROR(COMBIN( Z$2,$I12),0)</f>
        <v>0</v>
      </c>
      <c r="AA12" s="0" t="n">
        <f aca="false">IFERROR(COMBIN( AA$2,$I12),0)</f>
        <v>0</v>
      </c>
      <c r="AB12" s="0" t="n">
        <f aca="false">IFERROR(COMBIN( AB$2,$I12),0)</f>
        <v>0</v>
      </c>
      <c r="AC12" s="0" t="n">
        <f aca="false">IFERROR(COMBIN( AC$2,$I12),0)</f>
        <v>0</v>
      </c>
      <c r="AD12" s="0" t="n">
        <f aca="false">IFERROR(COMBIN( AD$2,$I12),0)</f>
        <v>0</v>
      </c>
      <c r="AE12" s="0" t="n">
        <f aca="false">IFERROR(COMBIN( AE$2,$I12),0)</f>
        <v>0</v>
      </c>
      <c r="AF12" s="0" t="n">
        <f aca="false">IFERROR(COMBIN( AF$2,$I12),0)</f>
        <v>0</v>
      </c>
      <c r="AG12" s="0" t="n">
        <f aca="false">IFERROR(COMBIN( AG$2,$I12),0)</f>
        <v>0</v>
      </c>
    </row>
    <row r="13" customFormat="false" ht="15" hidden="false" customHeight="false" outlineLevel="0" collapsed="false">
      <c r="D13" s="39" t="s">
        <v>39</v>
      </c>
      <c r="E13" s="186" t="n">
        <v>0.164</v>
      </c>
      <c r="G13" s="39" t="n">
        <v>2025</v>
      </c>
      <c r="I13" s="0" t="n">
        <f aca="false">I12+1</f>
        <v>11</v>
      </c>
      <c r="J13" s="0" t="n">
        <f aca="false">IFERROR(COMBIN( J$2,$I13),0)</f>
        <v>2496144</v>
      </c>
      <c r="K13" s="0" t="n">
        <f aca="false">IFERROR(COMBIN( K$2,$I13),0)</f>
        <v>1352078</v>
      </c>
      <c r="L13" s="0" t="n">
        <f aca="false">IFERROR(COMBIN( L$2,$I13),0)</f>
        <v>705432</v>
      </c>
      <c r="M13" s="0" t="n">
        <f aca="false">IFERROR(COMBIN( M$2,$I13),0)</f>
        <v>352716</v>
      </c>
      <c r="N13" s="0" t="n">
        <f aca="false">IFERROR(COMBIN( N$2,$I13),0)</f>
        <v>167960</v>
      </c>
      <c r="O13" s="0" t="n">
        <f aca="false">IFERROR(COMBIN( O$2,$I13),0)</f>
        <v>75582</v>
      </c>
      <c r="P13" s="0" t="n">
        <f aca="false">IFERROR(COMBIN( P$2,$I13),0)</f>
        <v>31824</v>
      </c>
      <c r="Q13" s="0" t="n">
        <f aca="false">IFERROR(COMBIN( Q$2,$I13),0)</f>
        <v>12376</v>
      </c>
      <c r="R13" s="0" t="n">
        <f aca="false">IFERROR(COMBIN( R$2,$I13),0)</f>
        <v>4368</v>
      </c>
      <c r="S13" s="0" t="n">
        <f aca="false">IFERROR(COMBIN( S$2,$I13),0)</f>
        <v>1365</v>
      </c>
      <c r="T13" s="0" t="n">
        <f aca="false">IFERROR(COMBIN( T$2,$I13),0)</f>
        <v>364</v>
      </c>
      <c r="U13" s="0" t="n">
        <f aca="false">IFERROR(COMBIN( U$2,$I13),0)</f>
        <v>78</v>
      </c>
      <c r="V13" s="0" t="n">
        <f aca="false">IFERROR(COMBIN( V$2,$I13),0)</f>
        <v>12</v>
      </c>
      <c r="W13" s="0" t="n">
        <f aca="false">IFERROR(COMBIN( W$2,$I13),0)</f>
        <v>1</v>
      </c>
      <c r="X13" s="0" t="n">
        <f aca="false">IFERROR(COMBIN( X$2,$I13),0)</f>
        <v>0</v>
      </c>
      <c r="Y13" s="0" t="n">
        <f aca="false">IFERROR(COMBIN( Y$2,$I13),0)</f>
        <v>0</v>
      </c>
      <c r="Z13" s="0" t="n">
        <f aca="false">IFERROR(COMBIN( Z$2,$I13),0)</f>
        <v>0</v>
      </c>
      <c r="AA13" s="0" t="n">
        <f aca="false">IFERROR(COMBIN( AA$2,$I13),0)</f>
        <v>0</v>
      </c>
      <c r="AB13" s="0" t="n">
        <f aca="false">IFERROR(COMBIN( AB$2,$I13),0)</f>
        <v>0</v>
      </c>
      <c r="AC13" s="0" t="n">
        <f aca="false">IFERROR(COMBIN( AC$2,$I13),0)</f>
        <v>0</v>
      </c>
      <c r="AD13" s="0" t="n">
        <f aca="false">IFERROR(COMBIN( AD$2,$I13),0)</f>
        <v>0</v>
      </c>
      <c r="AE13" s="0" t="n">
        <f aca="false">IFERROR(COMBIN( AE$2,$I13),0)</f>
        <v>0</v>
      </c>
      <c r="AF13" s="0" t="n">
        <f aca="false">IFERROR(COMBIN( AF$2,$I13),0)</f>
        <v>0</v>
      </c>
      <c r="AG13" s="0" t="n">
        <f aca="false">IFERROR(COMBIN( AG$2,$I13),0)</f>
        <v>0</v>
      </c>
    </row>
    <row r="14" customFormat="false" ht="15" hidden="false" customHeight="false" outlineLevel="0" collapsed="false">
      <c r="D14" s="39" t="s">
        <v>41</v>
      </c>
      <c r="E14" s="186" t="n">
        <v>0.25</v>
      </c>
      <c r="G14" s="39" t="n">
        <v>2026</v>
      </c>
      <c r="I14" s="0" t="n">
        <f aca="false">I13+1</f>
        <v>12</v>
      </c>
      <c r="J14" s="0" t="n">
        <f aca="false">IFERROR(COMBIN( J$2,$I14),0)</f>
        <v>2704156</v>
      </c>
      <c r="K14" s="0" t="n">
        <f aca="false">IFERROR(COMBIN( K$2,$I14),0)</f>
        <v>1352078</v>
      </c>
      <c r="L14" s="0" t="n">
        <f aca="false">IFERROR(COMBIN( L$2,$I14),0)</f>
        <v>646646</v>
      </c>
      <c r="M14" s="0" t="n">
        <f aca="false">IFERROR(COMBIN( M$2,$I14),0)</f>
        <v>293930</v>
      </c>
      <c r="N14" s="0" t="n">
        <f aca="false">IFERROR(COMBIN( N$2,$I14),0)</f>
        <v>125970</v>
      </c>
      <c r="O14" s="0" t="n">
        <f aca="false">IFERROR(COMBIN( O$2,$I14),0)</f>
        <v>50388</v>
      </c>
      <c r="P14" s="0" t="n">
        <f aca="false">IFERROR(COMBIN( P$2,$I14),0)</f>
        <v>18564</v>
      </c>
      <c r="Q14" s="0" t="n">
        <f aca="false">IFERROR(COMBIN( Q$2,$I14),0)</f>
        <v>6188</v>
      </c>
      <c r="R14" s="0" t="n">
        <f aca="false">IFERROR(COMBIN( R$2,$I14),0)</f>
        <v>1820</v>
      </c>
      <c r="S14" s="0" t="n">
        <f aca="false">IFERROR(COMBIN( S$2,$I14),0)</f>
        <v>455</v>
      </c>
      <c r="T14" s="0" t="n">
        <f aca="false">IFERROR(COMBIN( T$2,$I14),0)</f>
        <v>91</v>
      </c>
      <c r="U14" s="0" t="n">
        <f aca="false">IFERROR(COMBIN( U$2,$I14),0)</f>
        <v>13</v>
      </c>
      <c r="V14" s="0" t="n">
        <f aca="false">IFERROR(COMBIN( V$2,$I14),0)</f>
        <v>1</v>
      </c>
      <c r="W14" s="0" t="n">
        <f aca="false">IFERROR(COMBIN( W$2,$I14),0)</f>
        <v>0</v>
      </c>
      <c r="X14" s="0" t="n">
        <f aca="false">IFERROR(COMBIN( X$2,$I14),0)</f>
        <v>0</v>
      </c>
      <c r="Y14" s="0" t="n">
        <f aca="false">IFERROR(COMBIN( Y$2,$I14),0)</f>
        <v>0</v>
      </c>
      <c r="Z14" s="0" t="n">
        <f aca="false">IFERROR(COMBIN( Z$2,$I14),0)</f>
        <v>0</v>
      </c>
      <c r="AA14" s="0" t="n">
        <f aca="false">IFERROR(COMBIN( AA$2,$I14),0)</f>
        <v>0</v>
      </c>
      <c r="AB14" s="0" t="n">
        <f aca="false">IFERROR(COMBIN( AB$2,$I14),0)</f>
        <v>0</v>
      </c>
      <c r="AC14" s="0" t="n">
        <f aca="false">IFERROR(COMBIN( AC$2,$I14),0)</f>
        <v>0</v>
      </c>
      <c r="AD14" s="0" t="n">
        <f aca="false">IFERROR(COMBIN( AD$2,$I14),0)</f>
        <v>0</v>
      </c>
      <c r="AE14" s="0" t="n">
        <f aca="false">IFERROR(COMBIN( AE$2,$I14),0)</f>
        <v>0</v>
      </c>
      <c r="AF14" s="0" t="n">
        <f aca="false">IFERROR(COMBIN( AF$2,$I14),0)</f>
        <v>0</v>
      </c>
      <c r="AG14" s="0" t="n">
        <f aca="false">IFERROR(COMBIN( AG$2,$I14),0)</f>
        <v>0</v>
      </c>
    </row>
    <row r="15" customFormat="false" ht="15" hidden="false" customHeight="false" outlineLevel="0" collapsed="false">
      <c r="D15" s="39" t="s">
        <v>26</v>
      </c>
      <c r="E15" s="186" t="n">
        <v>0.164</v>
      </c>
      <c r="G15" s="39" t="n">
        <v>2026</v>
      </c>
      <c r="I15" s="0" t="n">
        <f aca="false">I14+1</f>
        <v>13</v>
      </c>
      <c r="J15" s="0" t="n">
        <f aca="false">IFERROR(COMBIN( J$2,$I15),0)</f>
        <v>2496144</v>
      </c>
      <c r="K15" s="0" t="n">
        <f aca="false">IFERROR(COMBIN( K$2,$I15),0)</f>
        <v>1144066</v>
      </c>
      <c r="L15" s="0" t="n">
        <f aca="false">IFERROR(COMBIN( L$2,$I15),0)</f>
        <v>497420</v>
      </c>
      <c r="M15" s="0" t="n">
        <f aca="false">IFERROR(COMBIN( M$2,$I15),0)</f>
        <v>203490</v>
      </c>
      <c r="N15" s="0" t="n">
        <f aca="false">IFERROR(COMBIN( N$2,$I15),0)</f>
        <v>77520</v>
      </c>
      <c r="O15" s="0" t="n">
        <f aca="false">IFERROR(COMBIN( O$2,$I15),0)</f>
        <v>27132</v>
      </c>
      <c r="P15" s="0" t="n">
        <f aca="false">IFERROR(COMBIN( P$2,$I15),0)</f>
        <v>8568</v>
      </c>
      <c r="Q15" s="0" t="n">
        <f aca="false">IFERROR(COMBIN( Q$2,$I15),0)</f>
        <v>2380</v>
      </c>
      <c r="R15" s="0" t="n">
        <f aca="false">IFERROR(COMBIN( R$2,$I15),0)</f>
        <v>560</v>
      </c>
      <c r="S15" s="0" t="n">
        <f aca="false">IFERROR(COMBIN( S$2,$I15),0)</f>
        <v>105</v>
      </c>
      <c r="T15" s="0" t="n">
        <f aca="false">IFERROR(COMBIN( T$2,$I15),0)</f>
        <v>14</v>
      </c>
      <c r="U15" s="0" t="n">
        <f aca="false">IFERROR(COMBIN( U$2,$I15),0)</f>
        <v>1</v>
      </c>
      <c r="V15" s="0" t="n">
        <f aca="false">IFERROR(COMBIN( V$2,$I15),0)</f>
        <v>0</v>
      </c>
      <c r="W15" s="0" t="n">
        <f aca="false">IFERROR(COMBIN( W$2,$I15),0)</f>
        <v>0</v>
      </c>
      <c r="X15" s="0" t="n">
        <f aca="false">IFERROR(COMBIN( X$2,$I15),0)</f>
        <v>0</v>
      </c>
      <c r="Y15" s="0" t="n">
        <f aca="false">IFERROR(COMBIN( Y$2,$I15),0)</f>
        <v>0</v>
      </c>
      <c r="Z15" s="0" t="n">
        <f aca="false">IFERROR(COMBIN( Z$2,$I15),0)</f>
        <v>0</v>
      </c>
      <c r="AA15" s="0" t="n">
        <f aca="false">IFERROR(COMBIN( AA$2,$I15),0)</f>
        <v>0</v>
      </c>
      <c r="AB15" s="0" t="n">
        <f aca="false">IFERROR(COMBIN( AB$2,$I15),0)</f>
        <v>0</v>
      </c>
      <c r="AC15" s="0" t="n">
        <f aca="false">IFERROR(COMBIN( AC$2,$I15),0)</f>
        <v>0</v>
      </c>
      <c r="AD15" s="0" t="n">
        <f aca="false">IFERROR(COMBIN( AD$2,$I15),0)</f>
        <v>0</v>
      </c>
      <c r="AE15" s="0" t="n">
        <f aca="false">IFERROR(COMBIN( AE$2,$I15),0)</f>
        <v>0</v>
      </c>
      <c r="AF15" s="0" t="n">
        <f aca="false">IFERROR(COMBIN( AF$2,$I15),0)</f>
        <v>0</v>
      </c>
      <c r="AG15" s="0" t="n">
        <f aca="false">IFERROR(COMBIN( AG$2,$I15),0)</f>
        <v>0</v>
      </c>
    </row>
    <row r="16" customFormat="false" ht="15" hidden="false" customHeight="false" outlineLevel="0" collapsed="false">
      <c r="D16" s="39" t="s">
        <v>42</v>
      </c>
      <c r="E16" s="186" t="n">
        <v>0.1</v>
      </c>
      <c r="G16" s="39" t="n">
        <v>2026</v>
      </c>
      <c r="I16" s="0" t="n">
        <f aca="false">I15+1</f>
        <v>14</v>
      </c>
      <c r="J16" s="0" t="n">
        <f aca="false">IFERROR(COMBIN( J$2,$I16),0)</f>
        <v>1961256</v>
      </c>
      <c r="K16" s="0" t="n">
        <f aca="false">IFERROR(COMBIN( K$2,$I16),0)</f>
        <v>817190</v>
      </c>
      <c r="L16" s="0" t="n">
        <f aca="false">IFERROR(COMBIN( L$2,$I16),0)</f>
        <v>319770</v>
      </c>
      <c r="M16" s="0" t="n">
        <f aca="false">IFERROR(COMBIN( M$2,$I16),0)</f>
        <v>116280</v>
      </c>
      <c r="N16" s="0" t="n">
        <f aca="false">IFERROR(COMBIN( N$2,$I16),0)</f>
        <v>38760</v>
      </c>
      <c r="O16" s="0" t="n">
        <f aca="false">IFERROR(COMBIN( O$2,$I16),0)</f>
        <v>11628</v>
      </c>
      <c r="P16" s="0" t="n">
        <f aca="false">IFERROR(COMBIN( P$2,$I16),0)</f>
        <v>3060</v>
      </c>
      <c r="Q16" s="0" t="n">
        <f aca="false">IFERROR(COMBIN( Q$2,$I16),0)</f>
        <v>680</v>
      </c>
      <c r="R16" s="0" t="n">
        <f aca="false">IFERROR(COMBIN( R$2,$I16),0)</f>
        <v>120</v>
      </c>
      <c r="S16" s="0" t="n">
        <f aca="false">IFERROR(COMBIN( S$2,$I16),0)</f>
        <v>15</v>
      </c>
      <c r="T16" s="0" t="n">
        <f aca="false">IFERROR(COMBIN( T$2,$I16),0)</f>
        <v>1</v>
      </c>
      <c r="U16" s="0" t="n">
        <f aca="false">IFERROR(COMBIN( U$2,$I16),0)</f>
        <v>0</v>
      </c>
      <c r="V16" s="0" t="n">
        <f aca="false">IFERROR(COMBIN( V$2,$I16),0)</f>
        <v>0</v>
      </c>
      <c r="W16" s="0" t="n">
        <f aca="false">IFERROR(COMBIN( W$2,$I16),0)</f>
        <v>0</v>
      </c>
      <c r="X16" s="0" t="n">
        <f aca="false">IFERROR(COMBIN( X$2,$I16),0)</f>
        <v>0</v>
      </c>
      <c r="Y16" s="0" t="n">
        <f aca="false">IFERROR(COMBIN( Y$2,$I16),0)</f>
        <v>0</v>
      </c>
      <c r="Z16" s="0" t="n">
        <f aca="false">IFERROR(COMBIN( Z$2,$I16),0)</f>
        <v>0</v>
      </c>
      <c r="AA16" s="0" t="n">
        <f aca="false">IFERROR(COMBIN( AA$2,$I16),0)</f>
        <v>0</v>
      </c>
      <c r="AB16" s="0" t="n">
        <f aca="false">IFERROR(COMBIN( AB$2,$I16),0)</f>
        <v>0</v>
      </c>
      <c r="AC16" s="0" t="n">
        <f aca="false">IFERROR(COMBIN( AC$2,$I16),0)</f>
        <v>0</v>
      </c>
      <c r="AD16" s="0" t="n">
        <f aca="false">IFERROR(COMBIN( AD$2,$I16),0)</f>
        <v>0</v>
      </c>
      <c r="AE16" s="0" t="n">
        <f aca="false">IFERROR(COMBIN( AE$2,$I16),0)</f>
        <v>0</v>
      </c>
      <c r="AF16" s="0" t="n">
        <f aca="false">IFERROR(COMBIN( AF$2,$I16),0)</f>
        <v>0</v>
      </c>
      <c r="AG16" s="0" t="n">
        <f aca="false">IFERROR(COMBIN( AG$2,$I16),0)</f>
        <v>0</v>
      </c>
    </row>
    <row r="17" customFormat="false" ht="15" hidden="false" customHeight="false" outlineLevel="0" collapsed="false">
      <c r="D17" s="39" t="s">
        <v>23</v>
      </c>
      <c r="E17" s="186" t="n">
        <v>0.14</v>
      </c>
      <c r="G17" s="39" t="n">
        <v>2027</v>
      </c>
      <c r="I17" s="0" t="n">
        <f aca="false">I16+1</f>
        <v>15</v>
      </c>
      <c r="J17" s="0" t="n">
        <f aca="false">IFERROR(COMBIN( J$2,$I17),0)</f>
        <v>1307504</v>
      </c>
      <c r="K17" s="0" t="n">
        <f aca="false">IFERROR(COMBIN( K$2,$I17),0)</f>
        <v>490314</v>
      </c>
      <c r="L17" s="0" t="n">
        <f aca="false">IFERROR(COMBIN( L$2,$I17),0)</f>
        <v>170544</v>
      </c>
      <c r="M17" s="0" t="n">
        <f aca="false">IFERROR(COMBIN( M$2,$I17),0)</f>
        <v>54264</v>
      </c>
      <c r="N17" s="0" t="n">
        <f aca="false">IFERROR(COMBIN( N$2,$I17),0)</f>
        <v>15504</v>
      </c>
      <c r="O17" s="0" t="n">
        <f aca="false">IFERROR(COMBIN( O$2,$I17),0)</f>
        <v>3876</v>
      </c>
      <c r="P17" s="0" t="n">
        <f aca="false">IFERROR(COMBIN( P$2,$I17),0)</f>
        <v>816</v>
      </c>
      <c r="Q17" s="0" t="n">
        <f aca="false">IFERROR(COMBIN( Q$2,$I17),0)</f>
        <v>136</v>
      </c>
      <c r="R17" s="0" t="n">
        <f aca="false">IFERROR(COMBIN( R$2,$I17),0)</f>
        <v>16</v>
      </c>
      <c r="S17" s="0" t="n">
        <f aca="false">IFERROR(COMBIN( S$2,$I17),0)</f>
        <v>1</v>
      </c>
      <c r="T17" s="0" t="n">
        <f aca="false">IFERROR(COMBIN( T$2,$I17),0)</f>
        <v>0</v>
      </c>
      <c r="U17" s="0" t="n">
        <f aca="false">IFERROR(COMBIN( U$2,$I17),0)</f>
        <v>0</v>
      </c>
      <c r="V17" s="0" t="n">
        <f aca="false">IFERROR(COMBIN( V$2,$I17),0)</f>
        <v>0</v>
      </c>
      <c r="W17" s="0" t="n">
        <f aca="false">IFERROR(COMBIN( W$2,$I17),0)</f>
        <v>0</v>
      </c>
      <c r="X17" s="0" t="n">
        <f aca="false">IFERROR(COMBIN( X$2,$I17),0)</f>
        <v>0</v>
      </c>
      <c r="Y17" s="0" t="n">
        <f aca="false">IFERROR(COMBIN( Y$2,$I17),0)</f>
        <v>0</v>
      </c>
      <c r="Z17" s="0" t="n">
        <f aca="false">IFERROR(COMBIN( Z$2,$I17),0)</f>
        <v>0</v>
      </c>
      <c r="AA17" s="0" t="n">
        <f aca="false">IFERROR(COMBIN( AA$2,$I17),0)</f>
        <v>0</v>
      </c>
      <c r="AB17" s="0" t="n">
        <f aca="false">IFERROR(COMBIN( AB$2,$I17),0)</f>
        <v>0</v>
      </c>
      <c r="AC17" s="0" t="n">
        <f aca="false">IFERROR(COMBIN( AC$2,$I17),0)</f>
        <v>0</v>
      </c>
      <c r="AD17" s="0" t="n">
        <f aca="false">IFERROR(COMBIN( AD$2,$I17),0)</f>
        <v>0</v>
      </c>
      <c r="AE17" s="0" t="n">
        <f aca="false">IFERROR(COMBIN( AE$2,$I17),0)</f>
        <v>0</v>
      </c>
      <c r="AF17" s="0" t="n">
        <f aca="false">IFERROR(COMBIN( AF$2,$I17),0)</f>
        <v>0</v>
      </c>
      <c r="AG17" s="0" t="n">
        <f aca="false">IFERROR(COMBIN( AG$2,$I17),0)</f>
        <v>0</v>
      </c>
    </row>
    <row r="18" customFormat="false" ht="15" hidden="false" customHeight="false" outlineLevel="0" collapsed="false">
      <c r="D18" s="39" t="s">
        <v>24</v>
      </c>
      <c r="E18" s="186" t="n">
        <v>0.14</v>
      </c>
      <c r="G18" s="39" t="n">
        <v>2027</v>
      </c>
      <c r="I18" s="0" t="n">
        <f aca="false">I17+1</f>
        <v>16</v>
      </c>
      <c r="J18" s="0" t="n">
        <f aca="false">IFERROR(COMBIN( J$2,$I18),0)</f>
        <v>735471</v>
      </c>
      <c r="K18" s="0" t="n">
        <f aca="false">IFERROR(COMBIN( K$2,$I18),0)</f>
        <v>245157</v>
      </c>
      <c r="L18" s="0" t="n">
        <f aca="false">IFERROR(COMBIN( L$2,$I18),0)</f>
        <v>74613</v>
      </c>
      <c r="M18" s="0" t="n">
        <f aca="false">IFERROR(COMBIN( M$2,$I18),0)</f>
        <v>20349</v>
      </c>
      <c r="N18" s="0" t="n">
        <f aca="false">IFERROR(COMBIN( N$2,$I18),0)</f>
        <v>4845</v>
      </c>
      <c r="O18" s="0" t="n">
        <f aca="false">IFERROR(COMBIN( O$2,$I18),0)</f>
        <v>969</v>
      </c>
      <c r="P18" s="0" t="n">
        <f aca="false">IFERROR(COMBIN( P$2,$I18),0)</f>
        <v>153</v>
      </c>
      <c r="Q18" s="0" t="n">
        <f aca="false">IFERROR(COMBIN( Q$2,$I18),0)</f>
        <v>17</v>
      </c>
      <c r="R18" s="0" t="n">
        <f aca="false">IFERROR(COMBIN( R$2,$I18),0)</f>
        <v>1</v>
      </c>
      <c r="S18" s="0" t="n">
        <f aca="false">IFERROR(COMBIN( S$2,$I18),0)</f>
        <v>0</v>
      </c>
      <c r="T18" s="0" t="n">
        <f aca="false">IFERROR(COMBIN( T$2,$I18),0)</f>
        <v>0</v>
      </c>
      <c r="U18" s="0" t="n">
        <f aca="false">IFERROR(COMBIN( U$2,$I18),0)</f>
        <v>0</v>
      </c>
      <c r="V18" s="0" t="n">
        <f aca="false">IFERROR(COMBIN( V$2,$I18),0)</f>
        <v>0</v>
      </c>
      <c r="W18" s="0" t="n">
        <f aca="false">IFERROR(COMBIN( W$2,$I18),0)</f>
        <v>0</v>
      </c>
      <c r="X18" s="0" t="n">
        <f aca="false">IFERROR(COMBIN( X$2,$I18),0)</f>
        <v>0</v>
      </c>
      <c r="Y18" s="0" t="n">
        <f aca="false">IFERROR(COMBIN( Y$2,$I18),0)</f>
        <v>0</v>
      </c>
      <c r="Z18" s="0" t="n">
        <f aca="false">IFERROR(COMBIN( Z$2,$I18),0)</f>
        <v>0</v>
      </c>
      <c r="AA18" s="0" t="n">
        <f aca="false">IFERROR(COMBIN( AA$2,$I18),0)</f>
        <v>0</v>
      </c>
      <c r="AB18" s="0" t="n">
        <f aca="false">IFERROR(COMBIN( AB$2,$I18),0)</f>
        <v>0</v>
      </c>
      <c r="AC18" s="0" t="n">
        <f aca="false">IFERROR(COMBIN( AC$2,$I18),0)</f>
        <v>0</v>
      </c>
      <c r="AD18" s="0" t="n">
        <f aca="false">IFERROR(COMBIN( AD$2,$I18),0)</f>
        <v>0</v>
      </c>
      <c r="AE18" s="0" t="n">
        <f aca="false">IFERROR(COMBIN( AE$2,$I18),0)</f>
        <v>0</v>
      </c>
      <c r="AF18" s="0" t="n">
        <f aca="false">IFERROR(COMBIN( AF$2,$I18),0)</f>
        <v>0</v>
      </c>
      <c r="AG18" s="0" t="n">
        <f aca="false">IFERROR(COMBIN( AG$2,$I18),0)</f>
        <v>0</v>
      </c>
    </row>
    <row r="19" customFormat="false" ht="15" hidden="false" customHeight="false" outlineLevel="0" collapsed="false">
      <c r="D19" s="39" t="s">
        <v>54</v>
      </c>
      <c r="E19" s="186" t="n">
        <v>0.13923</v>
      </c>
      <c r="G19" s="39" t="n">
        <v>2027</v>
      </c>
      <c r="I19" s="0" t="n">
        <f aca="false">I18+1</f>
        <v>17</v>
      </c>
      <c r="J19" s="0" t="n">
        <f aca="false">IFERROR(COMBIN( J$2,$I19),0)</f>
        <v>346104</v>
      </c>
      <c r="K19" s="0" t="n">
        <f aca="false">IFERROR(COMBIN( K$2,$I19),0)</f>
        <v>100947</v>
      </c>
      <c r="L19" s="0" t="n">
        <f aca="false">IFERROR(COMBIN( L$2,$I19),0)</f>
        <v>26334</v>
      </c>
      <c r="M19" s="0" t="n">
        <f aca="false">IFERROR(COMBIN( M$2,$I19),0)</f>
        <v>5985</v>
      </c>
      <c r="N19" s="0" t="n">
        <f aca="false">IFERROR(COMBIN( N$2,$I19),0)</f>
        <v>1140</v>
      </c>
      <c r="O19" s="0" t="n">
        <f aca="false">IFERROR(COMBIN( O$2,$I19),0)</f>
        <v>171</v>
      </c>
      <c r="P19" s="0" t="n">
        <f aca="false">IFERROR(COMBIN( P$2,$I19),0)</f>
        <v>18</v>
      </c>
      <c r="Q19" s="0" t="n">
        <f aca="false">IFERROR(COMBIN( Q$2,$I19),0)</f>
        <v>1</v>
      </c>
      <c r="R19" s="0" t="n">
        <f aca="false">IFERROR(COMBIN( R$2,$I19),0)</f>
        <v>0</v>
      </c>
      <c r="S19" s="0" t="n">
        <f aca="false">IFERROR(COMBIN( S$2,$I19),0)</f>
        <v>0</v>
      </c>
      <c r="T19" s="0" t="n">
        <f aca="false">IFERROR(COMBIN( T$2,$I19),0)</f>
        <v>0</v>
      </c>
      <c r="U19" s="0" t="n">
        <f aca="false">IFERROR(COMBIN( U$2,$I19),0)</f>
        <v>0</v>
      </c>
      <c r="V19" s="0" t="n">
        <f aca="false">IFERROR(COMBIN( V$2,$I19),0)</f>
        <v>0</v>
      </c>
      <c r="W19" s="0" t="n">
        <f aca="false">IFERROR(COMBIN( W$2,$I19),0)</f>
        <v>0</v>
      </c>
      <c r="X19" s="0" t="n">
        <f aca="false">IFERROR(COMBIN( X$2,$I19),0)</f>
        <v>0</v>
      </c>
      <c r="Y19" s="0" t="n">
        <f aca="false">IFERROR(COMBIN( Y$2,$I19),0)</f>
        <v>0</v>
      </c>
      <c r="Z19" s="0" t="n">
        <f aca="false">IFERROR(COMBIN( Z$2,$I19),0)</f>
        <v>0</v>
      </c>
      <c r="AA19" s="0" t="n">
        <f aca="false">IFERROR(COMBIN( AA$2,$I19),0)</f>
        <v>0</v>
      </c>
      <c r="AB19" s="0" t="n">
        <f aca="false">IFERROR(COMBIN( AB$2,$I19),0)</f>
        <v>0</v>
      </c>
      <c r="AC19" s="0" t="n">
        <f aca="false">IFERROR(COMBIN( AC$2,$I19),0)</f>
        <v>0</v>
      </c>
      <c r="AD19" s="0" t="n">
        <f aca="false">IFERROR(COMBIN( AD$2,$I19),0)</f>
        <v>0</v>
      </c>
      <c r="AE19" s="0" t="n">
        <f aca="false">IFERROR(COMBIN( AE$2,$I19),0)</f>
        <v>0</v>
      </c>
      <c r="AF19" s="0" t="n">
        <f aca="false">IFERROR(COMBIN( AF$2,$I19),0)</f>
        <v>0</v>
      </c>
      <c r="AG19" s="0" t="n">
        <f aca="false">IFERROR(COMBIN( AG$2,$I19),0)</f>
        <v>0</v>
      </c>
    </row>
    <row r="20" customFormat="false" ht="15" hidden="false" customHeight="false" outlineLevel="0" collapsed="false">
      <c r="D20" s="39" t="s">
        <v>60</v>
      </c>
      <c r="E20" s="186" t="n">
        <v>0.4</v>
      </c>
      <c r="G20" s="39" t="n">
        <v>2027</v>
      </c>
      <c r="I20" s="0" t="n">
        <f aca="false">I19+1</f>
        <v>18</v>
      </c>
      <c r="J20" s="0" t="n">
        <f aca="false">IFERROR(COMBIN( J$2,$I20),0)</f>
        <v>134596</v>
      </c>
      <c r="K20" s="0" t="n">
        <f aca="false">IFERROR(COMBIN( K$2,$I20),0)</f>
        <v>33649</v>
      </c>
      <c r="L20" s="0" t="n">
        <f aca="false">IFERROR(COMBIN( L$2,$I20),0)</f>
        <v>7315</v>
      </c>
      <c r="M20" s="0" t="n">
        <f aca="false">IFERROR(COMBIN( M$2,$I20),0)</f>
        <v>1330</v>
      </c>
      <c r="N20" s="0" t="n">
        <f aca="false">IFERROR(COMBIN( N$2,$I20),0)</f>
        <v>190</v>
      </c>
      <c r="O20" s="0" t="n">
        <f aca="false">IFERROR(COMBIN( O$2,$I20),0)</f>
        <v>19</v>
      </c>
      <c r="P20" s="0" t="n">
        <f aca="false">IFERROR(COMBIN( P$2,$I20),0)</f>
        <v>1</v>
      </c>
      <c r="Q20" s="0" t="n">
        <f aca="false">IFERROR(COMBIN( Q$2,$I20),0)</f>
        <v>0</v>
      </c>
      <c r="R20" s="0" t="n">
        <f aca="false">IFERROR(COMBIN( R$2,$I20),0)</f>
        <v>0</v>
      </c>
      <c r="S20" s="0" t="n">
        <f aca="false">IFERROR(COMBIN( S$2,$I20),0)</f>
        <v>0</v>
      </c>
      <c r="T20" s="0" t="n">
        <f aca="false">IFERROR(COMBIN( T$2,$I20),0)</f>
        <v>0</v>
      </c>
      <c r="U20" s="0" t="n">
        <f aca="false">IFERROR(COMBIN( U$2,$I20),0)</f>
        <v>0</v>
      </c>
      <c r="V20" s="0" t="n">
        <f aca="false">IFERROR(COMBIN( V$2,$I20),0)</f>
        <v>0</v>
      </c>
      <c r="W20" s="0" t="n">
        <f aca="false">IFERROR(COMBIN( W$2,$I20),0)</f>
        <v>0</v>
      </c>
      <c r="X20" s="0" t="n">
        <f aca="false">IFERROR(COMBIN( X$2,$I20),0)</f>
        <v>0</v>
      </c>
      <c r="Y20" s="0" t="n">
        <f aca="false">IFERROR(COMBIN( Y$2,$I20),0)</f>
        <v>0</v>
      </c>
      <c r="Z20" s="0" t="n">
        <f aca="false">IFERROR(COMBIN( Z$2,$I20),0)</f>
        <v>0</v>
      </c>
      <c r="AA20" s="0" t="n">
        <f aca="false">IFERROR(COMBIN( AA$2,$I20),0)</f>
        <v>0</v>
      </c>
      <c r="AB20" s="0" t="n">
        <f aca="false">IFERROR(COMBIN( AB$2,$I20),0)</f>
        <v>0</v>
      </c>
      <c r="AC20" s="0" t="n">
        <f aca="false">IFERROR(COMBIN( AC$2,$I20),0)</f>
        <v>0</v>
      </c>
      <c r="AD20" s="0" t="n">
        <f aca="false">IFERROR(COMBIN( AD$2,$I20),0)</f>
        <v>0</v>
      </c>
      <c r="AE20" s="0" t="n">
        <f aca="false">IFERROR(COMBIN( AE$2,$I20),0)</f>
        <v>0</v>
      </c>
      <c r="AF20" s="0" t="n">
        <f aca="false">IFERROR(COMBIN( AF$2,$I20),0)</f>
        <v>0</v>
      </c>
      <c r="AG20" s="0" t="n">
        <f aca="false">IFERROR(COMBIN( AG$2,$I20),0)</f>
        <v>0</v>
      </c>
    </row>
    <row r="21" customFormat="false" ht="15" hidden="false" customHeight="false" outlineLevel="0" collapsed="false">
      <c r="D21" s="39" t="s">
        <v>64</v>
      </c>
      <c r="E21" s="186" t="n">
        <v>0.1044225</v>
      </c>
      <c r="G21" s="39" t="n">
        <v>2029</v>
      </c>
      <c r="I21" s="0" t="n">
        <f aca="false">I20+1</f>
        <v>19</v>
      </c>
      <c r="J21" s="0" t="n">
        <f aca="false">IFERROR(COMBIN( J$2,$I21),0)</f>
        <v>42504</v>
      </c>
      <c r="K21" s="0" t="n">
        <f aca="false">IFERROR(COMBIN( K$2,$I21),0)</f>
        <v>8855</v>
      </c>
      <c r="L21" s="0" t="n">
        <f aca="false">IFERROR(COMBIN( L$2,$I21),0)</f>
        <v>1540</v>
      </c>
      <c r="M21" s="0" t="n">
        <f aca="false">IFERROR(COMBIN( M$2,$I21),0)</f>
        <v>210</v>
      </c>
      <c r="N21" s="0" t="n">
        <f aca="false">IFERROR(COMBIN( N$2,$I21),0)</f>
        <v>20</v>
      </c>
      <c r="O21" s="0" t="n">
        <f aca="false">IFERROR(COMBIN( O$2,$I21),0)</f>
        <v>1</v>
      </c>
      <c r="P21" s="0" t="n">
        <f aca="false">IFERROR(COMBIN( P$2,$I21),0)</f>
        <v>0</v>
      </c>
      <c r="Q21" s="0" t="n">
        <f aca="false">IFERROR(COMBIN( Q$2,$I21),0)</f>
        <v>0</v>
      </c>
      <c r="R21" s="0" t="n">
        <f aca="false">IFERROR(COMBIN( R$2,$I21),0)</f>
        <v>0</v>
      </c>
      <c r="S21" s="0" t="n">
        <f aca="false">IFERROR(COMBIN( S$2,$I21),0)</f>
        <v>0</v>
      </c>
      <c r="T21" s="0" t="n">
        <f aca="false">IFERROR(COMBIN( T$2,$I21),0)</f>
        <v>0</v>
      </c>
      <c r="U21" s="0" t="n">
        <f aca="false">IFERROR(COMBIN( U$2,$I21),0)</f>
        <v>0</v>
      </c>
      <c r="V21" s="0" t="n">
        <f aca="false">IFERROR(COMBIN( V$2,$I21),0)</f>
        <v>0</v>
      </c>
      <c r="W21" s="0" t="n">
        <f aca="false">IFERROR(COMBIN( W$2,$I21),0)</f>
        <v>0</v>
      </c>
      <c r="X21" s="0" t="n">
        <f aca="false">IFERROR(COMBIN( X$2,$I21),0)</f>
        <v>0</v>
      </c>
      <c r="Y21" s="0" t="n">
        <f aca="false">IFERROR(COMBIN( Y$2,$I21),0)</f>
        <v>0</v>
      </c>
      <c r="Z21" s="0" t="n">
        <f aca="false">IFERROR(COMBIN( Z$2,$I21),0)</f>
        <v>0</v>
      </c>
      <c r="AA21" s="0" t="n">
        <f aca="false">IFERROR(COMBIN( AA$2,$I21),0)</f>
        <v>0</v>
      </c>
      <c r="AB21" s="0" t="n">
        <f aca="false">IFERROR(COMBIN( AB$2,$I21),0)</f>
        <v>0</v>
      </c>
      <c r="AC21" s="0" t="n">
        <f aca="false">IFERROR(COMBIN( AC$2,$I21),0)</f>
        <v>0</v>
      </c>
      <c r="AD21" s="0" t="n">
        <f aca="false">IFERROR(COMBIN( AD$2,$I21),0)</f>
        <v>0</v>
      </c>
      <c r="AE21" s="0" t="n">
        <f aca="false">IFERROR(COMBIN( AE$2,$I21),0)</f>
        <v>0</v>
      </c>
      <c r="AF21" s="0" t="n">
        <f aca="false">IFERROR(COMBIN( AF$2,$I21),0)</f>
        <v>0</v>
      </c>
      <c r="AG21" s="0" t="n">
        <f aca="false">IFERROR(COMBIN( AG$2,$I21),0)</f>
        <v>0</v>
      </c>
    </row>
    <row r="22" customFormat="false" ht="15" hidden="false" customHeight="false" outlineLevel="0" collapsed="false">
      <c r="D22" s="39" t="s">
        <v>9</v>
      </c>
      <c r="E22" s="186" t="n">
        <v>0.09</v>
      </c>
      <c r="G22" s="39" t="n">
        <v>2030</v>
      </c>
      <c r="I22" s="0" t="n">
        <f aca="false">I21+1</f>
        <v>20</v>
      </c>
      <c r="J22" s="0" t="n">
        <f aca="false">IFERROR(COMBIN( J$2,$I22),0)</f>
        <v>10626</v>
      </c>
      <c r="K22" s="0" t="n">
        <f aca="false">IFERROR(COMBIN( K$2,$I22),0)</f>
        <v>1771</v>
      </c>
      <c r="L22" s="0" t="n">
        <f aca="false">IFERROR(COMBIN( L$2,$I22),0)</f>
        <v>231</v>
      </c>
      <c r="M22" s="0" t="n">
        <f aca="false">IFERROR(COMBIN( M$2,$I22),0)</f>
        <v>21</v>
      </c>
      <c r="N22" s="0" t="n">
        <f aca="false">IFERROR(COMBIN( N$2,$I22),0)</f>
        <v>1</v>
      </c>
      <c r="O22" s="0" t="n">
        <f aca="false">IFERROR(COMBIN( O$2,$I22),0)</f>
        <v>0</v>
      </c>
      <c r="P22" s="0" t="n">
        <f aca="false">IFERROR(COMBIN( P$2,$I22),0)</f>
        <v>0</v>
      </c>
      <c r="Q22" s="0" t="n">
        <f aca="false">IFERROR(COMBIN( Q$2,$I22),0)</f>
        <v>0</v>
      </c>
      <c r="R22" s="0" t="n">
        <f aca="false">IFERROR(COMBIN( R$2,$I22),0)</f>
        <v>0</v>
      </c>
      <c r="S22" s="0" t="n">
        <f aca="false">IFERROR(COMBIN( S$2,$I22),0)</f>
        <v>0</v>
      </c>
      <c r="T22" s="0" t="n">
        <f aca="false">IFERROR(COMBIN( T$2,$I22),0)</f>
        <v>0</v>
      </c>
      <c r="U22" s="0" t="n">
        <f aca="false">IFERROR(COMBIN( U$2,$I22),0)</f>
        <v>0</v>
      </c>
      <c r="V22" s="0" t="n">
        <f aca="false">IFERROR(COMBIN( V$2,$I22),0)</f>
        <v>0</v>
      </c>
      <c r="W22" s="0" t="n">
        <f aca="false">IFERROR(COMBIN( W$2,$I22),0)</f>
        <v>0</v>
      </c>
      <c r="X22" s="0" t="n">
        <f aca="false">IFERROR(COMBIN( X$2,$I22),0)</f>
        <v>0</v>
      </c>
      <c r="Y22" s="0" t="n">
        <f aca="false">IFERROR(COMBIN( Y$2,$I22),0)</f>
        <v>0</v>
      </c>
      <c r="Z22" s="0" t="n">
        <f aca="false">IFERROR(COMBIN( Z$2,$I22),0)</f>
        <v>0</v>
      </c>
      <c r="AA22" s="0" t="n">
        <f aca="false">IFERROR(COMBIN( AA$2,$I22),0)</f>
        <v>0</v>
      </c>
      <c r="AB22" s="0" t="n">
        <f aca="false">IFERROR(COMBIN( AB$2,$I22),0)</f>
        <v>0</v>
      </c>
      <c r="AC22" s="0" t="n">
        <f aca="false">IFERROR(COMBIN( AC$2,$I22),0)</f>
        <v>0</v>
      </c>
      <c r="AD22" s="0" t="n">
        <f aca="false">IFERROR(COMBIN( AD$2,$I22),0)</f>
        <v>0</v>
      </c>
      <c r="AE22" s="0" t="n">
        <f aca="false">IFERROR(COMBIN( AE$2,$I22),0)</f>
        <v>0</v>
      </c>
      <c r="AF22" s="0" t="n">
        <f aca="false">IFERROR(COMBIN( AF$2,$I22),0)</f>
        <v>0</v>
      </c>
      <c r="AG22" s="0" t="n">
        <f aca="false">IFERROR(COMBIN( AG$2,$I22),0)</f>
        <v>0</v>
      </c>
    </row>
    <row r="23" customFormat="false" ht="15" hidden="false" customHeight="false" outlineLevel="0" collapsed="false">
      <c r="D23" s="39" t="s">
        <v>99</v>
      </c>
      <c r="E23" s="186" t="n">
        <v>0.1044225</v>
      </c>
      <c r="G23" s="39" t="n">
        <v>2030</v>
      </c>
      <c r="I23" s="0" t="n">
        <f aca="false">I22+1</f>
        <v>21</v>
      </c>
      <c r="J23" s="0" t="n">
        <f aca="false">IFERROR(COMBIN( J$2,$I23),0)</f>
        <v>2024</v>
      </c>
      <c r="K23" s="0" t="n">
        <f aca="false">IFERROR(COMBIN( K$2,$I23),0)</f>
        <v>253</v>
      </c>
      <c r="L23" s="0" t="n">
        <f aca="false">IFERROR(COMBIN( L$2,$I23),0)</f>
        <v>22</v>
      </c>
      <c r="M23" s="0" t="n">
        <f aca="false">IFERROR(COMBIN( M$2,$I23),0)</f>
        <v>1</v>
      </c>
      <c r="N23" s="0" t="n">
        <f aca="false">IFERROR(COMBIN( N$2,$I23),0)</f>
        <v>0</v>
      </c>
      <c r="O23" s="0" t="n">
        <f aca="false">IFERROR(COMBIN( O$2,$I23),0)</f>
        <v>0</v>
      </c>
      <c r="P23" s="0" t="n">
        <f aca="false">IFERROR(COMBIN( P$2,$I23),0)</f>
        <v>0</v>
      </c>
      <c r="Q23" s="0" t="n">
        <f aca="false">IFERROR(COMBIN( Q$2,$I23),0)</f>
        <v>0</v>
      </c>
      <c r="R23" s="0" t="n">
        <f aca="false">IFERROR(COMBIN( R$2,$I23),0)</f>
        <v>0</v>
      </c>
      <c r="S23" s="0" t="n">
        <f aca="false">IFERROR(COMBIN( S$2,$I23),0)</f>
        <v>0</v>
      </c>
      <c r="T23" s="0" t="n">
        <f aca="false">IFERROR(COMBIN( T$2,$I23),0)</f>
        <v>0</v>
      </c>
      <c r="U23" s="0" t="n">
        <f aca="false">IFERROR(COMBIN( U$2,$I23),0)</f>
        <v>0</v>
      </c>
      <c r="V23" s="0" t="n">
        <f aca="false">IFERROR(COMBIN( V$2,$I23),0)</f>
        <v>0</v>
      </c>
      <c r="W23" s="0" t="n">
        <f aca="false">IFERROR(COMBIN( W$2,$I23),0)</f>
        <v>0</v>
      </c>
      <c r="X23" s="0" t="n">
        <f aca="false">IFERROR(COMBIN( X$2,$I23),0)</f>
        <v>0</v>
      </c>
      <c r="Y23" s="0" t="n">
        <f aca="false">IFERROR(COMBIN( Y$2,$I23),0)</f>
        <v>0</v>
      </c>
      <c r="Z23" s="0" t="n">
        <f aca="false">IFERROR(COMBIN( Z$2,$I23),0)</f>
        <v>0</v>
      </c>
      <c r="AA23" s="0" t="n">
        <f aca="false">IFERROR(COMBIN( AA$2,$I23),0)</f>
        <v>0</v>
      </c>
      <c r="AB23" s="0" t="n">
        <f aca="false">IFERROR(COMBIN( AB$2,$I23),0)</f>
        <v>0</v>
      </c>
      <c r="AC23" s="0" t="n">
        <f aca="false">IFERROR(COMBIN( AC$2,$I23),0)</f>
        <v>0</v>
      </c>
      <c r="AD23" s="0" t="n">
        <f aca="false">IFERROR(COMBIN( AD$2,$I23),0)</f>
        <v>0</v>
      </c>
      <c r="AE23" s="0" t="n">
        <f aca="false">IFERROR(COMBIN( AE$2,$I23),0)</f>
        <v>0</v>
      </c>
      <c r="AF23" s="0" t="n">
        <f aca="false">IFERROR(COMBIN( AF$2,$I23),0)</f>
        <v>0</v>
      </c>
      <c r="AG23" s="0" t="n">
        <f aca="false">IFERROR(COMBIN( AG$2,$I23),0)</f>
        <v>0</v>
      </c>
    </row>
    <row r="24" customFormat="false" ht="15" hidden="false" customHeight="false" outlineLevel="0" collapsed="false">
      <c r="D24" s="39" t="s">
        <v>62</v>
      </c>
      <c r="E24" s="186" t="n">
        <v>0.1044225</v>
      </c>
      <c r="G24" s="39" t="n">
        <v>2031</v>
      </c>
      <c r="I24" s="0" t="n">
        <f aca="false">I23+1</f>
        <v>22</v>
      </c>
      <c r="J24" s="0" t="n">
        <f aca="false">IFERROR(COMBIN( J$2,$I24),0)</f>
        <v>276</v>
      </c>
      <c r="K24" s="0" t="n">
        <f aca="false">IFERROR(COMBIN( K$2,$I24),0)</f>
        <v>23</v>
      </c>
      <c r="L24" s="0" t="n">
        <f aca="false">IFERROR(COMBIN( L$2,$I24),0)</f>
        <v>1</v>
      </c>
      <c r="M24" s="0" t="n">
        <f aca="false">IFERROR(COMBIN( M$2,$I24),0)</f>
        <v>0</v>
      </c>
      <c r="N24" s="0" t="n">
        <f aca="false">IFERROR(COMBIN( N$2,$I24),0)</f>
        <v>0</v>
      </c>
      <c r="O24" s="0" t="n">
        <f aca="false">IFERROR(COMBIN( O$2,$I24),0)</f>
        <v>0</v>
      </c>
      <c r="P24" s="0" t="n">
        <f aca="false">IFERROR(COMBIN( P$2,$I24),0)</f>
        <v>0</v>
      </c>
      <c r="Q24" s="0" t="n">
        <f aca="false">IFERROR(COMBIN( Q$2,$I24),0)</f>
        <v>0</v>
      </c>
      <c r="R24" s="0" t="n">
        <f aca="false">IFERROR(COMBIN( R$2,$I24),0)</f>
        <v>0</v>
      </c>
      <c r="S24" s="0" t="n">
        <f aca="false">IFERROR(COMBIN( S$2,$I24),0)</f>
        <v>0</v>
      </c>
      <c r="T24" s="0" t="n">
        <f aca="false">IFERROR(COMBIN( T$2,$I24),0)</f>
        <v>0</v>
      </c>
      <c r="U24" s="0" t="n">
        <f aca="false">IFERROR(COMBIN( U$2,$I24),0)</f>
        <v>0</v>
      </c>
      <c r="V24" s="0" t="n">
        <f aca="false">IFERROR(COMBIN( V$2,$I24),0)</f>
        <v>0</v>
      </c>
      <c r="W24" s="0" t="n">
        <f aca="false">IFERROR(COMBIN( W$2,$I24),0)</f>
        <v>0</v>
      </c>
      <c r="X24" s="0" t="n">
        <f aca="false">IFERROR(COMBIN( X$2,$I24),0)</f>
        <v>0</v>
      </c>
      <c r="Y24" s="0" t="n">
        <f aca="false">IFERROR(COMBIN( Y$2,$I24),0)</f>
        <v>0</v>
      </c>
      <c r="Z24" s="0" t="n">
        <f aca="false">IFERROR(COMBIN( Z$2,$I24),0)</f>
        <v>0</v>
      </c>
      <c r="AA24" s="0" t="n">
        <f aca="false">IFERROR(COMBIN( AA$2,$I24),0)</f>
        <v>0</v>
      </c>
      <c r="AB24" s="0" t="n">
        <f aca="false">IFERROR(COMBIN( AB$2,$I24),0)</f>
        <v>0</v>
      </c>
      <c r="AC24" s="0" t="n">
        <f aca="false">IFERROR(COMBIN( AC$2,$I24),0)</f>
        <v>0</v>
      </c>
      <c r="AD24" s="0" t="n">
        <f aca="false">IFERROR(COMBIN( AD$2,$I24),0)</f>
        <v>0</v>
      </c>
      <c r="AE24" s="0" t="n">
        <f aca="false">IFERROR(COMBIN( AE$2,$I24),0)</f>
        <v>0</v>
      </c>
      <c r="AF24" s="0" t="n">
        <f aca="false">IFERROR(COMBIN( AF$2,$I24),0)</f>
        <v>0</v>
      </c>
      <c r="AG24" s="0" t="n">
        <f aca="false">IFERROR(COMBIN( AG$2,$I24),0)</f>
        <v>0</v>
      </c>
    </row>
    <row r="25" customFormat="false" ht="15" hidden="false" customHeight="false" outlineLevel="0" collapsed="false">
      <c r="D25" s="39" t="s">
        <v>61</v>
      </c>
      <c r="E25" s="186" t="n">
        <v>0.1044225</v>
      </c>
      <c r="G25" s="39" t="n">
        <v>2032</v>
      </c>
      <c r="I25" s="0" t="n">
        <f aca="false">I24+1</f>
        <v>23</v>
      </c>
      <c r="J25" s="0" t="n">
        <f aca="false">IFERROR(COMBIN( J$2,$I25),0)</f>
        <v>24</v>
      </c>
      <c r="K25" s="0" t="n">
        <f aca="false">IFERROR(COMBIN( K$2,$I25),0)</f>
        <v>1</v>
      </c>
      <c r="L25" s="0" t="n">
        <f aca="false">IFERROR(COMBIN( L$2,$I25),0)</f>
        <v>0</v>
      </c>
      <c r="M25" s="0" t="n">
        <f aca="false">IFERROR(COMBIN( M$2,$I25),0)</f>
        <v>0</v>
      </c>
      <c r="N25" s="0" t="n">
        <f aca="false">IFERROR(COMBIN( N$2,$I25),0)</f>
        <v>0</v>
      </c>
      <c r="O25" s="0" t="n">
        <f aca="false">IFERROR(COMBIN( O$2,$I25),0)</f>
        <v>0</v>
      </c>
      <c r="P25" s="0" t="n">
        <f aca="false">IFERROR(COMBIN( P$2,$I25),0)</f>
        <v>0</v>
      </c>
      <c r="Q25" s="0" t="n">
        <f aca="false">IFERROR(COMBIN( Q$2,$I25),0)</f>
        <v>0</v>
      </c>
      <c r="R25" s="0" t="n">
        <f aca="false">IFERROR(COMBIN( R$2,$I25),0)</f>
        <v>0</v>
      </c>
      <c r="S25" s="0" t="n">
        <f aca="false">IFERROR(COMBIN( S$2,$I25),0)</f>
        <v>0</v>
      </c>
      <c r="T25" s="0" t="n">
        <f aca="false">IFERROR(COMBIN( T$2,$I25),0)</f>
        <v>0</v>
      </c>
      <c r="U25" s="0" t="n">
        <f aca="false">IFERROR(COMBIN( U$2,$I25),0)</f>
        <v>0</v>
      </c>
      <c r="V25" s="0" t="n">
        <f aca="false">IFERROR(COMBIN( V$2,$I25),0)</f>
        <v>0</v>
      </c>
      <c r="W25" s="0" t="n">
        <f aca="false">IFERROR(COMBIN( W$2,$I25),0)</f>
        <v>0</v>
      </c>
      <c r="X25" s="0" t="n">
        <f aca="false">IFERROR(COMBIN( X$2,$I25),0)</f>
        <v>0</v>
      </c>
      <c r="Y25" s="0" t="n">
        <f aca="false">IFERROR(COMBIN( Y$2,$I25),0)</f>
        <v>0</v>
      </c>
      <c r="Z25" s="0" t="n">
        <f aca="false">IFERROR(COMBIN( Z$2,$I25),0)</f>
        <v>0</v>
      </c>
      <c r="AA25" s="0" t="n">
        <f aca="false">IFERROR(COMBIN( AA$2,$I25),0)</f>
        <v>0</v>
      </c>
      <c r="AB25" s="0" t="n">
        <f aca="false">IFERROR(COMBIN( AB$2,$I25),0)</f>
        <v>0</v>
      </c>
      <c r="AC25" s="0" t="n">
        <f aca="false">IFERROR(COMBIN( AC$2,$I25),0)</f>
        <v>0</v>
      </c>
      <c r="AD25" s="0" t="n">
        <f aca="false">IFERROR(COMBIN( AD$2,$I25),0)</f>
        <v>0</v>
      </c>
      <c r="AE25" s="0" t="n">
        <f aca="false">IFERROR(COMBIN( AE$2,$I25),0)</f>
        <v>0</v>
      </c>
      <c r="AF25" s="0" t="n">
        <f aca="false">IFERROR(COMBIN( AF$2,$I25),0)</f>
        <v>0</v>
      </c>
      <c r="AG25" s="0" t="n">
        <f aca="false">IFERROR(COMBIN( AG$2,$I25),0)</f>
        <v>0</v>
      </c>
    </row>
    <row r="26" customFormat="false" ht="15" hidden="false" customHeight="false" outlineLevel="0" collapsed="false">
      <c r="D26" s="39" t="s">
        <v>63</v>
      </c>
      <c r="E26" s="186" t="n">
        <v>0.1044225</v>
      </c>
      <c r="G26" s="39" t="n">
        <v>2033</v>
      </c>
      <c r="I26" s="0" t="n">
        <f aca="false">I25+1</f>
        <v>24</v>
      </c>
      <c r="J26" s="0" t="n">
        <f aca="false">IFERROR(COMBIN( J$2,$I26),0)</f>
        <v>1</v>
      </c>
      <c r="K26" s="0" t="n">
        <f aca="false">IFERROR(COMBIN( K$2,$I26),0)</f>
        <v>0</v>
      </c>
      <c r="L26" s="0" t="n">
        <f aca="false">IFERROR(COMBIN( L$2,$I26),0)</f>
        <v>0</v>
      </c>
      <c r="M26" s="0" t="n">
        <f aca="false">IFERROR(COMBIN( M$2,$I26),0)</f>
        <v>0</v>
      </c>
      <c r="N26" s="0" t="n">
        <f aca="false">IFERROR(COMBIN( N$2,$I26),0)</f>
        <v>0</v>
      </c>
      <c r="O26" s="0" t="n">
        <f aca="false">IFERROR(COMBIN( O$2,$I26),0)</f>
        <v>0</v>
      </c>
      <c r="P26" s="0" t="n">
        <f aca="false">IFERROR(COMBIN( P$2,$I26),0)</f>
        <v>0</v>
      </c>
      <c r="Q26" s="0" t="n">
        <f aca="false">IFERROR(COMBIN( Q$2,$I26),0)</f>
        <v>0</v>
      </c>
      <c r="R26" s="0" t="n">
        <f aca="false">IFERROR(COMBIN( R$2,$I26),0)</f>
        <v>0</v>
      </c>
      <c r="S26" s="0" t="n">
        <f aca="false">IFERROR(COMBIN( S$2,$I26),0)</f>
        <v>0</v>
      </c>
      <c r="T26" s="0" t="n">
        <f aca="false">IFERROR(COMBIN( T$2,$I26),0)</f>
        <v>0</v>
      </c>
      <c r="U26" s="0" t="n">
        <f aca="false">IFERROR(COMBIN( U$2,$I26),0)</f>
        <v>0</v>
      </c>
      <c r="V26" s="0" t="n">
        <f aca="false">IFERROR(COMBIN( V$2,$I26),0)</f>
        <v>0</v>
      </c>
      <c r="W26" s="0" t="n">
        <f aca="false">IFERROR(COMBIN( W$2,$I26),0)</f>
        <v>0</v>
      </c>
      <c r="X26" s="0" t="n">
        <f aca="false">IFERROR(COMBIN( X$2,$I26),0)</f>
        <v>0</v>
      </c>
      <c r="Y26" s="0" t="n">
        <f aca="false">IFERROR(COMBIN( Y$2,$I26),0)</f>
        <v>0</v>
      </c>
      <c r="Z26" s="0" t="n">
        <f aca="false">IFERROR(COMBIN( Z$2,$I26),0)</f>
        <v>0</v>
      </c>
      <c r="AA26" s="0" t="n">
        <f aca="false">IFERROR(COMBIN( AA$2,$I26),0)</f>
        <v>0</v>
      </c>
      <c r="AB26" s="0" t="n">
        <f aca="false">IFERROR(COMBIN( AB$2,$I26),0)</f>
        <v>0</v>
      </c>
      <c r="AC26" s="0" t="n">
        <f aca="false">IFERROR(COMBIN( AC$2,$I26),0)</f>
        <v>0</v>
      </c>
      <c r="AD26" s="0" t="n">
        <f aca="false">IFERROR(COMBIN( AD$2,$I26),0)</f>
        <v>0</v>
      </c>
      <c r="AE26" s="0" t="n">
        <f aca="false">IFERROR(COMBIN( AE$2,$I26),0)</f>
        <v>0</v>
      </c>
      <c r="AF26" s="0" t="n">
        <f aca="false">IFERROR(COMBIN( AF$2,$I26),0)</f>
        <v>0</v>
      </c>
      <c r="AG26" s="0" t="n">
        <f aca="false">IFERROR(COMBIN( AG$2,$I26),0)</f>
        <v>0</v>
      </c>
    </row>
    <row r="27" customFormat="false" ht="15" hidden="false" customHeight="false" outlineLevel="0" collapsed="false">
      <c r="J27" s="194" t="n">
        <f aca="false">SUM(J3:J26)</f>
        <v>16777215</v>
      </c>
      <c r="K27" s="194" t="n">
        <f aca="false">SUM(K3:K26)</f>
        <v>8388607</v>
      </c>
      <c r="L27" s="194" t="n">
        <f aca="false">SUM(L3:L26)</f>
        <v>4194303</v>
      </c>
      <c r="M27" s="194" t="n">
        <f aca="false">SUM(M3:M26)</f>
        <v>2097151</v>
      </c>
      <c r="N27" s="194" t="n">
        <f aca="false">SUM(N3:N26)</f>
        <v>1048575</v>
      </c>
      <c r="O27" s="194" t="n">
        <f aca="false">SUM(O3:O26)</f>
        <v>524287</v>
      </c>
      <c r="P27" s="194" t="n">
        <f aca="false">SUM(P3:P26)</f>
        <v>262143</v>
      </c>
      <c r="Q27" s="194" t="n">
        <f aca="false">SUM(Q3:Q26)</f>
        <v>131071</v>
      </c>
      <c r="R27" s="194" t="n">
        <f aca="false">SUM(R3:R26)</f>
        <v>65535</v>
      </c>
      <c r="S27" s="194" t="n">
        <f aca="false">SUM(S3:S26)</f>
        <v>32767</v>
      </c>
      <c r="T27" s="194" t="n">
        <f aca="false">SUM(T3:T26)</f>
        <v>16383</v>
      </c>
      <c r="U27" s="194" t="n">
        <f aca="false">SUM(U3:U26)</f>
        <v>8191</v>
      </c>
      <c r="V27" s="194" t="n">
        <f aca="false">SUM(V3:V26)</f>
        <v>4095</v>
      </c>
      <c r="W27" s="194" t="n">
        <f aca="false">SUM(W3:W26)</f>
        <v>2047</v>
      </c>
      <c r="X27" s="194" t="n">
        <f aca="false">SUM(X3:X26)</f>
        <v>1023</v>
      </c>
      <c r="Y27" s="194" t="n">
        <f aca="false">SUM(Y3:Y26)</f>
        <v>511</v>
      </c>
      <c r="Z27" s="194" t="n">
        <f aca="false">SUM(Z3:Z26)</f>
        <v>255</v>
      </c>
      <c r="AA27" s="194" t="n">
        <f aca="false">SUM(AA3:AA26)</f>
        <v>127</v>
      </c>
      <c r="AB27" s="194" t="n">
        <f aca="false">SUM(AB3:AB26)</f>
        <v>63</v>
      </c>
      <c r="AC27" s="194" t="n">
        <f aca="false">SUM(AC3:AC26)</f>
        <v>31</v>
      </c>
      <c r="AD27" s="194" t="n">
        <f aca="false">SUM(AD3:AD26)</f>
        <v>15</v>
      </c>
      <c r="AE27" s="194" t="n">
        <f aca="false">SUM(AE3:AE26)</f>
        <v>7</v>
      </c>
      <c r="AF27" s="194" t="n">
        <f aca="false">SUM(AF3:AF26)</f>
        <v>3</v>
      </c>
      <c r="AG27" s="194" t="n">
        <f aca="false">SUM(AG3:AG26)</f>
        <v>1</v>
      </c>
    </row>
    <row r="28" customFormat="false" ht="36" hidden="false" customHeight="false" outlineLevel="0" collapsed="false">
      <c r="D28" s="195" t="s">
        <v>512</v>
      </c>
      <c r="E28" s="195" t="s">
        <v>634</v>
      </c>
      <c r="F28" s="195" t="s">
        <v>635</v>
      </c>
      <c r="G28" s="195" t="s">
        <v>636</v>
      </c>
      <c r="H28" s="195" t="s">
        <v>637</v>
      </c>
      <c r="I28" s="195" t="s">
        <v>638</v>
      </c>
    </row>
    <row r="29" customFormat="false" ht="15" hidden="false" customHeight="false" outlineLevel="0" collapsed="false">
      <c r="D29" s="39" t="n">
        <v>2021</v>
      </c>
      <c r="E29" s="39" t="n">
        <f aca="false">COUNTIF($G$3:$G$26,D29)</f>
        <v>2</v>
      </c>
      <c r="F29" s="185" t="n">
        <f aca="false" t="array" ref="F29:F29">MIN(SUM(IF($G$3:$G$26=$D29,$E$3:$E$26,0)),1)</f>
        <v>1</v>
      </c>
      <c r="G29" s="185" t="n">
        <f aca="false" t="array" ref="G29:G29">PRODUCT(IF($G$3:$G$26=$D29,$E$3:$E$26,1))</f>
        <v>0.34515</v>
      </c>
      <c r="H29" s="39" t="n">
        <f aca="false">E29</f>
        <v>2</v>
      </c>
      <c r="I29" s="39" t="n">
        <f aca="false">INDEX($J$27:$AG$27,MATCH(H29,$J$2:$AG$2,0))</f>
        <v>3</v>
      </c>
    </row>
    <row r="30" customFormat="false" ht="15" hidden="false" customHeight="false" outlineLevel="0" collapsed="false">
      <c r="D30" s="39" t="n">
        <v>2022</v>
      </c>
      <c r="E30" s="39" t="n">
        <f aca="false">COUNTIF($G$3:$G$26,D30)</f>
        <v>2</v>
      </c>
      <c r="F30" s="185" t="n">
        <f aca="false" t="array" ref="F30:F30">MIN(SUM(IF($G$3:$G$26=$D30,$E$3:$E$26,0)),1)</f>
        <v>0.785</v>
      </c>
      <c r="G30" s="185" t="n">
        <f aca="false" t="array" ref="G30:G30">PRODUCT(IF($G$3:$G$26=$D30,$E$3:$E$26,1))</f>
        <v>0.117</v>
      </c>
      <c r="H30" s="39" t="n">
        <f aca="false">H29+E30</f>
        <v>4</v>
      </c>
      <c r="I30" s="39" t="n">
        <f aca="false">INDEX($J$27:$AG$27,MATCH(H30,$J$2:$AG$2,0))</f>
        <v>15</v>
      </c>
    </row>
    <row r="31" customFormat="false" ht="15" hidden="false" customHeight="false" outlineLevel="0" collapsed="false">
      <c r="D31" s="39" t="n">
        <v>2023</v>
      </c>
      <c r="E31" s="39" t="n">
        <f aca="false">COUNTIF($G$3:$G$26,D31)</f>
        <v>6</v>
      </c>
      <c r="F31" s="185" t="n">
        <f aca="false" t="array" ref="F31:F31">MIN(SUM(IF($G$3:$G$26=$D31,$E$3:$E$26,0)),1)</f>
        <v>1</v>
      </c>
      <c r="G31" s="185" t="n">
        <f aca="false" t="array" ref="G31:G31">PRODUCT(IF($G$3:$G$26=$D31,$E$3:$E$26,1))</f>
        <v>0.000100227849649947</v>
      </c>
      <c r="H31" s="39" t="n">
        <f aca="false">H30+E31</f>
        <v>10</v>
      </c>
      <c r="I31" s="39" t="n">
        <f aca="false">INDEX($J$27:$AG$27,MATCH(H31,$J$2:$AG$2,0))</f>
        <v>1023</v>
      </c>
    </row>
    <row r="32" customFormat="false" ht="15" hidden="false" customHeight="false" outlineLevel="0" collapsed="false">
      <c r="D32" s="39" t="n">
        <v>2025</v>
      </c>
      <c r="E32" s="39" t="n">
        <f aca="false">COUNTIF($G$3:$G$26,D32)</f>
        <v>1</v>
      </c>
      <c r="F32" s="185" t="n">
        <f aca="false" t="array" ref="F32:F32">MIN(SUM(IF($G$3:$G$26=$D32,$E$3:$E$26,0)),1)</f>
        <v>0.164</v>
      </c>
      <c r="G32" s="185" t="n">
        <f aca="false" t="array" ref="G32:G32">PRODUCT(IF($G$3:$G$26=$D32,$E$3:$E$26,1))</f>
        <v>0.164</v>
      </c>
      <c r="H32" s="39" t="n">
        <f aca="false">H31+E32</f>
        <v>11</v>
      </c>
      <c r="I32" s="39" t="n">
        <f aca="false">INDEX($J$27:$AG$27,MATCH(H32,$J$2:$AG$2,0))</f>
        <v>2047</v>
      </c>
    </row>
    <row r="33" customFormat="false" ht="15" hidden="false" customHeight="false" outlineLevel="0" collapsed="false">
      <c r="D33" s="39" t="n">
        <v>2026</v>
      </c>
      <c r="E33" s="39" t="n">
        <f aca="false">COUNTIF($G$3:$G$26,D33)</f>
        <v>3</v>
      </c>
      <c r="F33" s="185" t="n">
        <f aca="false" t="array" ref="F33:F33">MIN(SUM(IF($G$3:$G$26=$D33,$E$3:$E$26,0)),1)</f>
        <v>0.514</v>
      </c>
      <c r="G33" s="185" t="n">
        <f aca="false" t="array" ref="G33:G33">PRODUCT(IF($G$3:$G$26=$D33,$E$3:$E$26,1))</f>
        <v>0.0041</v>
      </c>
      <c r="H33" s="39" t="n">
        <f aca="false">H32+E33</f>
        <v>14</v>
      </c>
      <c r="I33" s="39" t="n">
        <f aca="false">INDEX($J$27:$AG$27,MATCH(H33,$J$2:$AG$2,0))</f>
        <v>16383</v>
      </c>
    </row>
    <row r="34" customFormat="false" ht="15" hidden="false" customHeight="false" outlineLevel="0" collapsed="false">
      <c r="D34" s="39" t="n">
        <v>2027</v>
      </c>
      <c r="E34" s="39" t="n">
        <f aca="false">COUNTIF($G$3:$G$26,D34)</f>
        <v>4</v>
      </c>
      <c r="F34" s="185" t="n">
        <f aca="false" t="array" ref="F34:F34">MIN(SUM(IF($G$3:$G$26=$D34,$E$3:$E$26,0)),1)</f>
        <v>0.81923</v>
      </c>
      <c r="G34" s="185" t="n">
        <f aca="false" t="array" ref="G34:G34">PRODUCT(IF($G$3:$G$26=$D34,$E$3:$E$26,1))</f>
        <v>0.0010915632</v>
      </c>
      <c r="H34" s="39" t="n">
        <f aca="false">H33+E34</f>
        <v>18</v>
      </c>
      <c r="I34" s="39" t="n">
        <f aca="false">INDEX($J$27:$AG$27,MATCH(H34,$J$2:$AG$2,0))</f>
        <v>262143</v>
      </c>
    </row>
    <row r="35" customFormat="false" ht="15" hidden="false" customHeight="false" outlineLevel="0" collapsed="false">
      <c r="D35" s="39" t="n">
        <v>2029</v>
      </c>
      <c r="E35" s="39" t="n">
        <f aca="false">COUNTIF($G$3:$G$26,D35)</f>
        <v>1</v>
      </c>
      <c r="F35" s="185" t="n">
        <f aca="false" t="array" ref="F35:F35">MIN(SUM(IF($G$3:$G$26=$D35,$E$3:$E$26,0)),1)</f>
        <v>0.1044225</v>
      </c>
      <c r="G35" s="185" t="n">
        <f aca="false" t="array" ref="G35:G35">PRODUCT(IF($G$3:$G$26=$D35,$E$3:$E$26,1))</f>
        <v>0.1044225</v>
      </c>
      <c r="H35" s="39" t="n">
        <f aca="false">H34+E35</f>
        <v>19</v>
      </c>
      <c r="I35" s="39" t="n">
        <f aca="false">INDEX($J$27:$AG$27,MATCH(H35,$J$2:$AG$2,0))</f>
        <v>524287</v>
      </c>
    </row>
    <row r="36" customFormat="false" ht="15" hidden="false" customHeight="false" outlineLevel="0" collapsed="false">
      <c r="D36" s="39" t="n">
        <v>2030</v>
      </c>
      <c r="E36" s="39" t="n">
        <f aca="false">COUNTIF($G$3:$G$26,D36)</f>
        <v>2</v>
      </c>
      <c r="F36" s="185" t="n">
        <f aca="false" t="array" ref="F36:F36">MIN(SUM(IF($G$3:$G$26=$D36,$E$3:$E$26,0)),1)</f>
        <v>0.1944225</v>
      </c>
      <c r="G36" s="185" t="n">
        <f aca="false" t="array" ref="G36:G36">PRODUCT(IF($G$3:$G$26=$D36,$E$3:$E$26,1))</f>
        <v>0.009398025</v>
      </c>
      <c r="H36" s="39" t="n">
        <f aca="false">H35+E36</f>
        <v>21</v>
      </c>
      <c r="I36" s="39" t="n">
        <f aca="false">INDEX($J$27:$AG$27,MATCH(H36,$J$2:$AG$2,0))</f>
        <v>2097151</v>
      </c>
    </row>
    <row r="37" customFormat="false" ht="15" hidden="false" customHeight="false" outlineLevel="0" collapsed="false">
      <c r="D37" s="39" t="n">
        <v>2031</v>
      </c>
      <c r="E37" s="39" t="n">
        <f aca="false">COUNTIF($G$3:$G$26,D37)</f>
        <v>1</v>
      </c>
      <c r="F37" s="185" t="n">
        <f aca="false" t="array" ref="F37:F37">MIN(SUM(IF($G$3:$G$26=$D37,$E$3:$E$26,0)),1)</f>
        <v>0.1044225</v>
      </c>
      <c r="G37" s="185" t="n">
        <f aca="false" t="array" ref="G37:G37">PRODUCT(IF($G$3:$G$26=$D37,$E$3:$E$26,1))</f>
        <v>0.1044225</v>
      </c>
      <c r="H37" s="39" t="n">
        <f aca="false">H36+E37</f>
        <v>22</v>
      </c>
      <c r="I37" s="39" t="n">
        <f aca="false">INDEX($J$27:$AG$27,MATCH(H37,$J$2:$AG$2,0))</f>
        <v>4194303</v>
      </c>
    </row>
    <row r="38" customFormat="false" ht="15" hidden="false" customHeight="false" outlineLevel="0" collapsed="false">
      <c r="D38" s="39" t="n">
        <v>2032</v>
      </c>
      <c r="E38" s="39" t="n">
        <f aca="false">COUNTIF($G$3:$G$26,D38)</f>
        <v>1</v>
      </c>
      <c r="F38" s="185" t="n">
        <f aca="false" t="array" ref="F38:F38">MIN(SUM(IF($G$3:$G$26=$D38,$E$3:$E$26,0)),1)</f>
        <v>0.1044225</v>
      </c>
      <c r="G38" s="185" t="n">
        <f aca="false" t="array" ref="G38:G38">PRODUCT(IF($G$3:$G$26=$D38,$E$3:$E$26,1))</f>
        <v>0.1044225</v>
      </c>
      <c r="H38" s="39" t="n">
        <f aca="false">H37+E38</f>
        <v>23</v>
      </c>
      <c r="I38" s="39" t="n">
        <f aca="false">INDEX($J$27:$AG$27,MATCH(H38,$J$2:$AG$2,0))</f>
        <v>8388607</v>
      </c>
    </row>
    <row r="39" customFormat="false" ht="15" hidden="false" customHeight="false" outlineLevel="0" collapsed="false">
      <c r="D39" s="39" t="n">
        <v>2033</v>
      </c>
      <c r="E39" s="39" t="n">
        <f aca="false">COUNTIF($G$3:$G$26,D39)</f>
        <v>1</v>
      </c>
      <c r="F39" s="185" t="n">
        <f aca="false" t="array" ref="F39:F39">MIN(SUM(IF($G$3:$G$26=$D39,$E$3:$E$26,0)),1)</f>
        <v>0.1044225</v>
      </c>
      <c r="G39" s="185" t="n">
        <f aca="false" t="array" ref="G39:G39">PRODUCT(IF($G$3:$G$26=$D39,$E$3:$E$26,1))</f>
        <v>0.1044225</v>
      </c>
      <c r="H39" s="39" t="n">
        <f aca="false">H38+E39</f>
        <v>24</v>
      </c>
      <c r="I39" s="39" t="n">
        <f aca="false">INDEX($J$27:$AG$27,MATCH(H39,$J$2:$AG$2,0))</f>
        <v>16777215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5:D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6" activeCellId="0" sqref="C6"/>
    </sheetView>
  </sheetViews>
  <sheetFormatPr defaultRowHeight="12" zeroHeight="false" outlineLevelRow="0" outlineLevelCol="0"/>
  <cols>
    <col collapsed="false" customWidth="true" hidden="false" outlineLevel="0" max="1" min="1" style="1" width="8.86"/>
    <col collapsed="false" customWidth="true" hidden="false" outlineLevel="0" max="2" min="2" style="1" width="11.86"/>
    <col collapsed="false" customWidth="true" hidden="false" outlineLevel="0" max="3" min="3" style="1" width="8.86"/>
    <col collapsed="false" customWidth="true" hidden="false" outlineLevel="0" max="4" min="4" style="1" width="9.71"/>
    <col collapsed="false" customWidth="true" hidden="false" outlineLevel="0" max="1025" min="5" style="1" width="8.86"/>
  </cols>
  <sheetData>
    <row r="5" customFormat="false" ht="12.75" hidden="false" customHeight="false" outlineLevel="0" collapsed="false">
      <c r="C5" s="196" t="s">
        <v>546</v>
      </c>
      <c r="D5" s="196" t="s">
        <v>639</v>
      </c>
    </row>
    <row r="6" customFormat="false" ht="15.75" hidden="false" customHeight="false" outlineLevel="0" collapsed="false">
      <c r="B6" s="197" t="s">
        <v>590</v>
      </c>
      <c r="C6" s="198" t="n">
        <v>0.75</v>
      </c>
      <c r="D6" s="198" t="n">
        <f aca="false">PRODUCT(C6:C$11)</f>
        <v>0.1044225</v>
      </c>
    </row>
    <row r="7" customFormat="false" ht="16.5" hidden="false" customHeight="false" outlineLevel="0" collapsed="false">
      <c r="B7" s="197" t="s">
        <v>571</v>
      </c>
      <c r="C7" s="198" t="n">
        <v>0.85</v>
      </c>
      <c r="D7" s="198" t="n">
        <f aca="false">PRODUCT(C7:C$11)</f>
        <v>0.13923</v>
      </c>
    </row>
    <row r="8" customFormat="false" ht="16.5" hidden="false" customHeight="false" outlineLevel="0" collapsed="false">
      <c r="B8" s="197" t="s">
        <v>587</v>
      </c>
      <c r="C8" s="198" t="n">
        <v>0.4</v>
      </c>
      <c r="D8" s="198" t="n">
        <f aca="false">PRODUCT(C8:C$11)</f>
        <v>0.1638</v>
      </c>
    </row>
    <row r="9" customFormat="false" ht="16.5" hidden="false" customHeight="false" outlineLevel="0" collapsed="false">
      <c r="B9" s="197" t="s">
        <v>581</v>
      </c>
      <c r="C9" s="198" t="n">
        <v>0.7</v>
      </c>
      <c r="D9" s="198" t="n">
        <f aca="false">PRODUCT(C9:C$11)</f>
        <v>0.4095</v>
      </c>
    </row>
    <row r="10" customFormat="false" ht="16.5" hidden="false" customHeight="false" outlineLevel="0" collapsed="false">
      <c r="B10" s="197" t="s">
        <v>583</v>
      </c>
      <c r="C10" s="198" t="n">
        <v>0.65</v>
      </c>
      <c r="D10" s="198" t="n">
        <f aca="false">PRODUCT(C10:C$11)</f>
        <v>0.585</v>
      </c>
    </row>
    <row r="11" customFormat="false" ht="16.5" hidden="false" customHeight="false" outlineLevel="0" collapsed="false">
      <c r="B11" s="197" t="s">
        <v>574</v>
      </c>
      <c r="C11" s="198" t="n">
        <v>0.9</v>
      </c>
      <c r="D11" s="198" t="n">
        <f aca="false">PRODUCT(C11:C$11)</f>
        <v>0.9</v>
      </c>
    </row>
    <row r="12" customFormat="false" ht="16.5" hidden="false" customHeight="false" outlineLevel="0" collapsed="false">
      <c r="B12" s="197" t="s">
        <v>579</v>
      </c>
      <c r="C12" s="198" t="n">
        <v>1</v>
      </c>
      <c r="D12" s="198" t="n">
        <f aca="false">C12</f>
        <v>1</v>
      </c>
    </row>
    <row r="13" customFormat="false" ht="12.7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I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9" activeCellId="0" sqref="D29"/>
    </sheetView>
  </sheetViews>
  <sheetFormatPr defaultRowHeight="12.75" zeroHeight="false" outlineLevelRow="0" outlineLevelCol="0"/>
  <cols>
    <col collapsed="false" customWidth="true" hidden="false" outlineLevel="0" max="1" min="1" style="199" width="8.71"/>
    <col collapsed="false" customWidth="true" hidden="false" outlineLevel="0" max="2" min="2" style="199" width="4.57"/>
    <col collapsed="false" customWidth="true" hidden="false" outlineLevel="0" max="3" min="3" style="199" width="97.29"/>
    <col collapsed="false" customWidth="true" hidden="false" outlineLevel="0" max="4" min="4" style="200" width="35.29"/>
    <col collapsed="false" customWidth="true" hidden="false" outlineLevel="0" max="5" min="5" style="199" width="3.57"/>
    <col collapsed="false" customWidth="true" hidden="false" outlineLevel="0" max="6" min="6" style="200" width="29.14"/>
    <col collapsed="false" customWidth="true" hidden="false" outlineLevel="0" max="7" min="7" style="199" width="8.71"/>
    <col collapsed="false" customWidth="true" hidden="false" outlineLevel="0" max="8" min="8" style="199" width="2.57"/>
    <col collapsed="false" customWidth="true" hidden="false" outlineLevel="0" max="10" min="9" style="199" width="51.42"/>
    <col collapsed="false" customWidth="true" hidden="false" outlineLevel="0" max="1025" min="11" style="199" width="8.71"/>
  </cols>
  <sheetData>
    <row r="1" customFormat="false" ht="13.5" hidden="false" customHeight="false" outlineLevel="0" collapsed="false"/>
    <row r="2" customFormat="false" ht="27.75" hidden="false" customHeight="true" outlineLevel="0" collapsed="false">
      <c r="B2" s="201"/>
      <c r="C2" s="202" t="s">
        <v>640</v>
      </c>
      <c r="D2" s="203" t="s">
        <v>641</v>
      </c>
      <c r="E2" s="203"/>
      <c r="F2" s="203"/>
      <c r="G2" s="203"/>
      <c r="H2" s="203"/>
      <c r="I2" s="203"/>
    </row>
    <row r="3" customFormat="false" ht="13.5" hidden="false" customHeight="false" outlineLevel="0" collapsed="false"/>
    <row r="4" customFormat="false" ht="27.75" hidden="false" customHeight="true" outlineLevel="0" collapsed="false">
      <c r="B4" s="201"/>
      <c r="C4" s="202" t="s">
        <v>642</v>
      </c>
      <c r="D4" s="203" t="s">
        <v>0</v>
      </c>
      <c r="E4" s="203"/>
      <c r="F4" s="203"/>
      <c r="G4" s="203"/>
      <c r="H4" s="203"/>
      <c r="I4" s="203"/>
    </row>
    <row r="5" customFormat="false" ht="13.5" hidden="false" customHeight="false" outlineLevel="0" collapsed="false"/>
    <row r="6" customFormat="false" ht="21" hidden="false" customHeight="false" outlineLevel="0" collapsed="false">
      <c r="B6" s="204" t="s">
        <v>643</v>
      </c>
      <c r="C6" s="204"/>
      <c r="D6" s="204"/>
      <c r="E6" s="204"/>
      <c r="F6" s="204"/>
    </row>
    <row r="7" customFormat="false" ht="13.5" hidden="false" customHeight="false" outlineLevel="0" collapsed="false">
      <c r="B7" s="205"/>
      <c r="C7" s="206"/>
      <c r="D7" s="207"/>
      <c r="E7" s="206"/>
      <c r="F7" s="208"/>
    </row>
    <row r="8" customFormat="false" ht="13.5" hidden="false" customHeight="false" outlineLevel="0" collapsed="false">
      <c r="B8" s="209"/>
      <c r="C8" s="210"/>
      <c r="D8" s="211" t="s">
        <v>644</v>
      </c>
      <c r="E8" s="212"/>
      <c r="F8" s="213" t="s">
        <v>645</v>
      </c>
    </row>
    <row r="9" customFormat="false" ht="15" hidden="false" customHeight="false" outlineLevel="0" collapsed="false">
      <c r="B9" s="214" t="s">
        <v>135</v>
      </c>
      <c r="C9" s="215"/>
      <c r="D9" s="216" t="n">
        <v>0.562</v>
      </c>
      <c r="E9" s="217"/>
      <c r="F9" s="218" t="n">
        <f aca="false">+D9</f>
        <v>0.562</v>
      </c>
    </row>
    <row r="10" customFormat="false" ht="15" hidden="false" customHeight="false" outlineLevel="0" collapsed="false">
      <c r="B10" s="219" t="s">
        <v>145</v>
      </c>
      <c r="C10" s="220" t="s">
        <v>646</v>
      </c>
      <c r="D10" s="221" t="n">
        <v>0.1505</v>
      </c>
      <c r="E10" s="222"/>
      <c r="F10" s="223" t="n">
        <f aca="false">IF(C10&lt;&gt;"[Drug attribute]",D10*$F$9,"")</f>
        <v>0.084581</v>
      </c>
    </row>
    <row r="11" customFormat="false" ht="15" hidden="false" customHeight="false" outlineLevel="0" collapsed="false">
      <c r="B11" s="219" t="s">
        <v>146</v>
      </c>
      <c r="C11" s="224" t="s">
        <v>647</v>
      </c>
      <c r="D11" s="225" t="n">
        <v>0.1436</v>
      </c>
      <c r="E11" s="226"/>
      <c r="F11" s="227" t="n">
        <f aca="false">IF(C11&lt;&gt;"[Drug attribute]",D11*$F$9,"")</f>
        <v>0.0807032</v>
      </c>
    </row>
    <row r="12" customFormat="false" ht="15" hidden="false" customHeight="false" outlineLevel="0" collapsed="false">
      <c r="B12" s="219" t="s">
        <v>147</v>
      </c>
      <c r="C12" s="224" t="s">
        <v>647</v>
      </c>
      <c r="D12" s="225" t="n">
        <v>0.1692</v>
      </c>
      <c r="E12" s="226"/>
      <c r="F12" s="227" t="n">
        <f aca="false">IF(C12&lt;&gt;"[Drug attribute]",D12*$F$9,"")</f>
        <v>0.0950904</v>
      </c>
    </row>
    <row r="13" customFormat="false" ht="15" hidden="false" customHeight="false" outlineLevel="0" collapsed="false">
      <c r="B13" s="219" t="s">
        <v>148</v>
      </c>
      <c r="C13" s="224" t="s">
        <v>647</v>
      </c>
      <c r="D13" s="225" t="n">
        <v>0.147</v>
      </c>
      <c r="E13" s="226"/>
      <c r="F13" s="227" t="n">
        <f aca="false">IF(C13&lt;&gt;"[Drug attribute]",D13*$F$9,"")</f>
        <v>0.082614</v>
      </c>
    </row>
    <row r="14" customFormat="false" ht="15" hidden="false" customHeight="false" outlineLevel="0" collapsed="false">
      <c r="B14" s="219" t="s">
        <v>149</v>
      </c>
      <c r="C14" s="224" t="s">
        <v>647</v>
      </c>
      <c r="D14" s="225" t="n">
        <v>0.1087</v>
      </c>
      <c r="E14" s="226"/>
      <c r="F14" s="227" t="n">
        <f aca="false">IF(C14&lt;&gt;"[Drug attribute]",D14*$F$9,"")</f>
        <v>0.0610894</v>
      </c>
    </row>
    <row r="15" customFormat="false" ht="15" hidden="false" customHeight="false" outlineLevel="0" collapsed="false">
      <c r="B15" s="219" t="s">
        <v>150</v>
      </c>
      <c r="C15" s="224" t="s">
        <v>647</v>
      </c>
      <c r="D15" s="225" t="n">
        <v>0.1033</v>
      </c>
      <c r="E15" s="226"/>
      <c r="F15" s="227" t="n">
        <f aca="false">IF(C15&lt;&gt;"[Drug attribute]",D15*$F$9,"")</f>
        <v>0.0580546</v>
      </c>
    </row>
    <row r="16" customFormat="false" ht="15" hidden="false" customHeight="false" outlineLevel="0" collapsed="false">
      <c r="B16" s="219" t="s">
        <v>151</v>
      </c>
      <c r="C16" s="224" t="s">
        <v>647</v>
      </c>
      <c r="D16" s="225" t="n">
        <v>0.0677</v>
      </c>
      <c r="E16" s="226"/>
      <c r="F16" s="227" t="n">
        <f aca="false">IF(C16&lt;&gt;"[Drug attribute]",D16*$F$9,"")</f>
        <v>0.0380474</v>
      </c>
    </row>
    <row r="17" customFormat="false" ht="15.75" hidden="false" customHeight="false" outlineLevel="0" collapsed="false">
      <c r="B17" s="228" t="s">
        <v>152</v>
      </c>
      <c r="C17" s="224" t="s">
        <v>647</v>
      </c>
      <c r="D17" s="229" t="n">
        <v>0.11</v>
      </c>
      <c r="E17" s="230"/>
      <c r="F17" s="231" t="n">
        <f aca="false">IF(C17&lt;&gt;"[Drug attribute]",D17*$F$9,"")</f>
        <v>0.06182</v>
      </c>
    </row>
    <row r="18" customFormat="false" ht="15.75" hidden="false" customHeight="false" outlineLevel="0" collapsed="false">
      <c r="B18" s="214"/>
      <c r="C18" s="215"/>
      <c r="D18" s="216" t="n">
        <f aca="false">+D10+D11+D12+D13+D14+D15+D16+D17</f>
        <v>1</v>
      </c>
      <c r="E18" s="217"/>
      <c r="F18" s="232" t="n">
        <f aca="false">SUM(F10:F17)</f>
        <v>0.562</v>
      </c>
    </row>
    <row r="19" customFormat="false" ht="15" hidden="false" customHeight="false" outlineLevel="0" collapsed="false">
      <c r="B19" s="214" t="s">
        <v>648</v>
      </c>
      <c r="C19" s="215"/>
      <c r="D19" s="216" t="n">
        <v>0.251</v>
      </c>
      <c r="E19" s="217"/>
      <c r="F19" s="232" t="n">
        <f aca="false">+D19</f>
        <v>0.251</v>
      </c>
    </row>
    <row r="20" customFormat="false" ht="15" hidden="false" customHeight="false" outlineLevel="0" collapsed="false">
      <c r="B20" s="219" t="s">
        <v>153</v>
      </c>
      <c r="C20" s="220" t="s">
        <v>92</v>
      </c>
      <c r="D20" s="225" t="n">
        <v>0.2449</v>
      </c>
      <c r="E20" s="222"/>
      <c r="F20" s="223" t="n">
        <f aca="false">IF(C20&lt;&gt;"[Drug attribute]",D20*$F$19,"")</f>
        <v>0.0614699</v>
      </c>
    </row>
    <row r="21" customFormat="false" ht="15" hidden="false" customHeight="false" outlineLevel="0" collapsed="false">
      <c r="B21" s="219" t="s">
        <v>154</v>
      </c>
      <c r="C21" s="224" t="s">
        <v>93</v>
      </c>
      <c r="D21" s="225" t="n">
        <v>0.0979</v>
      </c>
      <c r="E21" s="226"/>
      <c r="F21" s="227" t="n">
        <f aca="false">IF(C21&lt;&gt;"[Drug attribute]",D21*$F$19,"")</f>
        <v>0.0245729</v>
      </c>
    </row>
    <row r="22" customFormat="false" ht="12.75" hidden="false" customHeight="true" outlineLevel="0" collapsed="false">
      <c r="B22" s="219" t="s">
        <v>155</v>
      </c>
      <c r="C22" s="224" t="s">
        <v>94</v>
      </c>
      <c r="D22" s="225" t="n">
        <v>0.1221</v>
      </c>
      <c r="E22" s="226"/>
      <c r="F22" s="227" t="n">
        <f aca="false">IF(C22&lt;&gt;"[Drug attribute]",D22*$F$19,"")</f>
        <v>0.0306471</v>
      </c>
    </row>
    <row r="23" customFormat="false" ht="12.75" hidden="false" customHeight="true" outlineLevel="0" collapsed="false">
      <c r="B23" s="219" t="s">
        <v>156</v>
      </c>
      <c r="C23" s="224" t="s">
        <v>95</v>
      </c>
      <c r="D23" s="225" t="n">
        <v>0.1393</v>
      </c>
      <c r="E23" s="226"/>
      <c r="F23" s="227" t="n">
        <f aca="false">IF(C23&lt;&gt;"[Drug attribute]",D23*$F$19,"")</f>
        <v>0.0349643</v>
      </c>
    </row>
    <row r="24" customFormat="false" ht="13.5" hidden="false" customHeight="true" outlineLevel="0" collapsed="false">
      <c r="B24" s="219" t="s">
        <v>157</v>
      </c>
      <c r="C24" s="224" t="s">
        <v>96</v>
      </c>
      <c r="D24" s="225" t="n">
        <v>0.1833</v>
      </c>
      <c r="E24" s="226"/>
      <c r="F24" s="227" t="n">
        <f aca="false">IF(C24&lt;&gt;"[Drug attribute]",D24*$F$19,"")</f>
        <v>0.0460083</v>
      </c>
    </row>
    <row r="25" customFormat="false" ht="15" hidden="false" customHeight="false" outlineLevel="0" collapsed="false">
      <c r="B25" s="219" t="s">
        <v>158</v>
      </c>
      <c r="C25" s="224" t="s">
        <v>97</v>
      </c>
      <c r="D25" s="225" t="n">
        <v>0.0854</v>
      </c>
      <c r="E25" s="226"/>
      <c r="F25" s="227" t="n">
        <f aca="false">IF(C25&lt;&gt;"[Drug attribute]",D25*$F$19,"")</f>
        <v>0.0214354</v>
      </c>
    </row>
    <row r="26" customFormat="false" ht="15" hidden="false" customHeight="false" outlineLevel="0" collapsed="false">
      <c r="B26" s="219" t="s">
        <v>159</v>
      </c>
      <c r="C26" s="224" t="s">
        <v>98</v>
      </c>
      <c r="D26" s="225" t="n">
        <v>0.127</v>
      </c>
      <c r="E26" s="226"/>
      <c r="F26" s="227" t="n">
        <f aca="false">IF(C26&lt;&gt;"[Drug attribute]",D26*$F$19,"")</f>
        <v>0.031877</v>
      </c>
    </row>
    <row r="27" customFormat="false" ht="15.75" hidden="false" customHeight="false" outlineLevel="0" collapsed="false">
      <c r="B27" s="228"/>
      <c r="C27" s="233" t="s">
        <v>649</v>
      </c>
      <c r="D27" s="234"/>
      <c r="E27" s="230"/>
      <c r="F27" s="231" t="str">
        <f aca="false">IF(C27&lt;&gt;"[Drug attribute]",D27*$F$19,"")</f>
        <v/>
      </c>
    </row>
    <row r="28" customFormat="false" ht="15.75" hidden="false" customHeight="false" outlineLevel="0" collapsed="false">
      <c r="B28" s="214"/>
      <c r="C28" s="215"/>
      <c r="D28" s="216" t="n">
        <f aca="false">+D20+D21+D22+D23+D24+D25+D26+D27</f>
        <v>0.9999</v>
      </c>
      <c r="E28" s="217"/>
      <c r="F28" s="232" t="n">
        <f aca="false">SUM(F20:F27)</f>
        <v>0.2509749</v>
      </c>
    </row>
    <row r="29" customFormat="false" ht="15" hidden="false" customHeight="false" outlineLevel="0" collapsed="false">
      <c r="B29" s="214" t="s">
        <v>137</v>
      </c>
      <c r="C29" s="215"/>
      <c r="D29" s="235" t="n">
        <v>0.187</v>
      </c>
      <c r="E29" s="217"/>
      <c r="F29" s="232" t="n">
        <f aca="false">+D29</f>
        <v>0.187</v>
      </c>
    </row>
    <row r="30" customFormat="false" ht="15" hidden="false" customHeight="false" outlineLevel="0" collapsed="false">
      <c r="B30" s="219" t="s">
        <v>160</v>
      </c>
      <c r="C30" s="220" t="s">
        <v>100</v>
      </c>
      <c r="D30" s="225" t="n">
        <f aca="false">45.21%*(1-$D$33)</f>
        <v>0.31927302</v>
      </c>
      <c r="E30" s="222"/>
      <c r="F30" s="223" t="n">
        <f aca="false">IF(C30&lt;&gt;"[Drug attribute]",D30*$F$29,"")</f>
        <v>0.05970405474</v>
      </c>
    </row>
    <row r="31" customFormat="false" ht="15" hidden="false" customHeight="false" outlineLevel="0" collapsed="false">
      <c r="B31" s="219" t="s">
        <v>161</v>
      </c>
      <c r="C31" s="224" t="s">
        <v>101</v>
      </c>
      <c r="D31" s="225" t="n">
        <f aca="false">30.31%*(1-$D$33)</f>
        <v>0.21404922</v>
      </c>
      <c r="E31" s="226"/>
      <c r="F31" s="227" t="n">
        <f aca="false">IF(C31&lt;&gt;"[Drug attribute]",D31*$F$29,"")</f>
        <v>0.04002720414</v>
      </c>
    </row>
    <row r="32" customFormat="false" ht="15" hidden="false" customHeight="false" outlineLevel="0" collapsed="false">
      <c r="B32" s="219" t="s">
        <v>162</v>
      </c>
      <c r="C32" s="224" t="s">
        <v>102</v>
      </c>
      <c r="D32" s="225" t="n">
        <f aca="false">24.48%*(1-$D$33)</f>
        <v>0.17287776</v>
      </c>
      <c r="E32" s="226"/>
      <c r="F32" s="227" t="n">
        <f aca="false">IF(C32&lt;&gt;"[Drug attribute]",D32*$F$29,"")</f>
        <v>0.03232814112</v>
      </c>
    </row>
    <row r="33" customFormat="false" ht="15.75" hidden="false" customHeight="false" outlineLevel="0" collapsed="false">
      <c r="B33" s="219" t="s">
        <v>163</v>
      </c>
      <c r="C33" s="224" t="s">
        <v>103</v>
      </c>
      <c r="D33" s="225" t="n">
        <v>0.2938</v>
      </c>
      <c r="E33" s="226"/>
      <c r="F33" s="227" t="n">
        <f aca="false">IF(C33&lt;&gt;"[Drug attribute]",D33*$F$29,"")</f>
        <v>0.0549406</v>
      </c>
    </row>
    <row r="34" customFormat="false" ht="15" hidden="false" customHeight="false" outlineLevel="0" collapsed="false">
      <c r="B34" s="214" t="s">
        <v>650</v>
      </c>
      <c r="C34" s="215"/>
      <c r="D34" s="216"/>
      <c r="E34" s="217"/>
      <c r="F34" s="232"/>
    </row>
    <row r="35" customFormat="false" ht="15" hidden="false" customHeight="false" outlineLevel="0" collapsed="false">
      <c r="B35" s="219" t="s">
        <v>164</v>
      </c>
      <c r="C35" s="224" t="s">
        <v>106</v>
      </c>
      <c r="D35" s="225" t="n">
        <v>0.2</v>
      </c>
      <c r="E35" s="226"/>
      <c r="F35" s="227" t="n">
        <f aca="false">D35</f>
        <v>0.2</v>
      </c>
    </row>
    <row r="36" customFormat="false" ht="15" hidden="false" customHeight="false" outlineLevel="0" collapsed="false">
      <c r="B36" s="219" t="s">
        <v>165</v>
      </c>
      <c r="C36" s="224" t="s">
        <v>108</v>
      </c>
      <c r="D36" s="225" t="n">
        <f aca="false">(1-$D$35)/2</f>
        <v>0.4</v>
      </c>
      <c r="E36" s="226"/>
      <c r="F36" s="227" t="n">
        <f aca="false">D36</f>
        <v>0.4</v>
      </c>
    </row>
    <row r="37" customFormat="false" ht="15.75" hidden="false" customHeight="false" outlineLevel="0" collapsed="false">
      <c r="B37" s="228" t="s">
        <v>166</v>
      </c>
      <c r="C37" s="233" t="s">
        <v>109</v>
      </c>
      <c r="D37" s="225" t="n">
        <f aca="false">(1-$D$35)/2</f>
        <v>0.4</v>
      </c>
      <c r="E37" s="230"/>
      <c r="F37" s="227" t="n">
        <f aca="false">D37</f>
        <v>0.4</v>
      </c>
    </row>
    <row r="38" customFormat="false" ht="15.75" hidden="false" customHeight="false" outlineLevel="0" collapsed="false">
      <c r="B38" s="236"/>
      <c r="C38" s="237"/>
      <c r="D38" s="238"/>
      <c r="E38" s="239"/>
      <c r="F38" s="240"/>
    </row>
    <row r="39" customFormat="false" ht="15" hidden="false" customHeight="false" outlineLevel="0" collapsed="false"/>
  </sheetData>
  <mergeCells count="3">
    <mergeCell ref="D2:I2"/>
    <mergeCell ref="D4:I4"/>
    <mergeCell ref="B6:F6"/>
  </mergeCells>
  <conditionalFormatting sqref="D10:D17 D20:D27 D30:D33 D35:D37">
    <cfRule type="expression" priority="2" aboveAverage="0" equalAverage="0" bottom="0" percent="0" rank="0" text="" dxfId="0">
      <formula>C10="[Bhead]"</formula>
    </cfRule>
  </conditionalFormatting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B1:K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" zeroHeight="false" outlineLevelRow="0" outlineLevelCol="0"/>
  <cols>
    <col collapsed="false" customWidth="true" hidden="false" outlineLevel="0" max="2" min="1" style="1" width="9.14"/>
    <col collapsed="false" customWidth="true" hidden="false" outlineLevel="0" max="3" min="3" style="1" width="8.71"/>
    <col collapsed="false" customWidth="true" hidden="false" outlineLevel="0" max="4" min="4" style="1" width="16.86"/>
    <col collapsed="false" customWidth="true" hidden="false" outlineLevel="0" max="5" min="5" style="1" width="21.86"/>
    <col collapsed="false" customWidth="true" hidden="false" outlineLevel="0" max="7" min="6" style="1" width="12.71"/>
    <col collapsed="false" customWidth="true" hidden="false" outlineLevel="0" max="11" min="8" style="1" width="10.99"/>
    <col collapsed="false" customWidth="true" hidden="false" outlineLevel="0" max="1025" min="12" style="1" width="9.14"/>
  </cols>
  <sheetData>
    <row r="1" customFormat="false" ht="23.25" hidden="false" customHeight="true" outlineLevel="0" collapsed="false">
      <c r="F1" s="241" t="s">
        <v>651</v>
      </c>
      <c r="G1" s="241"/>
      <c r="H1" s="241"/>
      <c r="I1" s="241"/>
      <c r="J1" s="241"/>
      <c r="K1" s="241"/>
    </row>
    <row r="2" customFormat="false" ht="35.25" hidden="false" customHeight="true" outlineLevel="0" collapsed="false">
      <c r="B2" s="242" t="s">
        <v>652</v>
      </c>
      <c r="C2" s="242" t="s">
        <v>516</v>
      </c>
      <c r="D2" s="242" t="s">
        <v>199</v>
      </c>
      <c r="E2" s="242" t="s">
        <v>653</v>
      </c>
      <c r="F2" s="242" t="s">
        <v>135</v>
      </c>
      <c r="G2" s="242" t="s">
        <v>654</v>
      </c>
      <c r="H2" s="242" t="s">
        <v>135</v>
      </c>
      <c r="I2" s="242" t="s">
        <v>655</v>
      </c>
      <c r="J2" s="242" t="s">
        <v>137</v>
      </c>
      <c r="K2" s="242" t="s">
        <v>654</v>
      </c>
    </row>
    <row r="3" customFormat="false" ht="12" hidden="false" customHeight="false" outlineLevel="0" collapsed="false">
      <c r="B3" s="243" t="n">
        <f aca="false" t="array" ref="B3:B52">'1'!C9:C37</f>
        <v>0</v>
      </c>
      <c r="C3" s="244" t="str">
        <f aca="false" t="array" ref="C3:C52">'1'!W9:W37</f>
        <v>AAPS</v>
      </c>
      <c r="D3" s="245" t="str">
        <f aca="false" t="array" ref="D3:D52">'1'!B9:B37</f>
        <v>Aripiprazole</v>
      </c>
      <c r="E3" s="244" t="str">
        <f aca="false">D3&amp;" ("&amp;C3&amp;")"</f>
        <v>Aripiprazole (AAPS)</v>
      </c>
      <c r="F3" s="246" t="n">
        <f aca="false">H3/$H$3</f>
        <v>1</v>
      </c>
      <c r="G3" s="246" t="n">
        <f aca="false">K3/$K$3</f>
        <v>1</v>
      </c>
      <c r="H3" s="247" t="n">
        <f aca="false" t="array" ref="H3:H52">'1'!AB9:AB37</f>
        <v>1.686</v>
      </c>
      <c r="I3" s="247" t="n">
        <f aca="false" t="array" ref="I3:I52">'1'!AC9:AC37</f>
        <v>0.8925897</v>
      </c>
      <c r="J3" s="247" t="n">
        <f aca="false" t="array" ref="J3:J52">'1'!AD9:AD37</f>
        <v>0.45913097664</v>
      </c>
      <c r="K3" s="247" t="n">
        <f aca="false">J3+I3</f>
        <v>1.35172067664</v>
      </c>
    </row>
    <row r="4" customFormat="false" ht="12" hidden="false" customHeight="false" outlineLevel="0" collapsed="false">
      <c r="B4" s="243" t="n">
        <v>0</v>
      </c>
      <c r="C4" s="244" t="str">
        <v>AAPS</v>
      </c>
      <c r="D4" s="245" t="str">
        <v>Quetiapine</v>
      </c>
      <c r="E4" s="244" t="str">
        <f aca="false">D4&amp;" ("&amp;C4&amp;")"</f>
        <v>Quetiapine (AAPS)</v>
      </c>
      <c r="F4" s="246" t="n">
        <f aca="false">H4/$H$3</f>
        <v>0.928366666666667</v>
      </c>
      <c r="G4" s="246" t="n">
        <f aca="false">K4/$K$3</f>
        <v>0.862276206011177</v>
      </c>
      <c r="H4" s="247" t="n">
        <v>1.5652262</v>
      </c>
      <c r="I4" s="247" t="n">
        <v>0.7383026</v>
      </c>
      <c r="J4" s="247" t="n">
        <v>0.42725397664</v>
      </c>
      <c r="K4" s="247" t="n">
        <f aca="false">J4+I4</f>
        <v>1.16555657664</v>
      </c>
    </row>
    <row r="5" customFormat="false" ht="12" hidden="true" customHeight="false" outlineLevel="0" collapsed="false">
      <c r="B5" s="243" t="n">
        <v>0</v>
      </c>
      <c r="C5" s="244" t="str">
        <v>ATAD</v>
      </c>
      <c r="D5" s="245" t="str">
        <v>Bupropion</v>
      </c>
      <c r="E5" s="244" t="str">
        <f aca="false">D5&amp;" ("&amp;C5&amp;")"</f>
        <v>Bupropion (ATAD)</v>
      </c>
      <c r="F5" s="246" t="n">
        <f aca="false">H5/$H$3</f>
        <v>0.931133333333333</v>
      </c>
      <c r="G5" s="246" t="n">
        <f aca="false">K5/$K$3</f>
        <v>1.23322066862484</v>
      </c>
      <c r="H5" s="247" t="n">
        <v>1.5698908</v>
      </c>
      <c r="I5" s="247" t="n">
        <v>1.2611513</v>
      </c>
      <c r="J5" s="247" t="n">
        <v>0.40581857664</v>
      </c>
      <c r="K5" s="247" t="n">
        <f aca="false">J5+I5</f>
        <v>1.66696987664</v>
      </c>
    </row>
    <row r="6" customFormat="false" ht="12" hidden="false" customHeight="false" outlineLevel="0" collapsed="false">
      <c r="B6" s="243" t="n">
        <v>0</v>
      </c>
      <c r="C6" s="244" t="str">
        <v>AAPS</v>
      </c>
      <c r="D6" s="245" t="str">
        <v>Brexpiprazole</v>
      </c>
      <c r="E6" s="244" t="str">
        <f aca="false">D6&amp;" ("&amp;C6&amp;")"</f>
        <v>Brexpiprazole (AAPS)</v>
      </c>
      <c r="F6" s="246" t="n">
        <f aca="false">H6/$H$3</f>
        <v>1</v>
      </c>
      <c r="G6" s="246" t="n">
        <f aca="false">K6/$K$3</f>
        <v>1.01817897767243</v>
      </c>
      <c r="H6" s="247" t="n">
        <v>1.686</v>
      </c>
      <c r="I6" s="247" t="n">
        <v>0.9171626</v>
      </c>
      <c r="J6" s="247" t="n">
        <v>0.45913097664</v>
      </c>
      <c r="K6" s="247" t="n">
        <f aca="false">J6+I6</f>
        <v>1.37629357664</v>
      </c>
    </row>
    <row r="7" customFormat="false" ht="12" hidden="false" customHeight="false" outlineLevel="0" collapsed="false">
      <c r="B7" s="243" t="n">
        <v>0</v>
      </c>
      <c r="C7" s="244" t="str">
        <v>ATAD</v>
      </c>
      <c r="D7" s="245" t="str">
        <v>Trazodone</v>
      </c>
      <c r="E7" s="244" t="str">
        <f aca="false">D7&amp;" ("&amp;C7&amp;")"</f>
        <v>Trazodone (ATAD)</v>
      </c>
      <c r="F7" s="246" t="n">
        <f aca="false">H7/$H$3</f>
        <v>0.7029</v>
      </c>
      <c r="G7" s="246" t="n">
        <f aca="false">K7/$K$3</f>
        <v>0.917886067796268</v>
      </c>
      <c r="H7" s="247" t="n">
        <v>1.1850894</v>
      </c>
      <c r="I7" s="247" t="n">
        <v>0.7815946</v>
      </c>
      <c r="J7" s="247" t="n">
        <v>0.45913097664</v>
      </c>
      <c r="K7" s="247" t="n">
        <f aca="false">J7+I7</f>
        <v>1.24072557664</v>
      </c>
    </row>
    <row r="8" customFormat="false" ht="12" hidden="false" customHeight="false" outlineLevel="0" collapsed="false">
      <c r="B8" s="243" t="n">
        <v>0</v>
      </c>
      <c r="C8" s="244" t="str">
        <v>AAPS</v>
      </c>
      <c r="D8" s="245" t="str">
        <v>Cariprazine</v>
      </c>
      <c r="E8" s="244" t="str">
        <f aca="false">D8&amp;" ("&amp;C8&amp;")"</f>
        <v>Cariprazine (AAPS)</v>
      </c>
      <c r="F8" s="246" t="n">
        <f aca="false">H8/$H$3</f>
        <v>1.03666666666667</v>
      </c>
      <c r="G8" s="246" t="n">
        <f aca="false">K8/$K$3</f>
        <v>0.995896267553006</v>
      </c>
      <c r="H8" s="247" t="n">
        <v>1.74782</v>
      </c>
      <c r="I8" s="247" t="n">
        <v>0.9189196</v>
      </c>
      <c r="J8" s="247" t="n">
        <v>0.42725397664</v>
      </c>
      <c r="K8" s="247" t="n">
        <f aca="false">J8+I8</f>
        <v>1.34617357664</v>
      </c>
    </row>
    <row r="9" customFormat="false" ht="12" hidden="false" customHeight="false" outlineLevel="0" collapsed="false">
      <c r="B9" s="243" t="n">
        <v>0</v>
      </c>
      <c r="C9" s="244" t="str">
        <v>KOR</v>
      </c>
      <c r="D9" s="245" t="str">
        <v>ALKS-5461</v>
      </c>
      <c r="E9" s="244" t="str">
        <f aca="false">D9&amp;" ("&amp;C9&amp;")"</f>
        <v>ALKS-5461 (KOR)</v>
      </c>
      <c r="F9" s="246" t="n">
        <f aca="false">H9/$H$3</f>
        <v>1.25753333333333</v>
      </c>
      <c r="G9" s="246" t="n">
        <f aca="false">K9/$K$3</f>
        <v>0.922971761237821</v>
      </c>
      <c r="H9" s="247" t="n">
        <v>2.1202012</v>
      </c>
      <c r="I9" s="247" t="n">
        <v>0.9815399</v>
      </c>
      <c r="J9" s="247" t="n">
        <v>0.26606011362</v>
      </c>
      <c r="K9" s="247" t="n">
        <f aca="false">J9+I9</f>
        <v>1.24760001362</v>
      </c>
    </row>
    <row r="10" customFormat="false" ht="12" hidden="false" customHeight="false" outlineLevel="0" collapsed="false">
      <c r="B10" s="243" t="n">
        <v>0</v>
      </c>
      <c r="C10" s="244" t="str">
        <v>NMDA</v>
      </c>
      <c r="D10" s="245" t="str">
        <v>SPRAVATO</v>
      </c>
      <c r="E10" s="244" t="str">
        <f aca="false">D10&amp;" ("&amp;C10&amp;")"</f>
        <v>SPRAVATO (NMDA)</v>
      </c>
      <c r="F10" s="246" t="n">
        <f aca="false">H10/$H$3</f>
        <v>1.45763333333333</v>
      </c>
      <c r="G10" s="246" t="n">
        <f aca="false">K10/$K$3</f>
        <v>0.946554296114211</v>
      </c>
      <c r="H10" s="247" t="n">
        <v>2.4575698</v>
      </c>
      <c r="I10" s="247" t="n">
        <v>0.9815399</v>
      </c>
      <c r="J10" s="247" t="n">
        <v>0.29793711362</v>
      </c>
      <c r="K10" s="247" t="n">
        <f aca="false">J10+I10</f>
        <v>1.27947701362</v>
      </c>
    </row>
    <row r="11" customFormat="false" ht="12" hidden="false" customHeight="false" outlineLevel="0" collapsed="false">
      <c r="B11" s="243" t="n">
        <v>0</v>
      </c>
      <c r="C11" s="244" t="str">
        <v>ATAD</v>
      </c>
      <c r="D11" s="245" t="str">
        <v>AXS-05</v>
      </c>
      <c r="E11" s="244" t="str">
        <f aca="false">D11&amp;" ("&amp;C11&amp;")"</f>
        <v>AXS-05 (ATAD)</v>
      </c>
      <c r="F11" s="246" t="n">
        <f aca="false">H11/$H$3</f>
        <v>1</v>
      </c>
      <c r="G11" s="246" t="n">
        <f aca="false">K11/$K$3</f>
        <v>0.991900757449968</v>
      </c>
      <c r="H11" s="247" t="n">
        <v>1.686</v>
      </c>
      <c r="I11" s="247" t="n">
        <v>1.0625125</v>
      </c>
      <c r="J11" s="247" t="n">
        <v>0.27826026302</v>
      </c>
      <c r="K11" s="247" t="n">
        <f aca="false">J11+I11</f>
        <v>1.34077276302</v>
      </c>
    </row>
    <row r="12" customFormat="false" ht="12" hidden="false" customHeight="false" outlineLevel="0" collapsed="false">
      <c r="B12" s="243" t="n">
        <v>0</v>
      </c>
      <c r="C12" s="244" t="str">
        <v>NMDA</v>
      </c>
      <c r="D12" s="245" t="str">
        <v>AV-101</v>
      </c>
      <c r="E12" s="244" t="str">
        <f aca="false">D12&amp;" ("&amp;C12&amp;")"</f>
        <v>AV-101 (NMDA)</v>
      </c>
      <c r="F12" s="246" t="n">
        <f aca="false">H12/$H$3</f>
        <v>1.2289</v>
      </c>
      <c r="G12" s="246" t="n">
        <f aca="false">K12/$K$3</f>
        <v>1.04762618572945</v>
      </c>
      <c r="H12" s="247" t="n">
        <v>2.0719254</v>
      </c>
      <c r="I12" s="247" t="n">
        <v>0.956967</v>
      </c>
      <c r="J12" s="247" t="n">
        <v>0.45913097664</v>
      </c>
      <c r="K12" s="247" t="n">
        <f aca="false">J12+I12</f>
        <v>1.41609797664</v>
      </c>
    </row>
    <row r="13" customFormat="false" ht="12" hidden="false" customHeight="false" outlineLevel="0" collapsed="false">
      <c r="B13" s="243" t="n">
        <v>0</v>
      </c>
      <c r="C13" s="244" t="str">
        <v>KOR</v>
      </c>
      <c r="D13" s="245" t="str">
        <v>JNJ-67953964</v>
      </c>
      <c r="E13" s="244" t="str">
        <f aca="false">D13&amp;" ("&amp;C13&amp;")"</f>
        <v>JNJ-67953964 (KOR)</v>
      </c>
      <c r="F13" s="246" t="n">
        <f aca="false">H13/$H$3</f>
        <v>1.10096666666667</v>
      </c>
      <c r="G13" s="246" t="n">
        <f aca="false">K13/$K$3</f>
        <v>1.12971844185727</v>
      </c>
      <c r="H13" s="247" t="n">
        <v>1.8562298</v>
      </c>
      <c r="I13" s="247" t="n">
        <v>1.0679328</v>
      </c>
      <c r="J13" s="247" t="n">
        <v>0.45913097664</v>
      </c>
      <c r="K13" s="247" t="n">
        <f aca="false">J13+I13</f>
        <v>1.52706377664</v>
      </c>
    </row>
    <row r="14" customFormat="false" ht="12" hidden="false" customHeight="false" outlineLevel="0" collapsed="false">
      <c r="B14" s="243" t="n">
        <v>0</v>
      </c>
      <c r="C14" s="244" t="str">
        <v>NMDA</v>
      </c>
      <c r="D14" s="245" t="str">
        <v>REL-1017</v>
      </c>
      <c r="E14" s="244" t="str">
        <f aca="false">D14&amp;" ("&amp;C14&amp;")"</f>
        <v>REL-1017 (NMDA)</v>
      </c>
      <c r="F14" s="246" t="n">
        <f aca="false">H14/$H$3</f>
        <v>1.12233333333333</v>
      </c>
      <c r="G14" s="246" t="n">
        <f aca="false">K14/$K$3</f>
        <v>1.04762618572945</v>
      </c>
      <c r="H14" s="247" t="n">
        <v>1.892254</v>
      </c>
      <c r="I14" s="247" t="n">
        <v>0.956967</v>
      </c>
      <c r="J14" s="247" t="n">
        <v>0.45913097664</v>
      </c>
      <c r="K14" s="247" t="n">
        <f aca="false">J14+I14</f>
        <v>1.41609797664</v>
      </c>
    </row>
    <row r="15" customFormat="false" ht="12" hidden="false" customHeight="false" outlineLevel="0" collapsed="false">
      <c r="B15" s="243" t="n">
        <v>0</v>
      </c>
      <c r="C15" s="244" t="str">
        <v>OX2</v>
      </c>
      <c r="D15" s="245" t="str">
        <v>Seltorexant</v>
      </c>
      <c r="E15" s="244" t="str">
        <f aca="false">D15&amp;" ("&amp;C15&amp;")"</f>
        <v>Seltorexant (OX2)</v>
      </c>
      <c r="F15" s="246" t="n">
        <f aca="false">H15/$H$3</f>
        <v>1.2759</v>
      </c>
      <c r="G15" s="246" t="n">
        <f aca="false">K15/$K$3</f>
        <v>1.15653196970098</v>
      </c>
      <c r="H15" s="247" t="n">
        <v>2.1511674</v>
      </c>
      <c r="I15" s="247" t="n">
        <v>1.1041772</v>
      </c>
      <c r="J15" s="247" t="n">
        <v>0.45913097664</v>
      </c>
      <c r="K15" s="247" t="n">
        <f aca="false">J15+I15</f>
        <v>1.56330817664</v>
      </c>
    </row>
    <row r="16" customFormat="false" ht="12" hidden="false" customHeight="false" outlineLevel="0" collapsed="false">
      <c r="B16" s="243" t="n">
        <v>0</v>
      </c>
      <c r="C16" s="244" t="str">
        <v>AMPA</v>
      </c>
      <c r="D16" s="245" t="str">
        <v>S-47445</v>
      </c>
      <c r="E16" s="244" t="str">
        <f aca="false">D16&amp;" ("&amp;C16&amp;")"</f>
        <v>S-47445 (AMPA)</v>
      </c>
      <c r="F16" s="246" t="n">
        <f aca="false">H16/$H$3</f>
        <v>1.14546666666667</v>
      </c>
      <c r="G16" s="246" t="n">
        <f aca="false">K16/$K$3</f>
        <v>0.960254726284469</v>
      </c>
      <c r="H16" s="247" t="n">
        <v>1.9312568</v>
      </c>
      <c r="I16" s="247" t="n">
        <v>0.9189196</v>
      </c>
      <c r="J16" s="247" t="n">
        <v>0.37907656836</v>
      </c>
      <c r="K16" s="247" t="n">
        <f aca="false">J16+I16</f>
        <v>1.29799616836</v>
      </c>
    </row>
    <row r="17" customFormat="false" ht="12" hidden="false" customHeight="false" outlineLevel="0" collapsed="false">
      <c r="B17" s="243" t="n">
        <v>0</v>
      </c>
      <c r="C17" s="244" t="str">
        <v>NMDA</v>
      </c>
      <c r="D17" s="245" t="str">
        <v>AGN241751</v>
      </c>
      <c r="E17" s="244" t="str">
        <f aca="false">D17&amp;" ("&amp;C17&amp;")"</f>
        <v>AGN241751 (NMDA)</v>
      </c>
      <c r="F17" s="246" t="n">
        <f aca="false">H17/$H$3</f>
        <v>1</v>
      </c>
      <c r="G17" s="246" t="n">
        <f aca="false">K17/$K$3</f>
        <v>1.04994730136689</v>
      </c>
      <c r="H17" s="247" t="n">
        <v>1.686</v>
      </c>
      <c r="I17" s="247" t="n">
        <v>0.9815399</v>
      </c>
      <c r="J17" s="247" t="n">
        <v>0.43769557664</v>
      </c>
      <c r="K17" s="247" t="n">
        <f aca="false">J17+I17</f>
        <v>1.41923547664</v>
      </c>
    </row>
    <row r="18" customFormat="false" ht="12" hidden="false" customHeight="false" outlineLevel="0" collapsed="false">
      <c r="B18" s="243" t="n">
        <v>0</v>
      </c>
      <c r="C18" s="244" t="str">
        <v>NMDA</v>
      </c>
      <c r="D18" s="245" t="str">
        <v>Esketamine OTF</v>
      </c>
      <c r="E18" s="244" t="str">
        <f aca="false">D18&amp;" ("&amp;C18&amp;")"</f>
        <v>Esketamine OTF (NMDA)</v>
      </c>
      <c r="F18" s="246" t="n">
        <f aca="false">H18/$H$3</f>
        <v>1.42053333333333</v>
      </c>
      <c r="G18" s="246" t="n">
        <f aca="false">K18/$K$3</f>
        <v>1.04762618572945</v>
      </c>
      <c r="H18" s="247" t="n">
        <v>2.3950192</v>
      </c>
      <c r="I18" s="247" t="n">
        <v>0.956967</v>
      </c>
      <c r="J18" s="247" t="n">
        <v>0.45913097664</v>
      </c>
      <c r="K18" s="247" t="n">
        <f aca="false">J18+I18</f>
        <v>1.41609797664</v>
      </c>
    </row>
    <row r="19" customFormat="false" ht="12" hidden="true" customHeight="false" outlineLevel="0" collapsed="false">
      <c r="B19" s="243" t="n">
        <v>0</v>
      </c>
      <c r="C19" s="244" t="str">
        <v>OX1</v>
      </c>
      <c r="D19" s="245" t="str">
        <v>Orexin1</v>
      </c>
      <c r="E19" s="244" t="str">
        <f aca="false">D19&amp;" ("&amp;C19&amp;")"</f>
        <v>Orexin1 (OX1)</v>
      </c>
      <c r="F19" s="246" t="n">
        <f aca="false">H19/$H$3</f>
        <v>1.22666666666667</v>
      </c>
      <c r="G19" s="246" t="n">
        <f aca="false">K19/$K$3</f>
        <v>1.09167167606551</v>
      </c>
      <c r="H19" s="247" t="n">
        <v>2.06816</v>
      </c>
      <c r="I19" s="247" t="n">
        <v>1.0165042</v>
      </c>
      <c r="J19" s="247" t="n">
        <v>0.45913097664</v>
      </c>
      <c r="K19" s="247" t="n">
        <f aca="false">J19+I19</f>
        <v>1.47563517664</v>
      </c>
    </row>
    <row r="20" customFormat="false" ht="12" hidden="true" customHeight="false" outlineLevel="0" collapsed="false">
      <c r="B20" s="243" t="n">
        <v>0</v>
      </c>
      <c r="C20" s="244" t="str">
        <v>NR2B</v>
      </c>
      <c r="D20" s="245" t="str">
        <v>NR2B C/N</v>
      </c>
      <c r="E20" s="244" t="str">
        <f aca="false">D20&amp;" ("&amp;C20&amp;")"</f>
        <v>NR2B C/N (NR2B)</v>
      </c>
      <c r="F20" s="246" t="n">
        <f aca="false">H20/$H$3</f>
        <v>1.3806</v>
      </c>
      <c r="G20" s="246" t="n">
        <f aca="false">K20/$K$3</f>
        <v>1.06352429276546</v>
      </c>
      <c r="H20" s="247" t="n">
        <v>2.3276916</v>
      </c>
      <c r="I20" s="247" t="n">
        <v>0.9784568</v>
      </c>
      <c r="J20" s="247" t="n">
        <v>0.45913097664</v>
      </c>
      <c r="K20" s="247" t="n">
        <f aca="false">J20+I20</f>
        <v>1.43758777664</v>
      </c>
    </row>
    <row r="21" customFormat="false" ht="12" hidden="false" customHeight="false" outlineLevel="0" collapsed="false">
      <c r="B21" s="243" t="n">
        <v>0</v>
      </c>
      <c r="C21" s="244" t="str">
        <v>OPRL1</v>
      </c>
      <c r="D21" s="245" t="str">
        <v>Btrx246040</v>
      </c>
      <c r="E21" s="244" t="str">
        <f aca="false">D21&amp;" ("&amp;C21&amp;")"</f>
        <v>Btrx246040 (OPRL1)</v>
      </c>
      <c r="F21" s="246" t="n">
        <f aca="false">H21/$H$3</f>
        <v>1</v>
      </c>
      <c r="G21" s="246" t="n">
        <f aca="false">K21/$K$3</f>
        <v>1</v>
      </c>
      <c r="H21" s="247" t="n">
        <v>1.686</v>
      </c>
      <c r="I21" s="247" t="n">
        <v>0.8925897</v>
      </c>
      <c r="J21" s="247" t="n">
        <v>0.45913097664</v>
      </c>
      <c r="K21" s="247" t="n">
        <f aca="false">J21+I21</f>
        <v>1.35172067664</v>
      </c>
    </row>
    <row r="22" customFormat="false" ht="12" hidden="false" customHeight="false" outlineLevel="0" collapsed="false">
      <c r="B22" s="243" t="n">
        <v>0</v>
      </c>
      <c r="C22" s="244" t="str">
        <v>GABAA</v>
      </c>
      <c r="D22" s="245" t="str">
        <v>Sage217</v>
      </c>
      <c r="E22" s="244" t="str">
        <f aca="false">D22&amp;" ("&amp;C22&amp;")"</f>
        <v>Sage217 (GABAA)</v>
      </c>
      <c r="F22" s="246" t="n">
        <f aca="false">H22/$H$3</f>
        <v>1.24943333333333</v>
      </c>
      <c r="G22" s="246" t="n">
        <f aca="false">K22/$K$3</f>
        <v>1.05082004084657</v>
      </c>
      <c r="H22" s="247" t="n">
        <v>2.1065446</v>
      </c>
      <c r="I22" s="247" t="n">
        <v>0.9612842</v>
      </c>
      <c r="J22" s="247" t="n">
        <v>0.45913097664</v>
      </c>
      <c r="K22" s="247" t="n">
        <f aca="false">J22+I22</f>
        <v>1.42041517664</v>
      </c>
    </row>
    <row r="23" customFormat="false" ht="12" hidden="false" customHeight="false" outlineLevel="0" collapsed="false">
      <c r="B23" s="243" t="n">
        <v>0</v>
      </c>
      <c r="C23" s="244" t="str">
        <v>OX2</v>
      </c>
      <c r="D23" s="245" t="str">
        <v>Other OX2</v>
      </c>
      <c r="E23" s="244" t="str">
        <f aca="false">D23&amp;" ("&amp;C23&amp;")"</f>
        <v>Other OX2 (OX2)</v>
      </c>
      <c r="F23" s="246" t="n">
        <f aca="false">H23/$H$3</f>
        <v>1.2759</v>
      </c>
      <c r="G23" s="246" t="n">
        <f aca="false">K23/$K$3</f>
        <v>1.15653196970098</v>
      </c>
      <c r="H23" s="247" t="n">
        <v>2.1511674</v>
      </c>
      <c r="I23" s="247" t="n">
        <v>1.1041772</v>
      </c>
      <c r="J23" s="247" t="n">
        <v>0.45913097664</v>
      </c>
      <c r="K23" s="247" t="n">
        <f aca="false">J23+I23</f>
        <v>1.56330817664</v>
      </c>
    </row>
    <row r="24" customFormat="false" ht="12" hidden="true" customHeight="false" outlineLevel="0" collapsed="false">
      <c r="B24" s="243" t="n">
        <v>0</v>
      </c>
      <c r="C24" s="244" t="str">
        <v>OX1</v>
      </c>
      <c r="D24" s="245" t="str">
        <v>Other OX1</v>
      </c>
      <c r="E24" s="244" t="str">
        <f aca="false">D24&amp;" ("&amp;C24&amp;")"</f>
        <v>Other OX1 (OX1)</v>
      </c>
      <c r="F24" s="246" t="n">
        <f aca="false">H24/$H$3</f>
        <v>1.22666666666667</v>
      </c>
      <c r="G24" s="246" t="n">
        <f aca="false">K24/$K$3</f>
        <v>1.09167167606551</v>
      </c>
      <c r="H24" s="247" t="n">
        <v>2.06816</v>
      </c>
      <c r="I24" s="247" t="n">
        <v>1.0165042</v>
      </c>
      <c r="J24" s="247" t="n">
        <v>0.45913097664</v>
      </c>
      <c r="K24" s="247" t="n">
        <f aca="false">J24+I24</f>
        <v>1.47563517664</v>
      </c>
    </row>
    <row r="25" customFormat="false" ht="12" hidden="true" customHeight="false" outlineLevel="0" collapsed="false">
      <c r="B25" s="243" t="n">
        <v>0</v>
      </c>
      <c r="C25" s="244" t="str">
        <v>KOR</v>
      </c>
      <c r="D25" s="245" t="str">
        <v>Other KOR</v>
      </c>
      <c r="E25" s="244" t="str">
        <f aca="false">D25&amp;" ("&amp;C25&amp;")"</f>
        <v>Other KOR (KOR)</v>
      </c>
      <c r="F25" s="246" t="n">
        <f aca="false">H25/$H$3</f>
        <v>1.10096666666667</v>
      </c>
      <c r="G25" s="246" t="n">
        <f aca="false">K25/$K$3</f>
        <v>1.12971844185727</v>
      </c>
      <c r="H25" s="247" t="n">
        <v>1.8562298</v>
      </c>
      <c r="I25" s="247" t="n">
        <v>1.0679328</v>
      </c>
      <c r="J25" s="247" t="n">
        <v>0.45913097664</v>
      </c>
      <c r="K25" s="247" t="n">
        <f aca="false">J25+I25</f>
        <v>1.52706377664</v>
      </c>
    </row>
    <row r="26" customFormat="false" ht="12" hidden="true" customHeight="false" outlineLevel="0" collapsed="false">
      <c r="B26" s="243" t="n">
        <v>0</v>
      </c>
      <c r="C26" s="244" t="str">
        <v>NME1</v>
      </c>
      <c r="D26" s="245" t="str">
        <v>NME1</v>
      </c>
      <c r="E26" s="244" t="str">
        <f aca="false">D26&amp;" ("&amp;C26&amp;")"</f>
        <v>NME1 (NME1)</v>
      </c>
      <c r="F26" s="246" t="n">
        <f aca="false">H26/$H$3</f>
        <v>1.3806</v>
      </c>
      <c r="G26" s="246" t="n">
        <f aca="false">K26/$K$3</f>
        <v>1.06597881123021</v>
      </c>
      <c r="H26" s="247" t="n">
        <v>2.3276916</v>
      </c>
      <c r="I26" s="247" t="n">
        <v>0.8799056</v>
      </c>
      <c r="J26" s="247" t="n">
        <v>0.561</v>
      </c>
      <c r="K26" s="247" t="n">
        <f aca="false">J26+I26</f>
        <v>1.4409056</v>
      </c>
    </row>
    <row r="27" customFormat="false" ht="12" hidden="true" customHeight="false" outlineLevel="0" collapsed="false">
      <c r="B27" s="243" t="n">
        <v>0</v>
      </c>
      <c r="C27" s="244" t="str">
        <v>NME2</v>
      </c>
      <c r="D27" s="245" t="str">
        <v>NME2</v>
      </c>
      <c r="E27" s="244" t="str">
        <f aca="false">D27&amp;" ("&amp;C27&amp;")"</f>
        <v>NME2 (NME2)</v>
      </c>
      <c r="F27" s="246" t="n">
        <f aca="false">H27/$H$3</f>
        <v>1.3806</v>
      </c>
      <c r="G27" s="246" t="n">
        <f aca="false">K27/$K$3</f>
        <v>1.06597881123021</v>
      </c>
      <c r="H27" s="247" t="n">
        <v>2.3276916</v>
      </c>
      <c r="I27" s="247" t="n">
        <v>0.8799056</v>
      </c>
      <c r="J27" s="247" t="n">
        <v>0.561</v>
      </c>
      <c r="K27" s="247" t="n">
        <f aca="false">J27+I27</f>
        <v>1.4409056</v>
      </c>
    </row>
    <row r="28" customFormat="false" ht="12" hidden="true" customHeight="false" outlineLevel="0" collapsed="false">
      <c r="B28" s="243" t="n">
        <v>0</v>
      </c>
      <c r="C28" s="244" t="str">
        <v>NME3</v>
      </c>
      <c r="D28" s="245" t="str">
        <v>NME3</v>
      </c>
      <c r="E28" s="244" t="str">
        <f aca="false">D28&amp;" ("&amp;C28&amp;")"</f>
        <v>NME3 (NME3)</v>
      </c>
      <c r="F28" s="246" t="n">
        <f aca="false">H28/$H$3</f>
        <v>1.3806</v>
      </c>
      <c r="G28" s="246" t="n">
        <f aca="false">K28/$K$3</f>
        <v>1.06597881123021</v>
      </c>
      <c r="H28" s="247" t="n">
        <v>2.3276916</v>
      </c>
      <c r="I28" s="247" t="n">
        <v>0.8799056</v>
      </c>
      <c r="J28" s="247" t="n">
        <v>0.561</v>
      </c>
      <c r="K28" s="247" t="n">
        <f aca="false">J28+I28</f>
        <v>1.4409056</v>
      </c>
    </row>
    <row r="29" customFormat="false" ht="12" hidden="true" customHeight="false" outlineLevel="0" collapsed="false">
      <c r="B29" s="243" t="n">
        <v>0</v>
      </c>
      <c r="C29" s="244" t="str">
        <v>NME1</v>
      </c>
      <c r="D29" s="245" t="str">
        <v>NME1 FO</v>
      </c>
      <c r="E29" s="244" t="str">
        <f aca="false">D29&amp;" ("&amp;C29&amp;")"</f>
        <v>NME1 FO (NME1)</v>
      </c>
      <c r="F29" s="246" t="n">
        <f aca="false">H29/$H$3</f>
        <v>1.3806</v>
      </c>
      <c r="G29" s="246" t="n">
        <f aca="false">K29/$K$3</f>
        <v>1.06597881123021</v>
      </c>
      <c r="H29" s="247" t="n">
        <v>2.3276916</v>
      </c>
      <c r="I29" s="247" t="n">
        <v>0.8799056</v>
      </c>
      <c r="J29" s="247" t="n">
        <v>0.561</v>
      </c>
      <c r="K29" s="247" t="n">
        <f aca="false">J29+I29</f>
        <v>1.4409056</v>
      </c>
    </row>
    <row r="30" customFormat="false" ht="12" hidden="false" customHeight="false" outlineLevel="0" collapsed="false">
      <c r="B30" s="243" t="n">
        <v>0</v>
      </c>
      <c r="C30" s="244" t="str">
        <v>NME2</v>
      </c>
      <c r="D30" s="245" t="str">
        <v>NME2 FO</v>
      </c>
      <c r="E30" s="244" t="str">
        <f aca="false">D30&amp;" ("&amp;C30&amp;")"</f>
        <v>NME2 FO (NME2)</v>
      </c>
      <c r="F30" s="246" t="n">
        <f aca="false">H30/$H$3</f>
        <v>1.3806</v>
      </c>
      <c r="G30" s="246" t="n">
        <f aca="false">K30/$K$3</f>
        <v>1.06597881123021</v>
      </c>
      <c r="H30" s="247" t="n">
        <v>2.3276916</v>
      </c>
      <c r="I30" s="247" t="n">
        <v>0.8799056</v>
      </c>
      <c r="J30" s="247" t="n">
        <v>0.561</v>
      </c>
      <c r="K30" s="247" t="n">
        <f aca="false">J30+I30</f>
        <v>1.4409056</v>
      </c>
    </row>
    <row r="31" customFormat="false" ht="12" hidden="false" customHeight="false" outlineLevel="0" collapsed="false">
      <c r="B31" s="243" t="n">
        <v>0</v>
      </c>
      <c r="C31" s="244" t="str">
        <v>NME3</v>
      </c>
      <c r="D31" s="245" t="str">
        <v>NME3 FO</v>
      </c>
      <c r="E31" s="244" t="str">
        <f aca="false">D31&amp;" ("&amp;C31&amp;")"</f>
        <v>NME3 FO (NME3)</v>
      </c>
      <c r="F31" s="246" t="n">
        <f aca="false">H31/$H$3</f>
        <v>1.3806</v>
      </c>
      <c r="G31" s="246" t="n">
        <f aca="false">K31/$K$3</f>
        <v>1.06597881123021</v>
      </c>
      <c r="H31" s="247" t="n">
        <v>2.3276916</v>
      </c>
      <c r="I31" s="247" t="n">
        <v>0.8799056</v>
      </c>
      <c r="J31" s="247" t="n">
        <v>0.561</v>
      </c>
      <c r="K31" s="247" t="n">
        <f aca="false">J31+I31</f>
        <v>1.4409056</v>
      </c>
    </row>
    <row r="32" customFormat="false" ht="12" hidden="false" customHeight="false" outlineLevel="0" collapsed="false">
      <c r="B32" s="243" t="e">
        <v>#N/A</v>
      </c>
      <c r="C32" s="244" t="e">
        <v>#N/A</v>
      </c>
      <c r="D32" s="245" t="e">
        <v>#N/A</v>
      </c>
      <c r="E32" s="244" t="e">
        <f aca="false">D32&amp;" ("&amp;C32&amp;")"</f>
        <v>#N/A</v>
      </c>
      <c r="F32" s="246" t="e">
        <f aca="false">H32/$H$3</f>
        <v>#N/A</v>
      </c>
      <c r="G32" s="246" t="e">
        <f aca="false">K32/$K$3</f>
        <v>#N/A</v>
      </c>
      <c r="H32" s="247" t="e">
        <v>#N/A</v>
      </c>
      <c r="I32" s="247" t="e">
        <v>#N/A</v>
      </c>
      <c r="J32" s="247" t="e">
        <v>#N/A</v>
      </c>
      <c r="K32" s="247" t="e">
        <f aca="false">J32+I32</f>
        <v>#N/A</v>
      </c>
    </row>
    <row r="33" customFormat="false" ht="12" hidden="false" customHeight="false" outlineLevel="0" collapsed="false">
      <c r="B33" s="243" t="e">
        <v>#N/A</v>
      </c>
      <c r="C33" s="244" t="e">
        <v>#N/A</v>
      </c>
      <c r="D33" s="245" t="e">
        <v>#N/A</v>
      </c>
      <c r="E33" s="244" t="e">
        <f aca="false">D33&amp;" ("&amp;C33&amp;")"</f>
        <v>#N/A</v>
      </c>
      <c r="F33" s="246" t="e">
        <f aca="false">H33/$H$3</f>
        <v>#N/A</v>
      </c>
      <c r="G33" s="246" t="e">
        <f aca="false">K33/$K$3</f>
        <v>#N/A</v>
      </c>
      <c r="H33" s="247" t="e">
        <v>#N/A</v>
      </c>
      <c r="I33" s="247" t="e">
        <v>#N/A</v>
      </c>
      <c r="J33" s="247" t="e">
        <v>#N/A</v>
      </c>
      <c r="K33" s="247" t="e">
        <f aca="false">J33+I33</f>
        <v>#N/A</v>
      </c>
    </row>
    <row r="34" customFormat="false" ht="12" hidden="true" customHeight="false" outlineLevel="0" collapsed="false">
      <c r="B34" s="243" t="e">
        <v>#N/A</v>
      </c>
      <c r="C34" s="244" t="e">
        <v>#N/A</v>
      </c>
      <c r="D34" s="245" t="e">
        <v>#N/A</v>
      </c>
      <c r="E34" s="244" t="e">
        <f aca="false">D34&amp;" ("&amp;C34&amp;")"</f>
        <v>#N/A</v>
      </c>
      <c r="F34" s="246" t="e">
        <f aca="false">H34/$H$3</f>
        <v>#N/A</v>
      </c>
      <c r="G34" s="246" t="e">
        <f aca="false">K34/$K$3</f>
        <v>#N/A</v>
      </c>
      <c r="H34" s="247" t="e">
        <v>#N/A</v>
      </c>
      <c r="I34" s="247" t="e">
        <v>#N/A</v>
      </c>
      <c r="J34" s="247" t="e">
        <v>#N/A</v>
      </c>
      <c r="K34" s="247" t="e">
        <f aca="false">J34+I34</f>
        <v>#N/A</v>
      </c>
    </row>
    <row r="35" customFormat="false" ht="12" hidden="false" customHeight="false" outlineLevel="0" collapsed="false">
      <c r="B35" s="243" t="e">
        <v>#N/A</v>
      </c>
      <c r="C35" s="244" t="e">
        <v>#N/A</v>
      </c>
      <c r="D35" s="245" t="e">
        <v>#N/A</v>
      </c>
      <c r="E35" s="244" t="e">
        <f aca="false">D35&amp;" ("&amp;C35&amp;")"</f>
        <v>#N/A</v>
      </c>
      <c r="F35" s="246" t="e">
        <f aca="false">H35/$H$3</f>
        <v>#N/A</v>
      </c>
      <c r="G35" s="246" t="e">
        <f aca="false">K35/$K$3</f>
        <v>#N/A</v>
      </c>
      <c r="H35" s="247" t="e">
        <v>#N/A</v>
      </c>
      <c r="I35" s="247" t="e">
        <v>#N/A</v>
      </c>
      <c r="J35" s="247" t="e">
        <v>#N/A</v>
      </c>
      <c r="K35" s="247" t="e">
        <f aca="false">J35+I35</f>
        <v>#N/A</v>
      </c>
    </row>
    <row r="36" customFormat="false" ht="12" hidden="true" customHeight="false" outlineLevel="0" collapsed="false">
      <c r="B36" s="243" t="e">
        <v>#N/A</v>
      </c>
      <c r="C36" s="244" t="e">
        <v>#N/A</v>
      </c>
      <c r="D36" s="245" t="e">
        <v>#N/A</v>
      </c>
      <c r="E36" s="244" t="e">
        <f aca="false">D36&amp;" ("&amp;C36&amp;")"</f>
        <v>#N/A</v>
      </c>
      <c r="F36" s="246" t="e">
        <f aca="false">H36/$H$3</f>
        <v>#N/A</v>
      </c>
      <c r="G36" s="246" t="e">
        <f aca="false">K36/$K$3</f>
        <v>#N/A</v>
      </c>
      <c r="H36" s="247" t="e">
        <v>#N/A</v>
      </c>
      <c r="I36" s="247" t="e">
        <v>#N/A</v>
      </c>
      <c r="J36" s="247" t="e">
        <v>#N/A</v>
      </c>
      <c r="K36" s="247" t="e">
        <f aca="false">J36+I36</f>
        <v>#N/A</v>
      </c>
    </row>
    <row r="37" customFormat="false" ht="12" hidden="false" customHeight="false" outlineLevel="0" collapsed="false">
      <c r="B37" s="243" t="e">
        <v>#N/A</v>
      </c>
      <c r="C37" s="244" t="e">
        <v>#N/A</v>
      </c>
      <c r="D37" s="245" t="e">
        <v>#N/A</v>
      </c>
      <c r="E37" s="244" t="e">
        <f aca="false">D37&amp;" ("&amp;C37&amp;")"</f>
        <v>#N/A</v>
      </c>
      <c r="F37" s="246" t="e">
        <f aca="false">H37/$H$3</f>
        <v>#N/A</v>
      </c>
      <c r="G37" s="246" t="e">
        <f aca="false">K37/$K$3</f>
        <v>#N/A</v>
      </c>
      <c r="H37" s="247" t="e">
        <v>#N/A</v>
      </c>
      <c r="I37" s="247" t="e">
        <v>#N/A</v>
      </c>
      <c r="J37" s="247" t="e">
        <v>#N/A</v>
      </c>
      <c r="K37" s="247" t="e">
        <f aca="false">J37+I37</f>
        <v>#N/A</v>
      </c>
    </row>
    <row r="38" customFormat="false" ht="12" hidden="true" customHeight="false" outlineLevel="0" collapsed="false">
      <c r="B38" s="243" t="e">
        <v>#N/A</v>
      </c>
      <c r="C38" s="244" t="e">
        <v>#N/A</v>
      </c>
      <c r="D38" s="245" t="e">
        <v>#N/A</v>
      </c>
      <c r="E38" s="244" t="e">
        <f aca="false">D38&amp;" ("&amp;C38&amp;")"</f>
        <v>#N/A</v>
      </c>
      <c r="F38" s="246" t="e">
        <f aca="false">H38/$H$3</f>
        <v>#N/A</v>
      </c>
      <c r="G38" s="246" t="e">
        <f aca="false">K38/$K$3</f>
        <v>#N/A</v>
      </c>
      <c r="H38" s="247" t="e">
        <v>#N/A</v>
      </c>
      <c r="I38" s="247" t="e">
        <v>#N/A</v>
      </c>
      <c r="J38" s="247" t="e">
        <v>#N/A</v>
      </c>
      <c r="K38" s="247" t="e">
        <f aca="false">J38+I38</f>
        <v>#N/A</v>
      </c>
    </row>
    <row r="39" customFormat="false" ht="12" hidden="true" customHeight="false" outlineLevel="0" collapsed="false">
      <c r="B39" s="243" t="e">
        <v>#N/A</v>
      </c>
      <c r="C39" s="244" t="e">
        <v>#N/A</v>
      </c>
      <c r="D39" s="245" t="e">
        <v>#N/A</v>
      </c>
      <c r="E39" s="244" t="e">
        <f aca="false">D39&amp;" ("&amp;C39&amp;")"</f>
        <v>#N/A</v>
      </c>
      <c r="F39" s="246" t="e">
        <f aca="false">H39/$H$3</f>
        <v>#N/A</v>
      </c>
      <c r="G39" s="246" t="e">
        <f aca="false">K39/$K$3</f>
        <v>#N/A</v>
      </c>
      <c r="H39" s="247" t="e">
        <v>#N/A</v>
      </c>
      <c r="I39" s="247" t="e">
        <v>#N/A</v>
      </c>
      <c r="J39" s="247" t="e">
        <v>#N/A</v>
      </c>
      <c r="K39" s="247" t="e">
        <f aca="false">J39+I39</f>
        <v>#N/A</v>
      </c>
    </row>
    <row r="40" customFormat="false" ht="12" hidden="true" customHeight="false" outlineLevel="0" collapsed="false">
      <c r="B40" s="243" t="e">
        <v>#N/A</v>
      </c>
      <c r="C40" s="244" t="e">
        <v>#N/A</v>
      </c>
      <c r="D40" s="245" t="e">
        <v>#N/A</v>
      </c>
      <c r="E40" s="244" t="e">
        <f aca="false">D40&amp;" ("&amp;C40&amp;")"</f>
        <v>#N/A</v>
      </c>
      <c r="F40" s="246" t="e">
        <f aca="false">H40/$H$3</f>
        <v>#N/A</v>
      </c>
      <c r="G40" s="246" t="e">
        <f aca="false">K40/$K$3</f>
        <v>#N/A</v>
      </c>
      <c r="H40" s="247" t="e">
        <v>#N/A</v>
      </c>
      <c r="I40" s="247" t="e">
        <v>#N/A</v>
      </c>
      <c r="J40" s="247" t="e">
        <v>#N/A</v>
      </c>
      <c r="K40" s="247" t="e">
        <f aca="false">J40+I40</f>
        <v>#N/A</v>
      </c>
    </row>
    <row r="41" customFormat="false" ht="12" hidden="true" customHeight="false" outlineLevel="0" collapsed="false">
      <c r="B41" s="243" t="e">
        <v>#N/A</v>
      </c>
      <c r="C41" s="244" t="e">
        <v>#N/A</v>
      </c>
      <c r="D41" s="245" t="e">
        <v>#N/A</v>
      </c>
      <c r="E41" s="244" t="e">
        <f aca="false">D41&amp;" ("&amp;C41&amp;")"</f>
        <v>#N/A</v>
      </c>
      <c r="F41" s="246" t="e">
        <f aca="false">H41/$H$3</f>
        <v>#N/A</v>
      </c>
      <c r="G41" s="246" t="e">
        <f aca="false">K41/$K$3</f>
        <v>#N/A</v>
      </c>
      <c r="H41" s="247" t="e">
        <v>#N/A</v>
      </c>
      <c r="I41" s="247" t="e">
        <v>#N/A</v>
      </c>
      <c r="J41" s="247" t="e">
        <v>#N/A</v>
      </c>
      <c r="K41" s="247" t="e">
        <f aca="false">J41+I41</f>
        <v>#N/A</v>
      </c>
    </row>
    <row r="42" customFormat="false" ht="12" hidden="true" customHeight="false" outlineLevel="0" collapsed="false">
      <c r="B42" s="243" t="e">
        <v>#N/A</v>
      </c>
      <c r="C42" s="244" t="e">
        <v>#N/A</v>
      </c>
      <c r="D42" s="245" t="e">
        <v>#N/A</v>
      </c>
      <c r="E42" s="244" t="e">
        <f aca="false">D42&amp;" ("&amp;C42&amp;")"</f>
        <v>#N/A</v>
      </c>
      <c r="F42" s="246" t="e">
        <f aca="false">H42/$H$3</f>
        <v>#N/A</v>
      </c>
      <c r="G42" s="246" t="e">
        <f aca="false">K42/$K$3</f>
        <v>#N/A</v>
      </c>
      <c r="H42" s="247" t="e">
        <v>#N/A</v>
      </c>
      <c r="I42" s="247" t="e">
        <v>#N/A</v>
      </c>
      <c r="J42" s="247" t="e">
        <v>#N/A</v>
      </c>
      <c r="K42" s="247" t="e">
        <f aca="false">J42+I42</f>
        <v>#N/A</v>
      </c>
    </row>
    <row r="43" customFormat="false" ht="12" hidden="true" customHeight="false" outlineLevel="0" collapsed="false">
      <c r="B43" s="243" t="e">
        <v>#N/A</v>
      </c>
      <c r="C43" s="244" t="e">
        <v>#N/A</v>
      </c>
      <c r="D43" s="245" t="e">
        <v>#N/A</v>
      </c>
      <c r="E43" s="244" t="e">
        <f aca="false">D43&amp;" ("&amp;C43&amp;")"</f>
        <v>#N/A</v>
      </c>
      <c r="F43" s="246" t="e">
        <f aca="false">H43/$H$3</f>
        <v>#N/A</v>
      </c>
      <c r="G43" s="246" t="e">
        <f aca="false">K43/$K$3</f>
        <v>#N/A</v>
      </c>
      <c r="H43" s="247" t="e">
        <v>#N/A</v>
      </c>
      <c r="I43" s="247" t="e">
        <v>#N/A</v>
      </c>
      <c r="J43" s="247" t="e">
        <v>#N/A</v>
      </c>
      <c r="K43" s="247" t="e">
        <f aca="false">J43+I43</f>
        <v>#N/A</v>
      </c>
    </row>
    <row r="44" customFormat="false" ht="12" hidden="true" customHeight="false" outlineLevel="0" collapsed="false">
      <c r="B44" s="243" t="e">
        <v>#N/A</v>
      </c>
      <c r="C44" s="244" t="e">
        <v>#N/A</v>
      </c>
      <c r="D44" s="245" t="e">
        <v>#N/A</v>
      </c>
      <c r="E44" s="244" t="e">
        <f aca="false">D44&amp;" ("&amp;C44&amp;")"</f>
        <v>#N/A</v>
      </c>
      <c r="F44" s="246" t="e">
        <f aca="false">H44/$H$3</f>
        <v>#N/A</v>
      </c>
      <c r="G44" s="246" t="e">
        <f aca="false">K44/$K$3</f>
        <v>#N/A</v>
      </c>
      <c r="H44" s="247" t="e">
        <v>#N/A</v>
      </c>
      <c r="I44" s="247" t="e">
        <v>#N/A</v>
      </c>
      <c r="J44" s="247" t="e">
        <v>#N/A</v>
      </c>
      <c r="K44" s="247" t="e">
        <f aca="false">J44+I44</f>
        <v>#N/A</v>
      </c>
    </row>
    <row r="45" customFormat="false" ht="12" hidden="true" customHeight="false" outlineLevel="0" collapsed="false">
      <c r="B45" s="243" t="e">
        <v>#N/A</v>
      </c>
      <c r="C45" s="244" t="e">
        <v>#N/A</v>
      </c>
      <c r="D45" s="245" t="e">
        <v>#N/A</v>
      </c>
      <c r="E45" s="244" t="e">
        <f aca="false">D45&amp;" ("&amp;C45&amp;")"</f>
        <v>#N/A</v>
      </c>
      <c r="F45" s="246" t="e">
        <f aca="false">H45/$H$3</f>
        <v>#N/A</v>
      </c>
      <c r="G45" s="246" t="e">
        <f aca="false">K45/$K$3</f>
        <v>#N/A</v>
      </c>
      <c r="H45" s="247" t="e">
        <v>#N/A</v>
      </c>
      <c r="I45" s="247" t="e">
        <v>#N/A</v>
      </c>
      <c r="J45" s="247" t="e">
        <v>#N/A</v>
      </c>
      <c r="K45" s="247" t="e">
        <f aca="false">J45+I45</f>
        <v>#N/A</v>
      </c>
    </row>
    <row r="46" customFormat="false" ht="12" hidden="true" customHeight="false" outlineLevel="0" collapsed="false">
      <c r="B46" s="243" t="e">
        <v>#N/A</v>
      </c>
      <c r="C46" s="244" t="e">
        <v>#N/A</v>
      </c>
      <c r="D46" s="245" t="e">
        <v>#N/A</v>
      </c>
      <c r="E46" s="244" t="e">
        <f aca="false">D46&amp;" ("&amp;C46&amp;")"</f>
        <v>#N/A</v>
      </c>
      <c r="F46" s="246" t="e">
        <f aca="false">H46/$H$3</f>
        <v>#N/A</v>
      </c>
      <c r="G46" s="246" t="e">
        <f aca="false">K46/$K$3</f>
        <v>#N/A</v>
      </c>
      <c r="H46" s="247" t="e">
        <v>#N/A</v>
      </c>
      <c r="I46" s="247" t="e">
        <v>#N/A</v>
      </c>
      <c r="J46" s="247" t="e">
        <v>#N/A</v>
      </c>
      <c r="K46" s="247" t="e">
        <f aca="false">J46+I46</f>
        <v>#N/A</v>
      </c>
    </row>
    <row r="47" customFormat="false" ht="12" hidden="true" customHeight="false" outlineLevel="0" collapsed="false">
      <c r="B47" s="243" t="e">
        <v>#N/A</v>
      </c>
      <c r="C47" s="244" t="e">
        <v>#N/A</v>
      </c>
      <c r="D47" s="245" t="e">
        <v>#N/A</v>
      </c>
      <c r="E47" s="244" t="e">
        <f aca="false">D47&amp;" ("&amp;C47&amp;")"</f>
        <v>#N/A</v>
      </c>
      <c r="F47" s="246" t="e">
        <f aca="false">H47/$H$3</f>
        <v>#N/A</v>
      </c>
      <c r="G47" s="246" t="e">
        <f aca="false">K47/$K$3</f>
        <v>#N/A</v>
      </c>
      <c r="H47" s="247" t="e">
        <v>#N/A</v>
      </c>
      <c r="I47" s="247" t="e">
        <v>#N/A</v>
      </c>
      <c r="J47" s="247" t="e">
        <v>#N/A</v>
      </c>
      <c r="K47" s="247" t="e">
        <f aca="false">J47+I47</f>
        <v>#N/A</v>
      </c>
    </row>
    <row r="48" customFormat="false" ht="12" hidden="true" customHeight="false" outlineLevel="0" collapsed="false">
      <c r="B48" s="243" t="e">
        <v>#N/A</v>
      </c>
      <c r="C48" s="244" t="e">
        <v>#N/A</v>
      </c>
      <c r="D48" s="245" t="e">
        <v>#N/A</v>
      </c>
      <c r="E48" s="244" t="e">
        <f aca="false">D48&amp;" ("&amp;C48&amp;")"</f>
        <v>#N/A</v>
      </c>
      <c r="F48" s="246" t="e">
        <f aca="false">H48/$H$3</f>
        <v>#N/A</v>
      </c>
      <c r="G48" s="246" t="e">
        <f aca="false">K48/$K$3</f>
        <v>#N/A</v>
      </c>
      <c r="H48" s="247" t="e">
        <v>#N/A</v>
      </c>
      <c r="I48" s="247" t="e">
        <v>#N/A</v>
      </c>
      <c r="J48" s="247" t="e">
        <v>#N/A</v>
      </c>
      <c r="K48" s="247" t="e">
        <f aca="false">J48+I48</f>
        <v>#N/A</v>
      </c>
    </row>
    <row r="49" customFormat="false" ht="12" hidden="true" customHeight="false" outlineLevel="0" collapsed="false">
      <c r="B49" s="243" t="e">
        <v>#N/A</v>
      </c>
      <c r="C49" s="244" t="e">
        <v>#N/A</v>
      </c>
      <c r="D49" s="245" t="e">
        <v>#N/A</v>
      </c>
      <c r="E49" s="244" t="e">
        <f aca="false">D49&amp;" ("&amp;C49&amp;")"</f>
        <v>#N/A</v>
      </c>
      <c r="F49" s="246" t="e">
        <f aca="false">H49/$H$3</f>
        <v>#N/A</v>
      </c>
      <c r="G49" s="246" t="e">
        <f aca="false">K49/$K$3</f>
        <v>#N/A</v>
      </c>
      <c r="H49" s="247" t="e">
        <v>#N/A</v>
      </c>
      <c r="I49" s="247" t="e">
        <v>#N/A</v>
      </c>
      <c r="J49" s="247" t="e">
        <v>#N/A</v>
      </c>
      <c r="K49" s="247" t="e">
        <f aca="false">J49+I49</f>
        <v>#N/A</v>
      </c>
    </row>
    <row r="50" customFormat="false" ht="12" hidden="true" customHeight="true" outlineLevel="0" collapsed="false">
      <c r="B50" s="243" t="e">
        <v>#N/A</v>
      </c>
      <c r="C50" s="244" t="e">
        <v>#N/A</v>
      </c>
      <c r="D50" s="245" t="e">
        <v>#N/A</v>
      </c>
      <c r="E50" s="244" t="e">
        <f aca="false">D50&amp;" ("&amp;C50&amp;")"</f>
        <v>#N/A</v>
      </c>
      <c r="F50" s="246" t="e">
        <f aca="false">H50/$H$3</f>
        <v>#N/A</v>
      </c>
      <c r="G50" s="246" t="e">
        <f aca="false">K50/$K$3</f>
        <v>#N/A</v>
      </c>
      <c r="H50" s="247" t="e">
        <v>#N/A</v>
      </c>
      <c r="I50" s="247" t="e">
        <v>#N/A</v>
      </c>
      <c r="J50" s="247" t="e">
        <v>#N/A</v>
      </c>
      <c r="K50" s="247" t="e">
        <f aca="false">J50+I50</f>
        <v>#N/A</v>
      </c>
    </row>
    <row r="51" customFormat="false" ht="12" hidden="false" customHeight="true" outlineLevel="0" collapsed="false">
      <c r="B51" s="243" t="e">
        <v>#N/A</v>
      </c>
      <c r="C51" s="244" t="e">
        <v>#N/A</v>
      </c>
      <c r="D51" s="245" t="e">
        <v>#N/A</v>
      </c>
      <c r="E51" s="244" t="e">
        <f aca="false">D51&amp;" ("&amp;C51&amp;")"</f>
        <v>#N/A</v>
      </c>
      <c r="F51" s="246" t="e">
        <f aca="false">H51/$H$3</f>
        <v>#N/A</v>
      </c>
      <c r="G51" s="246" t="e">
        <f aca="false">K51/$K$3</f>
        <v>#N/A</v>
      </c>
      <c r="H51" s="247" t="e">
        <v>#N/A</v>
      </c>
      <c r="I51" s="247" t="e">
        <v>#N/A</v>
      </c>
      <c r="J51" s="247" t="e">
        <v>#N/A</v>
      </c>
      <c r="K51" s="247" t="e">
        <f aca="false">J51+I51</f>
        <v>#N/A</v>
      </c>
    </row>
    <row r="52" customFormat="false" ht="12" hidden="true" customHeight="true" outlineLevel="0" collapsed="false">
      <c r="B52" s="243" t="e">
        <v>#N/A</v>
      </c>
      <c r="C52" s="244" t="e">
        <v>#N/A</v>
      </c>
      <c r="D52" s="245" t="e">
        <v>#N/A</v>
      </c>
      <c r="E52" s="244" t="e">
        <f aca="false">D52&amp;" ("&amp;C52&amp;")"</f>
        <v>#N/A</v>
      </c>
      <c r="F52" s="246" t="e">
        <f aca="false">H52/$H$3</f>
        <v>#N/A</v>
      </c>
      <c r="G52" s="246" t="e">
        <f aca="false">K52/$K$3</f>
        <v>#N/A</v>
      </c>
      <c r="H52" s="247" t="e">
        <v>#N/A</v>
      </c>
      <c r="I52" s="247" t="e">
        <v>#N/A</v>
      </c>
      <c r="J52" s="247" t="e">
        <v>#N/A</v>
      </c>
      <c r="K52" s="247" t="e">
        <f aca="false">J52+I52</f>
        <v>#N/A</v>
      </c>
    </row>
    <row r="53" customFormat="false" ht="12" hidden="false" customHeight="true" outlineLevel="0" collapsed="false"/>
    <row r="55" customFormat="false" ht="12" hidden="false" customHeight="false" outlineLevel="0" collapsed="false">
      <c r="F55" s="248" t="e">
        <f aca="false">SUBTOTAL(5,F3:F51)</f>
        <v>#N/A</v>
      </c>
      <c r="G55" s="248" t="e">
        <f aca="false">SUBTOTAL(5,G3:G51)</f>
        <v>#N/A</v>
      </c>
    </row>
    <row r="56" customFormat="false" ht="12" hidden="false" customHeight="false" outlineLevel="0" collapsed="false">
      <c r="F56" s="248" t="e">
        <f aca="false">SUBTOTAL(4,F3:F51)</f>
        <v>#N/A</v>
      </c>
      <c r="G56" s="248" t="e">
        <f aca="false">SUBTOTAL(4,G3:G51)</f>
        <v>#N/A</v>
      </c>
    </row>
    <row r="57" customFormat="false" ht="12" hidden="false" customHeight="false" outlineLevel="0" collapsed="false">
      <c r="F57" s="248" t="e">
        <f aca="false">ROUND((F55-2%)*100,0)/100</f>
        <v>#N/A</v>
      </c>
      <c r="G57" s="248" t="e">
        <f aca="false">ROUND((G55-2%)*100,0)/100</f>
        <v>#N/A</v>
      </c>
    </row>
    <row r="58" customFormat="false" ht="12" hidden="false" customHeight="false" outlineLevel="0" collapsed="false">
      <c r="F58" s="248" t="e">
        <f aca="false">ROUND((F56+2%)*100,0)/100</f>
        <v>#N/A</v>
      </c>
      <c r="G58" s="248" t="e">
        <f aca="false">ROUND((G56+2%)*100,0)/100</f>
        <v>#N/A</v>
      </c>
    </row>
    <row r="59" customFormat="false" ht="12" hidden="false" customHeight="false" outlineLevel="0" collapsed="false">
      <c r="E59" s="249"/>
      <c r="F59" s="250" t="e">
        <f aca="false">(F58-F57)/10</f>
        <v>#N/A</v>
      </c>
      <c r="G59" s="250" t="e">
        <f aca="false">(G58-G57)/10</f>
        <v>#N/A</v>
      </c>
    </row>
    <row r="60" customFormat="false" ht="12" hidden="false" customHeight="false" outlineLevel="0" collapsed="false">
      <c r="E60" s="249"/>
    </row>
    <row r="61" customFormat="false" ht="12" hidden="false" customHeight="false" outlineLevel="0" collapsed="false">
      <c r="E61" s="244" t="s">
        <v>656</v>
      </c>
      <c r="F61" s="246" t="n">
        <v>1</v>
      </c>
      <c r="G61" s="246" t="n">
        <v>1</v>
      </c>
    </row>
    <row r="62" customFormat="false" ht="12" hidden="false" customHeight="false" outlineLevel="0" collapsed="false">
      <c r="E62" s="244" t="s">
        <v>657</v>
      </c>
      <c r="F62" s="246" t="n">
        <v>0.959875874470871</v>
      </c>
      <c r="G62" s="246" t="n">
        <v>0.897116399333996</v>
      </c>
    </row>
    <row r="63" customFormat="false" ht="12" hidden="false" customHeight="false" outlineLevel="0" collapsed="false">
      <c r="E63" s="244" t="s">
        <v>658</v>
      </c>
      <c r="F63" s="246" t="n">
        <v>0.742733324688571</v>
      </c>
      <c r="G63" s="246" t="n">
        <v>0.663798016339902</v>
      </c>
    </row>
    <row r="64" customFormat="false" ht="12" hidden="false" customHeight="false" outlineLevel="0" collapsed="false">
      <c r="E64" s="244" t="s">
        <v>659</v>
      </c>
      <c r="F64" s="246" t="n">
        <v>0.914629520150789</v>
      </c>
      <c r="G64" s="246" t="n">
        <v>1.17117582241966</v>
      </c>
    </row>
    <row r="65" customFormat="false" ht="12" hidden="false" customHeight="false" outlineLevel="0" collapsed="false">
      <c r="E65" s="244" t="s">
        <v>660</v>
      </c>
      <c r="F65" s="246" t="n">
        <v>1</v>
      </c>
      <c r="G65" s="246" t="n">
        <v>1.02661058126086</v>
      </c>
    </row>
    <row r="66" customFormat="false" ht="12" hidden="false" customHeight="false" outlineLevel="0" collapsed="false">
      <c r="E66" s="244" t="s">
        <v>661</v>
      </c>
      <c r="F66" s="246" t="n">
        <v>0.692937491602083</v>
      </c>
      <c r="G66" s="246" t="n">
        <v>1.02580825217762</v>
      </c>
    </row>
    <row r="67" customFormat="false" ht="12" hidden="false" customHeight="false" outlineLevel="0" collapsed="false">
      <c r="E67" s="244" t="s">
        <v>662</v>
      </c>
      <c r="F67" s="246" t="n">
        <v>1.01696700310811</v>
      </c>
      <c r="G67" s="246" t="n">
        <v>1.02325399306368</v>
      </c>
    </row>
    <row r="68" customFormat="false" ht="12" hidden="false" customHeight="false" outlineLevel="0" collapsed="false">
      <c r="E68" s="244" t="s">
        <v>663</v>
      </c>
      <c r="F68" s="246" t="n">
        <v>1.23853288165141</v>
      </c>
      <c r="G68" s="246" t="n">
        <v>0.942976032035931</v>
      </c>
    </row>
    <row r="69" customFormat="false" ht="12" hidden="false" customHeight="false" outlineLevel="0" collapsed="false">
      <c r="E69" s="244" t="s">
        <v>664</v>
      </c>
      <c r="F69" s="246" t="n">
        <v>1.40142402434674</v>
      </c>
      <c r="G69" s="246" t="n">
        <v>0.973439881402641</v>
      </c>
    </row>
    <row r="70" customFormat="false" ht="12" hidden="false" customHeight="false" outlineLevel="0" collapsed="false">
      <c r="E70" s="244" t="s">
        <v>665</v>
      </c>
      <c r="F70" s="246" t="n">
        <v>1</v>
      </c>
      <c r="G70" s="246" t="n">
        <v>0.959081718214141</v>
      </c>
    </row>
    <row r="71" customFormat="false" ht="12" hidden="false" customHeight="false" outlineLevel="0" collapsed="false">
      <c r="E71" s="244" t="s">
        <v>666</v>
      </c>
      <c r="F71" s="246" t="n">
        <v>1</v>
      </c>
      <c r="G71" s="246" t="n">
        <v>1.0312246683695</v>
      </c>
    </row>
    <row r="72" customFormat="false" ht="12" hidden="false" customHeight="false" outlineLevel="0" collapsed="false">
      <c r="E72" s="244" t="s">
        <v>667</v>
      </c>
      <c r="F72" s="246" t="n">
        <v>1.18185776493676</v>
      </c>
      <c r="G72" s="246" t="n">
        <v>1.10050126921276</v>
      </c>
    </row>
    <row r="73" customFormat="false" ht="12" hidden="false" customHeight="false" outlineLevel="0" collapsed="false">
      <c r="E73" s="244" t="s">
        <v>668</v>
      </c>
      <c r="F73" s="246" t="n">
        <v>1.08932856573313</v>
      </c>
      <c r="G73" s="246" t="n">
        <v>1.17242434060338</v>
      </c>
    </row>
    <row r="74" customFormat="false" ht="12" hidden="false" customHeight="false" outlineLevel="0" collapsed="false">
      <c r="E74" s="244" t="s">
        <v>669</v>
      </c>
      <c r="F74" s="246" t="n">
        <v>1.07401932698178</v>
      </c>
      <c r="G74" s="246" t="n">
        <v>1.10050126921276</v>
      </c>
    </row>
    <row r="75" customFormat="false" ht="12" hidden="false" customHeight="false" outlineLevel="0" collapsed="false">
      <c r="E75" s="244" t="s">
        <v>670</v>
      </c>
      <c r="F75" s="246" t="n">
        <v>1.25750841103607</v>
      </c>
      <c r="G75" s="246" t="n">
        <v>1.15089517686972</v>
      </c>
    </row>
    <row r="76" customFormat="false" ht="12" hidden="false" customHeight="false" outlineLevel="0" collapsed="false">
      <c r="E76" s="244" t="s">
        <v>671</v>
      </c>
      <c r="F76" s="246" t="n">
        <v>1.09908720424659</v>
      </c>
      <c r="G76" s="246" t="n">
        <v>0.970089610158025</v>
      </c>
    </row>
    <row r="77" customFormat="false" ht="12" hidden="false" customHeight="false" outlineLevel="0" collapsed="false">
      <c r="E77" s="244" t="s">
        <v>672</v>
      </c>
      <c r="F77" s="246" t="n">
        <v>1.0257182368165</v>
      </c>
      <c r="G77" s="246" t="n">
        <v>1.1232530296447</v>
      </c>
    </row>
    <row r="78" customFormat="false" ht="12" hidden="false" customHeight="false" outlineLevel="0" collapsed="false">
      <c r="E78" s="244" t="s">
        <v>673</v>
      </c>
      <c r="F78" s="246" t="n">
        <v>1</v>
      </c>
      <c r="G78" s="246" t="n">
        <v>1.08167237076828</v>
      </c>
    </row>
    <row r="79" customFormat="false" ht="12" hidden="false" customHeight="false" outlineLevel="0" collapsed="false">
      <c r="E79" s="244" t="s">
        <v>674</v>
      </c>
      <c r="F79" s="246" t="n">
        <v>1.39376084306594</v>
      </c>
      <c r="G79" s="246" t="n">
        <v>1.10050126921276</v>
      </c>
    </row>
    <row r="80" customFormat="false" ht="12" hidden="false" customHeight="false" outlineLevel="0" collapsed="false">
      <c r="E80" s="244" t="s">
        <v>675</v>
      </c>
      <c r="F80" s="246" t="n">
        <v>1.20757600175326</v>
      </c>
      <c r="G80" s="246" t="n">
        <v>1.14342587516621</v>
      </c>
    </row>
    <row r="81" customFormat="false" ht="12" hidden="false" customHeight="false" outlineLevel="0" collapsed="false">
      <c r="E81" s="244" t="s">
        <v>676</v>
      </c>
      <c r="F81" s="246" t="n">
        <v>1.19060899864515</v>
      </c>
      <c r="G81" s="246" t="n">
        <v>1.14342587516621</v>
      </c>
    </row>
    <row r="82" customFormat="false" ht="12" hidden="false" customHeight="false" outlineLevel="0" collapsed="false">
      <c r="E82" s="244" t="s">
        <v>677</v>
      </c>
      <c r="F82" s="246" t="n">
        <v>1.20496676116524</v>
      </c>
      <c r="G82" s="246" t="n">
        <v>1.04985902160147</v>
      </c>
    </row>
    <row r="83" customFormat="false" ht="12" hidden="false" customHeight="false" outlineLevel="0" collapsed="false">
      <c r="E83" s="244" t="s">
        <v>678</v>
      </c>
      <c r="F83" s="246" t="n">
        <v>1.34742836965169</v>
      </c>
      <c r="G83" s="246" t="n">
        <v>1.09664244838384</v>
      </c>
    </row>
    <row r="84" customFormat="false" ht="12" hidden="false" customHeight="false" outlineLevel="0" collapsed="false">
      <c r="E84" s="244" t="s">
        <v>679</v>
      </c>
      <c r="F84" s="246" t="n">
        <v>1</v>
      </c>
      <c r="G84" s="246" t="n">
        <v>1</v>
      </c>
    </row>
    <row r="85" customFormat="false" ht="12" hidden="false" customHeight="false" outlineLevel="0" collapsed="false">
      <c r="E85" s="244" t="s">
        <v>680</v>
      </c>
      <c r="F85" s="246" t="n">
        <v>1.22768619071036</v>
      </c>
      <c r="G85" s="246" t="n">
        <v>1.08179936034386</v>
      </c>
    </row>
    <row r="86" customFormat="false" ht="12" hidden="false" customHeight="false" outlineLevel="0" collapsed="false">
      <c r="E86" s="244" t="s">
        <v>681</v>
      </c>
      <c r="F86" s="246" t="n">
        <v>1.47864785146586</v>
      </c>
      <c r="G86" s="246" t="n">
        <v>1.08167237076828</v>
      </c>
    </row>
    <row r="87" customFormat="false" ht="12" hidden="false" customHeight="false" outlineLevel="0" collapsed="false">
      <c r="E87" s="244"/>
      <c r="F87" s="246"/>
      <c r="G87" s="246"/>
    </row>
    <row r="88" customFormat="false" ht="12" hidden="false" customHeight="false" outlineLevel="0" collapsed="false">
      <c r="E88" s="244"/>
      <c r="F88" s="246"/>
      <c r="G88" s="246"/>
    </row>
    <row r="89" customFormat="false" ht="12" hidden="false" customHeight="false" outlineLevel="0" collapsed="false">
      <c r="E89" s="244"/>
      <c r="F89" s="246"/>
      <c r="G89" s="246"/>
    </row>
    <row r="90" customFormat="false" ht="12" hidden="false" customHeight="false" outlineLevel="0" collapsed="false">
      <c r="E90" s="244"/>
      <c r="F90" s="246"/>
      <c r="G90" s="246"/>
    </row>
  </sheetData>
  <autoFilter ref="B2:K52">
    <filterColumn colId="0">
      <customFilters and="true">
        <customFilter operator="equal" val="0"/>
      </customFilters>
    </filterColumn>
  </autoFilter>
  <mergeCells count="1">
    <mergeCell ref="F1:K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RowHeight="15" zeroHeight="false" outlineLevelRow="0" outlineLevelCol="0"/>
  <cols>
    <col collapsed="false" customWidth="true" hidden="false" outlineLevel="0" max="1" min="1" style="0" width="27.99"/>
    <col collapsed="false" customWidth="true" hidden="false" outlineLevel="0" max="2" min="2" style="0" width="5.28"/>
    <col collapsed="false" customWidth="true" hidden="false" outlineLevel="0" max="8" min="3" style="0" width="5.01"/>
    <col collapsed="false" customWidth="true" hidden="false" outlineLevel="0" max="1025" min="9" style="0" width="8.67"/>
  </cols>
  <sheetData>
    <row r="1" customFormat="false" ht="15" hidden="false" customHeight="false" outlineLevel="0" collapsed="false">
      <c r="A1" s="251"/>
      <c r="B1" s="252" t="s">
        <v>569</v>
      </c>
      <c r="C1" s="252" t="s">
        <v>123</v>
      </c>
      <c r="D1" s="252" t="s">
        <v>124</v>
      </c>
      <c r="E1" s="252" t="s">
        <v>127</v>
      </c>
      <c r="F1" s="252" t="s">
        <v>126</v>
      </c>
      <c r="G1" s="252" t="s">
        <v>125</v>
      </c>
      <c r="H1" s="253" t="s">
        <v>139</v>
      </c>
      <c r="I1" s="254"/>
    </row>
    <row r="2" customFormat="false" ht="15" hidden="false" customHeight="false" outlineLevel="0" collapsed="false">
      <c r="A2" s="255" t="s">
        <v>682</v>
      </c>
      <c r="B2" s="256" t="n">
        <v>9507882.59797092</v>
      </c>
      <c r="C2" s="256" t="n">
        <f aca="false">4300000*0.753*1.22</f>
        <v>3950238</v>
      </c>
      <c r="D2" s="256" t="n">
        <f aca="false">5415000*0.51+N("PCP")+890700*0.84+N("Psych")</f>
        <v>3509838</v>
      </c>
      <c r="E2" s="256" t="n">
        <f aca="false">1140000*0.491*1.39</f>
        <v>778038.6</v>
      </c>
      <c r="F2" s="256" t="n">
        <f aca="false">1730000*0.47*1.41</f>
        <v>1146471</v>
      </c>
      <c r="G2" s="256" t="n">
        <f aca="false">3250000*0.81*1.216</f>
        <v>3201120</v>
      </c>
      <c r="H2" s="256" t="n">
        <v>1700000</v>
      </c>
      <c r="J2" s="257"/>
      <c r="K2" s="257"/>
      <c r="L2" s="257"/>
      <c r="M2" s="257"/>
      <c r="N2" s="257"/>
      <c r="O2" s="257"/>
      <c r="P2" s="257"/>
    </row>
    <row r="3" customFormat="false" ht="15" hidden="false" customHeight="false" outlineLevel="0" collapsed="false">
      <c r="A3" s="255" t="s">
        <v>683</v>
      </c>
      <c r="B3" s="186" t="n">
        <v>0.65</v>
      </c>
      <c r="C3" s="186" t="n">
        <v>0.4451</v>
      </c>
      <c r="D3" s="186" t="n">
        <v>0.5044</v>
      </c>
      <c r="E3" s="186" t="n">
        <v>0.4634</v>
      </c>
      <c r="F3" s="186" t="n">
        <v>0.5715</v>
      </c>
      <c r="G3" s="186" t="n">
        <v>0.4859</v>
      </c>
      <c r="H3" s="258" t="n">
        <v>0.4041</v>
      </c>
    </row>
    <row r="4" customFormat="false" ht="15" hidden="false" customHeight="false" outlineLevel="0" collapsed="false">
      <c r="A4" s="255" t="s">
        <v>684</v>
      </c>
      <c r="B4" s="186" t="n">
        <v>0.695566205718846</v>
      </c>
      <c r="C4" s="186" t="n">
        <f aca="false">($D4+$F4)/2</f>
        <v>0.72</v>
      </c>
      <c r="D4" s="186" t="n">
        <f aca="false">0.5+0.5*0.34</f>
        <v>0.67</v>
      </c>
      <c r="E4" s="186" t="n">
        <f aca="false">($D4+$F4)/2</f>
        <v>0.72</v>
      </c>
      <c r="F4" s="186" t="n">
        <f aca="false">0.5+0.5*0.54</f>
        <v>0.77</v>
      </c>
      <c r="G4" s="186" t="n">
        <f aca="false">0.5+0.5*0.54</f>
        <v>0.77</v>
      </c>
      <c r="H4" s="258" t="n">
        <f aca="false">($D4+$F4)/2</f>
        <v>0.72</v>
      </c>
    </row>
    <row r="5" customFormat="false" ht="15" hidden="false" customHeight="false" outlineLevel="0" collapsed="false">
      <c r="A5" s="255" t="s">
        <v>685</v>
      </c>
      <c r="B5" s="259" t="n">
        <v>161</v>
      </c>
      <c r="C5" s="259" t="n">
        <v>186</v>
      </c>
      <c r="D5" s="259" t="n">
        <v>175</v>
      </c>
      <c r="E5" s="259" t="n">
        <v>180</v>
      </c>
      <c r="F5" s="259" t="n">
        <v>196</v>
      </c>
      <c r="G5" s="259" t="n">
        <v>196</v>
      </c>
      <c r="H5" s="260" t="n">
        <f aca="false">AVERAGE(B5,C5,D5,E5,F5,G5)</f>
        <v>182.333333333333</v>
      </c>
    </row>
    <row r="6" customFormat="false" ht="15.75" hidden="false" customHeight="false" outlineLevel="0" collapsed="false">
      <c r="A6" s="261" t="s">
        <v>686</v>
      </c>
      <c r="B6" s="262" t="n">
        <v>15</v>
      </c>
      <c r="C6" s="262" t="n">
        <v>3.5</v>
      </c>
      <c r="D6" s="262" t="n">
        <v>3.5</v>
      </c>
      <c r="E6" s="262" t="n">
        <v>3.5</v>
      </c>
      <c r="F6" s="262" t="n">
        <v>3.5</v>
      </c>
      <c r="G6" s="262" t="n">
        <v>3.5</v>
      </c>
      <c r="H6" s="263" t="n">
        <v>0.75</v>
      </c>
    </row>
    <row r="7" customFormat="false" ht="15" hidden="false" customHeight="false" outlineLevel="0" collapsed="false">
      <c r="A7" s="264" t="s">
        <v>687</v>
      </c>
      <c r="B7" s="186" t="n">
        <v>1.01</v>
      </c>
      <c r="C7" s="186" t="n">
        <v>1.01</v>
      </c>
      <c r="D7" s="186" t="n">
        <v>1.01</v>
      </c>
      <c r="E7" s="186" t="n">
        <v>1.01</v>
      </c>
      <c r="F7" s="186" t="n">
        <v>1.01</v>
      </c>
      <c r="G7" s="186" t="n">
        <v>1.01</v>
      </c>
      <c r="H7" s="186" t="n">
        <v>1.01</v>
      </c>
    </row>
    <row r="8" customFormat="false" ht="15" hidden="false" customHeight="false" outlineLevel="0" collapsed="false">
      <c r="A8" s="264" t="s">
        <v>688</v>
      </c>
      <c r="B8" s="186" t="n">
        <f aca="false">B3*1.03</f>
        <v>0.6695</v>
      </c>
      <c r="C8" s="186" t="n">
        <f aca="false">C3*1.03</f>
        <v>0.458453</v>
      </c>
      <c r="D8" s="186" t="n">
        <f aca="false">D3*1.03</f>
        <v>0.519532</v>
      </c>
      <c r="E8" s="186" t="n">
        <f aca="false">E3*1.03</f>
        <v>0.477302</v>
      </c>
      <c r="F8" s="186" t="n">
        <f aca="false">F3*1.03</f>
        <v>0.588645</v>
      </c>
      <c r="G8" s="186" t="n">
        <f aca="false">G3*1.03</f>
        <v>0.500477</v>
      </c>
      <c r="H8" s="186" t="n">
        <f aca="false">H3*1.03</f>
        <v>0.416223</v>
      </c>
    </row>
    <row r="9" customFormat="false" ht="15" hidden="false" customHeight="false" outlineLevel="0" collapsed="false">
      <c r="A9" s="264" t="s">
        <v>689</v>
      </c>
      <c r="B9" s="186" t="n">
        <v>0.99</v>
      </c>
      <c r="C9" s="186" t="n">
        <v>0.99</v>
      </c>
      <c r="D9" s="186" t="n">
        <v>0.99</v>
      </c>
      <c r="E9" s="186" t="n">
        <v>0.99</v>
      </c>
      <c r="F9" s="186" t="n">
        <v>0.99</v>
      </c>
      <c r="G9" s="186" t="n">
        <v>0.99</v>
      </c>
      <c r="H9" s="186" t="n">
        <v>0.99</v>
      </c>
    </row>
    <row r="10" customFormat="false" ht="15" hidden="false" customHeight="false" outlineLevel="0" collapsed="false">
      <c r="A10" s="264" t="s">
        <v>690</v>
      </c>
      <c r="B10" s="186" t="n">
        <f aca="false">B4*0.97</f>
        <v>0.67469921954728</v>
      </c>
      <c r="C10" s="186" t="n">
        <f aca="false">C4*0.97</f>
        <v>0.6984</v>
      </c>
      <c r="D10" s="186" t="n">
        <f aca="false">D4*0.97</f>
        <v>0.6499</v>
      </c>
      <c r="E10" s="186" t="n">
        <f aca="false">E4*0.97</f>
        <v>0.6984</v>
      </c>
      <c r="F10" s="186" t="n">
        <f aca="false">F4*0.97</f>
        <v>0.7469</v>
      </c>
      <c r="G10" s="186" t="n">
        <f aca="false">G4*0.97</f>
        <v>0.7469</v>
      </c>
      <c r="H10" s="186" t="n">
        <f aca="false">H4*0.97</f>
        <v>0.6984</v>
      </c>
      <c r="Q10" s="94"/>
      <c r="R10" s="94"/>
    </row>
    <row r="11" customFormat="false" ht="15" hidden="false" customHeight="false" outlineLevel="0" collapsed="false">
      <c r="A11" s="264" t="s">
        <v>691</v>
      </c>
      <c r="B11" s="186" t="n">
        <v>1.01</v>
      </c>
      <c r="C11" s="186" t="n">
        <v>1.01</v>
      </c>
      <c r="D11" s="186" t="n">
        <v>1.01</v>
      </c>
      <c r="E11" s="186" t="n">
        <v>1.01</v>
      </c>
      <c r="F11" s="186" t="n">
        <v>1.01</v>
      </c>
      <c r="G11" s="186" t="n">
        <v>1.01</v>
      </c>
      <c r="H11" s="186" t="n">
        <v>1.01</v>
      </c>
      <c r="Q11" s="107"/>
      <c r="R11" s="107"/>
    </row>
    <row r="12" customFormat="false" ht="15" hidden="false" customHeight="false" outlineLevel="0" collapsed="false">
      <c r="A12" s="264" t="s">
        <v>692</v>
      </c>
      <c r="B12" s="259" t="n">
        <f aca="false">B5*1.03</f>
        <v>165.83</v>
      </c>
      <c r="C12" s="259" t="n">
        <f aca="false">C5*1.03</f>
        <v>191.58</v>
      </c>
      <c r="D12" s="259" t="n">
        <f aca="false">D5*1.03</f>
        <v>180.25</v>
      </c>
      <c r="E12" s="259" t="n">
        <f aca="false">E5*1.03</f>
        <v>185.4</v>
      </c>
      <c r="F12" s="259" t="n">
        <f aca="false">F5*1.03</f>
        <v>201.88</v>
      </c>
      <c r="G12" s="259" t="n">
        <f aca="false">G5*1.03</f>
        <v>201.88</v>
      </c>
      <c r="H12" s="259" t="n">
        <f aca="false">H5*1.03</f>
        <v>187.803333333333</v>
      </c>
    </row>
    <row r="13" customFormat="false" ht="15" hidden="false" customHeight="false" outlineLevel="0" collapsed="false">
      <c r="A13" s="264" t="s">
        <v>693</v>
      </c>
      <c r="B13" s="186" t="n">
        <v>1.01</v>
      </c>
      <c r="C13" s="186" t="n">
        <v>1.01</v>
      </c>
      <c r="D13" s="186" t="n">
        <v>1.01</v>
      </c>
      <c r="E13" s="186" t="n">
        <v>1.01</v>
      </c>
      <c r="F13" s="186" t="n">
        <v>1.01</v>
      </c>
      <c r="G13" s="186" t="n">
        <v>1.01</v>
      </c>
      <c r="H13" s="186" t="n">
        <v>1.01</v>
      </c>
    </row>
    <row r="14" customFormat="false" ht="15" hidden="false" customHeight="false" outlineLevel="0" collapsed="false">
      <c r="A14" s="264" t="s">
        <v>694</v>
      </c>
      <c r="B14" s="256" t="n">
        <f aca="false">B2*1.03</f>
        <v>9793119.07591005</v>
      </c>
      <c r="C14" s="256" t="n">
        <f aca="false">C2*1.03</f>
        <v>4068745.14</v>
      </c>
      <c r="D14" s="256" t="n">
        <f aca="false">D2*1.03</f>
        <v>3615133.14</v>
      </c>
      <c r="E14" s="256" t="n">
        <f aca="false">E2*1.03</f>
        <v>801379.758</v>
      </c>
      <c r="F14" s="256" t="n">
        <f aca="false">F2*1.03</f>
        <v>1180865.13</v>
      </c>
      <c r="G14" s="256" t="n">
        <f aca="false">G2*1.03</f>
        <v>3297153.6</v>
      </c>
      <c r="H14" s="256" t="n">
        <f aca="false">H2*1.03</f>
        <v>1751000</v>
      </c>
      <c r="J14" s="265"/>
      <c r="Q14" s="107"/>
      <c r="R14" s="107"/>
    </row>
    <row r="15" customFormat="false" ht="15" hidden="false" customHeight="false" outlineLevel="0" collapsed="false">
      <c r="A15" s="264" t="s">
        <v>695</v>
      </c>
      <c r="B15" s="189" t="n">
        <v>1.6</v>
      </c>
      <c r="C15" s="189" t="n">
        <v>1.6</v>
      </c>
      <c r="D15" s="189" t="n">
        <v>1.6</v>
      </c>
      <c r="E15" s="189" t="n">
        <v>1.6</v>
      </c>
      <c r="F15" s="189" t="n">
        <v>1.6</v>
      </c>
      <c r="G15" s="189" t="n">
        <v>1.6</v>
      </c>
      <c r="H15" s="189" t="n">
        <v>1.6</v>
      </c>
      <c r="Q15" s="96"/>
      <c r="R15" s="96"/>
    </row>
    <row r="16" customFormat="false" ht="15" hidden="false" customHeight="false" outlineLevel="0" collapsed="false">
      <c r="A16" s="264" t="s">
        <v>696</v>
      </c>
      <c r="B16" s="190" t="n">
        <v>1.01</v>
      </c>
      <c r="C16" s="190" t="n">
        <v>1.01</v>
      </c>
      <c r="D16" s="190" t="n">
        <v>1.01</v>
      </c>
      <c r="E16" s="190" t="n">
        <v>1.01</v>
      </c>
      <c r="F16" s="190" t="n">
        <v>1.01</v>
      </c>
      <c r="G16" s="190" t="n">
        <v>1.01</v>
      </c>
      <c r="H16" s="190" t="n">
        <v>1.01</v>
      </c>
    </row>
    <row r="17" customFormat="false" ht="15" hidden="false" customHeight="false" outlineLevel="0" collapsed="false">
      <c r="A17" s="264" t="s">
        <v>697</v>
      </c>
      <c r="B17" s="190" t="n">
        <f aca="false">B15*B16</f>
        <v>1.616</v>
      </c>
      <c r="C17" s="190" t="n">
        <f aca="false">C15*C16</f>
        <v>1.616</v>
      </c>
      <c r="D17" s="190" t="n">
        <f aca="false">D15*D16</f>
        <v>1.616</v>
      </c>
      <c r="E17" s="190" t="n">
        <f aca="false">E15*E16</f>
        <v>1.616</v>
      </c>
      <c r="F17" s="190" t="n">
        <f aca="false">F15*F16</f>
        <v>1.616</v>
      </c>
      <c r="G17" s="190" t="n">
        <f aca="false">G15*G16</f>
        <v>1.616</v>
      </c>
      <c r="H17" s="190" t="n">
        <f aca="false">H15*H16</f>
        <v>1.616</v>
      </c>
    </row>
    <row r="18" customFormat="false" ht="15" hidden="false" customHeight="false" outlineLevel="0" collapsed="false">
      <c r="A18" s="264" t="s">
        <v>698</v>
      </c>
      <c r="B18" s="266" t="n">
        <f aca="false">B2*200</f>
        <v>1901576519.59418</v>
      </c>
      <c r="C18" s="266" t="n">
        <f aca="false">C2*200</f>
        <v>790047600</v>
      </c>
      <c r="D18" s="266" t="n">
        <f aca="false">D2*200</f>
        <v>701967600</v>
      </c>
      <c r="E18" s="266" t="n">
        <f aca="false">E2*200</f>
        <v>155607720</v>
      </c>
      <c r="F18" s="266" t="n">
        <f aca="false">F2*200</f>
        <v>229294200</v>
      </c>
      <c r="G18" s="266" t="n">
        <f aca="false">G2*200</f>
        <v>640224000</v>
      </c>
      <c r="H18" s="266" t="n">
        <f aca="false">H2*200</f>
        <v>340000000</v>
      </c>
    </row>
    <row r="19" customFormat="false" ht="15" hidden="false" customHeight="false" outlineLevel="0" collapsed="false">
      <c r="A19" s="264" t="s">
        <v>699</v>
      </c>
      <c r="B19" s="190" t="n">
        <v>1.01</v>
      </c>
      <c r="C19" s="190" t="n">
        <v>1.01</v>
      </c>
      <c r="D19" s="190" t="n">
        <v>1.01</v>
      </c>
      <c r="E19" s="190" t="n">
        <v>1.01</v>
      </c>
      <c r="F19" s="190" t="n">
        <v>1.01</v>
      </c>
      <c r="G19" s="190" t="n">
        <v>1.01</v>
      </c>
      <c r="H19" s="190" t="n">
        <v>1.01</v>
      </c>
    </row>
    <row r="20" customFormat="false" ht="15" hidden="false" customHeight="false" outlineLevel="0" collapsed="false">
      <c r="A20" s="264" t="s">
        <v>700</v>
      </c>
      <c r="B20" s="266" t="n">
        <f aca="false">B18*B19</f>
        <v>1920592284.79013</v>
      </c>
      <c r="C20" s="266" t="n">
        <f aca="false">C18*C19</f>
        <v>797948076</v>
      </c>
      <c r="D20" s="266" t="n">
        <f aca="false">D18*D19</f>
        <v>708987276</v>
      </c>
      <c r="E20" s="266" t="n">
        <f aca="false">E18*E19</f>
        <v>157163797.2</v>
      </c>
      <c r="F20" s="266" t="n">
        <f aca="false">F18*F19</f>
        <v>231587142</v>
      </c>
      <c r="G20" s="266" t="n">
        <f aca="false">G18*G19</f>
        <v>646626240</v>
      </c>
      <c r="H20" s="266" t="n">
        <f aca="false">H18*H19</f>
        <v>343400000</v>
      </c>
    </row>
    <row r="22" customFormat="false" ht="15" hidden="false" customHeight="false" outlineLevel="0" collapsed="false">
      <c r="A22" s="267" t="s">
        <v>701</v>
      </c>
      <c r="B22" s="268" t="n">
        <v>0.5</v>
      </c>
    </row>
    <row r="23" customFormat="false" ht="15" hidden="false" customHeight="false" outlineLevel="0" collapsed="false">
      <c r="A23" s="267" t="s">
        <v>702</v>
      </c>
      <c r="B23" s="268" t="n">
        <v>0.3</v>
      </c>
    </row>
    <row r="24" customFormat="false" ht="15" hidden="false" customHeight="false" outlineLevel="0" collapsed="false">
      <c r="A24" s="267" t="s">
        <v>703</v>
      </c>
      <c r="B24" s="269" t="n">
        <v>0.15</v>
      </c>
    </row>
    <row r="25" customFormat="false" ht="15" hidden="false" customHeight="false" outlineLevel="0" collapsed="false">
      <c r="A25" s="267" t="s">
        <v>704</v>
      </c>
      <c r="B25" s="269" t="n">
        <v>0.15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1:O1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7"/>
    <col collapsed="false" customWidth="true" hidden="false" outlineLevel="0" max="2" min="2" style="0" width="41.71"/>
    <col collapsed="false" customWidth="true" hidden="false" outlineLevel="0" max="1025" min="3" style="0" width="8.67"/>
  </cols>
  <sheetData>
    <row r="1" customFormat="false" ht="15" hidden="false" customHeight="false" outlineLevel="0" collapsed="false">
      <c r="A1" s="0" t="s">
        <v>705</v>
      </c>
      <c r="B1" s="270" t="s">
        <v>706</v>
      </c>
      <c r="C1" s="271"/>
      <c r="D1" s="270" t="s">
        <v>707</v>
      </c>
      <c r="E1" s="270" t="s">
        <v>708</v>
      </c>
      <c r="F1" s="270" t="s">
        <v>709</v>
      </c>
      <c r="G1" s="270" t="s">
        <v>710</v>
      </c>
      <c r="H1" s="270" t="s">
        <v>711</v>
      </c>
      <c r="I1" s="270" t="s">
        <v>712</v>
      </c>
      <c r="J1" s="270" t="s">
        <v>713</v>
      </c>
      <c r="K1" s="270" t="s">
        <v>714</v>
      </c>
      <c r="L1" s="270" t="s">
        <v>715</v>
      </c>
      <c r="M1" s="270" t="s">
        <v>716</v>
      </c>
      <c r="N1" s="270" t="s">
        <v>717</v>
      </c>
      <c r="O1" s="272"/>
    </row>
    <row r="2" customFormat="false" ht="15" hidden="true" customHeight="false" outlineLevel="0" collapsed="false"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</row>
    <row r="3" customFormat="false" ht="15" hidden="true" customHeight="false" outlineLevel="0" collapsed="false">
      <c r="B3" s="273" t="s">
        <v>718</v>
      </c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2"/>
    </row>
    <row r="4" customFormat="false" ht="15" hidden="true" customHeight="false" outlineLevel="0" collapsed="false">
      <c r="B4" s="272"/>
      <c r="C4" s="272"/>
      <c r="D4" s="275" t="n">
        <v>1.2225</v>
      </c>
      <c r="E4" s="275" t="n">
        <v>1.2206</v>
      </c>
      <c r="F4" s="275" t="n">
        <v>1.2163</v>
      </c>
      <c r="G4" s="275" t="n">
        <v>1.2218</v>
      </c>
      <c r="H4" s="275" t="n">
        <v>1.2195</v>
      </c>
      <c r="I4" s="275" t="n">
        <v>1.2205</v>
      </c>
      <c r="J4" s="275" t="n">
        <v>1.2239</v>
      </c>
      <c r="K4" s="275" t="n">
        <v>1.2283</v>
      </c>
      <c r="L4" s="275" t="n">
        <v>1.232</v>
      </c>
      <c r="M4" s="275" t="n">
        <v>1.2347</v>
      </c>
      <c r="N4" s="275" t="n">
        <v>1.2362</v>
      </c>
      <c r="O4" s="272"/>
    </row>
    <row r="5" customFormat="false" ht="15" hidden="true" customHeight="false" outlineLevel="0" collapsed="false"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2"/>
      <c r="O5" s="272"/>
    </row>
    <row r="6" customFormat="false" ht="15" hidden="true" customHeight="false" outlineLevel="0" collapsed="false">
      <c r="B6" s="276" t="s">
        <v>719</v>
      </c>
      <c r="C6" s="272"/>
      <c r="D6" s="275" t="n">
        <v>0.7835</v>
      </c>
      <c r="E6" s="275" t="n">
        <v>0.7837</v>
      </c>
      <c r="F6" s="275" t="n">
        <v>0.7817</v>
      </c>
      <c r="G6" s="275" t="n">
        <v>0.7776</v>
      </c>
      <c r="H6" s="275" t="n">
        <v>0.7726</v>
      </c>
      <c r="I6" s="275" t="n">
        <v>0.7678</v>
      </c>
      <c r="J6" s="275" t="n">
        <v>0.7639</v>
      </c>
      <c r="K6" s="275" t="n">
        <v>0.7611</v>
      </c>
      <c r="L6" s="275" t="n">
        <v>0.7592</v>
      </c>
      <c r="M6" s="275" t="n">
        <v>0.7579</v>
      </c>
      <c r="N6" s="275" t="n">
        <v>0.7571</v>
      </c>
      <c r="O6" s="272"/>
    </row>
    <row r="7" customFormat="false" ht="15" hidden="true" customHeight="false" outlineLevel="0" collapsed="false">
      <c r="A7" s="0" t="str">
        <f aca="false">IFERROR(INDEX(ES!$B$6:$B$18,MATCH(B7,ES!$B$6:$B$18,0)),"")</f>
        <v/>
      </c>
      <c r="B7" s="275" t="s">
        <v>720</v>
      </c>
      <c r="C7" s="275" t="s">
        <v>535</v>
      </c>
      <c r="D7" s="275" t="n">
        <v>0.095</v>
      </c>
      <c r="E7" s="275" t="n">
        <v>0.0928</v>
      </c>
      <c r="F7" s="275" t="n">
        <v>0.0904</v>
      </c>
      <c r="G7" s="275" t="n">
        <v>0.0874</v>
      </c>
      <c r="H7" s="275" t="n">
        <v>0.0843</v>
      </c>
      <c r="I7" s="275" t="n">
        <v>0.0817</v>
      </c>
      <c r="J7" s="275" t="n">
        <v>0.0797</v>
      </c>
      <c r="K7" s="275" t="n">
        <v>0.0784</v>
      </c>
      <c r="L7" s="275" t="n">
        <v>0.0775</v>
      </c>
      <c r="M7" s="275" t="n">
        <v>0.0769</v>
      </c>
      <c r="N7" s="275" t="n">
        <v>0.0766</v>
      </c>
      <c r="O7" s="272"/>
    </row>
    <row r="8" customFormat="false" ht="15" hidden="true" customHeight="false" outlineLevel="0" collapsed="false">
      <c r="A8" s="0" t="str">
        <f aca="false">IFERROR(INDEX(ES!$B$6:$B$18,MATCH(B8,ES!$B$6:$B$18,0)),"")</f>
        <v/>
      </c>
      <c r="B8" s="275" t="s">
        <v>720</v>
      </c>
      <c r="C8" s="275" t="s">
        <v>721</v>
      </c>
      <c r="D8" s="275" t="n">
        <v>0.0285</v>
      </c>
      <c r="E8" s="275" t="n">
        <v>0.0279</v>
      </c>
      <c r="F8" s="275" t="n">
        <v>0.0271</v>
      </c>
      <c r="G8" s="275" t="n">
        <v>0.0262</v>
      </c>
      <c r="H8" s="275" t="n">
        <v>0.0253</v>
      </c>
      <c r="I8" s="275" t="n">
        <v>0.0245</v>
      </c>
      <c r="J8" s="275" t="n">
        <v>0.0239</v>
      </c>
      <c r="K8" s="275" t="n">
        <v>0.0235</v>
      </c>
      <c r="L8" s="275" t="n">
        <v>0.0233</v>
      </c>
      <c r="M8" s="275" t="n">
        <v>0.0231</v>
      </c>
      <c r="N8" s="275" t="n">
        <v>0.023</v>
      </c>
      <c r="O8" s="272"/>
    </row>
    <row r="9" customFormat="false" ht="15" hidden="true" customHeight="false" outlineLevel="0" collapsed="false">
      <c r="A9" s="0" t="str">
        <f aca="false">IFERROR(INDEX(ES!$B$6:$B$18,MATCH(B9,ES!$B$6:$B$18,0)),"")</f>
        <v/>
      </c>
      <c r="B9" s="275" t="s">
        <v>720</v>
      </c>
      <c r="C9" s="275" t="s">
        <v>592</v>
      </c>
      <c r="D9" s="275" t="n">
        <v>0.0665</v>
      </c>
      <c r="E9" s="275" t="n">
        <v>0.065</v>
      </c>
      <c r="F9" s="275" t="n">
        <v>0.0633</v>
      </c>
      <c r="G9" s="275" t="n">
        <v>0.0612</v>
      </c>
      <c r="H9" s="275" t="n">
        <v>0.059</v>
      </c>
      <c r="I9" s="275" t="n">
        <v>0.0572</v>
      </c>
      <c r="J9" s="275" t="n">
        <v>0.0558</v>
      </c>
      <c r="K9" s="275" t="n">
        <v>0.0549</v>
      </c>
      <c r="L9" s="275" t="n">
        <v>0.0542</v>
      </c>
      <c r="M9" s="275" t="n">
        <v>0.0538</v>
      </c>
      <c r="N9" s="275" t="n">
        <v>0.0536</v>
      </c>
      <c r="O9" s="272"/>
    </row>
    <row r="10" customFormat="false" ht="15" hidden="true" customHeight="false" outlineLevel="0" collapsed="false">
      <c r="A10" s="0" t="str">
        <f aca="false">IFERROR(INDEX(ES!$B$6:$B$18,MATCH(B10,ES!$B$6:$B$18,0)),"")</f>
        <v/>
      </c>
      <c r="B10" s="275" t="s">
        <v>722</v>
      </c>
      <c r="C10" s="275" t="s">
        <v>535</v>
      </c>
      <c r="D10" s="275" t="n">
        <v>0.26</v>
      </c>
      <c r="E10" s="275" t="n">
        <v>0.2691</v>
      </c>
      <c r="F10" s="275" t="n">
        <v>0.2753</v>
      </c>
      <c r="G10" s="275" t="n">
        <v>0.2814</v>
      </c>
      <c r="H10" s="275" t="n">
        <v>0.2866</v>
      </c>
      <c r="I10" s="275" t="n">
        <v>0.2905</v>
      </c>
      <c r="J10" s="275" t="n">
        <v>0.2933</v>
      </c>
      <c r="K10" s="275" t="n">
        <v>0.295</v>
      </c>
      <c r="L10" s="275" t="n">
        <v>0.2962</v>
      </c>
      <c r="M10" s="275" t="n">
        <v>0.2969</v>
      </c>
      <c r="N10" s="275" t="n">
        <v>0.2973</v>
      </c>
      <c r="O10" s="272"/>
    </row>
    <row r="11" customFormat="false" ht="15" hidden="true" customHeight="false" outlineLevel="0" collapsed="false">
      <c r="A11" s="0" t="str">
        <f aca="false">IFERROR(INDEX(ES!$B$6:$B$18,MATCH(B11,ES!$B$6:$B$18,0)),"")</f>
        <v/>
      </c>
      <c r="B11" s="275" t="s">
        <v>722</v>
      </c>
      <c r="C11" s="275" t="s">
        <v>721</v>
      </c>
      <c r="D11" s="275" t="n">
        <v>0.078</v>
      </c>
      <c r="E11" s="275" t="n">
        <v>0.0807</v>
      </c>
      <c r="F11" s="275" t="n">
        <v>0.0826</v>
      </c>
      <c r="G11" s="275" t="n">
        <v>0.0844</v>
      </c>
      <c r="H11" s="275" t="n">
        <v>0.086</v>
      </c>
      <c r="I11" s="275" t="n">
        <v>0.0872</v>
      </c>
      <c r="J11" s="275" t="n">
        <v>0.088</v>
      </c>
      <c r="K11" s="275" t="n">
        <v>0.0885</v>
      </c>
      <c r="L11" s="275" t="n">
        <v>0.0889</v>
      </c>
      <c r="M11" s="275" t="n">
        <v>0.0891</v>
      </c>
      <c r="N11" s="275" t="n">
        <v>0.0892</v>
      </c>
      <c r="O11" s="272"/>
    </row>
    <row r="12" customFormat="false" ht="15" hidden="true" customHeight="false" outlineLevel="0" collapsed="false">
      <c r="A12" s="0" t="str">
        <f aca="false">IFERROR(INDEX(ES!$B$6:$B$18,MATCH(B12,ES!$B$6:$B$18,0)),"")</f>
        <v/>
      </c>
      <c r="B12" s="275" t="s">
        <v>722</v>
      </c>
      <c r="C12" s="275" t="s">
        <v>592</v>
      </c>
      <c r="D12" s="275" t="n">
        <v>0.182</v>
      </c>
      <c r="E12" s="275" t="n">
        <v>0.1884</v>
      </c>
      <c r="F12" s="275" t="n">
        <v>0.1927</v>
      </c>
      <c r="G12" s="275" t="n">
        <v>0.197</v>
      </c>
      <c r="H12" s="275" t="n">
        <v>0.2007</v>
      </c>
      <c r="I12" s="275" t="n">
        <v>0.2034</v>
      </c>
      <c r="J12" s="275" t="n">
        <v>0.2053</v>
      </c>
      <c r="K12" s="275" t="n">
        <v>0.2065</v>
      </c>
      <c r="L12" s="275" t="n">
        <v>0.2073</v>
      </c>
      <c r="M12" s="275" t="n">
        <v>0.2078</v>
      </c>
      <c r="N12" s="275" t="n">
        <v>0.2081</v>
      </c>
      <c r="O12" s="272"/>
    </row>
    <row r="13" customFormat="false" ht="15" hidden="true" customHeight="false" outlineLevel="0" collapsed="false">
      <c r="A13" s="0" t="str">
        <f aca="false">IFERROR(INDEX(ES!$B$6:$B$18,MATCH(B13,ES!$B$6:$B$18,0)),"")</f>
        <v/>
      </c>
      <c r="B13" s="275" t="s">
        <v>723</v>
      </c>
      <c r="C13" s="275" t="s">
        <v>535</v>
      </c>
      <c r="D13" s="275" t="n">
        <v>0.117</v>
      </c>
      <c r="E13" s="275" t="n">
        <v>0.1137</v>
      </c>
      <c r="F13" s="275" t="n">
        <v>0.1116</v>
      </c>
      <c r="G13" s="275" t="n">
        <v>0.109</v>
      </c>
      <c r="H13" s="275" t="n">
        <v>0.1063</v>
      </c>
      <c r="I13" s="275" t="n">
        <v>0.1041</v>
      </c>
      <c r="J13" s="275" t="n">
        <v>0.1024</v>
      </c>
      <c r="K13" s="275" t="n">
        <v>0.1011</v>
      </c>
      <c r="L13" s="275" t="n">
        <v>0.1003</v>
      </c>
      <c r="M13" s="275" t="n">
        <v>0.0998</v>
      </c>
      <c r="N13" s="275" t="n">
        <v>0.0994</v>
      </c>
      <c r="O13" s="272"/>
    </row>
    <row r="14" customFormat="false" ht="15" hidden="true" customHeight="false" outlineLevel="0" collapsed="false">
      <c r="A14" s="0" t="str">
        <f aca="false">IFERROR(INDEX(ES!$B$6:$B$18,MATCH(B14,ES!$B$6:$B$18,0)),"")</f>
        <v/>
      </c>
      <c r="B14" s="275" t="s">
        <v>723</v>
      </c>
      <c r="C14" s="275" t="s">
        <v>721</v>
      </c>
      <c r="D14" s="275" t="n">
        <v>0.0351</v>
      </c>
      <c r="E14" s="275" t="n">
        <v>0.0341</v>
      </c>
      <c r="F14" s="275" t="n">
        <v>0.0335</v>
      </c>
      <c r="G14" s="275" t="n">
        <v>0.0327</v>
      </c>
      <c r="H14" s="275" t="n">
        <v>0.0319</v>
      </c>
      <c r="I14" s="275" t="n">
        <v>0.0312</v>
      </c>
      <c r="J14" s="275" t="n">
        <v>0.0307</v>
      </c>
      <c r="K14" s="275" t="n">
        <v>0.0303</v>
      </c>
      <c r="L14" s="275" t="n">
        <v>0.0301</v>
      </c>
      <c r="M14" s="275" t="n">
        <v>0.0299</v>
      </c>
      <c r="N14" s="275" t="n">
        <v>0.0298</v>
      </c>
      <c r="O14" s="272"/>
    </row>
    <row r="15" customFormat="false" ht="15" hidden="true" customHeight="false" outlineLevel="0" collapsed="false">
      <c r="A15" s="0" t="str">
        <f aca="false">IFERROR(INDEX(ES!$B$6:$B$18,MATCH(B15,ES!$B$6:$B$18,0)),"")</f>
        <v/>
      </c>
      <c r="B15" s="275" t="s">
        <v>723</v>
      </c>
      <c r="C15" s="275" t="s">
        <v>592</v>
      </c>
      <c r="D15" s="275" t="n">
        <v>0.0819</v>
      </c>
      <c r="E15" s="275" t="n">
        <v>0.0796</v>
      </c>
      <c r="F15" s="275" t="n">
        <v>0.0781</v>
      </c>
      <c r="G15" s="275" t="n">
        <v>0.0763</v>
      </c>
      <c r="H15" s="275" t="n">
        <v>0.0744</v>
      </c>
      <c r="I15" s="275" t="n">
        <v>0.0729</v>
      </c>
      <c r="J15" s="275" t="n">
        <v>0.0717</v>
      </c>
      <c r="K15" s="275" t="n">
        <v>0.0708</v>
      </c>
      <c r="L15" s="275" t="n">
        <v>0.0702</v>
      </c>
      <c r="M15" s="275" t="n">
        <v>0.0698</v>
      </c>
      <c r="N15" s="275" t="n">
        <v>0.0696</v>
      </c>
      <c r="O15" s="272"/>
    </row>
    <row r="16" customFormat="false" ht="15" hidden="true" customHeight="false" outlineLevel="0" collapsed="false">
      <c r="A16" s="0" t="str">
        <f aca="false">IFERROR(INDEX(ES!$B$6:$B$18,MATCH(B16,ES!$B$6:$B$18,0)),"")</f>
        <v/>
      </c>
      <c r="B16" s="275" t="s">
        <v>724</v>
      </c>
      <c r="C16" s="275" t="s">
        <v>535</v>
      </c>
      <c r="D16" s="275" t="n">
        <v>0.01</v>
      </c>
      <c r="E16" s="275" t="n">
        <v>0.01</v>
      </c>
      <c r="F16" s="275" t="n">
        <v>0.01</v>
      </c>
      <c r="G16" s="275" t="n">
        <v>0.01</v>
      </c>
      <c r="H16" s="275" t="n">
        <v>0.01</v>
      </c>
      <c r="I16" s="275" t="n">
        <v>0.01</v>
      </c>
      <c r="J16" s="275" t="n">
        <v>0.01</v>
      </c>
      <c r="K16" s="275" t="n">
        <v>0.01</v>
      </c>
      <c r="L16" s="275" t="n">
        <v>0.01</v>
      </c>
      <c r="M16" s="275" t="n">
        <v>0.01</v>
      </c>
      <c r="N16" s="275" t="n">
        <v>0.01</v>
      </c>
      <c r="O16" s="272"/>
    </row>
    <row r="17" customFormat="false" ht="15" hidden="true" customHeight="false" outlineLevel="0" collapsed="false">
      <c r="A17" s="0" t="str">
        <f aca="false">IFERROR(INDEX(ES!$B$6:$B$18,MATCH(B17,ES!$B$6:$B$18,0)),"")</f>
        <v/>
      </c>
      <c r="B17" s="275" t="s">
        <v>724</v>
      </c>
      <c r="C17" s="275" t="s">
        <v>721</v>
      </c>
      <c r="D17" s="275" t="n">
        <v>0.005</v>
      </c>
      <c r="E17" s="275" t="n">
        <v>0.005</v>
      </c>
      <c r="F17" s="275" t="n">
        <v>0.005</v>
      </c>
      <c r="G17" s="275" t="n">
        <v>0.005</v>
      </c>
      <c r="H17" s="275" t="n">
        <v>0.005</v>
      </c>
      <c r="I17" s="275" t="n">
        <v>0.005</v>
      </c>
      <c r="J17" s="275" t="n">
        <v>0.005</v>
      </c>
      <c r="K17" s="275" t="n">
        <v>0.005</v>
      </c>
      <c r="L17" s="275" t="n">
        <v>0.005</v>
      </c>
      <c r="M17" s="275" t="n">
        <v>0.005</v>
      </c>
      <c r="N17" s="275" t="n">
        <v>0.005</v>
      </c>
      <c r="O17" s="272"/>
    </row>
    <row r="18" customFormat="false" ht="15" hidden="true" customHeight="false" outlineLevel="0" collapsed="false">
      <c r="A18" s="0" t="str">
        <f aca="false">IFERROR(INDEX(ES!$B$6:$B$18,MATCH(B18,ES!$B$6:$B$18,0)),"")</f>
        <v/>
      </c>
      <c r="B18" s="275" t="s">
        <v>724</v>
      </c>
      <c r="C18" s="275" t="s">
        <v>592</v>
      </c>
      <c r="D18" s="275" t="n">
        <v>0.005</v>
      </c>
      <c r="E18" s="275" t="n">
        <v>0.005</v>
      </c>
      <c r="F18" s="275" t="n">
        <v>0.005</v>
      </c>
      <c r="G18" s="275" t="n">
        <v>0.005</v>
      </c>
      <c r="H18" s="275" t="n">
        <v>0.005</v>
      </c>
      <c r="I18" s="275" t="n">
        <v>0.005</v>
      </c>
      <c r="J18" s="275" t="n">
        <v>0.005</v>
      </c>
      <c r="K18" s="275" t="n">
        <v>0.005</v>
      </c>
      <c r="L18" s="275" t="n">
        <v>0.005</v>
      </c>
      <c r="M18" s="275" t="n">
        <v>0.005</v>
      </c>
      <c r="N18" s="275" t="n">
        <v>0.005</v>
      </c>
      <c r="O18" s="272"/>
    </row>
    <row r="19" customFormat="false" ht="15" hidden="true" customHeight="false" outlineLevel="0" collapsed="false">
      <c r="A19" s="0" t="str">
        <f aca="false">IFERROR(INDEX(ES!$B$6:$B$18,MATCH(B19,ES!$B$6:$B$18,0)),"")</f>
        <v/>
      </c>
      <c r="B19" s="275" t="s">
        <v>725</v>
      </c>
      <c r="C19" s="275" t="s">
        <v>535</v>
      </c>
      <c r="D19" s="275" t="n">
        <v>0.1725</v>
      </c>
      <c r="E19" s="275" t="n">
        <v>0.1705</v>
      </c>
      <c r="F19" s="275" t="n">
        <v>0.1683</v>
      </c>
      <c r="G19" s="275" t="n">
        <v>0.1655</v>
      </c>
      <c r="H19" s="275" t="n">
        <v>0.1626</v>
      </c>
      <c r="I19" s="275" t="n">
        <v>0.1602</v>
      </c>
      <c r="J19" s="275" t="n">
        <v>0.1584</v>
      </c>
      <c r="K19" s="275" t="n">
        <v>0.1572</v>
      </c>
      <c r="L19" s="275" t="n">
        <v>0.1564</v>
      </c>
      <c r="M19" s="275" t="n">
        <v>0.1558</v>
      </c>
      <c r="N19" s="275" t="n">
        <v>0.1555</v>
      </c>
      <c r="O19" s="272"/>
    </row>
    <row r="20" customFormat="false" ht="15" hidden="true" customHeight="false" outlineLevel="0" collapsed="false">
      <c r="A20" s="0" t="str">
        <f aca="false">IFERROR(INDEX(ES!$B$6:$B$18,MATCH(B20,ES!$B$6:$B$18,0)),"")</f>
        <v/>
      </c>
      <c r="B20" s="275" t="s">
        <v>725</v>
      </c>
      <c r="C20" s="275" t="s">
        <v>721</v>
      </c>
      <c r="D20" s="275" t="n">
        <v>0.0863</v>
      </c>
      <c r="E20" s="275" t="n">
        <v>0.0853</v>
      </c>
      <c r="F20" s="275" t="n">
        <v>0.0842</v>
      </c>
      <c r="G20" s="275" t="n">
        <v>0.0827</v>
      </c>
      <c r="H20" s="275" t="n">
        <v>0.0813</v>
      </c>
      <c r="I20" s="275" t="n">
        <v>0.0801</v>
      </c>
      <c r="J20" s="275" t="n">
        <v>0.0792</v>
      </c>
      <c r="K20" s="275" t="n">
        <v>0.0786</v>
      </c>
      <c r="L20" s="275" t="n">
        <v>0.0782</v>
      </c>
      <c r="M20" s="275" t="n">
        <v>0.0779</v>
      </c>
      <c r="N20" s="275" t="n">
        <v>0.0778</v>
      </c>
      <c r="O20" s="272"/>
    </row>
    <row r="21" customFormat="false" ht="15" hidden="true" customHeight="false" outlineLevel="0" collapsed="false">
      <c r="A21" s="0" t="str">
        <f aca="false">IFERROR(INDEX(ES!$B$6:$B$18,MATCH(B21,ES!$B$6:$B$18,0)),"")</f>
        <v/>
      </c>
      <c r="B21" s="275" t="s">
        <v>725</v>
      </c>
      <c r="C21" s="275" t="s">
        <v>592</v>
      </c>
      <c r="D21" s="275" t="n">
        <v>0.0863</v>
      </c>
      <c r="E21" s="275" t="n">
        <v>0.0853</v>
      </c>
      <c r="F21" s="275" t="n">
        <v>0.0842</v>
      </c>
      <c r="G21" s="275" t="n">
        <v>0.0827</v>
      </c>
      <c r="H21" s="275" t="n">
        <v>0.0813</v>
      </c>
      <c r="I21" s="275" t="n">
        <v>0.0801</v>
      </c>
      <c r="J21" s="275" t="n">
        <v>0.0792</v>
      </c>
      <c r="K21" s="275" t="n">
        <v>0.0786</v>
      </c>
      <c r="L21" s="275" t="n">
        <v>0.0782</v>
      </c>
      <c r="M21" s="275" t="n">
        <v>0.0779</v>
      </c>
      <c r="N21" s="275" t="n">
        <v>0.0778</v>
      </c>
      <c r="O21" s="272"/>
    </row>
    <row r="22" customFormat="false" ht="15" hidden="true" customHeight="false" outlineLevel="0" collapsed="false">
      <c r="A22" s="0" t="str">
        <f aca="false">IFERROR(INDEX(ES!$B$6:$B$18,MATCH(B22,ES!$B$6:$B$18,0)),"")</f>
        <v/>
      </c>
      <c r="B22" s="275" t="s">
        <v>726</v>
      </c>
      <c r="C22" s="275" t="s">
        <v>535</v>
      </c>
      <c r="D22" s="275" t="n">
        <v>0.129</v>
      </c>
      <c r="E22" s="275" t="n">
        <v>0.1275</v>
      </c>
      <c r="F22" s="275" t="n">
        <v>0.1261</v>
      </c>
      <c r="G22" s="275" t="n">
        <v>0.1244</v>
      </c>
      <c r="H22" s="275" t="n">
        <v>0.1227</v>
      </c>
      <c r="I22" s="275" t="n">
        <v>0.1212</v>
      </c>
      <c r="J22" s="275" t="n">
        <v>0.1201</v>
      </c>
      <c r="K22" s="275" t="n">
        <v>0.1194</v>
      </c>
      <c r="L22" s="275" t="n">
        <v>0.1189</v>
      </c>
      <c r="M22" s="275" t="n">
        <v>0.1185</v>
      </c>
      <c r="N22" s="275" t="n">
        <v>0.1183</v>
      </c>
      <c r="O22" s="272"/>
    </row>
    <row r="23" customFormat="false" ht="15" hidden="true" customHeight="false" outlineLevel="0" collapsed="false">
      <c r="A23" s="0" t="str">
        <f aca="false">IFERROR(INDEX(ES!$B$6:$B$18,MATCH(B23,ES!$B$6:$B$18,0)),"")</f>
        <v/>
      </c>
      <c r="B23" s="275" t="s">
        <v>726</v>
      </c>
      <c r="C23" s="275" t="s">
        <v>721</v>
      </c>
      <c r="D23" s="275" t="n">
        <v>0.0645</v>
      </c>
      <c r="E23" s="275" t="n">
        <v>0.0638</v>
      </c>
      <c r="F23" s="275" t="n">
        <v>0.0631</v>
      </c>
      <c r="G23" s="275" t="n">
        <v>0.0622</v>
      </c>
      <c r="H23" s="275" t="n">
        <v>0.0614</v>
      </c>
      <c r="I23" s="275" t="n">
        <v>0.0606</v>
      </c>
      <c r="J23" s="275" t="n">
        <v>0.0601</v>
      </c>
      <c r="K23" s="275" t="n">
        <v>0.0597</v>
      </c>
      <c r="L23" s="275" t="n">
        <v>0.0594</v>
      </c>
      <c r="M23" s="275" t="n">
        <v>0.0593</v>
      </c>
      <c r="N23" s="275" t="n">
        <v>0.0592</v>
      </c>
      <c r="O23" s="272"/>
    </row>
    <row r="24" customFormat="false" ht="15" hidden="true" customHeight="false" outlineLevel="0" collapsed="false">
      <c r="A24" s="0" t="str">
        <f aca="false">IFERROR(INDEX(ES!$B$6:$B$18,MATCH(B24,ES!$B$6:$B$18,0)),"")</f>
        <v/>
      </c>
      <c r="B24" s="275" t="s">
        <v>726</v>
      </c>
      <c r="C24" s="275" t="s">
        <v>592</v>
      </c>
      <c r="D24" s="275" t="n">
        <v>0.0645</v>
      </c>
      <c r="E24" s="275" t="n">
        <v>0.0638</v>
      </c>
      <c r="F24" s="275" t="n">
        <v>0.0631</v>
      </c>
      <c r="G24" s="275" t="n">
        <v>0.0622</v>
      </c>
      <c r="H24" s="275" t="n">
        <v>0.0614</v>
      </c>
      <c r="I24" s="275" t="n">
        <v>0.0606</v>
      </c>
      <c r="J24" s="275" t="n">
        <v>0.0601</v>
      </c>
      <c r="K24" s="275" t="n">
        <v>0.0597</v>
      </c>
      <c r="L24" s="275" t="n">
        <v>0.0594</v>
      </c>
      <c r="M24" s="275" t="n">
        <v>0.0593</v>
      </c>
      <c r="N24" s="275" t="n">
        <v>0.0592</v>
      </c>
      <c r="O24" s="272"/>
    </row>
    <row r="25" customFormat="false" ht="15" hidden="true" customHeight="false" outlineLevel="0" collapsed="false">
      <c r="A25" s="0" t="str">
        <f aca="false">IFERROR(INDEX(ES!$B$6:$B$18,MATCH(B25,ES!$B$6:$B$18,0)),"")</f>
        <v/>
      </c>
      <c r="B25" s="272"/>
      <c r="C25" s="272"/>
      <c r="D25" s="272"/>
      <c r="E25" s="272"/>
      <c r="F25" s="272"/>
      <c r="G25" s="272"/>
      <c r="H25" s="272"/>
      <c r="I25" s="272"/>
      <c r="J25" s="272"/>
      <c r="K25" s="272"/>
      <c r="L25" s="272"/>
      <c r="M25" s="272"/>
      <c r="N25" s="272"/>
      <c r="O25" s="272"/>
    </row>
    <row r="26" customFormat="false" ht="15" hidden="true" customHeight="false" outlineLevel="0" collapsed="false">
      <c r="A26" s="0" t="str">
        <f aca="false">IFERROR(INDEX(ES!$B$6:$B$18,MATCH(B26,ES!$B$6:$B$18,0)),"")</f>
        <v/>
      </c>
      <c r="B26" s="276" t="s">
        <v>727</v>
      </c>
      <c r="C26" s="272"/>
      <c r="D26" s="275" t="n">
        <v>0.1885</v>
      </c>
      <c r="E26" s="275" t="n">
        <v>0.189</v>
      </c>
      <c r="F26" s="275" t="n">
        <v>0.1899</v>
      </c>
      <c r="G26" s="275" t="n">
        <v>0.1915</v>
      </c>
      <c r="H26" s="275" t="n">
        <v>0.1939</v>
      </c>
      <c r="I26" s="275" t="n">
        <v>0.197</v>
      </c>
      <c r="J26" s="275" t="n">
        <v>0.2</v>
      </c>
      <c r="K26" s="275" t="n">
        <v>0.2027</v>
      </c>
      <c r="L26" s="275" t="n">
        <v>0.2047</v>
      </c>
      <c r="M26" s="275" t="n">
        <v>0.2061</v>
      </c>
      <c r="N26" s="275" t="n">
        <v>0.207</v>
      </c>
      <c r="O26" s="272"/>
    </row>
    <row r="27" customFormat="false" ht="15" hidden="true" customHeight="false" outlineLevel="0" collapsed="false">
      <c r="A27" s="0" t="str">
        <f aca="false">IFERROR(INDEX(ES!$B$6:$B$18,MATCH(B27,ES!$B$6:$B$18,0)),"")</f>
        <v/>
      </c>
      <c r="B27" s="275" t="s">
        <v>728</v>
      </c>
      <c r="C27" s="275" t="s">
        <v>535</v>
      </c>
      <c r="D27" s="275" t="n">
        <v>0.0325</v>
      </c>
      <c r="E27" s="275" t="n">
        <v>0.0327</v>
      </c>
      <c r="F27" s="275" t="n">
        <v>0.0334</v>
      </c>
      <c r="G27" s="275" t="n">
        <v>0.035</v>
      </c>
      <c r="H27" s="275" t="n">
        <v>0.0377</v>
      </c>
      <c r="I27" s="275" t="n">
        <v>0.0411</v>
      </c>
      <c r="J27" s="275" t="n">
        <v>0.0446</v>
      </c>
      <c r="K27" s="275" t="n">
        <v>0.0476</v>
      </c>
      <c r="L27" s="275" t="n">
        <v>0.0498</v>
      </c>
      <c r="M27" s="275" t="n">
        <v>0.0513</v>
      </c>
      <c r="N27" s="275" t="n">
        <v>0.0523</v>
      </c>
      <c r="O27" s="272"/>
    </row>
    <row r="28" customFormat="false" ht="15" hidden="true" customHeight="false" outlineLevel="0" collapsed="false">
      <c r="A28" s="0" t="str">
        <f aca="false">IFERROR(INDEX(ES!$B$6:$B$18,MATCH(B28,ES!$B$6:$B$18,0)),"")</f>
        <v/>
      </c>
      <c r="B28" s="275" t="s">
        <v>728</v>
      </c>
      <c r="C28" s="275" t="s">
        <v>721</v>
      </c>
      <c r="D28" s="275" t="n">
        <v>0.0325</v>
      </c>
      <c r="E28" s="275" t="n">
        <v>0.0327</v>
      </c>
      <c r="F28" s="275" t="n">
        <v>0.0334</v>
      </c>
      <c r="G28" s="275" t="n">
        <v>0.035</v>
      </c>
      <c r="H28" s="275" t="n">
        <v>0.0377</v>
      </c>
      <c r="I28" s="275" t="n">
        <v>0.0247</v>
      </c>
      <c r="J28" s="275" t="n">
        <v>0.0223</v>
      </c>
      <c r="K28" s="275" t="n">
        <v>0.0238</v>
      </c>
      <c r="L28" s="275" t="n">
        <v>0.0249</v>
      </c>
      <c r="M28" s="275" t="n">
        <v>0.0257</v>
      </c>
      <c r="N28" s="275" t="n">
        <v>0.0262</v>
      </c>
      <c r="O28" s="272"/>
    </row>
    <row r="29" customFormat="false" ht="15" hidden="true" customHeight="false" outlineLevel="0" collapsed="false">
      <c r="A29" s="0" t="str">
        <f aca="false">IFERROR(INDEX(ES!$B$6:$B$18,MATCH(B29,ES!$B$6:$B$18,0)),"")</f>
        <v/>
      </c>
      <c r="B29" s="275" t="s">
        <v>728</v>
      </c>
      <c r="C29" s="275" t="s">
        <v>592</v>
      </c>
      <c r="D29" s="277" t="s">
        <v>729</v>
      </c>
      <c r="E29" s="277" t="s">
        <v>729</v>
      </c>
      <c r="F29" s="277" t="s">
        <v>729</v>
      </c>
      <c r="G29" s="277" t="s">
        <v>729</v>
      </c>
      <c r="H29" s="277" t="s">
        <v>729</v>
      </c>
      <c r="I29" s="275" t="n">
        <v>0.0165</v>
      </c>
      <c r="J29" s="275" t="n">
        <v>0.0223</v>
      </c>
      <c r="K29" s="275" t="n">
        <v>0.0238</v>
      </c>
      <c r="L29" s="275" t="n">
        <v>0.0249</v>
      </c>
      <c r="M29" s="275" t="n">
        <v>0.0257</v>
      </c>
      <c r="N29" s="275" t="n">
        <v>0.0262</v>
      </c>
      <c r="O29" s="272"/>
    </row>
    <row r="30" customFormat="false" ht="15" hidden="true" customHeight="false" outlineLevel="0" collapsed="false">
      <c r="A30" s="0" t="str">
        <f aca="false">IFERROR(INDEX(ES!$B$6:$B$18,MATCH(B30,ES!$B$6:$B$18,0)),"")</f>
        <v/>
      </c>
      <c r="B30" s="275" t="s">
        <v>730</v>
      </c>
      <c r="C30" s="275" t="s">
        <v>535</v>
      </c>
      <c r="D30" s="275" t="n">
        <v>0.074</v>
      </c>
      <c r="E30" s="275" t="n">
        <v>0.0761</v>
      </c>
      <c r="F30" s="275" t="n">
        <v>0.0777</v>
      </c>
      <c r="G30" s="275" t="n">
        <v>0.0793</v>
      </c>
      <c r="H30" s="275" t="n">
        <v>0.0806</v>
      </c>
      <c r="I30" s="275" t="n">
        <v>0.0816</v>
      </c>
      <c r="J30" s="275" t="n">
        <v>0.0823</v>
      </c>
      <c r="K30" s="275" t="n">
        <v>0.0828</v>
      </c>
      <c r="L30" s="275" t="n">
        <v>0.083</v>
      </c>
      <c r="M30" s="275" t="n">
        <v>0.0832</v>
      </c>
      <c r="N30" s="275" t="n">
        <v>0.0833</v>
      </c>
      <c r="O30" s="272"/>
    </row>
    <row r="31" customFormat="false" ht="15" hidden="true" customHeight="false" outlineLevel="0" collapsed="false">
      <c r="A31" s="0" t="str">
        <f aca="false">IFERROR(INDEX(ES!$B$6:$B$18,MATCH(B31,ES!$B$6:$B$18,0)),"")</f>
        <v/>
      </c>
      <c r="B31" s="275" t="s">
        <v>730</v>
      </c>
      <c r="C31" s="275" t="s">
        <v>721</v>
      </c>
      <c r="D31" s="275" t="n">
        <v>0.037</v>
      </c>
      <c r="E31" s="275" t="n">
        <v>0.038</v>
      </c>
      <c r="F31" s="275" t="n">
        <v>0.0388</v>
      </c>
      <c r="G31" s="275" t="n">
        <v>0.0396</v>
      </c>
      <c r="H31" s="275" t="n">
        <v>0.0403</v>
      </c>
      <c r="I31" s="275" t="n">
        <v>0.0408</v>
      </c>
      <c r="J31" s="275" t="n">
        <v>0.0412</v>
      </c>
      <c r="K31" s="275" t="n">
        <v>0.0414</v>
      </c>
      <c r="L31" s="275" t="n">
        <v>0.0415</v>
      </c>
      <c r="M31" s="275" t="n">
        <v>0.0416</v>
      </c>
      <c r="N31" s="275" t="n">
        <v>0.0417</v>
      </c>
      <c r="O31" s="272"/>
    </row>
    <row r="32" customFormat="false" ht="15" hidden="true" customHeight="false" outlineLevel="0" collapsed="false">
      <c r="A32" s="0" t="str">
        <f aca="false">IFERROR(INDEX(ES!$B$6:$B$18,MATCH(B32,ES!$B$6:$B$18,0)),"")</f>
        <v/>
      </c>
      <c r="B32" s="275" t="s">
        <v>730</v>
      </c>
      <c r="C32" s="275" t="s">
        <v>592</v>
      </c>
      <c r="D32" s="275" t="n">
        <v>0.037</v>
      </c>
      <c r="E32" s="275" t="n">
        <v>0.038</v>
      </c>
      <c r="F32" s="275" t="n">
        <v>0.0388</v>
      </c>
      <c r="G32" s="275" t="n">
        <v>0.0396</v>
      </c>
      <c r="H32" s="275" t="n">
        <v>0.0403</v>
      </c>
      <c r="I32" s="275" t="n">
        <v>0.0408</v>
      </c>
      <c r="J32" s="275" t="n">
        <v>0.0412</v>
      </c>
      <c r="K32" s="275" t="n">
        <v>0.0414</v>
      </c>
      <c r="L32" s="275" t="n">
        <v>0.0415</v>
      </c>
      <c r="M32" s="275" t="n">
        <v>0.0416</v>
      </c>
      <c r="N32" s="275" t="n">
        <v>0.0417</v>
      </c>
      <c r="O32" s="272"/>
    </row>
    <row r="33" customFormat="false" ht="15" hidden="true" customHeight="false" outlineLevel="0" collapsed="false">
      <c r="A33" s="0" t="str">
        <f aca="false">IFERROR(INDEX(ES!$B$6:$B$18,MATCH(B33,ES!$B$6:$B$18,0)),"")</f>
        <v/>
      </c>
      <c r="B33" s="275" t="s">
        <v>731</v>
      </c>
      <c r="C33" s="275" t="s">
        <v>535</v>
      </c>
      <c r="D33" s="277" t="s">
        <v>729</v>
      </c>
      <c r="E33" s="277" t="s">
        <v>729</v>
      </c>
      <c r="F33" s="277" t="s">
        <v>729</v>
      </c>
      <c r="G33" s="277" t="s">
        <v>729</v>
      </c>
      <c r="H33" s="277" t="s">
        <v>729</v>
      </c>
      <c r="I33" s="277" t="s">
        <v>729</v>
      </c>
      <c r="J33" s="277" t="s">
        <v>729</v>
      </c>
      <c r="K33" s="277" t="s">
        <v>729</v>
      </c>
      <c r="L33" s="277" t="s">
        <v>729</v>
      </c>
      <c r="M33" s="277" t="s">
        <v>729</v>
      </c>
      <c r="N33" s="277" t="s">
        <v>729</v>
      </c>
      <c r="O33" s="272"/>
    </row>
    <row r="34" customFormat="false" ht="15" hidden="true" customHeight="false" outlineLevel="0" collapsed="false">
      <c r="A34" s="0" t="str">
        <f aca="false">IFERROR(INDEX(ES!$B$6:$B$18,MATCH(B34,ES!$B$6:$B$18,0)),"")</f>
        <v/>
      </c>
      <c r="B34" s="275" t="s">
        <v>731</v>
      </c>
      <c r="C34" s="275" t="s">
        <v>721</v>
      </c>
      <c r="D34" s="277" t="s">
        <v>729</v>
      </c>
      <c r="E34" s="277" t="s">
        <v>729</v>
      </c>
      <c r="F34" s="277" t="s">
        <v>729</v>
      </c>
      <c r="G34" s="277" t="s">
        <v>729</v>
      </c>
      <c r="H34" s="277" t="s">
        <v>729</v>
      </c>
      <c r="I34" s="277" t="s">
        <v>729</v>
      </c>
      <c r="J34" s="277" t="s">
        <v>729</v>
      </c>
      <c r="K34" s="277" t="s">
        <v>729</v>
      </c>
      <c r="L34" s="277" t="s">
        <v>729</v>
      </c>
      <c r="M34" s="277" t="s">
        <v>729</v>
      </c>
      <c r="N34" s="277" t="s">
        <v>729</v>
      </c>
      <c r="O34" s="272"/>
    </row>
    <row r="35" customFormat="false" ht="15" hidden="true" customHeight="false" outlineLevel="0" collapsed="false">
      <c r="A35" s="0" t="str">
        <f aca="false">IFERROR(INDEX(ES!$B$6:$B$18,MATCH(B35,ES!$B$6:$B$18,0)),"")</f>
        <v/>
      </c>
      <c r="B35" s="275" t="s">
        <v>731</v>
      </c>
      <c r="C35" s="275" t="s">
        <v>592</v>
      </c>
      <c r="D35" s="277" t="s">
        <v>729</v>
      </c>
      <c r="E35" s="277" t="s">
        <v>729</v>
      </c>
      <c r="F35" s="277" t="s">
        <v>729</v>
      </c>
      <c r="G35" s="277" t="s">
        <v>729</v>
      </c>
      <c r="H35" s="277" t="s">
        <v>729</v>
      </c>
      <c r="I35" s="277" t="s">
        <v>729</v>
      </c>
      <c r="J35" s="277" t="s">
        <v>729</v>
      </c>
      <c r="K35" s="277" t="s">
        <v>729</v>
      </c>
      <c r="L35" s="277" t="s">
        <v>729</v>
      </c>
      <c r="M35" s="277" t="s">
        <v>729</v>
      </c>
      <c r="N35" s="277" t="s">
        <v>729</v>
      </c>
      <c r="O35" s="272"/>
    </row>
    <row r="36" customFormat="false" ht="15" hidden="true" customHeight="false" outlineLevel="0" collapsed="false">
      <c r="A36" s="0" t="str">
        <f aca="false">IFERROR(INDEX(ES!$B$6:$B$18,MATCH(B36,ES!$B$6:$B$18,0)),"")</f>
        <v/>
      </c>
      <c r="B36" s="275" t="s">
        <v>732</v>
      </c>
      <c r="C36" s="275" t="s">
        <v>535</v>
      </c>
      <c r="D36" s="277" t="s">
        <v>729</v>
      </c>
      <c r="E36" s="277" t="s">
        <v>729</v>
      </c>
      <c r="F36" s="277" t="s">
        <v>729</v>
      </c>
      <c r="G36" s="277" t="s">
        <v>729</v>
      </c>
      <c r="H36" s="277" t="s">
        <v>729</v>
      </c>
      <c r="I36" s="277" t="s">
        <v>729</v>
      </c>
      <c r="J36" s="277" t="s">
        <v>729</v>
      </c>
      <c r="K36" s="277" t="s">
        <v>729</v>
      </c>
      <c r="L36" s="277" t="s">
        <v>729</v>
      </c>
      <c r="M36" s="277" t="s">
        <v>729</v>
      </c>
      <c r="N36" s="277" t="s">
        <v>729</v>
      </c>
      <c r="O36" s="272"/>
    </row>
    <row r="37" customFormat="false" ht="15" hidden="true" customHeight="false" outlineLevel="0" collapsed="false">
      <c r="A37" s="0" t="str">
        <f aca="false">IFERROR(INDEX(ES!$B$6:$B$18,MATCH(B37,ES!$B$6:$B$18,0)),"")</f>
        <v/>
      </c>
      <c r="B37" s="275" t="s">
        <v>732</v>
      </c>
      <c r="C37" s="275" t="s">
        <v>721</v>
      </c>
      <c r="D37" s="277" t="s">
        <v>729</v>
      </c>
      <c r="E37" s="277" t="s">
        <v>729</v>
      </c>
      <c r="F37" s="277" t="s">
        <v>729</v>
      </c>
      <c r="G37" s="277" t="s">
        <v>729</v>
      </c>
      <c r="H37" s="277" t="s">
        <v>729</v>
      </c>
      <c r="I37" s="277" t="s">
        <v>729</v>
      </c>
      <c r="J37" s="277" t="s">
        <v>729</v>
      </c>
      <c r="K37" s="277" t="s">
        <v>729</v>
      </c>
      <c r="L37" s="277" t="s">
        <v>729</v>
      </c>
      <c r="M37" s="277" t="s">
        <v>729</v>
      </c>
      <c r="N37" s="277" t="s">
        <v>729</v>
      </c>
      <c r="O37" s="272"/>
    </row>
    <row r="38" customFormat="false" ht="15" hidden="true" customHeight="false" outlineLevel="0" collapsed="false">
      <c r="A38" s="0" t="str">
        <f aca="false">IFERROR(INDEX(ES!$B$6:$B$18,MATCH(B38,ES!$B$6:$B$18,0)),"")</f>
        <v/>
      </c>
      <c r="B38" s="275" t="s">
        <v>732</v>
      </c>
      <c r="C38" s="275" t="s">
        <v>592</v>
      </c>
      <c r="D38" s="277" t="s">
        <v>729</v>
      </c>
      <c r="E38" s="277" t="s">
        <v>729</v>
      </c>
      <c r="F38" s="277" t="s">
        <v>729</v>
      </c>
      <c r="G38" s="277" t="s">
        <v>729</v>
      </c>
      <c r="H38" s="277" t="s">
        <v>729</v>
      </c>
      <c r="I38" s="277" t="s">
        <v>729</v>
      </c>
      <c r="J38" s="277" t="s">
        <v>729</v>
      </c>
      <c r="K38" s="277" t="s">
        <v>729</v>
      </c>
      <c r="L38" s="277" t="s">
        <v>729</v>
      </c>
      <c r="M38" s="277" t="s">
        <v>729</v>
      </c>
      <c r="N38" s="277" t="s">
        <v>729</v>
      </c>
      <c r="O38" s="272"/>
    </row>
    <row r="39" customFormat="false" ht="15" hidden="true" customHeight="false" outlineLevel="0" collapsed="false">
      <c r="A39" s="0" t="str">
        <f aca="false">IFERROR(INDEX(ES!$B$6:$B$18,MATCH(B39,ES!$B$6:$B$18,0)),"")</f>
        <v/>
      </c>
      <c r="B39" s="275" t="s">
        <v>733</v>
      </c>
      <c r="C39" s="275" t="s">
        <v>535</v>
      </c>
      <c r="D39" s="275" t="n">
        <v>0.036</v>
      </c>
      <c r="E39" s="275" t="n">
        <v>0.0347</v>
      </c>
      <c r="F39" s="275" t="n">
        <v>0.0337</v>
      </c>
      <c r="G39" s="275" t="n">
        <v>0.0326</v>
      </c>
      <c r="H39" s="275" t="n">
        <v>0.0314</v>
      </c>
      <c r="I39" s="275" t="n">
        <v>0.0303</v>
      </c>
      <c r="J39" s="275" t="n">
        <v>0.0295</v>
      </c>
      <c r="K39" s="275" t="n">
        <v>0.029</v>
      </c>
      <c r="L39" s="275" t="n">
        <v>0.0286</v>
      </c>
      <c r="M39" s="275" t="n">
        <v>0.0284</v>
      </c>
      <c r="N39" s="275" t="n">
        <v>0.0282</v>
      </c>
      <c r="O39" s="272"/>
    </row>
    <row r="40" customFormat="false" ht="15" hidden="true" customHeight="false" outlineLevel="0" collapsed="false">
      <c r="A40" s="0" t="str">
        <f aca="false">IFERROR(INDEX(ES!$B$6:$B$18,MATCH(B40,ES!$B$6:$B$18,0)),"")</f>
        <v/>
      </c>
      <c r="B40" s="275" t="s">
        <v>733</v>
      </c>
      <c r="C40" s="275" t="s">
        <v>721</v>
      </c>
      <c r="D40" s="275" t="n">
        <v>0.018</v>
      </c>
      <c r="E40" s="275" t="n">
        <v>0.0174</v>
      </c>
      <c r="F40" s="275" t="n">
        <v>0.0169</v>
      </c>
      <c r="G40" s="275" t="n">
        <v>0.0163</v>
      </c>
      <c r="H40" s="275" t="n">
        <v>0.0157</v>
      </c>
      <c r="I40" s="275" t="n">
        <v>0.0152</v>
      </c>
      <c r="J40" s="275" t="n">
        <v>0.0148</v>
      </c>
      <c r="K40" s="275" t="n">
        <v>0.0145</v>
      </c>
      <c r="L40" s="275" t="n">
        <v>0.0143</v>
      </c>
      <c r="M40" s="275" t="n">
        <v>0.0142</v>
      </c>
      <c r="N40" s="275" t="n">
        <v>0.0141</v>
      </c>
      <c r="O40" s="272"/>
    </row>
    <row r="41" customFormat="false" ht="15" hidden="true" customHeight="false" outlineLevel="0" collapsed="false">
      <c r="A41" s="0" t="str">
        <f aca="false">IFERROR(INDEX(ES!$B$6:$B$18,MATCH(B41,ES!$B$6:$B$18,0)),"")</f>
        <v/>
      </c>
      <c r="B41" s="275" t="s">
        <v>733</v>
      </c>
      <c r="C41" s="275" t="s">
        <v>592</v>
      </c>
      <c r="D41" s="275" t="n">
        <v>0.018</v>
      </c>
      <c r="E41" s="275" t="n">
        <v>0.0174</v>
      </c>
      <c r="F41" s="275" t="n">
        <v>0.0169</v>
      </c>
      <c r="G41" s="275" t="n">
        <v>0.0163</v>
      </c>
      <c r="H41" s="275" t="n">
        <v>0.0157</v>
      </c>
      <c r="I41" s="275" t="n">
        <v>0.0152</v>
      </c>
      <c r="J41" s="275" t="n">
        <v>0.0148</v>
      </c>
      <c r="K41" s="275" t="n">
        <v>0.0145</v>
      </c>
      <c r="L41" s="275" t="n">
        <v>0.0143</v>
      </c>
      <c r="M41" s="275" t="n">
        <v>0.0142</v>
      </c>
      <c r="N41" s="275" t="n">
        <v>0.0141</v>
      </c>
      <c r="O41" s="272"/>
    </row>
    <row r="42" customFormat="false" ht="15" hidden="true" customHeight="false" outlineLevel="0" collapsed="false">
      <c r="A42" s="0" t="str">
        <f aca="false">IFERROR(INDEX(ES!$B$6:$B$18,MATCH(B42,ES!$B$6:$B$18,0)),"")</f>
        <v/>
      </c>
      <c r="B42" s="275" t="s">
        <v>734</v>
      </c>
      <c r="C42" s="275" t="s">
        <v>535</v>
      </c>
      <c r="D42" s="275" t="n">
        <v>0.046</v>
      </c>
      <c r="E42" s="275" t="n">
        <v>0.0455</v>
      </c>
      <c r="F42" s="275" t="n">
        <v>0.0452</v>
      </c>
      <c r="G42" s="275" t="n">
        <v>0.0447</v>
      </c>
      <c r="H42" s="275" t="n">
        <v>0.0443</v>
      </c>
      <c r="I42" s="275" t="n">
        <v>0.0439</v>
      </c>
      <c r="J42" s="275" t="n">
        <v>0.0436</v>
      </c>
      <c r="K42" s="275" t="n">
        <v>0.0434</v>
      </c>
      <c r="L42" s="275" t="n">
        <v>0.0432</v>
      </c>
      <c r="M42" s="275" t="n">
        <v>0.0431</v>
      </c>
      <c r="N42" s="275" t="n">
        <v>0.0431</v>
      </c>
      <c r="O42" s="272"/>
    </row>
    <row r="43" customFormat="false" ht="15" hidden="true" customHeight="false" outlineLevel="0" collapsed="false">
      <c r="A43" s="0" t="str">
        <f aca="false">IFERROR(INDEX(ES!$B$6:$B$18,MATCH(B43,ES!$B$6:$B$18,0)),"")</f>
        <v/>
      </c>
      <c r="B43" s="275" t="s">
        <v>734</v>
      </c>
      <c r="C43" s="275" t="s">
        <v>721</v>
      </c>
      <c r="D43" s="275" t="n">
        <v>0.023</v>
      </c>
      <c r="E43" s="275" t="n">
        <v>0.0228</v>
      </c>
      <c r="F43" s="275" t="n">
        <v>0.0226</v>
      </c>
      <c r="G43" s="275" t="n">
        <v>0.0224</v>
      </c>
      <c r="H43" s="275" t="n">
        <v>0.0221</v>
      </c>
      <c r="I43" s="275" t="n">
        <v>0.0219</v>
      </c>
      <c r="J43" s="275" t="n">
        <v>0.0218</v>
      </c>
      <c r="K43" s="275" t="n">
        <v>0.0217</v>
      </c>
      <c r="L43" s="275" t="n">
        <v>0.0216</v>
      </c>
      <c r="M43" s="275" t="n">
        <v>0.0216</v>
      </c>
      <c r="N43" s="275" t="n">
        <v>0.0215</v>
      </c>
      <c r="O43" s="272"/>
    </row>
    <row r="44" customFormat="false" ht="15" hidden="true" customHeight="false" outlineLevel="0" collapsed="false">
      <c r="A44" s="0" t="str">
        <f aca="false">IFERROR(INDEX(ES!$B$6:$B$18,MATCH(B44,ES!$B$6:$B$18,0)),"")</f>
        <v/>
      </c>
      <c r="B44" s="275" t="s">
        <v>734</v>
      </c>
      <c r="C44" s="275" t="s">
        <v>592</v>
      </c>
      <c r="D44" s="275" t="n">
        <v>0.023</v>
      </c>
      <c r="E44" s="275" t="n">
        <v>0.0228</v>
      </c>
      <c r="F44" s="275" t="n">
        <v>0.0226</v>
      </c>
      <c r="G44" s="275" t="n">
        <v>0.0224</v>
      </c>
      <c r="H44" s="275" t="n">
        <v>0.0221</v>
      </c>
      <c r="I44" s="275" t="n">
        <v>0.0219</v>
      </c>
      <c r="J44" s="275" t="n">
        <v>0.0218</v>
      </c>
      <c r="K44" s="275" t="n">
        <v>0.0217</v>
      </c>
      <c r="L44" s="275" t="n">
        <v>0.0216</v>
      </c>
      <c r="M44" s="275" t="n">
        <v>0.0216</v>
      </c>
      <c r="N44" s="275" t="n">
        <v>0.0215</v>
      </c>
      <c r="O44" s="272"/>
    </row>
    <row r="45" customFormat="false" ht="15" hidden="true" customHeight="false" outlineLevel="0" collapsed="false">
      <c r="A45" s="0" t="str">
        <f aca="false">IFERROR(INDEX(ES!$B$6:$B$18,MATCH(B45,ES!$B$6:$B$18,0)),"")</f>
        <v/>
      </c>
      <c r="B45" s="272"/>
      <c r="C45" s="272"/>
      <c r="D45" s="272"/>
      <c r="E45" s="272"/>
      <c r="F45" s="272"/>
      <c r="G45" s="272"/>
      <c r="H45" s="272"/>
      <c r="I45" s="272"/>
      <c r="J45" s="272"/>
      <c r="K45" s="272"/>
      <c r="L45" s="272"/>
      <c r="M45" s="272"/>
      <c r="N45" s="272"/>
      <c r="O45" s="272"/>
    </row>
    <row r="46" customFormat="false" ht="15" hidden="true" customHeight="false" outlineLevel="0" collapsed="false">
      <c r="A46" s="0" t="str">
        <f aca="false">IFERROR(INDEX(ES!$B$6:$B$18,MATCH(B46,ES!$B$6:$B$18,0)),"")</f>
        <v/>
      </c>
      <c r="B46" s="276" t="s">
        <v>735</v>
      </c>
      <c r="C46" s="272"/>
      <c r="D46" s="275" t="n">
        <v>0.0125</v>
      </c>
      <c r="E46" s="275" t="n">
        <v>0.0125</v>
      </c>
      <c r="F46" s="275" t="n">
        <v>0.0125</v>
      </c>
      <c r="G46" s="275" t="n">
        <v>0.0125</v>
      </c>
      <c r="H46" s="275" t="n">
        <v>0.0125</v>
      </c>
      <c r="I46" s="275" t="n">
        <v>0.0125</v>
      </c>
      <c r="J46" s="275" t="n">
        <v>0.0125</v>
      </c>
      <c r="K46" s="275" t="n">
        <v>0.0125</v>
      </c>
      <c r="L46" s="275" t="n">
        <v>0.0125</v>
      </c>
      <c r="M46" s="275" t="n">
        <v>0.0125</v>
      </c>
      <c r="N46" s="275" t="n">
        <v>0.0125</v>
      </c>
      <c r="O46" s="272"/>
    </row>
    <row r="47" customFormat="false" ht="15" hidden="true" customHeight="false" outlineLevel="0" collapsed="false">
      <c r="A47" s="0" t="str">
        <f aca="false">IFERROR(INDEX(ES!$B$6:$B$18,MATCH(B47,ES!$B$6:$B$18,0)),"")</f>
        <v/>
      </c>
      <c r="B47" s="275" t="s">
        <v>736</v>
      </c>
      <c r="C47" s="275" t="s">
        <v>535</v>
      </c>
      <c r="D47" s="277" t="s">
        <v>729</v>
      </c>
      <c r="E47" s="277" t="s">
        <v>729</v>
      </c>
      <c r="F47" s="277" t="s">
        <v>729</v>
      </c>
      <c r="G47" s="277" t="s">
        <v>729</v>
      </c>
      <c r="H47" s="277" t="s">
        <v>729</v>
      </c>
      <c r="I47" s="277" t="s">
        <v>729</v>
      </c>
      <c r="J47" s="277" t="s">
        <v>729</v>
      </c>
      <c r="K47" s="277" t="s">
        <v>729</v>
      </c>
      <c r="L47" s="277" t="s">
        <v>729</v>
      </c>
      <c r="M47" s="277" t="s">
        <v>729</v>
      </c>
      <c r="N47" s="277" t="s">
        <v>729</v>
      </c>
      <c r="O47" s="272"/>
    </row>
    <row r="48" customFormat="false" ht="15" hidden="true" customHeight="false" outlineLevel="0" collapsed="false">
      <c r="A48" s="0" t="str">
        <f aca="false">IFERROR(INDEX(ES!$B$6:$B$18,MATCH(B48,ES!$B$6:$B$18,0)),"")</f>
        <v/>
      </c>
      <c r="B48" s="275" t="s">
        <v>736</v>
      </c>
      <c r="C48" s="275" t="s">
        <v>721</v>
      </c>
      <c r="D48" s="277" t="s">
        <v>729</v>
      </c>
      <c r="E48" s="277" t="s">
        <v>729</v>
      </c>
      <c r="F48" s="277" t="s">
        <v>729</v>
      </c>
      <c r="G48" s="277" t="s">
        <v>729</v>
      </c>
      <c r="H48" s="277" t="s">
        <v>729</v>
      </c>
      <c r="I48" s="277" t="s">
        <v>729</v>
      </c>
      <c r="J48" s="277" t="s">
        <v>729</v>
      </c>
      <c r="K48" s="277" t="s">
        <v>729</v>
      </c>
      <c r="L48" s="277" t="s">
        <v>729</v>
      </c>
      <c r="M48" s="277" t="s">
        <v>729</v>
      </c>
      <c r="N48" s="277" t="s">
        <v>729</v>
      </c>
      <c r="O48" s="272"/>
    </row>
    <row r="49" customFormat="false" ht="15" hidden="true" customHeight="false" outlineLevel="0" collapsed="false">
      <c r="A49" s="0" t="str">
        <f aca="false">IFERROR(INDEX(ES!$B$6:$B$18,MATCH(B49,ES!$B$6:$B$18,0)),"")</f>
        <v/>
      </c>
      <c r="B49" s="275" t="s">
        <v>736</v>
      </c>
      <c r="C49" s="275" t="s">
        <v>592</v>
      </c>
      <c r="D49" s="277" t="s">
        <v>729</v>
      </c>
      <c r="E49" s="277" t="s">
        <v>729</v>
      </c>
      <c r="F49" s="277" t="s">
        <v>729</v>
      </c>
      <c r="G49" s="277" t="s">
        <v>729</v>
      </c>
      <c r="H49" s="277" t="s">
        <v>729</v>
      </c>
      <c r="I49" s="277" t="s">
        <v>729</v>
      </c>
      <c r="J49" s="277" t="s">
        <v>729</v>
      </c>
      <c r="K49" s="277" t="s">
        <v>729</v>
      </c>
      <c r="L49" s="277" t="s">
        <v>729</v>
      </c>
      <c r="M49" s="277" t="s">
        <v>729</v>
      </c>
      <c r="N49" s="277" t="s">
        <v>729</v>
      </c>
      <c r="O49" s="272"/>
    </row>
    <row r="50" customFormat="false" ht="15" hidden="true" customHeight="false" outlineLevel="0" collapsed="false">
      <c r="A50" s="0" t="str">
        <f aca="false">IFERROR(INDEX(ES!$B$6:$B$18,MATCH(B50,ES!$B$6:$B$18,0)),"")</f>
        <v/>
      </c>
      <c r="B50" s="275" t="s">
        <v>737</v>
      </c>
      <c r="C50" s="275" t="s">
        <v>535</v>
      </c>
      <c r="D50" s="275" t="n">
        <v>0.0125</v>
      </c>
      <c r="E50" s="275" t="n">
        <v>0.0125</v>
      </c>
      <c r="F50" s="275" t="n">
        <v>0.0125</v>
      </c>
      <c r="G50" s="275" t="n">
        <v>0.0125</v>
      </c>
      <c r="H50" s="275" t="n">
        <v>0.0125</v>
      </c>
      <c r="I50" s="275" t="n">
        <v>0.0125</v>
      </c>
      <c r="J50" s="275" t="n">
        <v>0.0125</v>
      </c>
      <c r="K50" s="275" t="n">
        <v>0.0125</v>
      </c>
      <c r="L50" s="275" t="n">
        <v>0.0125</v>
      </c>
      <c r="M50" s="275" t="n">
        <v>0.0125</v>
      </c>
      <c r="N50" s="275" t="n">
        <v>0.0125</v>
      </c>
      <c r="O50" s="272"/>
    </row>
    <row r="51" customFormat="false" ht="15" hidden="true" customHeight="false" outlineLevel="0" collapsed="false">
      <c r="A51" s="0" t="str">
        <f aca="false">IFERROR(INDEX(ES!$B$6:$B$18,MATCH(B51,ES!$B$6:$B$18,0)),"")</f>
        <v/>
      </c>
      <c r="B51" s="275" t="s">
        <v>737</v>
      </c>
      <c r="C51" s="275" t="s">
        <v>721</v>
      </c>
      <c r="D51" s="275" t="n">
        <v>0.0038</v>
      </c>
      <c r="E51" s="275" t="n">
        <v>0.0038</v>
      </c>
      <c r="F51" s="275" t="n">
        <v>0.0038</v>
      </c>
      <c r="G51" s="275" t="n">
        <v>0.0038</v>
      </c>
      <c r="H51" s="275" t="n">
        <v>0.0038</v>
      </c>
      <c r="I51" s="275" t="n">
        <v>0.0038</v>
      </c>
      <c r="J51" s="275" t="n">
        <v>0.0038</v>
      </c>
      <c r="K51" s="275" t="n">
        <v>0.0038</v>
      </c>
      <c r="L51" s="275" t="n">
        <v>0.0038</v>
      </c>
      <c r="M51" s="275" t="n">
        <v>0.0038</v>
      </c>
      <c r="N51" s="275" t="n">
        <v>0.0038</v>
      </c>
      <c r="O51" s="272"/>
    </row>
    <row r="52" customFormat="false" ht="15" hidden="true" customHeight="false" outlineLevel="0" collapsed="false">
      <c r="A52" s="0" t="str">
        <f aca="false">IFERROR(INDEX(ES!$B$6:$B$18,MATCH(B52,ES!$B$6:$B$18,0)),"")</f>
        <v/>
      </c>
      <c r="B52" s="275" t="s">
        <v>737</v>
      </c>
      <c r="C52" s="275" t="s">
        <v>592</v>
      </c>
      <c r="D52" s="275" t="n">
        <v>0.0088</v>
      </c>
      <c r="E52" s="275" t="n">
        <v>0.0088</v>
      </c>
      <c r="F52" s="275" t="n">
        <v>0.0088</v>
      </c>
      <c r="G52" s="275" t="n">
        <v>0.0088</v>
      </c>
      <c r="H52" s="275" t="n">
        <v>0.0088</v>
      </c>
      <c r="I52" s="275" t="n">
        <v>0.0088</v>
      </c>
      <c r="J52" s="275" t="n">
        <v>0.0088</v>
      </c>
      <c r="K52" s="275" t="n">
        <v>0.0088</v>
      </c>
      <c r="L52" s="275" t="n">
        <v>0.0088</v>
      </c>
      <c r="M52" s="275" t="n">
        <v>0.0088</v>
      </c>
      <c r="N52" s="275" t="n">
        <v>0.0088</v>
      </c>
      <c r="O52" s="272"/>
    </row>
    <row r="53" customFormat="false" ht="15" hidden="true" customHeight="false" outlineLevel="0" collapsed="false">
      <c r="A53" s="0" t="str">
        <f aca="false">IFERROR(INDEX(ES!$B$6:$B$18,MATCH(B53,ES!$B$6:$B$18,0)),"")</f>
        <v/>
      </c>
      <c r="B53" s="275" t="s">
        <v>738</v>
      </c>
      <c r="C53" s="275" t="s">
        <v>535</v>
      </c>
      <c r="D53" s="277" t="s">
        <v>729</v>
      </c>
      <c r="E53" s="277" t="s">
        <v>729</v>
      </c>
      <c r="F53" s="277" t="s">
        <v>729</v>
      </c>
      <c r="G53" s="277" t="s">
        <v>729</v>
      </c>
      <c r="H53" s="277" t="s">
        <v>729</v>
      </c>
      <c r="I53" s="277" t="s">
        <v>729</v>
      </c>
      <c r="J53" s="277" t="s">
        <v>729</v>
      </c>
      <c r="K53" s="277" t="s">
        <v>729</v>
      </c>
      <c r="L53" s="277" t="s">
        <v>729</v>
      </c>
      <c r="M53" s="277" t="s">
        <v>729</v>
      </c>
      <c r="N53" s="277" t="s">
        <v>729</v>
      </c>
      <c r="O53" s="272"/>
    </row>
    <row r="54" customFormat="false" ht="15" hidden="true" customHeight="false" outlineLevel="0" collapsed="false">
      <c r="A54" s="0" t="str">
        <f aca="false">IFERROR(INDEX(ES!$B$6:$B$18,MATCH(B54,ES!$B$6:$B$18,0)),"")</f>
        <v/>
      </c>
      <c r="B54" s="275" t="s">
        <v>738</v>
      </c>
      <c r="C54" s="275" t="s">
        <v>721</v>
      </c>
      <c r="D54" s="277" t="s">
        <v>729</v>
      </c>
      <c r="E54" s="277" t="s">
        <v>729</v>
      </c>
      <c r="F54" s="277" t="s">
        <v>729</v>
      </c>
      <c r="G54" s="277" t="s">
        <v>729</v>
      </c>
      <c r="H54" s="277" t="s">
        <v>729</v>
      </c>
      <c r="I54" s="277" t="s">
        <v>729</v>
      </c>
      <c r="J54" s="277" t="s">
        <v>729</v>
      </c>
      <c r="K54" s="277" t="s">
        <v>729</v>
      </c>
      <c r="L54" s="277" t="s">
        <v>729</v>
      </c>
      <c r="M54" s="277" t="s">
        <v>729</v>
      </c>
      <c r="N54" s="277" t="s">
        <v>729</v>
      </c>
      <c r="O54" s="272"/>
    </row>
    <row r="55" customFormat="false" ht="15" hidden="true" customHeight="false" outlineLevel="0" collapsed="false">
      <c r="A55" s="0" t="str">
        <f aca="false">IFERROR(INDEX(ES!$B$6:$B$18,MATCH(B55,ES!$B$6:$B$18,0)),"")</f>
        <v/>
      </c>
      <c r="B55" s="275" t="s">
        <v>738</v>
      </c>
      <c r="C55" s="275" t="s">
        <v>592</v>
      </c>
      <c r="D55" s="277" t="s">
        <v>729</v>
      </c>
      <c r="E55" s="277" t="s">
        <v>729</v>
      </c>
      <c r="F55" s="277" t="s">
        <v>729</v>
      </c>
      <c r="G55" s="277" t="s">
        <v>729</v>
      </c>
      <c r="H55" s="277" t="s">
        <v>729</v>
      </c>
      <c r="I55" s="277" t="s">
        <v>729</v>
      </c>
      <c r="J55" s="277" t="s">
        <v>729</v>
      </c>
      <c r="K55" s="277" t="s">
        <v>729</v>
      </c>
      <c r="L55" s="277" t="s">
        <v>729</v>
      </c>
      <c r="M55" s="277" t="s">
        <v>729</v>
      </c>
      <c r="N55" s="277" t="s">
        <v>729</v>
      </c>
      <c r="O55" s="272"/>
    </row>
    <row r="56" customFormat="false" ht="15" hidden="true" customHeight="false" outlineLevel="0" collapsed="false">
      <c r="A56" s="0" t="str">
        <f aca="false">IFERROR(INDEX(ES!$B$6:$B$18,MATCH(B56,ES!$B$6:$B$18,0)),"")</f>
        <v/>
      </c>
      <c r="B56" s="275" t="s">
        <v>739</v>
      </c>
      <c r="C56" s="275" t="s">
        <v>535</v>
      </c>
      <c r="D56" s="277" t="s">
        <v>729</v>
      </c>
      <c r="E56" s="277" t="s">
        <v>729</v>
      </c>
      <c r="F56" s="277" t="s">
        <v>729</v>
      </c>
      <c r="G56" s="277" t="s">
        <v>729</v>
      </c>
      <c r="H56" s="277" t="s">
        <v>729</v>
      </c>
      <c r="I56" s="277" t="s">
        <v>729</v>
      </c>
      <c r="J56" s="277" t="s">
        <v>729</v>
      </c>
      <c r="K56" s="277" t="s">
        <v>729</v>
      </c>
      <c r="L56" s="277" t="s">
        <v>729</v>
      </c>
      <c r="M56" s="277" t="s">
        <v>729</v>
      </c>
      <c r="N56" s="277" t="s">
        <v>729</v>
      </c>
      <c r="O56" s="272"/>
    </row>
    <row r="57" customFormat="false" ht="15" hidden="true" customHeight="false" outlineLevel="0" collapsed="false">
      <c r="A57" s="0" t="str">
        <f aca="false">IFERROR(INDEX(ES!$B$6:$B$18,MATCH(B57,ES!$B$6:$B$18,0)),"")</f>
        <v/>
      </c>
      <c r="B57" s="275" t="s">
        <v>739</v>
      </c>
      <c r="C57" s="275" t="s">
        <v>721</v>
      </c>
      <c r="D57" s="277" t="s">
        <v>729</v>
      </c>
      <c r="E57" s="277" t="s">
        <v>729</v>
      </c>
      <c r="F57" s="277" t="s">
        <v>729</v>
      </c>
      <c r="G57" s="277" t="s">
        <v>729</v>
      </c>
      <c r="H57" s="277" t="s">
        <v>729</v>
      </c>
      <c r="I57" s="277" t="s">
        <v>729</v>
      </c>
      <c r="J57" s="277" t="s">
        <v>729</v>
      </c>
      <c r="K57" s="277" t="s">
        <v>729</v>
      </c>
      <c r="L57" s="277" t="s">
        <v>729</v>
      </c>
      <c r="M57" s="277" t="s">
        <v>729</v>
      </c>
      <c r="N57" s="277" t="s">
        <v>729</v>
      </c>
      <c r="O57" s="272"/>
    </row>
    <row r="58" customFormat="false" ht="15" hidden="true" customHeight="false" outlineLevel="0" collapsed="false">
      <c r="A58" s="0" t="str">
        <f aca="false">IFERROR(INDEX(ES!$B$6:$B$18,MATCH(B58,ES!$B$6:$B$18,0)),"")</f>
        <v/>
      </c>
      <c r="B58" s="275" t="s">
        <v>739</v>
      </c>
      <c r="C58" s="275" t="s">
        <v>592</v>
      </c>
      <c r="D58" s="277" t="s">
        <v>729</v>
      </c>
      <c r="E58" s="277" t="s">
        <v>729</v>
      </c>
      <c r="F58" s="277" t="s">
        <v>729</v>
      </c>
      <c r="G58" s="277" t="s">
        <v>729</v>
      </c>
      <c r="H58" s="277" t="s">
        <v>729</v>
      </c>
      <c r="I58" s="277" t="s">
        <v>729</v>
      </c>
      <c r="J58" s="277" t="s">
        <v>729</v>
      </c>
      <c r="K58" s="277" t="s">
        <v>729</v>
      </c>
      <c r="L58" s="277" t="s">
        <v>729</v>
      </c>
      <c r="M58" s="277" t="s">
        <v>729</v>
      </c>
      <c r="N58" s="277" t="s">
        <v>729</v>
      </c>
      <c r="O58" s="272"/>
    </row>
    <row r="59" customFormat="false" ht="15" hidden="true" customHeight="false" outlineLevel="0" collapsed="false">
      <c r="A59" s="0" t="str">
        <f aca="false">IFERROR(INDEX(ES!$B$6:$B$18,MATCH(B59,ES!$B$6:$B$18,0)),"")</f>
        <v/>
      </c>
      <c r="B59" s="272"/>
      <c r="C59" s="272"/>
      <c r="D59" s="272"/>
      <c r="E59" s="272"/>
      <c r="F59" s="272"/>
      <c r="G59" s="272"/>
      <c r="H59" s="272"/>
      <c r="I59" s="272"/>
      <c r="J59" s="272"/>
      <c r="K59" s="272"/>
      <c r="L59" s="272"/>
      <c r="M59" s="272"/>
      <c r="N59" s="272"/>
      <c r="O59" s="272"/>
    </row>
    <row r="60" customFormat="false" ht="15" hidden="true" customHeight="false" outlineLevel="0" collapsed="false">
      <c r="A60" s="0" t="str">
        <f aca="false">IFERROR(INDEX(ES!$B$6:$B$18,MATCH(B60,ES!$B$6:$B$18,0)),"")</f>
        <v/>
      </c>
      <c r="B60" s="276" t="s">
        <v>740</v>
      </c>
      <c r="C60" s="272"/>
      <c r="D60" s="275" t="n">
        <v>0.0735</v>
      </c>
      <c r="E60" s="275" t="n">
        <v>0.0728</v>
      </c>
      <c r="F60" s="275" t="n">
        <v>0.0712</v>
      </c>
      <c r="G60" s="275" t="n">
        <v>0.0708</v>
      </c>
      <c r="H60" s="275" t="n">
        <v>0.0701</v>
      </c>
      <c r="I60" s="275" t="n">
        <v>0.0698</v>
      </c>
      <c r="J60" s="275" t="n">
        <v>0.0696</v>
      </c>
      <c r="K60" s="275" t="n">
        <v>0.0695</v>
      </c>
      <c r="L60" s="275" t="n">
        <v>0.0692</v>
      </c>
      <c r="M60" s="275" t="n">
        <v>0.0687</v>
      </c>
      <c r="N60" s="275" t="n">
        <v>0.0681</v>
      </c>
      <c r="O60" s="272"/>
    </row>
    <row r="61" customFormat="false" ht="15" hidden="false" customHeight="false" outlineLevel="0" collapsed="false">
      <c r="A61" s="0" t="str">
        <f aca="false">IFERROR(INDEX(ES!$B$6:$B$18,MATCH(B61,ES!$B$6:$B$18,0)),"")</f>
        <v>aripiprazole</v>
      </c>
      <c r="B61" s="275" t="s">
        <v>0</v>
      </c>
      <c r="C61" s="275" t="s">
        <v>535</v>
      </c>
      <c r="D61" s="275" t="n">
        <v>0.016</v>
      </c>
      <c r="E61" s="275" t="n">
        <v>0.018</v>
      </c>
      <c r="F61" s="275" t="n">
        <v>0.018</v>
      </c>
      <c r="G61" s="275" t="n">
        <v>0.0178</v>
      </c>
      <c r="H61" s="275" t="n">
        <v>0.0176</v>
      </c>
      <c r="I61" s="275" t="n">
        <v>0.0172</v>
      </c>
      <c r="J61" s="275" t="n">
        <v>0.0169</v>
      </c>
      <c r="K61" s="275" t="n">
        <v>0.0166</v>
      </c>
      <c r="L61" s="275" t="n">
        <v>0.0164</v>
      </c>
      <c r="M61" s="275" t="n">
        <v>0.0163</v>
      </c>
      <c r="N61" s="275" t="n">
        <v>0.0162</v>
      </c>
      <c r="O61" s="272"/>
    </row>
    <row r="62" customFormat="false" ht="15" hidden="true" customHeight="false" outlineLevel="0" collapsed="false">
      <c r="A62" s="0" t="str">
        <f aca="false">IFERROR(INDEX(ES!$B$6:$B$18,MATCH(B62,ES!$B$6:$B$18,0)),"")</f>
        <v>aripiprazole</v>
      </c>
      <c r="B62" s="275" t="s">
        <v>0</v>
      </c>
      <c r="C62" s="275" t="s">
        <v>721</v>
      </c>
      <c r="D62" s="275" t="n">
        <v>0.008</v>
      </c>
      <c r="E62" s="275" t="n">
        <v>0.009</v>
      </c>
      <c r="F62" s="275" t="n">
        <v>0.009</v>
      </c>
      <c r="G62" s="275" t="n">
        <v>0.0089</v>
      </c>
      <c r="H62" s="275" t="n">
        <v>0.0088</v>
      </c>
      <c r="I62" s="275" t="n">
        <v>0.0086</v>
      </c>
      <c r="J62" s="275" t="n">
        <v>0.0084</v>
      </c>
      <c r="K62" s="275" t="n">
        <v>0.0083</v>
      </c>
      <c r="L62" s="275" t="n">
        <v>0.0082</v>
      </c>
      <c r="M62" s="275" t="n">
        <v>0.0081</v>
      </c>
      <c r="N62" s="275" t="n">
        <v>0.0081</v>
      </c>
      <c r="O62" s="272"/>
    </row>
    <row r="63" customFormat="false" ht="15" hidden="true" customHeight="false" outlineLevel="0" collapsed="false">
      <c r="A63" s="0" t="str">
        <f aca="false">IFERROR(INDEX(ES!$B$6:$B$18,MATCH(B63,ES!$B$6:$B$18,0)),"")</f>
        <v>aripiprazole</v>
      </c>
      <c r="B63" s="275" t="s">
        <v>0</v>
      </c>
      <c r="C63" s="275" t="s">
        <v>592</v>
      </c>
      <c r="D63" s="275" t="n">
        <v>0.008</v>
      </c>
      <c r="E63" s="275" t="n">
        <v>0.009</v>
      </c>
      <c r="F63" s="275" t="n">
        <v>0.009</v>
      </c>
      <c r="G63" s="275" t="n">
        <v>0.0089</v>
      </c>
      <c r="H63" s="275" t="n">
        <v>0.0088</v>
      </c>
      <c r="I63" s="275" t="n">
        <v>0.0086</v>
      </c>
      <c r="J63" s="275" t="n">
        <v>0.0084</v>
      </c>
      <c r="K63" s="275" t="n">
        <v>0.0083</v>
      </c>
      <c r="L63" s="275" t="n">
        <v>0.0082</v>
      </c>
      <c r="M63" s="275" t="n">
        <v>0.0081</v>
      </c>
      <c r="N63" s="275" t="n">
        <v>0.0081</v>
      </c>
      <c r="O63" s="272"/>
    </row>
    <row r="64" customFormat="false" ht="15" hidden="true" customHeight="false" outlineLevel="0" collapsed="false">
      <c r="A64" s="0" t="str">
        <f aca="false">IFERROR(INDEX(ES!$B$6:$B$18,MATCH(B64,ES!$B$6:$B$18,0)),"")</f>
        <v/>
      </c>
      <c r="B64" s="275" t="s">
        <v>16</v>
      </c>
      <c r="C64" s="275" t="s">
        <v>535</v>
      </c>
      <c r="D64" s="277" t="s">
        <v>729</v>
      </c>
      <c r="E64" s="277" t="s">
        <v>729</v>
      </c>
      <c r="F64" s="275" t="n">
        <v>0.0001</v>
      </c>
      <c r="G64" s="275" t="n">
        <v>0.0015</v>
      </c>
      <c r="H64" s="275" t="n">
        <v>0.0022</v>
      </c>
      <c r="I64" s="275" t="n">
        <v>0.0029</v>
      </c>
      <c r="J64" s="275" t="n">
        <v>0.0035</v>
      </c>
      <c r="K64" s="275" t="n">
        <v>0.004</v>
      </c>
      <c r="L64" s="275" t="n">
        <v>0.0043</v>
      </c>
      <c r="M64" s="275" t="n">
        <v>0.0045</v>
      </c>
      <c r="N64" s="275" t="n">
        <v>0.0047</v>
      </c>
      <c r="O64" s="272"/>
    </row>
    <row r="65" customFormat="false" ht="15" hidden="true" customHeight="false" outlineLevel="0" collapsed="false">
      <c r="A65" s="0" t="str">
        <f aca="false">IFERROR(INDEX(ES!$B$6:$B$18,MATCH(B65,ES!$B$6:$B$18,0)),"")</f>
        <v/>
      </c>
      <c r="B65" s="275" t="s">
        <v>16</v>
      </c>
      <c r="C65" s="275" t="s">
        <v>721</v>
      </c>
      <c r="D65" s="277" t="s">
        <v>729</v>
      </c>
      <c r="E65" s="277" t="s">
        <v>729</v>
      </c>
      <c r="F65" s="275" t="n">
        <v>0.0001</v>
      </c>
      <c r="G65" s="275" t="n">
        <v>0.0015</v>
      </c>
      <c r="H65" s="275" t="n">
        <v>0.0022</v>
      </c>
      <c r="I65" s="275" t="n">
        <v>0.0029</v>
      </c>
      <c r="J65" s="275" t="n">
        <v>0.0035</v>
      </c>
      <c r="K65" s="275" t="n">
        <v>0.004</v>
      </c>
      <c r="L65" s="275" t="n">
        <v>0.0043</v>
      </c>
      <c r="M65" s="275" t="n">
        <v>0.0045</v>
      </c>
      <c r="N65" s="275" t="n">
        <v>0.0047</v>
      </c>
      <c r="O65" s="272"/>
    </row>
    <row r="66" customFormat="false" ht="15" hidden="true" customHeight="false" outlineLevel="0" collapsed="false">
      <c r="A66" s="0" t="str">
        <f aca="false">IFERROR(INDEX(ES!$B$6:$B$18,MATCH(B66,ES!$B$6:$B$18,0)),"")</f>
        <v/>
      </c>
      <c r="B66" s="275" t="s">
        <v>16</v>
      </c>
      <c r="C66" s="275" t="s">
        <v>592</v>
      </c>
      <c r="D66" s="277" t="s">
        <v>729</v>
      </c>
      <c r="E66" s="277" t="s">
        <v>729</v>
      </c>
      <c r="F66" s="277" t="s">
        <v>729</v>
      </c>
      <c r="G66" s="277" t="s">
        <v>729</v>
      </c>
      <c r="H66" s="277" t="s">
        <v>729</v>
      </c>
      <c r="I66" s="277" t="s">
        <v>729</v>
      </c>
      <c r="J66" s="277" t="s">
        <v>729</v>
      </c>
      <c r="K66" s="277" t="s">
        <v>729</v>
      </c>
      <c r="L66" s="277" t="s">
        <v>729</v>
      </c>
      <c r="M66" s="277" t="s">
        <v>729</v>
      </c>
      <c r="N66" s="277" t="s">
        <v>729</v>
      </c>
      <c r="O66" s="272"/>
    </row>
    <row r="67" customFormat="false" ht="15" hidden="true" customHeight="false" outlineLevel="0" collapsed="false">
      <c r="A67" s="0" t="str">
        <f aca="false">IFERROR(INDEX(ES!$B$6:$B$18,MATCH(B67,ES!$B$6:$B$18,0)),"")</f>
        <v/>
      </c>
      <c r="B67" s="275" t="s">
        <v>22</v>
      </c>
      <c r="C67" s="275" t="s">
        <v>535</v>
      </c>
      <c r="D67" s="277" t="s">
        <v>729</v>
      </c>
      <c r="E67" s="277" t="s">
        <v>729</v>
      </c>
      <c r="F67" s="275" t="n">
        <v>0.0003</v>
      </c>
      <c r="G67" s="275" t="n">
        <v>0.0006</v>
      </c>
      <c r="H67" s="275" t="n">
        <v>0.001</v>
      </c>
      <c r="I67" s="275" t="n">
        <v>0.0015</v>
      </c>
      <c r="J67" s="275" t="n">
        <v>0.002</v>
      </c>
      <c r="K67" s="275" t="n">
        <v>0.0024</v>
      </c>
      <c r="L67" s="275" t="n">
        <v>0.0027</v>
      </c>
      <c r="M67" s="275" t="n">
        <v>0.0029</v>
      </c>
      <c r="N67" s="275" t="n">
        <v>0.003</v>
      </c>
      <c r="O67" s="272"/>
    </row>
    <row r="68" customFormat="false" ht="15" hidden="true" customHeight="false" outlineLevel="0" collapsed="false">
      <c r="A68" s="0" t="str">
        <f aca="false">IFERROR(INDEX(ES!$B$6:$B$18,MATCH(B68,ES!$B$6:$B$18,0)),"")</f>
        <v/>
      </c>
      <c r="B68" s="275" t="s">
        <v>22</v>
      </c>
      <c r="C68" s="275" t="s">
        <v>721</v>
      </c>
      <c r="D68" s="277" t="s">
        <v>729</v>
      </c>
      <c r="E68" s="277" t="s">
        <v>729</v>
      </c>
      <c r="F68" s="275" t="n">
        <v>0.0003</v>
      </c>
      <c r="G68" s="275" t="n">
        <v>0.0006</v>
      </c>
      <c r="H68" s="275" t="n">
        <v>0.001</v>
      </c>
      <c r="I68" s="275" t="n">
        <v>0.0015</v>
      </c>
      <c r="J68" s="275" t="n">
        <v>0.002</v>
      </c>
      <c r="K68" s="275" t="n">
        <v>0.0024</v>
      </c>
      <c r="L68" s="275" t="n">
        <v>0.0027</v>
      </c>
      <c r="M68" s="275" t="n">
        <v>0.0029</v>
      </c>
      <c r="N68" s="275" t="n">
        <v>0.003</v>
      </c>
      <c r="O68" s="272"/>
    </row>
    <row r="69" customFormat="false" ht="15" hidden="true" customHeight="false" outlineLevel="0" collapsed="false">
      <c r="A69" s="0" t="str">
        <f aca="false">IFERROR(INDEX(ES!$B$6:$B$18,MATCH(B69,ES!$B$6:$B$18,0)),"")</f>
        <v/>
      </c>
      <c r="B69" s="275" t="s">
        <v>22</v>
      </c>
      <c r="C69" s="275" t="s">
        <v>592</v>
      </c>
      <c r="D69" s="277" t="s">
        <v>729</v>
      </c>
      <c r="E69" s="277" t="s">
        <v>729</v>
      </c>
      <c r="F69" s="277" t="s">
        <v>729</v>
      </c>
      <c r="G69" s="277" t="s">
        <v>729</v>
      </c>
      <c r="H69" s="277" t="s">
        <v>729</v>
      </c>
      <c r="I69" s="277" t="s">
        <v>729</v>
      </c>
      <c r="J69" s="277" t="s">
        <v>729</v>
      </c>
      <c r="K69" s="277" t="s">
        <v>729</v>
      </c>
      <c r="L69" s="277" t="s">
        <v>729</v>
      </c>
      <c r="M69" s="277" t="s">
        <v>729</v>
      </c>
      <c r="N69" s="277" t="s">
        <v>729</v>
      </c>
      <c r="O69" s="272"/>
    </row>
    <row r="70" customFormat="false" ht="15" hidden="true" customHeight="false" outlineLevel="0" collapsed="false">
      <c r="A70" s="0" t="str">
        <f aca="false">IFERROR(INDEX(ES!$B$6:$B$18,MATCH(B70,ES!$B$6:$B$18,0)),"")</f>
        <v/>
      </c>
      <c r="B70" s="275" t="s">
        <v>741</v>
      </c>
      <c r="C70" s="275" t="s">
        <v>535</v>
      </c>
      <c r="D70" s="277" t="s">
        <v>729</v>
      </c>
      <c r="E70" s="277" t="s">
        <v>729</v>
      </c>
      <c r="F70" s="275" t="n">
        <v>0.0001</v>
      </c>
      <c r="G70" s="275" t="n">
        <v>0.0003</v>
      </c>
      <c r="H70" s="275" t="n">
        <v>0.0007</v>
      </c>
      <c r="I70" s="275" t="n">
        <v>0.0011</v>
      </c>
      <c r="J70" s="275" t="n">
        <v>0.0015</v>
      </c>
      <c r="K70" s="275" t="n">
        <v>0.002</v>
      </c>
      <c r="L70" s="275" t="n">
        <v>0.0023</v>
      </c>
      <c r="M70" s="275" t="n">
        <v>0.0025</v>
      </c>
      <c r="N70" s="275" t="n">
        <v>0.0026</v>
      </c>
      <c r="O70" s="272"/>
    </row>
    <row r="71" customFormat="false" ht="15" hidden="true" customHeight="false" outlineLevel="0" collapsed="false">
      <c r="A71" s="0" t="str">
        <f aca="false">IFERROR(INDEX(ES!$B$6:$B$18,MATCH(B71,ES!$B$6:$B$18,0)),"")</f>
        <v/>
      </c>
      <c r="B71" s="275" t="s">
        <v>741</v>
      </c>
      <c r="C71" s="275" t="s">
        <v>721</v>
      </c>
      <c r="D71" s="277" t="s">
        <v>729</v>
      </c>
      <c r="E71" s="277" t="s">
        <v>729</v>
      </c>
      <c r="F71" s="275" t="n">
        <v>0.0001</v>
      </c>
      <c r="G71" s="275" t="n">
        <v>0.0003</v>
      </c>
      <c r="H71" s="275" t="n">
        <v>0.0007</v>
      </c>
      <c r="I71" s="275" t="n">
        <v>0.0011</v>
      </c>
      <c r="J71" s="275" t="n">
        <v>0.0015</v>
      </c>
      <c r="K71" s="275" t="n">
        <v>0.0012</v>
      </c>
      <c r="L71" s="275" t="n">
        <v>0.0011</v>
      </c>
      <c r="M71" s="275" t="n">
        <v>0.0012</v>
      </c>
      <c r="N71" s="275" t="n">
        <v>0.0013</v>
      </c>
      <c r="O71" s="272"/>
    </row>
    <row r="72" customFormat="false" ht="15" hidden="true" customHeight="false" outlineLevel="0" collapsed="false">
      <c r="A72" s="0" t="str">
        <f aca="false">IFERROR(INDEX(ES!$B$6:$B$18,MATCH(B72,ES!$B$6:$B$18,0)),"")</f>
        <v/>
      </c>
      <c r="B72" s="275" t="s">
        <v>741</v>
      </c>
      <c r="C72" s="275" t="s">
        <v>592</v>
      </c>
      <c r="D72" s="277" t="s">
        <v>729</v>
      </c>
      <c r="E72" s="277" t="s">
        <v>729</v>
      </c>
      <c r="F72" s="277" t="s">
        <v>729</v>
      </c>
      <c r="G72" s="277" t="s">
        <v>729</v>
      </c>
      <c r="H72" s="277" t="s">
        <v>729</v>
      </c>
      <c r="I72" s="277" t="s">
        <v>729</v>
      </c>
      <c r="J72" s="277" t="s">
        <v>729</v>
      </c>
      <c r="K72" s="275" t="n">
        <v>0.0008</v>
      </c>
      <c r="L72" s="275" t="n">
        <v>0.0011</v>
      </c>
      <c r="M72" s="275" t="n">
        <v>0.0012</v>
      </c>
      <c r="N72" s="275" t="n">
        <v>0.0013</v>
      </c>
      <c r="O72" s="272"/>
    </row>
    <row r="73" customFormat="false" ht="15" hidden="true" customHeight="false" outlineLevel="0" collapsed="false">
      <c r="A73" s="0" t="str">
        <f aca="false">IFERROR(INDEX(ES!$B$6:$B$18,MATCH(B73,ES!$B$6:$B$18,0)),"")</f>
        <v/>
      </c>
      <c r="B73" s="275" t="s">
        <v>742</v>
      </c>
      <c r="C73" s="275" t="s">
        <v>535</v>
      </c>
      <c r="D73" s="275" t="n">
        <v>0.014</v>
      </c>
      <c r="E73" s="275" t="n">
        <v>0.0137</v>
      </c>
      <c r="F73" s="275" t="n">
        <v>0.0134</v>
      </c>
      <c r="G73" s="275" t="n">
        <v>0.0131</v>
      </c>
      <c r="H73" s="275" t="n">
        <v>0.0128</v>
      </c>
      <c r="I73" s="275" t="n">
        <v>0.0125</v>
      </c>
      <c r="J73" s="275" t="n">
        <v>0.0122</v>
      </c>
      <c r="K73" s="275" t="n">
        <v>0.0119</v>
      </c>
      <c r="L73" s="275" t="n">
        <v>0.0116</v>
      </c>
      <c r="M73" s="275" t="n">
        <v>0.0113</v>
      </c>
      <c r="N73" s="275" t="n">
        <v>0.011</v>
      </c>
      <c r="O73" s="272"/>
    </row>
    <row r="74" customFormat="false" ht="15" hidden="true" customHeight="false" outlineLevel="0" collapsed="false">
      <c r="A74" s="0" t="str">
        <f aca="false">IFERROR(INDEX(ES!$B$6:$B$18,MATCH(B74,ES!$B$6:$B$18,0)),"")</f>
        <v/>
      </c>
      <c r="B74" s="275" t="s">
        <v>742</v>
      </c>
      <c r="C74" s="275" t="s">
        <v>721</v>
      </c>
      <c r="D74" s="275" t="n">
        <v>0.007</v>
      </c>
      <c r="E74" s="275" t="n">
        <v>0.0069</v>
      </c>
      <c r="F74" s="275" t="n">
        <v>0.0067</v>
      </c>
      <c r="G74" s="275" t="n">
        <v>0.0066</v>
      </c>
      <c r="H74" s="275" t="n">
        <v>0.0064</v>
      </c>
      <c r="I74" s="275" t="n">
        <v>0.0063</v>
      </c>
      <c r="J74" s="275" t="n">
        <v>0.0061</v>
      </c>
      <c r="K74" s="275" t="n">
        <v>0.006</v>
      </c>
      <c r="L74" s="275" t="n">
        <v>0.0058</v>
      </c>
      <c r="M74" s="275" t="n">
        <v>0.0057</v>
      </c>
      <c r="N74" s="275" t="n">
        <v>0.0055</v>
      </c>
      <c r="O74" s="272"/>
    </row>
    <row r="75" customFormat="false" ht="15" hidden="true" customHeight="false" outlineLevel="0" collapsed="false">
      <c r="A75" s="0" t="str">
        <f aca="false">IFERROR(INDEX(ES!$B$6:$B$18,MATCH(B75,ES!$B$6:$B$18,0)),"")</f>
        <v/>
      </c>
      <c r="B75" s="275" t="s">
        <v>742</v>
      </c>
      <c r="C75" s="275" t="s">
        <v>592</v>
      </c>
      <c r="D75" s="275" t="n">
        <v>0.007</v>
      </c>
      <c r="E75" s="275" t="n">
        <v>0.0069</v>
      </c>
      <c r="F75" s="275" t="n">
        <v>0.0067</v>
      </c>
      <c r="G75" s="275" t="n">
        <v>0.0066</v>
      </c>
      <c r="H75" s="275" t="n">
        <v>0.0064</v>
      </c>
      <c r="I75" s="275" t="n">
        <v>0.0063</v>
      </c>
      <c r="J75" s="275" t="n">
        <v>0.0061</v>
      </c>
      <c r="K75" s="275" t="n">
        <v>0.006</v>
      </c>
      <c r="L75" s="275" t="n">
        <v>0.0058</v>
      </c>
      <c r="M75" s="275" t="n">
        <v>0.0057</v>
      </c>
      <c r="N75" s="275" t="n">
        <v>0.0055</v>
      </c>
      <c r="O75" s="272"/>
    </row>
    <row r="76" customFormat="false" ht="15" hidden="false" customHeight="false" outlineLevel="0" collapsed="false">
      <c r="A76" s="0" t="str">
        <f aca="false">IFERROR(INDEX(ES!$B$6:$B$18,MATCH(B76,ES!$B$6:$B$18,0)),"")</f>
        <v>quetiapine</v>
      </c>
      <c r="B76" s="275" t="s">
        <v>34</v>
      </c>
      <c r="C76" s="275" t="s">
        <v>535</v>
      </c>
      <c r="D76" s="275" t="n">
        <v>0.014</v>
      </c>
      <c r="E76" s="275" t="n">
        <v>0.013</v>
      </c>
      <c r="F76" s="275" t="n">
        <v>0.0124</v>
      </c>
      <c r="G76" s="275" t="n">
        <v>0.0117</v>
      </c>
      <c r="H76" s="275" t="n">
        <v>0.0112</v>
      </c>
      <c r="I76" s="275" t="n">
        <v>0.0108</v>
      </c>
      <c r="J76" s="275" t="n">
        <v>0.0105</v>
      </c>
      <c r="K76" s="275" t="n">
        <v>0.0103</v>
      </c>
      <c r="L76" s="275" t="n">
        <v>0.0102</v>
      </c>
      <c r="M76" s="275" t="n">
        <v>0.0101</v>
      </c>
      <c r="N76" s="275" t="n">
        <v>0.0101</v>
      </c>
      <c r="O76" s="272"/>
    </row>
    <row r="77" customFormat="false" ht="15" hidden="true" customHeight="false" outlineLevel="0" collapsed="false">
      <c r="A77" s="0" t="str">
        <f aca="false">IFERROR(INDEX(ES!$B$6:$B$18,MATCH(B77,ES!$B$6:$B$18,0)),"")</f>
        <v>quetiapine</v>
      </c>
      <c r="B77" s="275" t="s">
        <v>34</v>
      </c>
      <c r="C77" s="275" t="s">
        <v>721</v>
      </c>
      <c r="D77" s="275" t="n">
        <v>0.007</v>
      </c>
      <c r="E77" s="275" t="n">
        <v>0.0065</v>
      </c>
      <c r="F77" s="275" t="n">
        <v>0.0062</v>
      </c>
      <c r="G77" s="275" t="n">
        <v>0.0059</v>
      </c>
      <c r="H77" s="275" t="n">
        <v>0.0056</v>
      </c>
      <c r="I77" s="275" t="n">
        <v>0.0054</v>
      </c>
      <c r="J77" s="275" t="n">
        <v>0.0053</v>
      </c>
      <c r="K77" s="275" t="n">
        <v>0.0052</v>
      </c>
      <c r="L77" s="275" t="n">
        <v>0.0051</v>
      </c>
      <c r="M77" s="275" t="n">
        <v>0.0051</v>
      </c>
      <c r="N77" s="275" t="n">
        <v>0.005</v>
      </c>
      <c r="O77" s="272"/>
    </row>
    <row r="78" customFormat="false" ht="15" hidden="true" customHeight="false" outlineLevel="0" collapsed="false">
      <c r="A78" s="0" t="str">
        <f aca="false">IFERROR(INDEX(ES!$B$6:$B$18,MATCH(B78,ES!$B$6:$B$18,0)),"")</f>
        <v>quetiapine</v>
      </c>
      <c r="B78" s="275" t="s">
        <v>34</v>
      </c>
      <c r="C78" s="275" t="s">
        <v>592</v>
      </c>
      <c r="D78" s="275" t="n">
        <v>0.007</v>
      </c>
      <c r="E78" s="275" t="n">
        <v>0.0065</v>
      </c>
      <c r="F78" s="275" t="n">
        <v>0.0062</v>
      </c>
      <c r="G78" s="275" t="n">
        <v>0.0059</v>
      </c>
      <c r="H78" s="275" t="n">
        <v>0.0056</v>
      </c>
      <c r="I78" s="275" t="n">
        <v>0.0054</v>
      </c>
      <c r="J78" s="275" t="n">
        <v>0.0053</v>
      </c>
      <c r="K78" s="275" t="n">
        <v>0.0052</v>
      </c>
      <c r="L78" s="275" t="n">
        <v>0.0051</v>
      </c>
      <c r="M78" s="275" t="n">
        <v>0.0051</v>
      </c>
      <c r="N78" s="275" t="n">
        <v>0.005</v>
      </c>
      <c r="O78" s="272"/>
    </row>
    <row r="79" customFormat="false" ht="15" hidden="true" customHeight="false" outlineLevel="0" collapsed="false">
      <c r="A79" s="0" t="str">
        <f aca="false">IFERROR(INDEX(ES!$B$6:$B$18,MATCH(B79,ES!$B$6:$B$18,0)),"")</f>
        <v/>
      </c>
      <c r="B79" s="275" t="s">
        <v>743</v>
      </c>
      <c r="C79" s="275" t="s">
        <v>535</v>
      </c>
      <c r="D79" s="275" t="n">
        <v>0.018</v>
      </c>
      <c r="E79" s="275" t="n">
        <v>0.017</v>
      </c>
      <c r="F79" s="275" t="n">
        <v>0.0164</v>
      </c>
      <c r="G79" s="275" t="n">
        <v>0.0157</v>
      </c>
      <c r="H79" s="275" t="n">
        <v>0.0152</v>
      </c>
      <c r="I79" s="275" t="n">
        <v>0.0148</v>
      </c>
      <c r="J79" s="275" t="n">
        <v>0.0145</v>
      </c>
      <c r="K79" s="275" t="n">
        <v>0.0143</v>
      </c>
      <c r="L79" s="275" t="n">
        <v>0.0142</v>
      </c>
      <c r="M79" s="275" t="n">
        <v>0.0141</v>
      </c>
      <c r="N79" s="275" t="n">
        <v>0.0141</v>
      </c>
      <c r="O79" s="272"/>
    </row>
    <row r="80" customFormat="false" ht="15" hidden="true" customHeight="false" outlineLevel="0" collapsed="false">
      <c r="A80" s="0" t="str">
        <f aca="false">IFERROR(INDEX(ES!$B$6:$B$18,MATCH(B80,ES!$B$6:$B$18,0)),"")</f>
        <v/>
      </c>
      <c r="B80" s="275" t="s">
        <v>743</v>
      </c>
      <c r="C80" s="275" t="s">
        <v>721</v>
      </c>
      <c r="D80" s="275" t="n">
        <v>0.009</v>
      </c>
      <c r="E80" s="275" t="n">
        <v>0.0085</v>
      </c>
      <c r="F80" s="275" t="n">
        <v>0.0082</v>
      </c>
      <c r="G80" s="275" t="n">
        <v>0.0079</v>
      </c>
      <c r="H80" s="275" t="n">
        <v>0.0076</v>
      </c>
      <c r="I80" s="275" t="n">
        <v>0.0074</v>
      </c>
      <c r="J80" s="275" t="n">
        <v>0.0073</v>
      </c>
      <c r="K80" s="275" t="n">
        <v>0.0072</v>
      </c>
      <c r="L80" s="275" t="n">
        <v>0.0071</v>
      </c>
      <c r="M80" s="275" t="n">
        <v>0.0071</v>
      </c>
      <c r="N80" s="275" t="n">
        <v>0.007</v>
      </c>
      <c r="O80" s="272"/>
    </row>
    <row r="81" customFormat="false" ht="15" hidden="true" customHeight="false" outlineLevel="0" collapsed="false">
      <c r="A81" s="0" t="str">
        <f aca="false">IFERROR(INDEX(ES!$B$6:$B$18,MATCH(B81,ES!$B$6:$B$18,0)),"")</f>
        <v/>
      </c>
      <c r="B81" s="275" t="s">
        <v>743</v>
      </c>
      <c r="C81" s="275" t="s">
        <v>592</v>
      </c>
      <c r="D81" s="275" t="n">
        <v>0.009</v>
      </c>
      <c r="E81" s="275" t="n">
        <v>0.0085</v>
      </c>
      <c r="F81" s="275" t="n">
        <v>0.0082</v>
      </c>
      <c r="G81" s="275" t="n">
        <v>0.0079</v>
      </c>
      <c r="H81" s="275" t="n">
        <v>0.0076</v>
      </c>
      <c r="I81" s="275" t="n">
        <v>0.0074</v>
      </c>
      <c r="J81" s="275" t="n">
        <v>0.0073</v>
      </c>
      <c r="K81" s="275" t="n">
        <v>0.0072</v>
      </c>
      <c r="L81" s="275" t="n">
        <v>0.0071</v>
      </c>
      <c r="M81" s="275" t="n">
        <v>0.0071</v>
      </c>
      <c r="N81" s="275" t="n">
        <v>0.007</v>
      </c>
      <c r="O81" s="272"/>
    </row>
    <row r="82" customFormat="false" ht="15" hidden="true" customHeight="false" outlineLevel="0" collapsed="false">
      <c r="A82" s="0" t="str">
        <f aca="false">IFERROR(INDEX(ES!$B$6:$B$18,MATCH(B82,ES!$B$6:$B$18,0)),"")</f>
        <v/>
      </c>
      <c r="B82" s="275" t="s">
        <v>744</v>
      </c>
      <c r="C82" s="275" t="s">
        <v>535</v>
      </c>
      <c r="D82" s="275" t="n">
        <v>0.0115</v>
      </c>
      <c r="E82" s="275" t="n">
        <v>0.011</v>
      </c>
      <c r="F82" s="275" t="n">
        <v>0.0105</v>
      </c>
      <c r="G82" s="275" t="n">
        <v>0.01</v>
      </c>
      <c r="H82" s="275" t="n">
        <v>0.0095</v>
      </c>
      <c r="I82" s="275" t="n">
        <v>0.009</v>
      </c>
      <c r="J82" s="275" t="n">
        <v>0.0085</v>
      </c>
      <c r="K82" s="275" t="n">
        <v>0.008</v>
      </c>
      <c r="L82" s="275" t="n">
        <v>0.0075</v>
      </c>
      <c r="M82" s="275" t="n">
        <v>0.007</v>
      </c>
      <c r="N82" s="275" t="n">
        <v>0.0065</v>
      </c>
      <c r="O82" s="272"/>
    </row>
    <row r="83" customFormat="false" ht="15" hidden="true" customHeight="false" outlineLevel="0" collapsed="false">
      <c r="A83" s="0" t="str">
        <f aca="false">IFERROR(INDEX(ES!$B$6:$B$18,MATCH(B83,ES!$B$6:$B$18,0)),"")</f>
        <v/>
      </c>
      <c r="B83" s="275" t="s">
        <v>744</v>
      </c>
      <c r="C83" s="275" t="s">
        <v>721</v>
      </c>
      <c r="D83" s="275" t="n">
        <v>0.0063</v>
      </c>
      <c r="E83" s="275" t="n">
        <v>0.0061</v>
      </c>
      <c r="F83" s="275" t="n">
        <v>0.0058</v>
      </c>
      <c r="G83" s="275" t="n">
        <v>0.0055</v>
      </c>
      <c r="H83" s="275" t="n">
        <v>0.0052</v>
      </c>
      <c r="I83" s="275" t="n">
        <v>0.005</v>
      </c>
      <c r="J83" s="275" t="n">
        <v>0.0047</v>
      </c>
      <c r="K83" s="275" t="n">
        <v>0.0044</v>
      </c>
      <c r="L83" s="275" t="n">
        <v>0.0041</v>
      </c>
      <c r="M83" s="275" t="n">
        <v>0.0039</v>
      </c>
      <c r="N83" s="275" t="n">
        <v>0.0036</v>
      </c>
      <c r="O83" s="272"/>
    </row>
    <row r="84" customFormat="false" ht="15" hidden="true" customHeight="false" outlineLevel="0" collapsed="false">
      <c r="A84" s="0" t="str">
        <f aca="false">IFERROR(INDEX(ES!$B$6:$B$18,MATCH(B84,ES!$B$6:$B$18,0)),"")</f>
        <v/>
      </c>
      <c r="B84" s="275" t="s">
        <v>744</v>
      </c>
      <c r="C84" s="275" t="s">
        <v>592</v>
      </c>
      <c r="D84" s="275" t="n">
        <v>0.0052</v>
      </c>
      <c r="E84" s="275" t="n">
        <v>0.005</v>
      </c>
      <c r="F84" s="275" t="n">
        <v>0.0047</v>
      </c>
      <c r="G84" s="275" t="n">
        <v>0.0045</v>
      </c>
      <c r="H84" s="275" t="n">
        <v>0.0043</v>
      </c>
      <c r="I84" s="275" t="n">
        <v>0.0041</v>
      </c>
      <c r="J84" s="275" t="n">
        <v>0.0038</v>
      </c>
      <c r="K84" s="275" t="n">
        <v>0.0036</v>
      </c>
      <c r="L84" s="275" t="n">
        <v>0.0034</v>
      </c>
      <c r="M84" s="275" t="n">
        <v>0.0032</v>
      </c>
      <c r="N84" s="275" t="n">
        <v>0.0029</v>
      </c>
      <c r="O84" s="272"/>
    </row>
    <row r="85" customFormat="false" ht="15" hidden="true" customHeight="false" outlineLevel="0" collapsed="false">
      <c r="A85" s="0" t="str">
        <f aca="false">IFERROR(INDEX(ES!$B$6:$B$18,MATCH(B85,ES!$B$6:$B$18,0)),"")</f>
        <v/>
      </c>
      <c r="B85" s="275" t="s">
        <v>745</v>
      </c>
      <c r="C85" s="275" t="s">
        <v>535</v>
      </c>
      <c r="D85" s="277" t="s">
        <v>729</v>
      </c>
      <c r="E85" s="277" t="s">
        <v>729</v>
      </c>
      <c r="F85" s="277" t="s">
        <v>729</v>
      </c>
      <c r="G85" s="277" t="s">
        <v>729</v>
      </c>
      <c r="H85" s="277" t="s">
        <v>729</v>
      </c>
      <c r="I85" s="277" t="s">
        <v>729</v>
      </c>
      <c r="J85" s="277" t="s">
        <v>729</v>
      </c>
      <c r="K85" s="277" t="s">
        <v>729</v>
      </c>
      <c r="L85" s="277" t="s">
        <v>729</v>
      </c>
      <c r="M85" s="277" t="s">
        <v>729</v>
      </c>
      <c r="N85" s="277" t="s">
        <v>729</v>
      </c>
      <c r="O85" s="272"/>
    </row>
    <row r="86" customFormat="false" ht="15" hidden="true" customHeight="false" outlineLevel="0" collapsed="false">
      <c r="A86" s="0" t="str">
        <f aca="false">IFERROR(INDEX(ES!$B$6:$B$18,MATCH(B86,ES!$B$6:$B$18,0)),"")</f>
        <v/>
      </c>
      <c r="B86" s="275" t="s">
        <v>745</v>
      </c>
      <c r="C86" s="275" t="s">
        <v>721</v>
      </c>
      <c r="D86" s="277" t="s">
        <v>729</v>
      </c>
      <c r="E86" s="277" t="s">
        <v>729</v>
      </c>
      <c r="F86" s="277" t="s">
        <v>729</v>
      </c>
      <c r="G86" s="277" t="s">
        <v>729</v>
      </c>
      <c r="H86" s="277" t="s">
        <v>729</v>
      </c>
      <c r="I86" s="277" t="s">
        <v>729</v>
      </c>
      <c r="J86" s="277" t="s">
        <v>729</v>
      </c>
      <c r="K86" s="277" t="s">
        <v>729</v>
      </c>
      <c r="L86" s="277" t="s">
        <v>729</v>
      </c>
      <c r="M86" s="277" t="s">
        <v>729</v>
      </c>
      <c r="N86" s="277" t="s">
        <v>729</v>
      </c>
      <c r="O86" s="272"/>
    </row>
    <row r="87" customFormat="false" ht="15" hidden="true" customHeight="false" outlineLevel="0" collapsed="false">
      <c r="A87" s="0" t="str">
        <f aca="false">IFERROR(INDEX(ES!$B$6:$B$18,MATCH(B87,ES!$B$6:$B$18,0)),"")</f>
        <v/>
      </c>
      <c r="B87" s="275" t="s">
        <v>745</v>
      </c>
      <c r="C87" s="275" t="s">
        <v>592</v>
      </c>
      <c r="D87" s="277" t="s">
        <v>729</v>
      </c>
      <c r="E87" s="277" t="s">
        <v>729</v>
      </c>
      <c r="F87" s="277" t="s">
        <v>729</v>
      </c>
      <c r="G87" s="277" t="s">
        <v>729</v>
      </c>
      <c r="H87" s="277" t="s">
        <v>729</v>
      </c>
      <c r="I87" s="277" t="s">
        <v>729</v>
      </c>
      <c r="J87" s="277" t="s">
        <v>729</v>
      </c>
      <c r="K87" s="277" t="s">
        <v>729</v>
      </c>
      <c r="L87" s="277" t="s">
        <v>729</v>
      </c>
      <c r="M87" s="277" t="s">
        <v>729</v>
      </c>
      <c r="N87" s="277" t="s">
        <v>729</v>
      </c>
      <c r="O87" s="272"/>
    </row>
    <row r="88" customFormat="false" ht="15" hidden="true" customHeight="false" outlineLevel="0" collapsed="false">
      <c r="A88" s="0" t="str">
        <f aca="false">IFERROR(INDEX(ES!$B$6:$B$18,MATCH(B88,ES!$B$6:$B$18,0)),"")</f>
        <v/>
      </c>
      <c r="B88" s="272"/>
      <c r="C88" s="272"/>
      <c r="D88" s="272"/>
      <c r="E88" s="272"/>
      <c r="F88" s="272"/>
      <c r="G88" s="272"/>
      <c r="H88" s="272"/>
      <c r="I88" s="272"/>
      <c r="J88" s="272"/>
      <c r="K88" s="272"/>
      <c r="L88" s="272"/>
      <c r="M88" s="272"/>
      <c r="N88" s="272"/>
      <c r="O88" s="272"/>
    </row>
    <row r="89" customFormat="false" ht="15" hidden="true" customHeight="false" outlineLevel="0" collapsed="false">
      <c r="A89" s="0" t="str">
        <f aca="false">IFERROR(INDEX(ES!$B$6:$B$18,MATCH(B89,ES!$B$6:$B$18,0)),"")</f>
        <v/>
      </c>
      <c r="B89" s="276" t="s">
        <v>746</v>
      </c>
      <c r="C89" s="272"/>
      <c r="D89" s="275" t="n">
        <v>0.019</v>
      </c>
      <c r="E89" s="275" t="n">
        <v>0.019</v>
      </c>
      <c r="F89" s="275" t="n">
        <v>0.019</v>
      </c>
      <c r="G89" s="275" t="n">
        <v>0.019</v>
      </c>
      <c r="H89" s="275" t="n">
        <v>0.019</v>
      </c>
      <c r="I89" s="275" t="n">
        <v>0.019</v>
      </c>
      <c r="J89" s="275" t="n">
        <v>0.019</v>
      </c>
      <c r="K89" s="275" t="n">
        <v>0.019</v>
      </c>
      <c r="L89" s="275" t="n">
        <v>0.019</v>
      </c>
      <c r="M89" s="275" t="n">
        <v>0.019</v>
      </c>
      <c r="N89" s="275" t="n">
        <v>0.019</v>
      </c>
      <c r="O89" s="272"/>
    </row>
    <row r="90" customFormat="false" ht="15" hidden="false" customHeight="false" outlineLevel="0" collapsed="false">
      <c r="A90" s="0" t="str">
        <f aca="false">IFERROR(INDEX(ES!$B$6:$B$18,MATCH(B90,ES!$B$6:$B$18,0)),"")</f>
        <v>agomelatine</v>
      </c>
      <c r="B90" s="275" t="s">
        <v>747</v>
      </c>
      <c r="C90" s="275" t="s">
        <v>535</v>
      </c>
      <c r="D90" s="275" t="n">
        <v>0.019</v>
      </c>
      <c r="E90" s="275" t="n">
        <v>0.019</v>
      </c>
      <c r="F90" s="275" t="n">
        <v>0.019</v>
      </c>
      <c r="G90" s="275" t="n">
        <v>0.019</v>
      </c>
      <c r="H90" s="275" t="n">
        <v>0.019</v>
      </c>
      <c r="I90" s="275" t="n">
        <v>0.019</v>
      </c>
      <c r="J90" s="275" t="n">
        <v>0.019</v>
      </c>
      <c r="K90" s="275" t="n">
        <v>0.019</v>
      </c>
      <c r="L90" s="275" t="n">
        <v>0.019</v>
      </c>
      <c r="M90" s="275" t="n">
        <v>0.019</v>
      </c>
      <c r="N90" s="275" t="n">
        <v>0.019</v>
      </c>
      <c r="O90" s="272"/>
    </row>
    <row r="91" customFormat="false" ht="15" hidden="true" customHeight="false" outlineLevel="0" collapsed="false">
      <c r="A91" s="0" t="str">
        <f aca="false">IFERROR(INDEX(ES!$B$6:$B$18,MATCH(B91,ES!$B$6:$B$18,0)),"")</f>
        <v>agomelatine</v>
      </c>
      <c r="B91" s="275" t="s">
        <v>747</v>
      </c>
      <c r="C91" s="275" t="s">
        <v>721</v>
      </c>
      <c r="D91" s="275" t="n">
        <v>0.019</v>
      </c>
      <c r="E91" s="275" t="n">
        <v>0.019</v>
      </c>
      <c r="F91" s="275" t="n">
        <v>0.0114</v>
      </c>
      <c r="G91" s="275" t="n">
        <v>0.0095</v>
      </c>
      <c r="H91" s="275" t="n">
        <v>0.0095</v>
      </c>
      <c r="I91" s="275" t="n">
        <v>0.0095</v>
      </c>
      <c r="J91" s="275" t="n">
        <v>0.0095</v>
      </c>
      <c r="K91" s="275" t="n">
        <v>0.0095</v>
      </c>
      <c r="L91" s="275" t="n">
        <v>0.0095</v>
      </c>
      <c r="M91" s="275" t="n">
        <v>0.0095</v>
      </c>
      <c r="N91" s="275" t="n">
        <v>0.0095</v>
      </c>
      <c r="O91" s="272"/>
    </row>
    <row r="92" customFormat="false" ht="15" hidden="true" customHeight="false" outlineLevel="0" collapsed="false">
      <c r="A92" s="0" t="str">
        <f aca="false">IFERROR(INDEX(ES!$B$6:$B$18,MATCH(B92,ES!$B$6:$B$18,0)),"")</f>
        <v>agomelatine</v>
      </c>
      <c r="B92" s="275" t="s">
        <v>747</v>
      </c>
      <c r="C92" s="275" t="s">
        <v>592</v>
      </c>
      <c r="D92" s="277" t="s">
        <v>729</v>
      </c>
      <c r="E92" s="277" t="s">
        <v>729</v>
      </c>
      <c r="F92" s="275" t="n">
        <v>0.0076</v>
      </c>
      <c r="G92" s="275" t="n">
        <v>0.0095</v>
      </c>
      <c r="H92" s="275" t="n">
        <v>0.0095</v>
      </c>
      <c r="I92" s="275" t="n">
        <v>0.0095</v>
      </c>
      <c r="J92" s="275" t="n">
        <v>0.0095</v>
      </c>
      <c r="K92" s="275" t="n">
        <v>0.0095</v>
      </c>
      <c r="L92" s="275" t="n">
        <v>0.0095</v>
      </c>
      <c r="M92" s="275" t="n">
        <v>0.0095</v>
      </c>
      <c r="N92" s="275" t="n">
        <v>0.0095</v>
      </c>
      <c r="O92" s="272"/>
    </row>
    <row r="93" customFormat="false" ht="15" hidden="true" customHeight="false" outlineLevel="0" collapsed="false">
      <c r="A93" s="0" t="str">
        <f aca="false">IFERROR(INDEX(ES!$B$6:$B$18,MATCH(B93,ES!$B$6:$B$18,0)),"")</f>
        <v/>
      </c>
      <c r="B93" s="272"/>
      <c r="C93" s="272"/>
      <c r="D93" s="272"/>
      <c r="E93" s="272"/>
      <c r="F93" s="272"/>
      <c r="G93" s="272"/>
      <c r="H93" s="272"/>
      <c r="I93" s="272"/>
      <c r="J93" s="272"/>
      <c r="K93" s="272"/>
      <c r="L93" s="272"/>
      <c r="M93" s="272"/>
      <c r="N93" s="272"/>
      <c r="O93" s="272"/>
    </row>
    <row r="94" customFormat="false" ht="15" hidden="true" customHeight="false" outlineLevel="0" collapsed="false">
      <c r="A94" s="0" t="str">
        <f aca="false">IFERROR(INDEX(ES!$B$6:$B$18,MATCH(B94,ES!$B$6:$B$18,0)),"")</f>
        <v/>
      </c>
      <c r="B94" s="276" t="s">
        <v>748</v>
      </c>
      <c r="C94" s="272"/>
      <c r="D94" s="275" t="n">
        <v>0.0705</v>
      </c>
      <c r="E94" s="275" t="n">
        <v>0.0686</v>
      </c>
      <c r="F94" s="275" t="n">
        <v>0.067</v>
      </c>
      <c r="G94" s="275" t="n">
        <v>0.0653</v>
      </c>
      <c r="H94" s="275" t="n">
        <v>0.064</v>
      </c>
      <c r="I94" s="275" t="n">
        <v>0.063</v>
      </c>
      <c r="J94" s="275" t="n">
        <v>0.0623</v>
      </c>
      <c r="K94" s="275" t="n">
        <v>0.0618</v>
      </c>
      <c r="L94" s="275" t="n">
        <v>0.0616</v>
      </c>
      <c r="M94" s="275" t="n">
        <v>0.0614</v>
      </c>
      <c r="N94" s="275" t="n">
        <v>0.0613</v>
      </c>
      <c r="O94" s="272"/>
    </row>
    <row r="95" customFormat="false" ht="15" hidden="false" customHeight="false" outlineLevel="0" collapsed="false">
      <c r="A95" s="0" t="str">
        <f aca="false">IFERROR(INDEX(ES!$B$6:$B$18,MATCH(B95,ES!$B$6:$B$18,0)),"")</f>
        <v>trazodone</v>
      </c>
      <c r="B95" s="275" t="s">
        <v>7</v>
      </c>
      <c r="C95" s="275" t="s">
        <v>535</v>
      </c>
      <c r="D95" s="275" t="n">
        <v>0.054</v>
      </c>
      <c r="E95" s="275" t="n">
        <v>0.0505</v>
      </c>
      <c r="F95" s="275" t="n">
        <v>0.0478</v>
      </c>
      <c r="G95" s="275" t="n">
        <v>0.0451</v>
      </c>
      <c r="H95" s="275" t="n">
        <v>0.0429</v>
      </c>
      <c r="I95" s="275" t="n">
        <v>0.0412</v>
      </c>
      <c r="J95" s="275" t="n">
        <v>0.04</v>
      </c>
      <c r="K95" s="275" t="n">
        <v>0.0393</v>
      </c>
      <c r="L95" s="275" t="n">
        <v>0.0388</v>
      </c>
      <c r="M95" s="275" t="n">
        <v>0.0385</v>
      </c>
      <c r="N95" s="275" t="n">
        <v>0.0383</v>
      </c>
      <c r="O95" s="272"/>
    </row>
    <row r="96" customFormat="false" ht="15" hidden="true" customHeight="false" outlineLevel="0" collapsed="false">
      <c r="A96" s="0" t="str">
        <f aca="false">IFERROR(INDEX(ES!$B$6:$B$18,MATCH(B96,ES!$B$6:$B$18,0)),"")</f>
        <v>trazodone</v>
      </c>
      <c r="B96" s="275" t="s">
        <v>7</v>
      </c>
      <c r="C96" s="275" t="s">
        <v>721</v>
      </c>
      <c r="D96" s="275" t="n">
        <v>0.027</v>
      </c>
      <c r="E96" s="275" t="n">
        <v>0.0253</v>
      </c>
      <c r="F96" s="275" t="n">
        <v>0.0239</v>
      </c>
      <c r="G96" s="275" t="n">
        <v>0.0226</v>
      </c>
      <c r="H96" s="275" t="n">
        <v>0.0214</v>
      </c>
      <c r="I96" s="275" t="n">
        <v>0.0206</v>
      </c>
      <c r="J96" s="275" t="n">
        <v>0.02</v>
      </c>
      <c r="K96" s="275" t="n">
        <v>0.0196</v>
      </c>
      <c r="L96" s="275" t="n">
        <v>0.0194</v>
      </c>
      <c r="M96" s="275" t="n">
        <v>0.0192</v>
      </c>
      <c r="N96" s="275" t="n">
        <v>0.0191</v>
      </c>
      <c r="O96" s="272"/>
    </row>
    <row r="97" customFormat="false" ht="15" hidden="true" customHeight="false" outlineLevel="0" collapsed="false">
      <c r="A97" s="0" t="str">
        <f aca="false">IFERROR(INDEX(ES!$B$6:$B$18,MATCH(B97,ES!$B$6:$B$18,0)),"")</f>
        <v>trazodone</v>
      </c>
      <c r="B97" s="275" t="s">
        <v>7</v>
      </c>
      <c r="C97" s="275" t="s">
        <v>592</v>
      </c>
      <c r="D97" s="275" t="n">
        <v>0.027</v>
      </c>
      <c r="E97" s="275" t="n">
        <v>0.0253</v>
      </c>
      <c r="F97" s="275" t="n">
        <v>0.0239</v>
      </c>
      <c r="G97" s="275" t="n">
        <v>0.0226</v>
      </c>
      <c r="H97" s="275" t="n">
        <v>0.0214</v>
      </c>
      <c r="I97" s="275" t="n">
        <v>0.0206</v>
      </c>
      <c r="J97" s="275" t="n">
        <v>0.02</v>
      </c>
      <c r="K97" s="275" t="n">
        <v>0.0196</v>
      </c>
      <c r="L97" s="275" t="n">
        <v>0.0194</v>
      </c>
      <c r="M97" s="275" t="n">
        <v>0.0192</v>
      </c>
      <c r="N97" s="275" t="n">
        <v>0.0191</v>
      </c>
      <c r="O97" s="272"/>
    </row>
    <row r="98" customFormat="false" ht="15" hidden="true" customHeight="false" outlineLevel="0" collapsed="false">
      <c r="A98" s="0" t="str">
        <f aca="false">IFERROR(INDEX(ES!$B$6:$B$18,MATCH(B98,ES!$B$6:$B$18,0)),"")</f>
        <v/>
      </c>
      <c r="B98" s="275" t="s">
        <v>749</v>
      </c>
      <c r="C98" s="275" t="s">
        <v>535</v>
      </c>
      <c r="D98" s="277" t="s">
        <v>729</v>
      </c>
      <c r="E98" s="277" t="s">
        <v>729</v>
      </c>
      <c r="F98" s="277" t="s">
        <v>729</v>
      </c>
      <c r="G98" s="277" t="s">
        <v>729</v>
      </c>
      <c r="H98" s="277" t="s">
        <v>729</v>
      </c>
      <c r="I98" s="277" t="s">
        <v>729</v>
      </c>
      <c r="J98" s="277" t="s">
        <v>729</v>
      </c>
      <c r="K98" s="277" t="s">
        <v>729</v>
      </c>
      <c r="L98" s="277" t="s">
        <v>729</v>
      </c>
      <c r="M98" s="277" t="s">
        <v>729</v>
      </c>
      <c r="N98" s="277" t="s">
        <v>729</v>
      </c>
      <c r="O98" s="272"/>
    </row>
    <row r="99" customFormat="false" ht="15" hidden="true" customHeight="false" outlineLevel="0" collapsed="false">
      <c r="A99" s="0" t="str">
        <f aca="false">IFERROR(INDEX(ES!$B$6:$B$18,MATCH(B99,ES!$B$6:$B$18,0)),"")</f>
        <v/>
      </c>
      <c r="B99" s="275" t="s">
        <v>749</v>
      </c>
      <c r="C99" s="275" t="s">
        <v>721</v>
      </c>
      <c r="D99" s="277" t="s">
        <v>729</v>
      </c>
      <c r="E99" s="277" t="s">
        <v>729</v>
      </c>
      <c r="F99" s="277" t="s">
        <v>729</v>
      </c>
      <c r="G99" s="277" t="s">
        <v>729</v>
      </c>
      <c r="H99" s="277" t="s">
        <v>729</v>
      </c>
      <c r="I99" s="277" t="s">
        <v>729</v>
      </c>
      <c r="J99" s="277" t="s">
        <v>729</v>
      </c>
      <c r="K99" s="277" t="s">
        <v>729</v>
      </c>
      <c r="L99" s="277" t="s">
        <v>729</v>
      </c>
      <c r="M99" s="277" t="s">
        <v>729</v>
      </c>
      <c r="N99" s="277" t="s">
        <v>729</v>
      </c>
      <c r="O99" s="272"/>
    </row>
    <row r="100" customFormat="false" ht="15" hidden="true" customHeight="false" outlineLevel="0" collapsed="false">
      <c r="A100" s="0" t="str">
        <f aca="false">IFERROR(INDEX(ES!$B$6:$B$18,MATCH(B100,ES!$B$6:$B$18,0)),"")</f>
        <v/>
      </c>
      <c r="B100" s="275" t="s">
        <v>749</v>
      </c>
      <c r="C100" s="275" t="s">
        <v>592</v>
      </c>
      <c r="D100" s="277" t="s">
        <v>729</v>
      </c>
      <c r="E100" s="277" t="s">
        <v>729</v>
      </c>
      <c r="F100" s="277" t="s">
        <v>729</v>
      </c>
      <c r="G100" s="277" t="s">
        <v>729</v>
      </c>
      <c r="H100" s="277" t="s">
        <v>729</v>
      </c>
      <c r="I100" s="277" t="s">
        <v>729</v>
      </c>
      <c r="J100" s="277" t="s">
        <v>729</v>
      </c>
      <c r="K100" s="277" t="s">
        <v>729</v>
      </c>
      <c r="L100" s="277" t="s">
        <v>729</v>
      </c>
      <c r="M100" s="277" t="s">
        <v>729</v>
      </c>
      <c r="N100" s="277" t="s">
        <v>729</v>
      </c>
      <c r="O100" s="272"/>
    </row>
    <row r="101" customFormat="false" ht="15" hidden="true" customHeight="false" outlineLevel="0" collapsed="false">
      <c r="A101" s="0" t="str">
        <f aca="false">IFERROR(INDEX(ES!$B$6:$B$18,MATCH(B101,ES!$B$6:$B$18,0)),"")</f>
        <v/>
      </c>
      <c r="B101" s="275" t="s">
        <v>750</v>
      </c>
      <c r="C101" s="275" t="s">
        <v>535</v>
      </c>
      <c r="D101" s="275" t="n">
        <v>0.0165</v>
      </c>
      <c r="E101" s="275" t="n">
        <v>0.0181</v>
      </c>
      <c r="F101" s="275" t="n">
        <v>0.0192</v>
      </c>
      <c r="G101" s="275" t="n">
        <v>0.0202</v>
      </c>
      <c r="H101" s="275" t="n">
        <v>0.0211</v>
      </c>
      <c r="I101" s="275" t="n">
        <v>0.0218</v>
      </c>
      <c r="J101" s="275" t="n">
        <v>0.0223</v>
      </c>
      <c r="K101" s="275" t="n">
        <v>0.0226</v>
      </c>
      <c r="L101" s="275" t="n">
        <v>0.0228</v>
      </c>
      <c r="M101" s="275" t="n">
        <v>0.0229</v>
      </c>
      <c r="N101" s="275" t="n">
        <v>0.023</v>
      </c>
      <c r="O101" s="272"/>
    </row>
    <row r="102" customFormat="false" ht="15" hidden="true" customHeight="false" outlineLevel="0" collapsed="false">
      <c r="A102" s="0" t="str">
        <f aca="false">IFERROR(INDEX(ES!$B$6:$B$18,MATCH(B102,ES!$B$6:$B$18,0)),"")</f>
        <v/>
      </c>
      <c r="B102" s="275" t="s">
        <v>750</v>
      </c>
      <c r="C102" s="275" t="s">
        <v>721</v>
      </c>
      <c r="D102" s="275" t="n">
        <v>0.0165</v>
      </c>
      <c r="E102" s="275" t="n">
        <v>0.0181</v>
      </c>
      <c r="F102" s="275" t="n">
        <v>0.0192</v>
      </c>
      <c r="G102" s="275" t="n">
        <v>0.0202</v>
      </c>
      <c r="H102" s="275" t="n">
        <v>0.0211</v>
      </c>
      <c r="I102" s="275" t="n">
        <v>0.0218</v>
      </c>
      <c r="J102" s="275" t="n">
        <v>0.0223</v>
      </c>
      <c r="K102" s="275" t="n">
        <v>0.0226</v>
      </c>
      <c r="L102" s="275" t="n">
        <v>0.0228</v>
      </c>
      <c r="M102" s="275" t="n">
        <v>0.0229</v>
      </c>
      <c r="N102" s="275" t="n">
        <v>0.0184</v>
      </c>
      <c r="O102" s="272"/>
    </row>
    <row r="103" customFormat="false" ht="15" hidden="true" customHeight="false" outlineLevel="0" collapsed="false">
      <c r="A103" s="0" t="str">
        <f aca="false">IFERROR(INDEX(ES!$B$6:$B$18,MATCH(B103,ES!$B$6:$B$18,0)),"")</f>
        <v/>
      </c>
      <c r="B103" s="275" t="s">
        <v>750</v>
      </c>
      <c r="C103" s="275" t="s">
        <v>592</v>
      </c>
      <c r="D103" s="277" t="s">
        <v>729</v>
      </c>
      <c r="E103" s="277" t="s">
        <v>729</v>
      </c>
      <c r="F103" s="277" t="s">
        <v>729</v>
      </c>
      <c r="G103" s="277" t="s">
        <v>729</v>
      </c>
      <c r="H103" s="277" t="s">
        <v>729</v>
      </c>
      <c r="I103" s="277" t="s">
        <v>729</v>
      </c>
      <c r="J103" s="277" t="s">
        <v>729</v>
      </c>
      <c r="K103" s="277" t="s">
        <v>729</v>
      </c>
      <c r="L103" s="277" t="s">
        <v>729</v>
      </c>
      <c r="M103" s="277" t="s">
        <v>729</v>
      </c>
      <c r="N103" s="275" t="n">
        <v>0.0046</v>
      </c>
      <c r="O103" s="272"/>
    </row>
    <row r="104" customFormat="false" ht="15" hidden="true" customHeight="false" outlineLevel="0" collapsed="false">
      <c r="A104" s="0" t="str">
        <f aca="false">IFERROR(INDEX(ES!$B$6:$B$18,MATCH(B104,ES!$B$6:$B$18,0)),"")</f>
        <v/>
      </c>
      <c r="B104" s="272"/>
      <c r="C104" s="272"/>
      <c r="D104" s="272"/>
      <c r="E104" s="272"/>
      <c r="F104" s="272"/>
      <c r="G104" s="272"/>
      <c r="H104" s="272"/>
      <c r="I104" s="272"/>
      <c r="J104" s="272"/>
      <c r="K104" s="272"/>
      <c r="L104" s="272"/>
      <c r="M104" s="272"/>
      <c r="N104" s="272"/>
      <c r="O104" s="272"/>
    </row>
    <row r="105" customFormat="false" ht="15" hidden="true" customHeight="false" outlineLevel="0" collapsed="false">
      <c r="A105" s="0" t="str">
        <f aca="false">IFERROR(INDEX(ES!$B$6:$B$18,MATCH(B105,ES!$B$6:$B$18,0)),"")</f>
        <v/>
      </c>
      <c r="B105" s="276" t="s">
        <v>751</v>
      </c>
      <c r="C105" s="272"/>
      <c r="D105" s="275" t="n">
        <v>0.07</v>
      </c>
      <c r="E105" s="275" t="n">
        <v>0.07</v>
      </c>
      <c r="F105" s="275" t="n">
        <v>0.07</v>
      </c>
      <c r="G105" s="275" t="n">
        <v>0.07</v>
      </c>
      <c r="H105" s="275" t="n">
        <v>0.07</v>
      </c>
      <c r="I105" s="275" t="n">
        <v>0.07</v>
      </c>
      <c r="J105" s="275" t="n">
        <v>0.07</v>
      </c>
      <c r="K105" s="275" t="n">
        <v>0.07</v>
      </c>
      <c r="L105" s="275" t="n">
        <v>0.07</v>
      </c>
      <c r="M105" s="275" t="n">
        <v>0.07</v>
      </c>
      <c r="N105" s="275" t="n">
        <v>0.07</v>
      </c>
      <c r="O105" s="272"/>
    </row>
    <row r="106" customFormat="false" ht="15" hidden="false" customHeight="false" outlineLevel="0" collapsed="false">
      <c r="A106" s="0" t="str">
        <f aca="false">IFERROR(INDEX(ES!$B$6:$B$18,MATCH(B106,ES!$B$6:$B$18,0)),"")</f>
        <v>amitriptyline</v>
      </c>
      <c r="B106" s="275" t="s">
        <v>752</v>
      </c>
      <c r="C106" s="275" t="s">
        <v>535</v>
      </c>
      <c r="D106" s="275" t="n">
        <v>0.0125</v>
      </c>
      <c r="E106" s="275" t="n">
        <v>0.0125</v>
      </c>
      <c r="F106" s="275" t="n">
        <v>0.0125</v>
      </c>
      <c r="G106" s="275" t="n">
        <v>0.0125</v>
      </c>
      <c r="H106" s="275" t="n">
        <v>0.0125</v>
      </c>
      <c r="I106" s="275" t="n">
        <v>0.0125</v>
      </c>
      <c r="J106" s="275" t="n">
        <v>0.0125</v>
      </c>
      <c r="K106" s="275" t="n">
        <v>0.0125</v>
      </c>
      <c r="L106" s="275" t="n">
        <v>0.0125</v>
      </c>
      <c r="M106" s="275" t="n">
        <v>0.0125</v>
      </c>
      <c r="N106" s="275" t="n">
        <v>0.0125</v>
      </c>
      <c r="O106" s="272"/>
    </row>
    <row r="107" customFormat="false" ht="15" hidden="true" customHeight="false" outlineLevel="0" collapsed="false">
      <c r="A107" s="0" t="str">
        <f aca="false">IFERROR(INDEX(ES!$B$6:$B$18,MATCH(B107,ES!$B$6:$B$18,0)),"")</f>
        <v>amitriptyline</v>
      </c>
      <c r="B107" s="275" t="s">
        <v>752</v>
      </c>
      <c r="C107" s="275" t="s">
        <v>721</v>
      </c>
      <c r="D107" s="275" t="n">
        <v>0.0063</v>
      </c>
      <c r="E107" s="275" t="n">
        <v>0.0063</v>
      </c>
      <c r="F107" s="275" t="n">
        <v>0.0063</v>
      </c>
      <c r="G107" s="275" t="n">
        <v>0.0063</v>
      </c>
      <c r="H107" s="275" t="n">
        <v>0.0063</v>
      </c>
      <c r="I107" s="275" t="n">
        <v>0.0063</v>
      </c>
      <c r="J107" s="275" t="n">
        <v>0.0063</v>
      </c>
      <c r="K107" s="275" t="n">
        <v>0.0063</v>
      </c>
      <c r="L107" s="275" t="n">
        <v>0.0063</v>
      </c>
      <c r="M107" s="275" t="n">
        <v>0.0063</v>
      </c>
      <c r="N107" s="275" t="n">
        <v>0.0063</v>
      </c>
      <c r="O107" s="272"/>
    </row>
    <row r="108" customFormat="false" ht="15" hidden="true" customHeight="false" outlineLevel="0" collapsed="false">
      <c r="A108" s="0" t="str">
        <f aca="false">IFERROR(INDEX(ES!$B$6:$B$18,MATCH(B108,ES!$B$6:$B$18,0)),"")</f>
        <v>amitriptyline</v>
      </c>
      <c r="B108" s="275" t="s">
        <v>752</v>
      </c>
      <c r="C108" s="275" t="s">
        <v>592</v>
      </c>
      <c r="D108" s="275" t="n">
        <v>0.0063</v>
      </c>
      <c r="E108" s="275" t="n">
        <v>0.0063</v>
      </c>
      <c r="F108" s="275" t="n">
        <v>0.0063</v>
      </c>
      <c r="G108" s="275" t="n">
        <v>0.0063</v>
      </c>
      <c r="H108" s="275" t="n">
        <v>0.0063</v>
      </c>
      <c r="I108" s="275" t="n">
        <v>0.0063</v>
      </c>
      <c r="J108" s="275" t="n">
        <v>0.0063</v>
      </c>
      <c r="K108" s="275" t="n">
        <v>0.0063</v>
      </c>
      <c r="L108" s="275" t="n">
        <v>0.0063</v>
      </c>
      <c r="M108" s="275" t="n">
        <v>0.0063</v>
      </c>
      <c r="N108" s="275" t="n">
        <v>0.0063</v>
      </c>
      <c r="O108" s="272"/>
    </row>
    <row r="109" customFormat="false" ht="15" hidden="false" customHeight="false" outlineLevel="0" collapsed="false">
      <c r="A109" s="0" t="str">
        <f aca="false">IFERROR(INDEX(ES!$B$6:$B$18,MATCH(B109,ES!$B$6:$B$18,0)),"")</f>
        <v>mirtazapine</v>
      </c>
      <c r="B109" s="275" t="s">
        <v>753</v>
      </c>
      <c r="C109" s="275" t="s">
        <v>535</v>
      </c>
      <c r="D109" s="275" t="n">
        <v>0.0525</v>
      </c>
      <c r="E109" s="275" t="n">
        <v>0.0525</v>
      </c>
      <c r="F109" s="275" t="n">
        <v>0.0525</v>
      </c>
      <c r="G109" s="275" t="n">
        <v>0.0525</v>
      </c>
      <c r="H109" s="275" t="n">
        <v>0.0525</v>
      </c>
      <c r="I109" s="275" t="n">
        <v>0.0525</v>
      </c>
      <c r="J109" s="275" t="n">
        <v>0.0525</v>
      </c>
      <c r="K109" s="275" t="n">
        <v>0.0525</v>
      </c>
      <c r="L109" s="275" t="n">
        <v>0.0525</v>
      </c>
      <c r="M109" s="275" t="n">
        <v>0.0525</v>
      </c>
      <c r="N109" s="275" t="n">
        <v>0.0525</v>
      </c>
      <c r="O109" s="272"/>
    </row>
    <row r="110" customFormat="false" ht="15" hidden="true" customHeight="false" outlineLevel="0" collapsed="false">
      <c r="A110" s="0" t="str">
        <f aca="false">IFERROR(INDEX(ES!$B$6:$B$18,MATCH(B110,ES!$B$6:$B$18,0)),"")</f>
        <v>mirtazapine</v>
      </c>
      <c r="B110" s="275" t="s">
        <v>753</v>
      </c>
      <c r="C110" s="275" t="s">
        <v>721</v>
      </c>
      <c r="D110" s="275" t="n">
        <v>0.0263</v>
      </c>
      <c r="E110" s="275" t="n">
        <v>0.0263</v>
      </c>
      <c r="F110" s="275" t="n">
        <v>0.0263</v>
      </c>
      <c r="G110" s="275" t="n">
        <v>0.0263</v>
      </c>
      <c r="H110" s="275" t="n">
        <v>0.0263</v>
      </c>
      <c r="I110" s="275" t="n">
        <v>0.0263</v>
      </c>
      <c r="J110" s="275" t="n">
        <v>0.0263</v>
      </c>
      <c r="K110" s="275" t="n">
        <v>0.0263</v>
      </c>
      <c r="L110" s="275" t="n">
        <v>0.0263</v>
      </c>
      <c r="M110" s="275" t="n">
        <v>0.0263</v>
      </c>
      <c r="N110" s="275" t="n">
        <v>0.0263</v>
      </c>
      <c r="O110" s="272"/>
    </row>
    <row r="111" customFormat="false" ht="15" hidden="true" customHeight="false" outlineLevel="0" collapsed="false">
      <c r="A111" s="0" t="str">
        <f aca="false">IFERROR(INDEX(ES!$B$6:$B$18,MATCH(B111,ES!$B$6:$B$18,0)),"")</f>
        <v>mirtazapine</v>
      </c>
      <c r="B111" s="275" t="s">
        <v>753</v>
      </c>
      <c r="C111" s="275" t="s">
        <v>592</v>
      </c>
      <c r="D111" s="275" t="n">
        <v>0.0263</v>
      </c>
      <c r="E111" s="275" t="n">
        <v>0.0263</v>
      </c>
      <c r="F111" s="275" t="n">
        <v>0.0263</v>
      </c>
      <c r="G111" s="275" t="n">
        <v>0.0263</v>
      </c>
      <c r="H111" s="275" t="n">
        <v>0.0263</v>
      </c>
      <c r="I111" s="275" t="n">
        <v>0.0263</v>
      </c>
      <c r="J111" s="275" t="n">
        <v>0.0263</v>
      </c>
      <c r="K111" s="275" t="n">
        <v>0.0263</v>
      </c>
      <c r="L111" s="275" t="n">
        <v>0.0263</v>
      </c>
      <c r="M111" s="275" t="n">
        <v>0.0263</v>
      </c>
      <c r="N111" s="275" t="n">
        <v>0.0263</v>
      </c>
      <c r="O111" s="272"/>
    </row>
    <row r="112" customFormat="false" ht="15" hidden="true" customHeight="false" outlineLevel="0" collapsed="false">
      <c r="A112" s="0" t="str">
        <f aca="false">IFERROR(INDEX(ES!$B$6:$B$18,MATCH(B112,ES!$B$6:$B$18,0)),"")</f>
        <v/>
      </c>
      <c r="B112" s="275" t="s">
        <v>754</v>
      </c>
      <c r="C112" s="275" t="s">
        <v>535</v>
      </c>
      <c r="D112" s="275" t="n">
        <v>0.005</v>
      </c>
      <c r="E112" s="275" t="n">
        <v>0.005</v>
      </c>
      <c r="F112" s="275" t="n">
        <v>0.005</v>
      </c>
      <c r="G112" s="275" t="n">
        <v>0.005</v>
      </c>
      <c r="H112" s="275" t="n">
        <v>0.005</v>
      </c>
      <c r="I112" s="275" t="n">
        <v>0.005</v>
      </c>
      <c r="J112" s="275" t="n">
        <v>0.005</v>
      </c>
      <c r="K112" s="275" t="n">
        <v>0.005</v>
      </c>
      <c r="L112" s="275" t="n">
        <v>0.005</v>
      </c>
      <c r="M112" s="275" t="n">
        <v>0.005</v>
      </c>
      <c r="N112" s="275" t="n">
        <v>0.005</v>
      </c>
      <c r="O112" s="272"/>
    </row>
    <row r="113" customFormat="false" ht="15" hidden="true" customHeight="false" outlineLevel="0" collapsed="false">
      <c r="A113" s="0" t="str">
        <f aca="false">IFERROR(INDEX(ES!$B$6:$B$18,MATCH(B113,ES!$B$6:$B$18,0)),"")</f>
        <v/>
      </c>
      <c r="B113" s="275" t="s">
        <v>754</v>
      </c>
      <c r="C113" s="275" t="s">
        <v>721</v>
      </c>
      <c r="D113" s="275" t="n">
        <v>0.005</v>
      </c>
      <c r="E113" s="275" t="n">
        <v>0.005</v>
      </c>
      <c r="F113" s="275" t="n">
        <v>0.005</v>
      </c>
      <c r="G113" s="275" t="n">
        <v>0.005</v>
      </c>
      <c r="H113" s="275" t="n">
        <v>0.005</v>
      </c>
      <c r="I113" s="275" t="n">
        <v>0.005</v>
      </c>
      <c r="J113" s="275" t="n">
        <v>0.005</v>
      </c>
      <c r="K113" s="275" t="n">
        <v>0.005</v>
      </c>
      <c r="L113" s="275" t="n">
        <v>0.005</v>
      </c>
      <c r="M113" s="275" t="n">
        <v>0.005</v>
      </c>
      <c r="N113" s="275" t="n">
        <v>0.005</v>
      </c>
      <c r="O113" s="272"/>
    </row>
    <row r="114" customFormat="false" ht="15" hidden="true" customHeight="false" outlineLevel="0" collapsed="false">
      <c r="A114" s="0" t="str">
        <f aca="false">IFERROR(INDEX(ES!$B$6:$B$18,MATCH(B114,ES!$B$6:$B$18,0)),"")</f>
        <v/>
      </c>
      <c r="B114" s="275" t="s">
        <v>754</v>
      </c>
      <c r="C114" s="275" t="s">
        <v>592</v>
      </c>
      <c r="D114" s="277" t="s">
        <v>729</v>
      </c>
      <c r="E114" s="277" t="s">
        <v>729</v>
      </c>
      <c r="F114" s="277" t="s">
        <v>729</v>
      </c>
      <c r="G114" s="277" t="s">
        <v>729</v>
      </c>
      <c r="H114" s="277" t="s">
        <v>729</v>
      </c>
      <c r="I114" s="277" t="s">
        <v>729</v>
      </c>
      <c r="J114" s="277" t="s">
        <v>729</v>
      </c>
      <c r="K114" s="277" t="s">
        <v>729</v>
      </c>
      <c r="L114" s="277" t="s">
        <v>729</v>
      </c>
      <c r="M114" s="277" t="s">
        <v>729</v>
      </c>
      <c r="N114" s="277" t="s">
        <v>729</v>
      </c>
      <c r="O114" s="272"/>
    </row>
    <row r="115" customFormat="false" ht="15" hidden="true" customHeight="false" outlineLevel="0" collapsed="false">
      <c r="A115" s="0" t="str">
        <f aca="false">IFERROR(INDEX(ES!$B$6:$B$18,MATCH(B115,ES!$B$6:$B$18,0)),"")</f>
        <v/>
      </c>
      <c r="B115" s="272"/>
      <c r="C115" s="272"/>
      <c r="D115" s="272"/>
      <c r="E115" s="272"/>
      <c r="F115" s="272"/>
      <c r="G115" s="272"/>
      <c r="H115" s="272"/>
      <c r="I115" s="272"/>
      <c r="J115" s="272"/>
      <c r="K115" s="272"/>
      <c r="L115" s="272"/>
      <c r="M115" s="272"/>
      <c r="N115" s="272"/>
      <c r="O115" s="272"/>
    </row>
    <row r="116" customFormat="false" ht="15" hidden="true" customHeight="false" outlineLevel="0" collapsed="false">
      <c r="A116" s="0" t="str">
        <f aca="false">IFERROR(INDEX(ES!$B$6:$B$18,MATCH(B116,ES!$B$6:$B$18,0)),"")</f>
        <v/>
      </c>
      <c r="B116" s="276" t="s">
        <v>755</v>
      </c>
      <c r="C116" s="272"/>
      <c r="D116" s="275" t="n">
        <v>0.005</v>
      </c>
      <c r="E116" s="275" t="n">
        <v>0.005</v>
      </c>
      <c r="F116" s="275" t="n">
        <v>0.005</v>
      </c>
      <c r="G116" s="275" t="n">
        <v>0.005</v>
      </c>
      <c r="H116" s="275" t="n">
        <v>0.005</v>
      </c>
      <c r="I116" s="275" t="n">
        <v>0.005</v>
      </c>
      <c r="J116" s="275" t="n">
        <v>0.005</v>
      </c>
      <c r="K116" s="275" t="n">
        <v>0.005</v>
      </c>
      <c r="L116" s="275" t="n">
        <v>0.005</v>
      </c>
      <c r="M116" s="275" t="n">
        <v>0.005</v>
      </c>
      <c r="N116" s="275" t="n">
        <v>0.005</v>
      </c>
      <c r="O116" s="272"/>
    </row>
    <row r="117" customFormat="false" ht="15" hidden="true" customHeight="false" outlineLevel="0" collapsed="false">
      <c r="A117" s="0" t="str">
        <f aca="false">IFERROR(INDEX(ES!$B$6:$B$18,MATCH(B117,ES!$B$6:$B$18,0)),"")</f>
        <v/>
      </c>
      <c r="B117" s="275" t="s">
        <v>756</v>
      </c>
      <c r="C117" s="275" t="s">
        <v>535</v>
      </c>
      <c r="D117" s="277" t="s">
        <v>729</v>
      </c>
      <c r="E117" s="277" t="s">
        <v>729</v>
      </c>
      <c r="F117" s="277" t="s">
        <v>729</v>
      </c>
      <c r="G117" s="277" t="s">
        <v>729</v>
      </c>
      <c r="H117" s="277" t="s">
        <v>729</v>
      </c>
      <c r="I117" s="277" t="s">
        <v>729</v>
      </c>
      <c r="J117" s="277" t="s">
        <v>729</v>
      </c>
      <c r="K117" s="277" t="s">
        <v>729</v>
      </c>
      <c r="L117" s="277" t="s">
        <v>729</v>
      </c>
      <c r="M117" s="277" t="s">
        <v>729</v>
      </c>
      <c r="N117" s="277" t="s">
        <v>729</v>
      </c>
      <c r="O117" s="272"/>
    </row>
    <row r="118" customFormat="false" ht="15" hidden="true" customHeight="false" outlineLevel="0" collapsed="false">
      <c r="A118" s="0" t="str">
        <f aca="false">IFERROR(INDEX(ES!$B$6:$B$18,MATCH(B118,ES!$B$6:$B$18,0)),"")</f>
        <v/>
      </c>
      <c r="B118" s="275" t="s">
        <v>756</v>
      </c>
      <c r="C118" s="275" t="s">
        <v>721</v>
      </c>
      <c r="D118" s="277" t="s">
        <v>729</v>
      </c>
      <c r="E118" s="277" t="s">
        <v>729</v>
      </c>
      <c r="F118" s="277" t="s">
        <v>729</v>
      </c>
      <c r="G118" s="277" t="s">
        <v>729</v>
      </c>
      <c r="H118" s="277" t="s">
        <v>729</v>
      </c>
      <c r="I118" s="277" t="s">
        <v>729</v>
      </c>
      <c r="J118" s="277" t="s">
        <v>729</v>
      </c>
      <c r="K118" s="277" t="s">
        <v>729</v>
      </c>
      <c r="L118" s="277" t="s">
        <v>729</v>
      </c>
      <c r="M118" s="277" t="s">
        <v>729</v>
      </c>
      <c r="N118" s="277" t="s">
        <v>729</v>
      </c>
      <c r="O118" s="272"/>
    </row>
    <row r="119" customFormat="false" ht="15" hidden="true" customHeight="false" outlineLevel="0" collapsed="false">
      <c r="A119" s="0" t="str">
        <f aca="false">IFERROR(INDEX(ES!$B$6:$B$18,MATCH(B119,ES!$B$6:$B$18,0)),"")</f>
        <v/>
      </c>
      <c r="B119" s="275" t="s">
        <v>756</v>
      </c>
      <c r="C119" s="275" t="s">
        <v>592</v>
      </c>
      <c r="D119" s="277" t="s">
        <v>729</v>
      </c>
      <c r="E119" s="277" t="s">
        <v>729</v>
      </c>
      <c r="F119" s="277" t="s">
        <v>729</v>
      </c>
      <c r="G119" s="277" t="s">
        <v>729</v>
      </c>
      <c r="H119" s="277" t="s">
        <v>729</v>
      </c>
      <c r="I119" s="277" t="s">
        <v>729</v>
      </c>
      <c r="J119" s="277" t="s">
        <v>729</v>
      </c>
      <c r="K119" s="277" t="s">
        <v>729</v>
      </c>
      <c r="L119" s="277" t="s">
        <v>729</v>
      </c>
      <c r="M119" s="277" t="s">
        <v>729</v>
      </c>
      <c r="N119" s="277" t="s">
        <v>729</v>
      </c>
      <c r="O119" s="272"/>
    </row>
    <row r="120" customFormat="false" ht="15" hidden="true" customHeight="false" outlineLevel="0" collapsed="false">
      <c r="A120" s="0" t="str">
        <f aca="false">IFERROR(INDEX(ES!$B$6:$B$18,MATCH(B120,ES!$B$6:$B$18,0)),"")</f>
        <v/>
      </c>
      <c r="B120" s="275" t="s">
        <v>757</v>
      </c>
      <c r="C120" s="275" t="s">
        <v>535</v>
      </c>
      <c r="D120" s="275" t="n">
        <v>0.005</v>
      </c>
      <c r="E120" s="275" t="n">
        <v>0.005</v>
      </c>
      <c r="F120" s="275" t="n">
        <v>0.005</v>
      </c>
      <c r="G120" s="275" t="n">
        <v>0.005</v>
      </c>
      <c r="H120" s="275" t="n">
        <v>0.005</v>
      </c>
      <c r="I120" s="275" t="n">
        <v>0.005</v>
      </c>
      <c r="J120" s="275" t="n">
        <v>0.005</v>
      </c>
      <c r="K120" s="275" t="n">
        <v>0.005</v>
      </c>
      <c r="L120" s="275" t="n">
        <v>0.005</v>
      </c>
      <c r="M120" s="275" t="n">
        <v>0.005</v>
      </c>
      <c r="N120" s="275" t="n">
        <v>0.005</v>
      </c>
      <c r="O120" s="272"/>
    </row>
    <row r="121" customFormat="false" ht="15" hidden="true" customHeight="false" outlineLevel="0" collapsed="false">
      <c r="A121" s="0" t="str">
        <f aca="false">IFERROR(INDEX(ES!$B$6:$B$18,MATCH(B121,ES!$B$6:$B$18,0)),"")</f>
        <v/>
      </c>
      <c r="B121" s="275" t="s">
        <v>757</v>
      </c>
      <c r="C121" s="275" t="s">
        <v>721</v>
      </c>
      <c r="D121" s="275" t="n">
        <v>0.005</v>
      </c>
      <c r="E121" s="275" t="n">
        <v>0.005</v>
      </c>
      <c r="F121" s="275" t="n">
        <v>0.005</v>
      </c>
      <c r="G121" s="275" t="n">
        <v>0.005</v>
      </c>
      <c r="H121" s="275" t="n">
        <v>0.005</v>
      </c>
      <c r="I121" s="275" t="n">
        <v>0.005</v>
      </c>
      <c r="J121" s="275" t="n">
        <v>0.005</v>
      </c>
      <c r="K121" s="275" t="n">
        <v>0.005</v>
      </c>
      <c r="L121" s="275" t="n">
        <v>0.005</v>
      </c>
      <c r="M121" s="275" t="n">
        <v>0.005</v>
      </c>
      <c r="N121" s="275" t="n">
        <v>0.005</v>
      </c>
      <c r="O121" s="272"/>
    </row>
    <row r="122" customFormat="false" ht="15" hidden="true" customHeight="false" outlineLevel="0" collapsed="false">
      <c r="A122" s="0" t="str">
        <f aca="false">IFERROR(INDEX(ES!$B$6:$B$18,MATCH(B122,ES!$B$6:$B$18,0)),"")</f>
        <v/>
      </c>
      <c r="B122" s="275" t="s">
        <v>757</v>
      </c>
      <c r="C122" s="275" t="s">
        <v>592</v>
      </c>
      <c r="D122" s="277" t="s">
        <v>729</v>
      </c>
      <c r="E122" s="277" t="s">
        <v>729</v>
      </c>
      <c r="F122" s="277" t="s">
        <v>729</v>
      </c>
      <c r="G122" s="277" t="s">
        <v>729</v>
      </c>
      <c r="H122" s="277" t="s">
        <v>729</v>
      </c>
      <c r="I122" s="277" t="s">
        <v>729</v>
      </c>
      <c r="J122" s="277" t="s">
        <v>729</v>
      </c>
      <c r="K122" s="277" t="s">
        <v>729</v>
      </c>
      <c r="L122" s="277" t="s">
        <v>729</v>
      </c>
      <c r="M122" s="277" t="s">
        <v>729</v>
      </c>
      <c r="N122" s="277" t="s">
        <v>729</v>
      </c>
      <c r="O122" s="272"/>
    </row>
    <row r="123" customFormat="false" ht="15" hidden="true" customHeight="false" outlineLevel="0" collapsed="false">
      <c r="A123" s="0" t="str">
        <f aca="false">IFERROR(INDEX(ES!$B$6:$B$18,MATCH(B123,ES!$B$6:$B$18,0)),"")</f>
        <v/>
      </c>
      <c r="B123" s="272"/>
      <c r="C123" s="272"/>
      <c r="D123" s="272"/>
      <c r="E123" s="272"/>
      <c r="F123" s="272"/>
      <c r="G123" s="272"/>
      <c r="H123" s="272"/>
      <c r="I123" s="272"/>
      <c r="J123" s="272"/>
      <c r="K123" s="272"/>
      <c r="L123" s="272"/>
      <c r="M123" s="272"/>
      <c r="N123" s="272"/>
      <c r="O123" s="272"/>
    </row>
    <row r="124" customFormat="false" ht="15" hidden="true" customHeight="false" outlineLevel="0" collapsed="false">
      <c r="A124" s="0" t="str">
        <f aca="false">IFERROR(INDEX(ES!$B$6:$B$18,MATCH(B124,ES!$B$6:$B$18,0)),"")</f>
        <v/>
      </c>
      <c r="B124" s="276" t="s">
        <v>758</v>
      </c>
      <c r="C124" s="272"/>
      <c r="D124" s="277" t="s">
        <v>729</v>
      </c>
      <c r="E124" s="277" t="s">
        <v>729</v>
      </c>
      <c r="F124" s="277" t="s">
        <v>729</v>
      </c>
      <c r="G124" s="275" t="n">
        <v>0.01</v>
      </c>
      <c r="H124" s="275" t="n">
        <v>0.0123</v>
      </c>
      <c r="I124" s="275" t="n">
        <v>0.0165</v>
      </c>
      <c r="J124" s="275" t="n">
        <v>0.0216</v>
      </c>
      <c r="K124" s="275" t="n">
        <v>0.0267</v>
      </c>
      <c r="L124" s="275" t="n">
        <v>0.0309</v>
      </c>
      <c r="M124" s="275" t="n">
        <v>0.0341</v>
      </c>
      <c r="N124" s="275" t="n">
        <v>0.0362</v>
      </c>
      <c r="O124" s="272"/>
    </row>
    <row r="125" customFormat="false" ht="15" hidden="true" customHeight="false" outlineLevel="0" collapsed="false">
      <c r="A125" s="0" t="str">
        <f aca="false">IFERROR(INDEX(ES!$B$6:$B$18,MATCH(B125,ES!$B$6:$B$18,0)),"")</f>
        <v/>
      </c>
      <c r="B125" s="275" t="s">
        <v>759</v>
      </c>
      <c r="C125" s="275" t="s">
        <v>535</v>
      </c>
      <c r="D125" s="277" t="s">
        <v>729</v>
      </c>
      <c r="E125" s="277" t="s">
        <v>729</v>
      </c>
      <c r="F125" s="277" t="s">
        <v>729</v>
      </c>
      <c r="G125" s="275" t="n">
        <v>0.01</v>
      </c>
      <c r="H125" s="275" t="n">
        <v>0.0123</v>
      </c>
      <c r="I125" s="275" t="n">
        <v>0.0165</v>
      </c>
      <c r="J125" s="275" t="n">
        <v>0.0216</v>
      </c>
      <c r="K125" s="275" t="n">
        <v>0.0267</v>
      </c>
      <c r="L125" s="275" t="n">
        <v>0.0309</v>
      </c>
      <c r="M125" s="275" t="n">
        <v>0.0341</v>
      </c>
      <c r="N125" s="275" t="n">
        <v>0.0362</v>
      </c>
      <c r="O125" s="272"/>
    </row>
    <row r="126" customFormat="false" ht="15" hidden="true" customHeight="false" outlineLevel="0" collapsed="false">
      <c r="A126" s="0" t="str">
        <f aca="false">IFERROR(INDEX(ES!$B$6:$B$18,MATCH(B126,ES!$B$6:$B$18,0)),"")</f>
        <v/>
      </c>
      <c r="B126" s="275" t="s">
        <v>759</v>
      </c>
      <c r="C126" s="275" t="s">
        <v>721</v>
      </c>
      <c r="D126" s="277" t="s">
        <v>729</v>
      </c>
      <c r="E126" s="277" t="s">
        <v>729</v>
      </c>
      <c r="F126" s="277" t="s">
        <v>729</v>
      </c>
      <c r="G126" s="275" t="n">
        <v>0.01</v>
      </c>
      <c r="H126" s="275" t="n">
        <v>0.0123</v>
      </c>
      <c r="I126" s="275" t="n">
        <v>0.0165</v>
      </c>
      <c r="J126" s="275" t="n">
        <v>0.0216</v>
      </c>
      <c r="K126" s="275" t="n">
        <v>0.0267</v>
      </c>
      <c r="L126" s="275" t="n">
        <v>0.0309</v>
      </c>
      <c r="M126" s="275" t="n">
        <v>0.0341</v>
      </c>
      <c r="N126" s="275" t="n">
        <v>0.0362</v>
      </c>
      <c r="O126" s="272"/>
    </row>
    <row r="127" customFormat="false" ht="15" hidden="true" customHeight="false" outlineLevel="0" collapsed="false">
      <c r="A127" s="0" t="str">
        <f aca="false">IFERROR(INDEX(ES!$B$6:$B$18,MATCH(B127,ES!$B$6:$B$18,0)),"")</f>
        <v/>
      </c>
      <c r="B127" s="275" t="s">
        <v>759</v>
      </c>
      <c r="C127" s="275" t="s">
        <v>592</v>
      </c>
      <c r="D127" s="277" t="s">
        <v>729</v>
      </c>
      <c r="E127" s="277" t="s">
        <v>729</v>
      </c>
      <c r="F127" s="277" t="s">
        <v>729</v>
      </c>
      <c r="G127" s="277" t="s">
        <v>729</v>
      </c>
      <c r="H127" s="277" t="s">
        <v>729</v>
      </c>
      <c r="I127" s="277" t="s">
        <v>729</v>
      </c>
      <c r="J127" s="277" t="s">
        <v>729</v>
      </c>
      <c r="K127" s="277" t="s">
        <v>729</v>
      </c>
      <c r="L127" s="277" t="s">
        <v>729</v>
      </c>
      <c r="M127" s="277" t="s">
        <v>729</v>
      </c>
      <c r="N127" s="277" t="s">
        <v>729</v>
      </c>
      <c r="O127" s="272"/>
    </row>
    <row r="128" customFormat="false" ht="15" hidden="true" customHeight="false" outlineLevel="0" collapsed="false">
      <c r="A128" s="0" t="str">
        <f aca="false">IFERROR(INDEX(ES!$B$6:$B$18,MATCH(B128,ES!$B$6:$B$18,0)),"")</f>
        <v/>
      </c>
      <c r="B128" s="275" t="s">
        <v>36</v>
      </c>
      <c r="C128" s="275" t="s">
        <v>535</v>
      </c>
      <c r="D128" s="277" t="s">
        <v>729</v>
      </c>
      <c r="E128" s="277" t="s">
        <v>729</v>
      </c>
      <c r="F128" s="277" t="s">
        <v>729</v>
      </c>
      <c r="G128" s="277" t="s">
        <v>729</v>
      </c>
      <c r="H128" s="277" t="s">
        <v>729</v>
      </c>
      <c r="I128" s="277" t="s">
        <v>729</v>
      </c>
      <c r="J128" s="277" t="s">
        <v>729</v>
      </c>
      <c r="K128" s="277" t="s">
        <v>729</v>
      </c>
      <c r="L128" s="277" t="s">
        <v>729</v>
      </c>
      <c r="M128" s="277" t="s">
        <v>729</v>
      </c>
      <c r="N128" s="277" t="s">
        <v>729</v>
      </c>
      <c r="O128" s="272"/>
    </row>
    <row r="129" customFormat="false" ht="15" hidden="true" customHeight="false" outlineLevel="0" collapsed="false">
      <c r="A129" s="0" t="str">
        <f aca="false">IFERROR(INDEX(ES!$B$6:$B$18,MATCH(B129,ES!$B$6:$B$18,0)),"")</f>
        <v/>
      </c>
      <c r="B129" s="275" t="s">
        <v>36</v>
      </c>
      <c r="C129" s="275" t="s">
        <v>721</v>
      </c>
      <c r="D129" s="277" t="s">
        <v>729</v>
      </c>
      <c r="E129" s="277" t="s">
        <v>729</v>
      </c>
      <c r="F129" s="277" t="s">
        <v>729</v>
      </c>
      <c r="G129" s="277" t="s">
        <v>729</v>
      </c>
      <c r="H129" s="277" t="s">
        <v>729</v>
      </c>
      <c r="I129" s="277" t="s">
        <v>729</v>
      </c>
      <c r="J129" s="277" t="s">
        <v>729</v>
      </c>
      <c r="K129" s="277" t="s">
        <v>729</v>
      </c>
      <c r="L129" s="277" t="s">
        <v>729</v>
      </c>
      <c r="M129" s="277" t="s">
        <v>729</v>
      </c>
      <c r="N129" s="277" t="s">
        <v>729</v>
      </c>
      <c r="O129" s="272"/>
    </row>
    <row r="130" customFormat="false" ht="15" hidden="true" customHeight="false" outlineLevel="0" collapsed="false">
      <c r="A130" s="0" t="str">
        <f aca="false">IFERROR(INDEX(ES!$B$6:$B$18,MATCH(B130,ES!$B$6:$B$18,0)),"")</f>
        <v/>
      </c>
      <c r="B130" s="275" t="s">
        <v>36</v>
      </c>
      <c r="C130" s="275" t="s">
        <v>592</v>
      </c>
      <c r="D130" s="277" t="s">
        <v>729</v>
      </c>
      <c r="E130" s="277" t="s">
        <v>729</v>
      </c>
      <c r="F130" s="277" t="s">
        <v>729</v>
      </c>
      <c r="G130" s="277" t="s">
        <v>729</v>
      </c>
      <c r="H130" s="277" t="s">
        <v>729</v>
      </c>
      <c r="I130" s="277" t="s">
        <v>729</v>
      </c>
      <c r="J130" s="277" t="s">
        <v>729</v>
      </c>
      <c r="K130" s="277" t="s">
        <v>729</v>
      </c>
      <c r="L130" s="277" t="s">
        <v>729</v>
      </c>
      <c r="M130" s="277" t="s">
        <v>729</v>
      </c>
      <c r="N130" s="277" t="s">
        <v>729</v>
      </c>
      <c r="O130" s="272"/>
    </row>
    <row r="131" customFormat="false" ht="15" hidden="true" customHeight="false" outlineLevel="0" collapsed="false">
      <c r="A131" s="0" t="str">
        <f aca="false">IFERROR(INDEX(ES!$B$6:$B$18,MATCH(B131,ES!$B$6:$B$18,0)),"")</f>
        <v/>
      </c>
      <c r="B131" s="272"/>
      <c r="C131" s="272"/>
      <c r="D131" s="272"/>
      <c r="E131" s="272"/>
      <c r="F131" s="272"/>
      <c r="G131" s="272"/>
      <c r="H131" s="272"/>
      <c r="I131" s="272"/>
      <c r="J131" s="272"/>
      <c r="K131" s="272"/>
      <c r="L131" s="272"/>
      <c r="M131" s="272"/>
      <c r="N131" s="272"/>
      <c r="O131" s="272"/>
    </row>
    <row r="132" customFormat="false" ht="15" hidden="true" customHeight="false" outlineLevel="0" collapsed="false">
      <c r="A132" s="0" t="str">
        <f aca="false">IFERROR(INDEX(ES!$B$6:$B$18,MATCH(B132,ES!$B$6:$B$18,0)),"")</f>
        <v/>
      </c>
      <c r="B132" s="276" t="s">
        <v>760</v>
      </c>
      <c r="C132" s="272"/>
      <c r="D132" s="277" t="s">
        <v>729</v>
      </c>
      <c r="E132" s="277" t="s">
        <v>729</v>
      </c>
      <c r="F132" s="277" t="s">
        <v>729</v>
      </c>
      <c r="G132" s="277" t="s">
        <v>729</v>
      </c>
      <c r="H132" s="277" t="s">
        <v>729</v>
      </c>
      <c r="I132" s="277" t="s">
        <v>729</v>
      </c>
      <c r="J132" s="277" t="s">
        <v>729</v>
      </c>
      <c r="K132" s="277" t="s">
        <v>729</v>
      </c>
      <c r="L132" s="277" t="s">
        <v>729</v>
      </c>
      <c r="M132" s="277" t="s">
        <v>729</v>
      </c>
      <c r="N132" s="277" t="s">
        <v>729</v>
      </c>
      <c r="O132" s="272"/>
    </row>
    <row r="133" customFormat="false" ht="15" hidden="true" customHeight="false" outlineLevel="0" collapsed="false">
      <c r="A133" s="0" t="str">
        <f aca="false">IFERROR(INDEX(ES!$B$6:$B$18,MATCH(B133,ES!$B$6:$B$18,0)),"")</f>
        <v/>
      </c>
      <c r="B133" s="275" t="s">
        <v>11</v>
      </c>
      <c r="C133" s="275" t="s">
        <v>535</v>
      </c>
      <c r="D133" s="277" t="s">
        <v>729</v>
      </c>
      <c r="E133" s="277" t="s">
        <v>729</v>
      </c>
      <c r="F133" s="277" t="s">
        <v>729</v>
      </c>
      <c r="G133" s="277" t="s">
        <v>729</v>
      </c>
      <c r="H133" s="277" t="s">
        <v>729</v>
      </c>
      <c r="I133" s="277" t="s">
        <v>729</v>
      </c>
      <c r="J133" s="277" t="s">
        <v>729</v>
      </c>
      <c r="K133" s="277" t="s">
        <v>729</v>
      </c>
      <c r="L133" s="277" t="s">
        <v>729</v>
      </c>
      <c r="M133" s="277" t="s">
        <v>729</v>
      </c>
      <c r="N133" s="277" t="s">
        <v>729</v>
      </c>
      <c r="O133" s="272"/>
    </row>
    <row r="134" customFormat="false" ht="15" hidden="true" customHeight="false" outlineLevel="0" collapsed="false">
      <c r="A134" s="0" t="str">
        <f aca="false">IFERROR(INDEX(ES!$B$6:$B$18,MATCH(B134,ES!$B$6:$B$18,0)),"")</f>
        <v/>
      </c>
      <c r="B134" s="275" t="s">
        <v>11</v>
      </c>
      <c r="C134" s="275" t="s">
        <v>721</v>
      </c>
      <c r="D134" s="277" t="s">
        <v>729</v>
      </c>
      <c r="E134" s="277" t="s">
        <v>729</v>
      </c>
      <c r="F134" s="277" t="s">
        <v>729</v>
      </c>
      <c r="G134" s="277" t="s">
        <v>729</v>
      </c>
      <c r="H134" s="277" t="s">
        <v>729</v>
      </c>
      <c r="I134" s="277" t="s">
        <v>729</v>
      </c>
      <c r="J134" s="277" t="s">
        <v>729</v>
      </c>
      <c r="K134" s="277" t="s">
        <v>729</v>
      </c>
      <c r="L134" s="277" t="s">
        <v>729</v>
      </c>
      <c r="M134" s="277" t="s">
        <v>729</v>
      </c>
      <c r="N134" s="277" t="s">
        <v>729</v>
      </c>
      <c r="O134" s="272"/>
    </row>
    <row r="135" customFormat="false" ht="15" hidden="true" customHeight="false" outlineLevel="0" collapsed="false">
      <c r="A135" s="0" t="str">
        <f aca="false">IFERROR(INDEX(ES!$B$6:$B$18,MATCH(B135,ES!$B$6:$B$18,0)),"")</f>
        <v/>
      </c>
      <c r="B135" s="275" t="s">
        <v>11</v>
      </c>
      <c r="C135" s="275" t="s">
        <v>592</v>
      </c>
      <c r="D135" s="277" t="s">
        <v>729</v>
      </c>
      <c r="E135" s="277" t="s">
        <v>729</v>
      </c>
      <c r="F135" s="277" t="s">
        <v>729</v>
      </c>
      <c r="G135" s="277" t="s">
        <v>729</v>
      </c>
      <c r="H135" s="277" t="s">
        <v>729</v>
      </c>
      <c r="I135" s="277" t="s">
        <v>729</v>
      </c>
      <c r="J135" s="277" t="s">
        <v>729</v>
      </c>
      <c r="K135" s="277" t="s">
        <v>729</v>
      </c>
      <c r="L135" s="277" t="s">
        <v>729</v>
      </c>
      <c r="M135" s="277" t="s">
        <v>729</v>
      </c>
      <c r="N135" s="277" t="s">
        <v>729</v>
      </c>
      <c r="O135" s="272"/>
    </row>
    <row r="136" customFormat="false" ht="15" hidden="true" customHeight="false" outlineLevel="0" collapsed="false">
      <c r="A136" s="0" t="str">
        <f aca="false">IFERROR(INDEX(ES!$B$6:$B$18,MATCH(B136,ES!$B$6:$B$18,0)),"")</f>
        <v/>
      </c>
      <c r="B136" s="272"/>
      <c r="C136" s="272"/>
      <c r="D136" s="272"/>
      <c r="E136" s="272"/>
      <c r="F136" s="272"/>
      <c r="G136" s="272"/>
      <c r="H136" s="272"/>
      <c r="I136" s="272"/>
      <c r="J136" s="272"/>
      <c r="K136" s="272"/>
      <c r="L136" s="272"/>
      <c r="M136" s="272"/>
      <c r="N136" s="272"/>
      <c r="O136" s="272"/>
    </row>
    <row r="137" customFormat="false" ht="15" hidden="true" customHeight="false" outlineLevel="0" collapsed="false">
      <c r="A137" s="0" t="str">
        <f aca="false">IFERROR(INDEX(ES!$B$6:$B$18,MATCH(B137,ES!$B$6:$B$18,0)),"")</f>
        <v/>
      </c>
      <c r="B137" s="276" t="s">
        <v>761</v>
      </c>
      <c r="C137" s="272"/>
      <c r="D137" s="277" t="s">
        <v>729</v>
      </c>
      <c r="E137" s="277" t="s">
        <v>729</v>
      </c>
      <c r="F137" s="277" t="s">
        <v>729</v>
      </c>
      <c r="G137" s="277" t="s">
        <v>729</v>
      </c>
      <c r="H137" s="277" t="s">
        <v>729</v>
      </c>
      <c r="I137" s="277" t="s">
        <v>729</v>
      </c>
      <c r="J137" s="277" t="s">
        <v>729</v>
      </c>
      <c r="K137" s="277" t="s">
        <v>729</v>
      </c>
      <c r="L137" s="277" t="s">
        <v>729</v>
      </c>
      <c r="M137" s="277" t="s">
        <v>729</v>
      </c>
      <c r="N137" s="277" t="s">
        <v>729</v>
      </c>
      <c r="O137" s="272"/>
    </row>
    <row r="138" customFormat="false" ht="15" hidden="true" customHeight="false" outlineLevel="0" collapsed="false">
      <c r="A138" s="0" t="str">
        <f aca="false">IFERROR(INDEX(ES!$B$6:$B$18,MATCH(B138,ES!$B$6:$B$18,0)),"")</f>
        <v/>
      </c>
      <c r="B138" s="275" t="s">
        <v>762</v>
      </c>
      <c r="C138" s="275" t="s">
        <v>535</v>
      </c>
      <c r="D138" s="277" t="s">
        <v>729</v>
      </c>
      <c r="E138" s="277" t="s">
        <v>729</v>
      </c>
      <c r="F138" s="277" t="s">
        <v>729</v>
      </c>
      <c r="G138" s="277" t="s">
        <v>729</v>
      </c>
      <c r="H138" s="277" t="s">
        <v>729</v>
      </c>
      <c r="I138" s="277" t="s">
        <v>729</v>
      </c>
      <c r="J138" s="277" t="s">
        <v>729</v>
      </c>
      <c r="K138" s="277" t="s">
        <v>729</v>
      </c>
      <c r="L138" s="277" t="s">
        <v>729</v>
      </c>
      <c r="M138" s="277" t="s">
        <v>729</v>
      </c>
      <c r="N138" s="277" t="s">
        <v>729</v>
      </c>
      <c r="O138" s="272"/>
    </row>
    <row r="139" customFormat="false" ht="15" hidden="true" customHeight="false" outlineLevel="0" collapsed="false">
      <c r="A139" s="0" t="str">
        <f aca="false">IFERROR(INDEX(ES!$B$6:$B$18,MATCH(B139,ES!$B$6:$B$18,0)),"")</f>
        <v/>
      </c>
      <c r="B139" s="275" t="s">
        <v>762</v>
      </c>
      <c r="C139" s="275" t="s">
        <v>721</v>
      </c>
      <c r="D139" s="277" t="s">
        <v>729</v>
      </c>
      <c r="E139" s="277" t="s">
        <v>729</v>
      </c>
      <c r="F139" s="277" t="s">
        <v>729</v>
      </c>
      <c r="G139" s="277" t="s">
        <v>729</v>
      </c>
      <c r="H139" s="277" t="s">
        <v>729</v>
      </c>
      <c r="I139" s="277" t="s">
        <v>729</v>
      </c>
      <c r="J139" s="277" t="s">
        <v>729</v>
      </c>
      <c r="K139" s="277" t="s">
        <v>729</v>
      </c>
      <c r="L139" s="277" t="s">
        <v>729</v>
      </c>
      <c r="M139" s="277" t="s">
        <v>729</v>
      </c>
      <c r="N139" s="277" t="s">
        <v>729</v>
      </c>
      <c r="O139" s="272"/>
    </row>
    <row r="140" customFormat="false" ht="15" hidden="true" customHeight="false" outlineLevel="0" collapsed="false">
      <c r="A140" s="0" t="str">
        <f aca="false">IFERROR(INDEX(ES!$B$6:$B$18,MATCH(B140,ES!$B$6:$B$18,0)),"")</f>
        <v/>
      </c>
      <c r="B140" s="275" t="s">
        <v>762</v>
      </c>
      <c r="C140" s="275" t="s">
        <v>592</v>
      </c>
      <c r="D140" s="277" t="s">
        <v>729</v>
      </c>
      <c r="E140" s="277" t="s">
        <v>729</v>
      </c>
      <c r="F140" s="277" t="s">
        <v>729</v>
      </c>
      <c r="G140" s="277" t="s">
        <v>729</v>
      </c>
      <c r="H140" s="277" t="s">
        <v>729</v>
      </c>
      <c r="I140" s="277" t="s">
        <v>729</v>
      </c>
      <c r="J140" s="277" t="s">
        <v>729</v>
      </c>
      <c r="K140" s="277" t="s">
        <v>729</v>
      </c>
      <c r="L140" s="277" t="s">
        <v>729</v>
      </c>
      <c r="M140" s="277" t="s">
        <v>729</v>
      </c>
      <c r="N140" s="277" t="s">
        <v>729</v>
      </c>
      <c r="O140" s="272"/>
    </row>
    <row r="141" customFormat="false" ht="15" hidden="false" customHeight="false" outlineLevel="0" collapsed="false">
      <c r="D141" s="155" t="n">
        <f aca="false">SUM(D61,D76,D90,D95,D106,D109)</f>
        <v>0.168</v>
      </c>
      <c r="E141" s="155" t="n">
        <f aca="false">SUM(E61,E76,E90,E95,E106,E109)</f>
        <v>0.1655</v>
      </c>
      <c r="F141" s="155" t="n">
        <f aca="false">SUM(F61,F76,F90,F95,F106,F109)</f>
        <v>0.1622</v>
      </c>
      <c r="G141" s="155" t="n">
        <f aca="false">SUM(G61,G76,G90,G95,G106,G109)</f>
        <v>0.1586</v>
      </c>
      <c r="H141" s="155" t="n">
        <f aca="false">SUM(H61,H76,H90,H95,H106,H109)</f>
        <v>0.1557</v>
      </c>
      <c r="I141" s="155" t="n">
        <f aca="false">SUM(I61,I76,I90,I95,I106,I109)</f>
        <v>0.1532</v>
      </c>
      <c r="J141" s="155" t="n">
        <f aca="false">SUM(J61,J76,J90,J95,J106,J109)</f>
        <v>0.1514</v>
      </c>
      <c r="K141" s="155" t="n">
        <f aca="false">SUM(K61,K76,K90,K95,K106,K109)</f>
        <v>0.1502</v>
      </c>
      <c r="L141" s="155" t="n">
        <f aca="false">SUM(L61,L76,L90,L95,L106,L109)</f>
        <v>0.1494</v>
      </c>
      <c r="M141" s="155" t="n">
        <f aca="false">SUM(M61,M76,M90,M95,M106,M109)</f>
        <v>0.1489</v>
      </c>
      <c r="N141" s="155" t="n">
        <f aca="false">SUM(N61,N76,N90,N95,N106,N109)</f>
        <v>0.1486</v>
      </c>
    </row>
  </sheetData>
  <autoFilter ref="A1:O140">
    <filterColumn colId="0">
      <customFilters and="true">
        <customFilter operator="**none**" val=""/>
      </customFilters>
    </filterColumn>
    <filterColumn colId="2">
      <customFilters and="true">
        <customFilter operator="equal" val="Total"/>
      </customFilters>
    </filterColumn>
  </autoFilter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O4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2.29"/>
    <col collapsed="false" customWidth="true" hidden="false" outlineLevel="0" max="2" min="2" style="0" width="21.57"/>
    <col collapsed="false" customWidth="true" hidden="false" outlineLevel="0" max="4" min="3" style="0" width="8.67"/>
    <col collapsed="false" customWidth="true" hidden="false" outlineLevel="0" max="5" min="5" style="0" width="10.14"/>
    <col collapsed="false" customWidth="true" hidden="false" outlineLevel="0" max="6" min="6" style="0" width="5.86"/>
    <col collapsed="false" customWidth="true" hidden="false" outlineLevel="0" max="8" min="7" style="0" width="8.67"/>
    <col collapsed="false" customWidth="true" hidden="false" outlineLevel="0" max="12" min="9" style="0" width="9.58"/>
    <col collapsed="false" customWidth="false" hidden="false" outlineLevel="0" max="16" min="13" style="0" width="11.42"/>
    <col collapsed="false" customWidth="true" hidden="false" outlineLevel="0" max="19" min="17" style="0" width="7.86"/>
    <col collapsed="false" customWidth="true" hidden="false" outlineLevel="0" max="25" min="20" style="0" width="7.29"/>
    <col collapsed="false" customWidth="true" hidden="false" outlineLevel="0" max="26" min="26" style="0" width="12.71"/>
    <col collapsed="false" customWidth="true" hidden="false" outlineLevel="0" max="37" min="27" style="0" width="8.67"/>
    <col collapsed="false" customWidth="true" hidden="false" outlineLevel="0" max="38" min="38" style="0" width="13.43"/>
    <col collapsed="false" customWidth="true" hidden="false" outlineLevel="0" max="39" min="39" style="0" width="16.42"/>
    <col collapsed="false" customWidth="true" hidden="false" outlineLevel="0" max="40" min="40" style="0" width="13.57"/>
    <col collapsed="false" customWidth="true" hidden="false" outlineLevel="0" max="1025" min="41" style="0" width="8.67"/>
  </cols>
  <sheetData>
    <row r="1" customFormat="false" ht="15.75" hidden="false" customHeight="true" outlineLevel="0" collapsed="false">
      <c r="B1" s="278" t="s">
        <v>763</v>
      </c>
      <c r="C1" s="278"/>
      <c r="D1" s="278"/>
      <c r="E1" s="278"/>
      <c r="F1" s="278"/>
      <c r="G1" s="278"/>
      <c r="H1" s="278"/>
    </row>
    <row r="2" customFormat="false" ht="15" hidden="false" customHeight="false" outlineLevel="0" collapsed="false">
      <c r="B2" s="279"/>
      <c r="C2" s="280" t="s">
        <v>764</v>
      </c>
      <c r="D2" s="281" t="s">
        <v>764</v>
      </c>
      <c r="E2" s="282"/>
      <c r="F2" s="283"/>
    </row>
    <row r="3" customFormat="false" ht="15" hidden="false" customHeight="false" outlineLevel="0" collapsed="false">
      <c r="B3" s="284"/>
      <c r="C3" s="285" t="s">
        <v>765</v>
      </c>
      <c r="D3" s="285" t="s">
        <v>765</v>
      </c>
      <c r="E3" s="192"/>
      <c r="F3" s="286"/>
      <c r="Q3" s="287" t="s">
        <v>766</v>
      </c>
      <c r="R3" s="287"/>
      <c r="S3" s="287"/>
      <c r="T3" s="287"/>
      <c r="U3" s="287"/>
      <c r="V3" s="287"/>
      <c r="W3" s="287"/>
      <c r="X3" s="287"/>
      <c r="Y3" s="287"/>
    </row>
    <row r="4" customFormat="false" ht="15" hidden="false" customHeight="false" outlineLevel="0" collapsed="false">
      <c r="B4" s="284"/>
      <c r="C4" s="112" t="s">
        <v>767</v>
      </c>
      <c r="D4" s="112" t="s">
        <v>767</v>
      </c>
      <c r="E4" s="192"/>
      <c r="F4" s="286"/>
      <c r="O4" s="288" t="n">
        <f aca="false">SUM(O6:O18)</f>
        <v>17761809.8347631</v>
      </c>
      <c r="Q4" s="289" t="s">
        <v>768</v>
      </c>
      <c r="R4" s="289"/>
      <c r="S4" s="289"/>
      <c r="T4" s="289" t="s">
        <v>769</v>
      </c>
      <c r="U4" s="289"/>
      <c r="V4" s="289"/>
      <c r="W4" s="289" t="s">
        <v>770</v>
      </c>
      <c r="X4" s="289"/>
      <c r="Y4" s="289"/>
    </row>
    <row r="5" customFormat="false" ht="45.75" hidden="false" customHeight="false" outlineLevel="0" collapsed="false">
      <c r="B5" s="284"/>
      <c r="C5" s="112" t="s">
        <v>125</v>
      </c>
      <c r="D5" s="112" t="s">
        <v>125</v>
      </c>
      <c r="E5" s="290" t="s">
        <v>771</v>
      </c>
      <c r="F5" s="291" t="s">
        <v>516</v>
      </c>
      <c r="I5" s="151" t="s">
        <v>772</v>
      </c>
      <c r="J5" s="151" t="s">
        <v>773</v>
      </c>
      <c r="K5" s="151" t="s">
        <v>774</v>
      </c>
      <c r="L5" s="151" t="s">
        <v>775</v>
      </c>
      <c r="M5" s="292" t="s">
        <v>776</v>
      </c>
      <c r="N5" s="293" t="s">
        <v>777</v>
      </c>
      <c r="O5" s="293" t="s">
        <v>778</v>
      </c>
      <c r="P5" s="292" t="s">
        <v>779</v>
      </c>
      <c r="Q5" s="292" t="s">
        <v>780</v>
      </c>
      <c r="R5" s="292" t="s">
        <v>781</v>
      </c>
      <c r="S5" s="292" t="s">
        <v>782</v>
      </c>
      <c r="T5" s="292" t="s">
        <v>780</v>
      </c>
      <c r="U5" s="292" t="s">
        <v>781</v>
      </c>
      <c r="V5" s="292" t="s">
        <v>782</v>
      </c>
      <c r="W5" s="292" t="s">
        <v>780</v>
      </c>
      <c r="X5" s="292" t="s">
        <v>781</v>
      </c>
      <c r="Y5" s="292" t="s">
        <v>782</v>
      </c>
      <c r="Z5" s="151" t="str">
        <f aca="false">L5 &amp;" MDD"</f>
        <v>Q3 2018 MDD</v>
      </c>
      <c r="AA5" s="294" t="s">
        <v>633</v>
      </c>
      <c r="AB5" s="294" t="s">
        <v>513</v>
      </c>
      <c r="AC5" s="294" t="s">
        <v>783</v>
      </c>
      <c r="AD5" s="294" t="s">
        <v>515</v>
      </c>
      <c r="AL5" s="295"/>
      <c r="AM5" s="296" t="n">
        <v>2018</v>
      </c>
      <c r="AN5" s="295"/>
      <c r="AO5" s="297"/>
    </row>
    <row r="6" customFormat="false" ht="15" hidden="false" customHeight="false" outlineLevel="0" collapsed="false">
      <c r="B6" s="298" t="s">
        <v>55</v>
      </c>
      <c r="C6" s="299" t="n">
        <v>160.299954</v>
      </c>
      <c r="D6" s="285" t="n">
        <v>0.348051107876435</v>
      </c>
      <c r="E6" s="300" t="s">
        <v>784</v>
      </c>
      <c r="F6" s="301" t="s">
        <v>785</v>
      </c>
      <c r="I6" s="302" t="n">
        <v>748946429</v>
      </c>
      <c r="J6" s="302" t="n">
        <v>788100432</v>
      </c>
      <c r="K6" s="302" t="n">
        <v>794832949</v>
      </c>
      <c r="L6" s="302" t="n">
        <v>798000454</v>
      </c>
      <c r="M6" s="265" t="n">
        <v>0.253243302034674</v>
      </c>
      <c r="N6" s="303" t="n">
        <f aca="false">M6*L6</f>
        <v>202088269.996129</v>
      </c>
      <c r="O6" s="303" t="n">
        <f aca="false">N6*Y6</f>
        <v>8834921.6202681</v>
      </c>
      <c r="P6" s="96"/>
      <c r="Q6" s="304" t="n">
        <v>787771</v>
      </c>
      <c r="R6" s="304" t="n">
        <v>737780</v>
      </c>
      <c r="S6" s="304" t="n">
        <v>633531</v>
      </c>
      <c r="T6" s="304" t="n">
        <v>91857</v>
      </c>
      <c r="U6" s="304" t="n">
        <v>68387</v>
      </c>
      <c r="V6" s="304" t="n">
        <v>28963</v>
      </c>
      <c r="W6" s="305" t="n">
        <f aca="false">T6/(T6+Q6)</f>
        <v>0.104427098728099</v>
      </c>
      <c r="X6" s="305" t="n">
        <f aca="false">U6/(U6+R6)</f>
        <v>0.0848298181394178</v>
      </c>
      <c r="Y6" s="305" t="n">
        <f aca="false">V6/(V6+S6)</f>
        <v>0.0437181317868539</v>
      </c>
      <c r="Z6" s="302" t="n">
        <f aca="false">M6*L6</f>
        <v>202088269.996129</v>
      </c>
      <c r="AA6" s="94" t="n">
        <v>1961</v>
      </c>
      <c r="AB6" s="94" t="n">
        <v>5</v>
      </c>
      <c r="AC6" s="94" t="n">
        <v>0</v>
      </c>
      <c r="AD6" s="94" t="n">
        <v>0</v>
      </c>
      <c r="AL6" s="295"/>
      <c r="AM6" s="306" t="s">
        <v>786</v>
      </c>
      <c r="AN6" s="295"/>
      <c r="AO6" s="96"/>
    </row>
    <row r="7" customFormat="false" ht="15.75" hidden="false" customHeight="false" outlineLevel="0" collapsed="false">
      <c r="B7" s="298" t="s">
        <v>57</v>
      </c>
      <c r="C7" s="299" t="n">
        <v>145.46227</v>
      </c>
      <c r="D7" s="285" t="n">
        <v>0.272197962154294</v>
      </c>
      <c r="E7" s="300" t="s">
        <v>784</v>
      </c>
      <c r="F7" s="301" t="s">
        <v>528</v>
      </c>
      <c r="I7" s="302" t="n">
        <v>224337232</v>
      </c>
      <c r="J7" s="302" t="n">
        <v>251600509</v>
      </c>
      <c r="K7" s="302" t="n">
        <v>265350358</v>
      </c>
      <c r="L7" s="302" t="n">
        <v>280890372</v>
      </c>
      <c r="M7" s="265" t="n">
        <v>0.413109620821237</v>
      </c>
      <c r="N7" s="303" t="n">
        <f aca="false">M7*L7</f>
        <v>116038515.069256</v>
      </c>
      <c r="O7" s="303" t="n">
        <f aca="false">N7*Y7</f>
        <v>4979125.87620322</v>
      </c>
      <c r="P7" s="96"/>
      <c r="Q7" s="304" t="n">
        <v>2349562</v>
      </c>
      <c r="R7" s="304" t="n">
        <v>2481451</v>
      </c>
      <c r="S7" s="304" t="n">
        <v>2554859</v>
      </c>
      <c r="T7" s="304" t="n">
        <v>309114</v>
      </c>
      <c r="U7" s="304" t="n">
        <v>239188</v>
      </c>
      <c r="V7" s="304" t="n">
        <v>114542</v>
      </c>
      <c r="W7" s="305" t="n">
        <f aca="false">T7/(T7+Q7)</f>
        <v>0.116266141492984</v>
      </c>
      <c r="X7" s="305" t="n">
        <f aca="false">U7/(U7+R7)</f>
        <v>0.0879161108842445</v>
      </c>
      <c r="Y7" s="305" t="n">
        <f aca="false">V7/(V7+S7)</f>
        <v>0.0429092519258066</v>
      </c>
      <c r="Z7" s="302" t="n">
        <f aca="false">M7*L7</f>
        <v>116038515.069256</v>
      </c>
      <c r="AA7" s="94" t="n">
        <v>2003</v>
      </c>
      <c r="AB7" s="94" t="n">
        <v>9</v>
      </c>
      <c r="AC7" s="94" t="n">
        <v>0</v>
      </c>
      <c r="AD7" s="94" t="n">
        <v>0</v>
      </c>
      <c r="AL7" s="295"/>
      <c r="AM7" s="307" t="n">
        <f aca="false">O4</f>
        <v>17761809.8347631</v>
      </c>
      <c r="AN7" s="295"/>
      <c r="AO7" s="96"/>
    </row>
    <row r="8" customFormat="false" ht="15.75" hidden="false" customHeight="false" outlineLevel="0" collapsed="false">
      <c r="B8" s="298" t="s">
        <v>58</v>
      </c>
      <c r="C8" s="299" t="n">
        <v>206.076016</v>
      </c>
      <c r="D8" s="285" t="n">
        <v>0.123402878861394</v>
      </c>
      <c r="E8" s="300" t="s">
        <v>784</v>
      </c>
      <c r="F8" s="301" t="s">
        <v>519</v>
      </c>
      <c r="I8" s="302" t="n">
        <v>46657920</v>
      </c>
      <c r="J8" s="302" t="n">
        <v>51103584</v>
      </c>
      <c r="K8" s="302" t="n">
        <v>52979644</v>
      </c>
      <c r="L8" s="302" t="n">
        <v>52612448</v>
      </c>
      <c r="M8" s="265" t="n">
        <v>0.359785584525241</v>
      </c>
      <c r="N8" s="303" t="n">
        <f aca="false">M8*L8</f>
        <v>18929200.3569839</v>
      </c>
      <c r="O8" s="303" t="n">
        <f aca="false">N8*Y8</f>
        <v>1979001.25610371</v>
      </c>
      <c r="P8" s="96"/>
      <c r="Q8" s="304" t="n">
        <v>413424</v>
      </c>
      <c r="R8" s="304" t="n">
        <v>412573</v>
      </c>
      <c r="S8" s="304" t="n">
        <v>406736</v>
      </c>
      <c r="T8" s="304" t="n">
        <v>138842</v>
      </c>
      <c r="U8" s="304" t="n">
        <v>113912</v>
      </c>
      <c r="V8" s="304" t="n">
        <v>47488</v>
      </c>
      <c r="W8" s="305" t="n">
        <f aca="false">T8/(T8+Q8)</f>
        <v>0.251404214635701</v>
      </c>
      <c r="X8" s="305" t="n">
        <f aca="false">U8/(U8+R8)</f>
        <v>0.216363239218591</v>
      </c>
      <c r="Y8" s="305" t="n">
        <f aca="false">V8/(V8+S8)</f>
        <v>0.104547536017472</v>
      </c>
      <c r="Z8" s="302" t="n">
        <f aca="false">M8*L8</f>
        <v>18929200.3569839</v>
      </c>
      <c r="AA8" s="94" t="n">
        <v>1997</v>
      </c>
      <c r="AB8" s="94" t="n">
        <v>9</v>
      </c>
      <c r="AC8" s="94" t="n">
        <v>2007</v>
      </c>
      <c r="AD8" s="94" t="n">
        <v>3</v>
      </c>
      <c r="AL8" s="295"/>
      <c r="AM8" s="107"/>
      <c r="AN8" s="295"/>
      <c r="AO8" s="96"/>
    </row>
    <row r="9" customFormat="false" ht="15" hidden="false" customHeight="false" outlineLevel="0" collapsed="false">
      <c r="B9" s="298" t="s">
        <v>59</v>
      </c>
      <c r="C9" s="299" t="n">
        <v>163.40118</v>
      </c>
      <c r="D9" s="285" t="n">
        <v>0.0822416302765648</v>
      </c>
      <c r="E9" s="300" t="s">
        <v>784</v>
      </c>
      <c r="F9" s="301" t="s">
        <v>528</v>
      </c>
      <c r="I9" s="302" t="n">
        <v>31304896</v>
      </c>
      <c r="J9" s="302" t="n">
        <v>32436040</v>
      </c>
      <c r="K9" s="302" t="n">
        <v>32201121</v>
      </c>
      <c r="L9" s="302" t="n">
        <v>32512659</v>
      </c>
      <c r="M9" s="265" t="n">
        <v>0.382520589175093</v>
      </c>
      <c r="N9" s="303" t="n">
        <f aca="false">M9*L9</f>
        <v>12436761.4763289</v>
      </c>
      <c r="O9" s="303" t="n">
        <f aca="false">N9*Y9</f>
        <v>922346.56104791</v>
      </c>
      <c r="P9" s="96"/>
      <c r="Q9" s="304" t="n">
        <v>238958</v>
      </c>
      <c r="R9" s="304" t="n">
        <v>221330</v>
      </c>
      <c r="S9" s="304" t="n">
        <v>210727</v>
      </c>
      <c r="T9" s="304" t="n">
        <v>48764</v>
      </c>
      <c r="U9" s="304" t="n">
        <v>26619</v>
      </c>
      <c r="V9" s="304" t="n">
        <v>16880</v>
      </c>
      <c r="W9" s="305" t="n">
        <f aca="false">T9/(T9+Q9)</f>
        <v>0.169483042659234</v>
      </c>
      <c r="X9" s="305" t="n">
        <f aca="false">U9/(U9+R9)</f>
        <v>0.107356754816515</v>
      </c>
      <c r="Y9" s="305" t="n">
        <f aca="false">V9/(V9+S9)</f>
        <v>0.074162921175535</v>
      </c>
      <c r="Z9" s="302" t="n">
        <f aca="false">M9*L9</f>
        <v>12436761.4763289</v>
      </c>
      <c r="AA9" s="94" t="n">
        <v>1980</v>
      </c>
      <c r="AB9" s="94" t="n">
        <v>9</v>
      </c>
      <c r="AC9" s="94" t="n">
        <v>0</v>
      </c>
      <c r="AD9" s="94" t="n">
        <v>0</v>
      </c>
      <c r="AL9" s="295"/>
      <c r="AM9" s="306" t="s">
        <v>787</v>
      </c>
      <c r="AN9" s="295"/>
      <c r="AO9" s="96"/>
    </row>
    <row r="10" customFormat="false" ht="15.75" hidden="false" customHeight="false" outlineLevel="0" collapsed="false">
      <c r="B10" s="308" t="s">
        <v>56</v>
      </c>
      <c r="C10" s="309" t="n">
        <v>211.84715</v>
      </c>
      <c r="D10" s="310" t="n">
        <v>0.0312146207342714</v>
      </c>
      <c r="E10" s="311" t="s">
        <v>784</v>
      </c>
      <c r="F10" s="312" t="s">
        <v>519</v>
      </c>
      <c r="I10" s="302" t="n">
        <v>26735555</v>
      </c>
      <c r="J10" s="302" t="n">
        <v>30977594</v>
      </c>
      <c r="K10" s="302" t="n">
        <v>34176031</v>
      </c>
      <c r="L10" s="302" t="n">
        <v>36330413</v>
      </c>
      <c r="M10" s="265" t="n">
        <v>0.366260923845194</v>
      </c>
      <c r="N10" s="303" t="n">
        <f aca="false">M10*L10</f>
        <v>13306410.6290574</v>
      </c>
      <c r="O10" s="303" t="n">
        <f aca="false">N10*Y10</f>
        <v>1046414.52114015</v>
      </c>
      <c r="P10" s="96"/>
      <c r="Q10" s="304" t="n">
        <v>73139</v>
      </c>
      <c r="R10" s="304" t="n">
        <v>79496</v>
      </c>
      <c r="S10" s="304" t="n">
        <v>87684</v>
      </c>
      <c r="T10" s="304" t="n">
        <v>14241</v>
      </c>
      <c r="U10" s="304" t="n">
        <v>14932</v>
      </c>
      <c r="V10" s="304" t="n">
        <v>7484</v>
      </c>
      <c r="W10" s="305" t="n">
        <f aca="false">T10/(T10+Q10)</f>
        <v>0.16297779812314</v>
      </c>
      <c r="X10" s="305" t="n">
        <f aca="false">U10/(U10+R10)</f>
        <v>0.15813106282035</v>
      </c>
      <c r="Y10" s="305" t="n">
        <f aca="false">V10/(V10+S10)</f>
        <v>0.0786398789509079</v>
      </c>
      <c r="Z10" s="302" t="n">
        <f aca="false">M10*L10</f>
        <v>13306410.6290574</v>
      </c>
      <c r="AA10" s="94" t="n">
        <v>2004</v>
      </c>
      <c r="AB10" s="94" t="n">
        <v>6</v>
      </c>
      <c r="AC10" s="94" t="n">
        <v>2014</v>
      </c>
      <c r="AD10" s="94" t="n">
        <v>4</v>
      </c>
      <c r="AL10" s="295"/>
      <c r="AM10" s="307" t="n">
        <v>191982.460782412</v>
      </c>
      <c r="AN10" s="295"/>
      <c r="AO10" s="96"/>
    </row>
    <row r="11" customFormat="false" ht="15.75" hidden="false" customHeight="false" outlineLevel="0" collapsed="false">
      <c r="I11" s="302"/>
      <c r="J11" s="302"/>
      <c r="K11" s="302"/>
      <c r="L11" s="302"/>
      <c r="P11" s="96"/>
      <c r="Q11" s="304"/>
      <c r="R11" s="304"/>
      <c r="S11" s="304"/>
      <c r="T11" s="304"/>
      <c r="U11" s="304"/>
      <c r="V11" s="304"/>
      <c r="W11" s="305"/>
      <c r="X11" s="305"/>
      <c r="Y11" s="305"/>
      <c r="Z11" s="302"/>
      <c r="AA11" s="94"/>
      <c r="AB11" s="94"/>
      <c r="AC11" s="94"/>
      <c r="AD11" s="94"/>
      <c r="AL11" s="296"/>
      <c r="AN11" s="296"/>
    </row>
    <row r="12" customFormat="false" ht="15" hidden="false" customHeight="false" outlineLevel="0" collapsed="false">
      <c r="I12" s="302"/>
      <c r="J12" s="302"/>
      <c r="K12" s="302"/>
      <c r="L12" s="302"/>
      <c r="P12" s="96"/>
      <c r="Q12" s="304"/>
      <c r="R12" s="304"/>
      <c r="S12" s="304"/>
      <c r="T12" s="304"/>
      <c r="U12" s="304"/>
      <c r="V12" s="304"/>
      <c r="W12" s="305"/>
      <c r="X12" s="305"/>
      <c r="Y12" s="305"/>
      <c r="Z12" s="302"/>
      <c r="AA12" s="94"/>
      <c r="AB12" s="94"/>
      <c r="AC12" s="94"/>
      <c r="AD12" s="94"/>
      <c r="AL12" s="313" t="s">
        <v>788</v>
      </c>
      <c r="AN12" s="313" t="s">
        <v>789</v>
      </c>
    </row>
    <row r="13" customFormat="false" ht="15" hidden="false" customHeight="false" outlineLevel="0" collapsed="false">
      <c r="B13" s="298" t="s">
        <v>82</v>
      </c>
      <c r="C13" s="299" t="n">
        <v>219.236439</v>
      </c>
      <c r="D13" s="285" t="n">
        <v>0.0581432961345625</v>
      </c>
      <c r="E13" s="300" t="s">
        <v>784</v>
      </c>
      <c r="F13" s="301" t="s">
        <v>790</v>
      </c>
      <c r="I13" s="302" t="n">
        <v>284520213</v>
      </c>
      <c r="J13" s="302" t="n">
        <v>289288885</v>
      </c>
      <c r="K13" s="302" t="n">
        <v>272961203</v>
      </c>
      <c r="L13" s="302" t="n">
        <v>258318550</v>
      </c>
      <c r="M13" s="314"/>
      <c r="P13" s="96"/>
      <c r="Q13" s="304"/>
      <c r="R13" s="304"/>
      <c r="S13" s="304"/>
      <c r="T13" s="304"/>
      <c r="U13" s="304"/>
      <c r="V13" s="304"/>
      <c r="W13" s="305"/>
      <c r="X13" s="305"/>
      <c r="Y13" s="305"/>
      <c r="Z13" s="302" t="n">
        <f aca="false">M13*L13</f>
        <v>0</v>
      </c>
      <c r="AA13" s="94" t="n">
        <f aca="false">INDEX('EU Adj'!$D$3:$H$23,MATCH($B13,'EU Adj'!$A$3:$A$23,0),MATCH($C$5,'EU Adj'!$D$2:$H$2,0))</f>
        <v>1974</v>
      </c>
      <c r="AB13" s="94" t="n">
        <f aca="false">INDEX('EU Adj'!$J$3:$N$23,MATCH($B13,'EU Adj'!$A$3:$A$23,0),MATCH($C$5,'EU Adj'!$D$2:$H$2,0))</f>
        <v>7</v>
      </c>
      <c r="AC13" s="94" t="n">
        <f aca="false">INDEX('EU Adj'!$P$3:$T$23,MATCH($B13,'EU Adj'!$A$3:$A$23,0),MATCH($C$5,'EU Adj'!$D$2:$H$2,0))</f>
        <v>0</v>
      </c>
      <c r="AD13" s="94" t="n">
        <f aca="false">INDEX('EU Adj'!$V$3:$Z$23,MATCH($B13,'EU Adj'!$A$3:$A$23,0),MATCH($C$5,'EU Adj'!$D$2:$H$2,0))</f>
        <v>0</v>
      </c>
      <c r="AL13" s="315" t="n">
        <v>0.47</v>
      </c>
      <c r="AM13" s="152"/>
      <c r="AN13" s="315" t="n">
        <f aca="false">1-AL13</f>
        <v>0.53</v>
      </c>
    </row>
    <row r="14" customFormat="false" ht="15.75" hidden="false" customHeight="false" outlineLevel="0" collapsed="false">
      <c r="B14" s="316" t="s">
        <v>791</v>
      </c>
      <c r="C14" s="317" t="n">
        <v>121.540066</v>
      </c>
      <c r="D14" s="318" t="n">
        <v>0.294678958434417</v>
      </c>
      <c r="E14" s="115"/>
      <c r="F14" s="94"/>
      <c r="P14" s="96"/>
      <c r="Q14" s="304"/>
      <c r="R14" s="304"/>
      <c r="S14" s="304"/>
      <c r="T14" s="304"/>
      <c r="U14" s="304"/>
      <c r="V14" s="304"/>
      <c r="W14" s="305"/>
      <c r="X14" s="305"/>
      <c r="Y14" s="305"/>
      <c r="Z14" s="302"/>
      <c r="AA14" s="94"/>
      <c r="AB14" s="94"/>
      <c r="AC14" s="94"/>
      <c r="AD14" s="94"/>
      <c r="AL14" s="319" t="n">
        <f aca="false">AL13*$AM$10</f>
        <v>90231.7565677335</v>
      </c>
      <c r="AM14" s="152"/>
      <c r="AN14" s="319" t="n">
        <f aca="false">AN13*$AM$10</f>
        <v>101750.704214678</v>
      </c>
    </row>
    <row r="15" customFormat="false" ht="15.75" hidden="false" customHeight="false" outlineLevel="0" collapsed="false">
      <c r="B15" s="320" t="s">
        <v>792</v>
      </c>
      <c r="C15" s="299" t="n">
        <v>117.289369</v>
      </c>
      <c r="D15" s="285" t="n">
        <v>0.243409348212842</v>
      </c>
      <c r="E15" s="115"/>
      <c r="F15" s="94"/>
      <c r="P15" s="96"/>
      <c r="Q15" s="304"/>
      <c r="R15" s="304"/>
      <c r="S15" s="304"/>
      <c r="T15" s="304"/>
      <c r="U15" s="304"/>
      <c r="V15" s="304"/>
      <c r="W15" s="305"/>
      <c r="X15" s="305"/>
      <c r="Y15" s="305"/>
      <c r="Z15" s="302"/>
      <c r="AA15" s="94"/>
      <c r="AB15" s="94"/>
      <c r="AC15" s="94"/>
      <c r="AD15" s="94"/>
      <c r="AL15" s="296"/>
      <c r="AN15" s="296"/>
    </row>
    <row r="16" customFormat="false" ht="15" hidden="false" customHeight="false" outlineLevel="0" collapsed="false">
      <c r="B16" s="320" t="s">
        <v>793</v>
      </c>
      <c r="C16" s="299" t="n">
        <v>120.236918</v>
      </c>
      <c r="D16" s="285" t="n">
        <v>0.225618631732169</v>
      </c>
      <c r="E16" s="115"/>
      <c r="F16" s="94"/>
      <c r="P16" s="96"/>
      <c r="Q16" s="96"/>
      <c r="R16" s="96"/>
      <c r="S16" s="96"/>
      <c r="T16" s="96"/>
      <c r="U16" s="96"/>
      <c r="V16" s="96"/>
      <c r="W16" s="96"/>
      <c r="X16" s="96"/>
      <c r="Y16" s="96"/>
      <c r="AA16" s="94"/>
      <c r="AB16" s="94"/>
      <c r="AC16" s="94"/>
      <c r="AD16" s="94"/>
      <c r="AL16" s="313" t="s">
        <v>794</v>
      </c>
      <c r="AM16" s="152" t="n">
        <v>1637</v>
      </c>
      <c r="AN16" s="313" t="s">
        <v>794</v>
      </c>
      <c r="AO16" s="152" t="n">
        <v>1637</v>
      </c>
    </row>
    <row r="17" customFormat="false" ht="15.75" hidden="false" customHeight="false" outlineLevel="0" collapsed="false">
      <c r="B17" s="320" t="s">
        <v>79</v>
      </c>
      <c r="C17" s="299" t="n">
        <v>186.268801</v>
      </c>
      <c r="D17" s="285" t="n">
        <v>0.159146045608928</v>
      </c>
      <c r="E17" s="115"/>
      <c r="F17" s="94"/>
      <c r="P17" s="96"/>
      <c r="Q17" s="96"/>
      <c r="R17" s="96"/>
      <c r="S17" s="96"/>
      <c r="T17" s="96"/>
      <c r="U17" s="96"/>
      <c r="V17" s="96"/>
      <c r="W17" s="96"/>
      <c r="X17" s="96"/>
      <c r="Y17" s="96"/>
      <c r="AL17" s="321" t="n">
        <f aca="false">AM16/AM17</f>
        <v>0.472029988465975</v>
      </c>
      <c r="AM17" s="152" t="n">
        <v>3468</v>
      </c>
      <c r="AN17" s="321" t="n">
        <f aca="false">AO16/AO17</f>
        <v>0.472029988465975</v>
      </c>
      <c r="AO17" s="152" t="n">
        <v>3468</v>
      </c>
    </row>
    <row r="18" customFormat="false" ht="15.75" hidden="false" customHeight="false" outlineLevel="0" collapsed="false">
      <c r="B18" s="320" t="s">
        <v>795</v>
      </c>
      <c r="C18" s="299" t="n">
        <v>176.048999</v>
      </c>
      <c r="D18" s="285" t="n">
        <v>0.15348536309235</v>
      </c>
      <c r="E18" s="115"/>
      <c r="F18" s="94"/>
      <c r="AL18" s="296"/>
      <c r="AN18" s="296"/>
    </row>
    <row r="19" customFormat="false" ht="15" hidden="false" customHeight="false" outlineLevel="0" collapsed="false">
      <c r="B19" s="320" t="s">
        <v>796</v>
      </c>
      <c r="C19" s="299" t="n">
        <v>148.301942</v>
      </c>
      <c r="D19" s="285" t="n">
        <v>0.0832928998867864</v>
      </c>
      <c r="E19" s="115"/>
      <c r="F19" s="94"/>
      <c r="AL19" s="313" t="s">
        <v>797</v>
      </c>
      <c r="AM19" s="94"/>
      <c r="AN19" s="313" t="s">
        <v>797</v>
      </c>
    </row>
    <row r="20" customFormat="false" ht="15.75" hidden="false" customHeight="false" outlineLevel="0" collapsed="false">
      <c r="B20" s="320" t="s">
        <v>81</v>
      </c>
      <c r="C20" s="299" t="n">
        <v>232.501689</v>
      </c>
      <c r="D20" s="285" t="n">
        <v>0.0478732007116287</v>
      </c>
      <c r="E20" s="115"/>
      <c r="F20" s="94"/>
      <c r="AL20" s="322" t="n">
        <v>196</v>
      </c>
      <c r="AN20" s="322" t="n">
        <v>196</v>
      </c>
    </row>
    <row r="21" customFormat="false" ht="15.75" hidden="false" customHeight="false" outlineLevel="0" collapsed="false">
      <c r="B21" s="320" t="s">
        <v>798</v>
      </c>
      <c r="C21" s="299" t="n">
        <v>209.881206</v>
      </c>
      <c r="D21" s="285" t="n">
        <v>0.0456089277049976</v>
      </c>
      <c r="E21" s="115"/>
      <c r="F21" s="94"/>
      <c r="AL21" s="296"/>
      <c r="AM21" s="94"/>
      <c r="AN21" s="296"/>
    </row>
    <row r="22" customFormat="false" ht="15" hidden="false" customHeight="false" outlineLevel="0" collapsed="false">
      <c r="B22" s="320" t="s">
        <v>76</v>
      </c>
      <c r="C22" s="299" t="n">
        <v>252.68254</v>
      </c>
      <c r="D22" s="285" t="n">
        <v>0.0407569141193595</v>
      </c>
      <c r="E22" s="115"/>
      <c r="F22" s="94"/>
      <c r="AL22" s="313" t="s">
        <v>799</v>
      </c>
      <c r="AM22" s="94"/>
      <c r="AN22" s="313" t="s">
        <v>799</v>
      </c>
    </row>
    <row r="23" customFormat="false" ht="15.75" hidden="false" customHeight="false" outlineLevel="0" collapsed="false">
      <c r="B23" s="320" t="s">
        <v>800</v>
      </c>
      <c r="C23" s="299" t="n">
        <v>149.812918</v>
      </c>
      <c r="D23" s="285" t="n">
        <v>0.0363092349991913</v>
      </c>
      <c r="E23" s="115"/>
      <c r="F23" s="94"/>
      <c r="AL23" s="319" t="n">
        <f aca="false">AL14*AL17*AL20</f>
        <v>8348050.62233865</v>
      </c>
      <c r="AM23" s="94"/>
      <c r="AN23" s="319" t="n">
        <f aca="false">AN20*AN17*AN14</f>
        <v>9413759.21242443</v>
      </c>
    </row>
    <row r="24" customFormat="false" ht="15.75" hidden="false" customHeight="false" outlineLevel="0" collapsed="false">
      <c r="B24" s="320" t="s">
        <v>801</v>
      </c>
      <c r="C24" s="299" t="n">
        <v>139.833773</v>
      </c>
      <c r="D24" s="285" t="n">
        <v>0.0306485524826136</v>
      </c>
      <c r="E24" s="115"/>
      <c r="F24" s="94"/>
      <c r="AL24" s="323"/>
      <c r="AM24" s="94"/>
      <c r="AN24" s="323"/>
    </row>
    <row r="25" customFormat="false" ht="15" hidden="false" customHeight="false" outlineLevel="0" collapsed="false">
      <c r="B25" s="320" t="s">
        <v>802</v>
      </c>
      <c r="C25" s="299" t="n">
        <v>163.363636</v>
      </c>
      <c r="D25" s="285" t="n">
        <v>0.0195697881287401</v>
      </c>
      <c r="E25" s="115"/>
      <c r="F25" s="94"/>
      <c r="AL25" s="324"/>
      <c r="AM25" s="306" t="s">
        <v>786</v>
      </c>
      <c r="AN25" s="324"/>
    </row>
    <row r="26" customFormat="false" ht="15.75" hidden="false" customHeight="false" outlineLevel="0" collapsed="false">
      <c r="B26" s="320" t="s">
        <v>803</v>
      </c>
      <c r="C26" s="299" t="n">
        <v>128.123596</v>
      </c>
      <c r="D26" s="285" t="n">
        <v>0.0143943069707262</v>
      </c>
      <c r="E26" s="325"/>
      <c r="AL26" s="296"/>
      <c r="AM26" s="307" t="n">
        <f aca="false">AL23+AN23</f>
        <v>17761809.8347631</v>
      </c>
      <c r="AN26" s="296"/>
    </row>
    <row r="27" customFormat="false" ht="15.75" hidden="false" customHeight="false" outlineLevel="0" collapsed="false">
      <c r="B27" s="320" t="s">
        <v>74</v>
      </c>
      <c r="C27" s="299" t="n">
        <v>187.435484</v>
      </c>
      <c r="D27" s="285" t="n">
        <v>0.0100274947436519</v>
      </c>
      <c r="E27" s="325"/>
      <c r="AL27" s="326"/>
      <c r="AN27" s="326"/>
    </row>
    <row r="28" customFormat="false" ht="15" hidden="false" customHeight="false" outlineLevel="0" collapsed="false">
      <c r="B28" s="320" t="s">
        <v>804</v>
      </c>
      <c r="C28" s="299" t="n">
        <v>0</v>
      </c>
      <c r="D28" s="285" t="n">
        <v>0</v>
      </c>
      <c r="E28" s="325"/>
      <c r="AL28" s="296"/>
      <c r="AM28" s="306" t="s">
        <v>805</v>
      </c>
      <c r="AN28" s="296"/>
    </row>
    <row r="29" customFormat="false" ht="15.75" hidden="false" customHeight="false" outlineLevel="0" collapsed="false">
      <c r="B29" s="320" t="s">
        <v>71</v>
      </c>
      <c r="C29" s="299" t="n">
        <v>0</v>
      </c>
      <c r="D29" s="285" t="n">
        <v>0</v>
      </c>
      <c r="E29" s="325"/>
      <c r="AL29" s="296"/>
      <c r="AM29" s="327" t="n">
        <f aca="false">AT24</f>
        <v>0</v>
      </c>
      <c r="AN29" s="296"/>
    </row>
    <row r="30" customFormat="false" ht="15" hidden="false" customHeight="false" outlineLevel="0" collapsed="false">
      <c r="B30" s="320" t="s">
        <v>73</v>
      </c>
      <c r="C30" s="299" t="n">
        <v>0</v>
      </c>
      <c r="D30" s="285" t="n">
        <v>0</v>
      </c>
      <c r="E30" s="325"/>
      <c r="AL30" s="296"/>
      <c r="AN30" s="296"/>
    </row>
    <row r="31" customFormat="false" ht="15" hidden="false" customHeight="false" outlineLevel="0" collapsed="false">
      <c r="B31" s="320" t="s">
        <v>806</v>
      </c>
      <c r="C31" s="299" t="n">
        <v>0</v>
      </c>
      <c r="D31" s="285" t="n">
        <v>0</v>
      </c>
      <c r="E31" s="325"/>
      <c r="AL31" s="296"/>
      <c r="AM31" s="303" t="n">
        <f aca="false">AL23+AN23</f>
        <v>17761809.8347631</v>
      </c>
      <c r="AN31" s="296"/>
    </row>
    <row r="32" customFormat="false" ht="15" hidden="false" customHeight="false" outlineLevel="0" collapsed="false">
      <c r="B32" s="320" t="s">
        <v>807</v>
      </c>
      <c r="C32" s="299" t="n">
        <v>0</v>
      </c>
      <c r="D32" s="285" t="n">
        <v>0</v>
      </c>
      <c r="E32" s="325"/>
      <c r="AL32" s="296"/>
      <c r="AM32" s="328" t="n">
        <f aca="false">AM31-AM7</f>
        <v>0</v>
      </c>
      <c r="AN32" s="296"/>
    </row>
    <row r="33" customFormat="false" ht="15" hidden="false" customHeight="false" outlineLevel="0" collapsed="false">
      <c r="B33" s="320" t="s">
        <v>808</v>
      </c>
      <c r="C33" s="299" t="n">
        <v>0</v>
      </c>
      <c r="D33" s="285" t="n">
        <v>0</v>
      </c>
      <c r="E33" s="325"/>
    </row>
    <row r="34" customFormat="false" ht="15" hidden="false" customHeight="false" outlineLevel="0" collapsed="false">
      <c r="B34" s="320" t="s">
        <v>809</v>
      </c>
      <c r="C34" s="299" t="n">
        <v>0</v>
      </c>
      <c r="D34" s="285" t="n">
        <v>0</v>
      </c>
      <c r="E34" s="325"/>
    </row>
    <row r="35" customFormat="false" ht="15" hidden="false" customHeight="false" outlineLevel="0" collapsed="false">
      <c r="B35" s="320" t="s">
        <v>78</v>
      </c>
      <c r="C35" s="299" t="n">
        <v>0</v>
      </c>
      <c r="D35" s="285" t="n">
        <v>0</v>
      </c>
      <c r="E35" s="325"/>
    </row>
    <row r="36" customFormat="false" ht="15" hidden="false" customHeight="false" outlineLevel="0" collapsed="false">
      <c r="B36" s="320" t="s">
        <v>810</v>
      </c>
      <c r="C36" s="299" t="n">
        <v>0</v>
      </c>
      <c r="D36" s="285" t="n">
        <v>0</v>
      </c>
      <c r="E36" s="325"/>
    </row>
    <row r="37" customFormat="false" ht="15" hidden="false" customHeight="false" outlineLevel="0" collapsed="false">
      <c r="B37" s="320" t="s">
        <v>89</v>
      </c>
      <c r="C37" s="299" t="n">
        <v>0</v>
      </c>
      <c r="D37" s="285" t="n">
        <v>0</v>
      </c>
      <c r="E37" s="325"/>
    </row>
    <row r="38" customFormat="false" ht="15" hidden="false" customHeight="false" outlineLevel="0" collapsed="false">
      <c r="B38" s="320" t="s">
        <v>811</v>
      </c>
      <c r="C38" s="299" t="n">
        <v>0</v>
      </c>
      <c r="D38" s="285" t="n">
        <v>0</v>
      </c>
      <c r="E38" s="325"/>
    </row>
    <row r="39" customFormat="false" ht="15" hidden="false" customHeight="false" outlineLevel="0" collapsed="false">
      <c r="B39" s="320" t="s">
        <v>622</v>
      </c>
      <c r="C39" s="299" t="n">
        <v>0</v>
      </c>
      <c r="D39" s="285" t="n">
        <v>0</v>
      </c>
      <c r="E39" s="325"/>
    </row>
    <row r="40" customFormat="false" ht="15" hidden="false" customHeight="false" outlineLevel="0" collapsed="false">
      <c r="B40" s="320" t="s">
        <v>85</v>
      </c>
      <c r="C40" s="299" t="n">
        <v>0</v>
      </c>
      <c r="D40" s="285" t="n">
        <v>0</v>
      </c>
      <c r="E40" s="325"/>
    </row>
    <row r="41" customFormat="false" ht="15" hidden="false" customHeight="false" outlineLevel="0" collapsed="false">
      <c r="B41" s="320" t="s">
        <v>812</v>
      </c>
      <c r="C41" s="299" t="n">
        <v>0</v>
      </c>
      <c r="D41" s="285" t="n">
        <v>0</v>
      </c>
      <c r="E41" s="325"/>
    </row>
    <row r="42" customFormat="false" ht="15" hidden="false" customHeight="false" outlineLevel="0" collapsed="false">
      <c r="B42" s="320" t="s">
        <v>87</v>
      </c>
      <c r="C42" s="299" t="n">
        <v>0</v>
      </c>
      <c r="D42" s="285" t="n">
        <v>0</v>
      </c>
      <c r="E42" s="325"/>
    </row>
    <row r="43" customFormat="false" ht="15" hidden="false" customHeight="false" outlineLevel="0" collapsed="false">
      <c r="B43" s="320" t="s">
        <v>813</v>
      </c>
      <c r="C43" s="299" t="n">
        <v>0</v>
      </c>
      <c r="D43" s="285" t="n">
        <v>0</v>
      </c>
      <c r="E43" s="325"/>
    </row>
    <row r="44" customFormat="false" ht="15" hidden="false" customHeight="false" outlineLevel="0" collapsed="false">
      <c r="B44" s="320" t="s">
        <v>814</v>
      </c>
      <c r="C44" s="299" t="n">
        <v>0</v>
      </c>
      <c r="D44" s="285" t="n">
        <v>0</v>
      </c>
      <c r="E44" s="325"/>
    </row>
    <row r="45" customFormat="false" ht="15" hidden="false" customHeight="false" outlineLevel="0" collapsed="false">
      <c r="B45" s="320" t="s">
        <v>815</v>
      </c>
      <c r="C45" s="299" t="n">
        <v>0</v>
      </c>
      <c r="D45" s="285" t="n">
        <v>0</v>
      </c>
      <c r="E45" s="325"/>
    </row>
    <row r="46" customFormat="false" ht="15" hidden="false" customHeight="false" outlineLevel="0" collapsed="false">
      <c r="C46" s="329" t="n">
        <v>155.931892868386</v>
      </c>
    </row>
  </sheetData>
  <mergeCells count="5">
    <mergeCell ref="B1:H1"/>
    <mergeCell ref="Q3:Y3"/>
    <mergeCell ref="Q4:S4"/>
    <mergeCell ref="T4:V4"/>
    <mergeCell ref="W4:Y4"/>
  </mergeCells>
  <conditionalFormatting sqref="D3 D14:D45 D6:D10 C7:C10 C13:D13">
    <cfRule type="containsErrors" priority="2" aboveAverage="0" equalAverage="0" bottom="0" percent="0" rank="0" text="" dxfId="0">
      <formula>0</formula>
    </cfRule>
  </conditionalFormatting>
  <conditionalFormatting sqref="C46">
    <cfRule type="containsErrors" priority="3" aboveAverage="0" equalAverage="0" bottom="0" percent="0" rank="0" text="" dxfId="1">
      <formula>0</formula>
    </cfRule>
  </conditionalFormatting>
  <conditionalFormatting sqref="C6">
    <cfRule type="containsErrors" priority="4" aboveAverage="0" equalAverage="0" bottom="0" percent="0" rank="0" text="" dxfId="2">
      <formula>0</formula>
    </cfRule>
  </conditionalFormatting>
  <conditionalFormatting sqref="C46">
    <cfRule type="containsErrors" priority="5" aboveAverage="0" equalAverage="0" bottom="0" percent="0" rank="0" text="" dxfId="3">
      <formula>0</formula>
    </cfRule>
  </conditionalFormatting>
  <conditionalFormatting sqref="C14:C45">
    <cfRule type="containsErrors" priority="6" aboveAverage="0" equalAverage="0" bottom="0" percent="0" rank="0" text="" dxfId="4">
      <formula>0</formula>
    </cfRule>
  </conditionalFormatting>
  <conditionalFormatting sqref="C3">
    <cfRule type="containsErrors" priority="7" aboveAverage="0" equalAverage="0" bottom="0" percent="0" rank="0" text="" dxfId="5">
      <formula>0</formula>
    </cfRule>
  </conditionalFormatting>
  <conditionalFormatting sqref="D14:D45">
    <cfRule type="containsErrors" priority="8" aboveAverage="0" equalAverage="0" bottom="0" percent="0" rank="0" text="" dxfId="6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O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2" min="2" style="0" width="21.57"/>
    <col collapsed="false" customWidth="true" hidden="false" outlineLevel="0" max="4" min="3" style="0" width="8.67"/>
    <col collapsed="false" customWidth="true" hidden="false" outlineLevel="0" max="5" min="5" style="0" width="10.14"/>
    <col collapsed="false" customWidth="true" hidden="false" outlineLevel="0" max="6" min="6" style="0" width="5.86"/>
    <col collapsed="false" customWidth="true" hidden="false" outlineLevel="0" max="12" min="7" style="0" width="8.67"/>
    <col collapsed="false" customWidth="true" hidden="false" outlineLevel="0" max="15" min="13" style="0" width="12.29"/>
    <col collapsed="false" customWidth="true" hidden="false" outlineLevel="0" max="16" min="16" style="0" width="11.29"/>
    <col collapsed="false" customWidth="true" hidden="false" outlineLevel="0" max="17" min="17" style="0" width="10"/>
    <col collapsed="false" customWidth="true" hidden="false" outlineLevel="0" max="26" min="18" style="0" width="7.29"/>
    <col collapsed="false" customWidth="true" hidden="false" outlineLevel="0" max="29" min="27" style="0" width="8.67"/>
    <col collapsed="false" customWidth="true" hidden="false" outlineLevel="0" max="30" min="30" style="0" width="10.71"/>
    <col collapsed="false" customWidth="true" hidden="false" outlineLevel="0" max="37" min="31" style="0" width="8.67"/>
    <col collapsed="false" customWidth="true" hidden="false" outlineLevel="0" max="38" min="38" style="0" width="13.43"/>
    <col collapsed="false" customWidth="true" hidden="false" outlineLevel="0" max="39" min="39" style="0" width="13.14"/>
    <col collapsed="false" customWidth="true" hidden="false" outlineLevel="0" max="40" min="40" style="0" width="13.57"/>
    <col collapsed="false" customWidth="true" hidden="false" outlineLevel="0" max="1025" min="41" style="0" width="8.67"/>
  </cols>
  <sheetData>
    <row r="1" customFormat="false" ht="15.75" hidden="false" customHeight="true" outlineLevel="0" collapsed="false">
      <c r="B1" s="278" t="s">
        <v>763</v>
      </c>
      <c r="C1" s="278"/>
      <c r="D1" s="278"/>
      <c r="E1" s="278"/>
      <c r="F1" s="278"/>
      <c r="G1" s="278"/>
      <c r="H1" s="278"/>
    </row>
    <row r="2" customFormat="false" ht="15" hidden="false" customHeight="false" outlineLevel="0" collapsed="false">
      <c r="B2" s="279"/>
      <c r="C2" s="280" t="s">
        <v>764</v>
      </c>
      <c r="D2" s="281" t="s">
        <v>764</v>
      </c>
      <c r="E2" s="282"/>
      <c r="F2" s="283"/>
    </row>
    <row r="3" customFormat="false" ht="15" hidden="false" customHeight="false" outlineLevel="0" collapsed="false">
      <c r="B3" s="284"/>
      <c r="C3" s="285" t="s">
        <v>765</v>
      </c>
      <c r="D3" s="285" t="s">
        <v>765</v>
      </c>
      <c r="E3" s="192"/>
      <c r="F3" s="286"/>
      <c r="R3" s="287" t="s">
        <v>816</v>
      </c>
      <c r="S3" s="287"/>
      <c r="T3" s="287"/>
      <c r="U3" s="287"/>
      <c r="V3" s="287"/>
      <c r="W3" s="287"/>
      <c r="X3" s="287"/>
      <c r="Y3" s="287"/>
      <c r="Z3" s="287"/>
    </row>
    <row r="4" customFormat="false" ht="15" hidden="false" customHeight="false" outlineLevel="0" collapsed="false">
      <c r="B4" s="284"/>
      <c r="C4" s="112" t="s">
        <v>767</v>
      </c>
      <c r="D4" s="112" t="s">
        <v>767</v>
      </c>
      <c r="E4" s="192"/>
      <c r="F4" s="286"/>
      <c r="O4" s="288" t="n">
        <f aca="false">SUM(O6:O18)</f>
        <v>0</v>
      </c>
      <c r="R4" s="289" t="s">
        <v>768</v>
      </c>
      <c r="S4" s="289"/>
      <c r="T4" s="289"/>
      <c r="U4" s="289" t="s">
        <v>769</v>
      </c>
      <c r="V4" s="289"/>
      <c r="W4" s="289"/>
      <c r="X4" s="289" t="s">
        <v>770</v>
      </c>
      <c r="Y4" s="289"/>
      <c r="Z4" s="289"/>
    </row>
    <row r="5" customFormat="false" ht="45.75" hidden="false" customHeight="false" outlineLevel="0" collapsed="false">
      <c r="B5" s="284"/>
      <c r="C5" s="112" t="s">
        <v>127</v>
      </c>
      <c r="D5" s="112" t="s">
        <v>127</v>
      </c>
      <c r="E5" s="290" t="s">
        <v>771</v>
      </c>
      <c r="F5" s="291" t="s">
        <v>516</v>
      </c>
      <c r="I5" s="151" t="s">
        <v>772</v>
      </c>
      <c r="J5" s="151" t="s">
        <v>773</v>
      </c>
      <c r="K5" s="151" t="s">
        <v>774</v>
      </c>
      <c r="L5" s="151" t="s">
        <v>775</v>
      </c>
      <c r="M5" s="292" t="s">
        <v>776</v>
      </c>
      <c r="N5" s="293" t="s">
        <v>777</v>
      </c>
      <c r="O5" s="293" t="s">
        <v>778</v>
      </c>
      <c r="P5" s="293" t="s">
        <v>817</v>
      </c>
      <c r="Q5" s="293" t="s">
        <v>779</v>
      </c>
      <c r="R5" s="292" t="s">
        <v>780</v>
      </c>
      <c r="S5" s="292" t="s">
        <v>781</v>
      </c>
      <c r="T5" s="292" t="s">
        <v>782</v>
      </c>
      <c r="U5" s="292" t="s">
        <v>780</v>
      </c>
      <c r="V5" s="292" t="s">
        <v>781</v>
      </c>
      <c r="W5" s="292" t="s">
        <v>782</v>
      </c>
      <c r="X5" s="292" t="s">
        <v>780</v>
      </c>
      <c r="Y5" s="292" t="s">
        <v>781</v>
      </c>
      <c r="Z5" s="292" t="s">
        <v>782</v>
      </c>
      <c r="AA5" s="294" t="s">
        <v>633</v>
      </c>
      <c r="AB5" s="294" t="s">
        <v>513</v>
      </c>
      <c r="AC5" s="294" t="s">
        <v>783</v>
      </c>
      <c r="AD5" s="294" t="s">
        <v>515</v>
      </c>
      <c r="AL5" s="295"/>
      <c r="AM5" s="296" t="n">
        <v>2018</v>
      </c>
      <c r="AN5" s="295"/>
      <c r="AO5" s="297"/>
    </row>
    <row r="6" customFormat="false" ht="15" hidden="false" customHeight="false" outlineLevel="0" collapsed="false">
      <c r="B6" s="298" t="s">
        <v>58</v>
      </c>
      <c r="C6" s="299" t="n">
        <v>161.209877</v>
      </c>
      <c r="D6" s="285" t="n">
        <v>0.246200607902736</v>
      </c>
      <c r="E6" s="300" t="s">
        <v>784</v>
      </c>
      <c r="F6" s="301" t="s">
        <v>519</v>
      </c>
      <c r="I6" s="303" t="n">
        <v>14866158</v>
      </c>
      <c r="J6" s="303" t="n">
        <v>15712092</v>
      </c>
      <c r="K6" s="303" t="n">
        <v>16380963</v>
      </c>
      <c r="L6" s="303" t="n">
        <v>16218986</v>
      </c>
      <c r="M6" s="96"/>
      <c r="N6" s="303" t="n">
        <f aca="false">M6*L6</f>
        <v>0</v>
      </c>
      <c r="O6" s="303" t="n">
        <f aca="false">N6*Z6</f>
        <v>0</v>
      </c>
      <c r="P6" s="96"/>
      <c r="Q6" s="330" t="n">
        <f aca="false">INDEX('Psych Co-Prescription Data'!$H$349:$H$411,MATCH(B6,'Psych Co-Prescription Data'!$C$349:$C$411,0))</f>
        <v>13</v>
      </c>
      <c r="R6" s="304" t="n">
        <v>7167</v>
      </c>
      <c r="S6" s="304" t="n">
        <v>24371</v>
      </c>
      <c r="T6" s="304" t="n">
        <v>13926</v>
      </c>
      <c r="U6" s="304" t="n">
        <v>107502</v>
      </c>
      <c r="V6" s="304" t="n">
        <v>104767</v>
      </c>
      <c r="W6" s="304" t="n">
        <v>97763</v>
      </c>
      <c r="X6" s="305" t="n">
        <f aca="false">U6/(U6+R6)</f>
        <v>0.937498364858855</v>
      </c>
      <c r="Y6" s="305" t="n">
        <f aca="false">V6/(V6+S6)</f>
        <v>0.811279406526352</v>
      </c>
      <c r="Z6" s="305" t="n">
        <f aca="false">W6/(W6+T6)</f>
        <v>0.875314489340938</v>
      </c>
      <c r="AA6" s="94" t="n">
        <v>2000</v>
      </c>
      <c r="AB6" s="94" t="n">
        <v>5</v>
      </c>
      <c r="AC6" s="94" t="n">
        <v>2007</v>
      </c>
      <c r="AD6" s="94" t="n">
        <v>3</v>
      </c>
      <c r="AL6" s="295"/>
      <c r="AM6" s="306" t="s">
        <v>786</v>
      </c>
      <c r="AN6" s="295"/>
      <c r="AO6" s="96"/>
    </row>
    <row r="7" customFormat="false" ht="15.75" hidden="false" customHeight="false" outlineLevel="0" collapsed="false">
      <c r="B7" s="298" t="s">
        <v>80</v>
      </c>
      <c r="C7" s="299"/>
      <c r="D7" s="285"/>
      <c r="E7" s="300"/>
      <c r="F7" s="301"/>
      <c r="I7" s="303" t="n">
        <v>33942020</v>
      </c>
      <c r="J7" s="303" t="n">
        <v>33748932</v>
      </c>
      <c r="K7" s="303" t="n">
        <v>34884000</v>
      </c>
      <c r="L7" s="303" t="n">
        <v>35690940</v>
      </c>
      <c r="M7" s="96"/>
      <c r="N7" s="303" t="n">
        <f aca="false">M7*L7</f>
        <v>0</v>
      </c>
      <c r="O7" s="303" t="n">
        <f aca="false">N7*Z7</f>
        <v>0</v>
      </c>
      <c r="P7" s="96"/>
      <c r="Q7" s="330" t="n">
        <f aca="false">INDEX('Psych Co-Prescription Data'!$H$349:$H$411,MATCH(B7,'Psych Co-Prescription Data'!$C$349:$C$411,0))</f>
        <v>9</v>
      </c>
      <c r="R7" s="304"/>
      <c r="S7" s="304"/>
      <c r="T7" s="304"/>
      <c r="U7" s="304"/>
      <c r="V7" s="304"/>
      <c r="W7" s="304"/>
      <c r="X7" s="305"/>
      <c r="Y7" s="305"/>
      <c r="Z7" s="305" t="n">
        <v>0.992846900998842</v>
      </c>
      <c r="AA7" s="94"/>
      <c r="AB7" s="94"/>
      <c r="AC7" s="94"/>
      <c r="AD7" s="94"/>
      <c r="AL7" s="295"/>
      <c r="AM7" s="307" t="n">
        <f aca="false">O4</f>
        <v>0</v>
      </c>
      <c r="AN7" s="295"/>
      <c r="AO7" s="96"/>
    </row>
    <row r="8" customFormat="false" ht="15.75" hidden="false" customHeight="false" outlineLevel="0" collapsed="false">
      <c r="B8" s="298" t="s">
        <v>72</v>
      </c>
      <c r="C8" s="299"/>
      <c r="D8" s="285"/>
      <c r="E8" s="300"/>
      <c r="F8" s="301"/>
      <c r="I8" s="303" t="n">
        <v>379729529</v>
      </c>
      <c r="J8" s="303" t="n">
        <v>387542859</v>
      </c>
      <c r="K8" s="303" t="n">
        <v>390609912</v>
      </c>
      <c r="L8" s="303" t="n">
        <v>399035423</v>
      </c>
      <c r="M8" s="96"/>
      <c r="N8" s="303" t="n">
        <f aca="false">M8*L8</f>
        <v>0</v>
      </c>
      <c r="O8" s="303" t="n">
        <f aca="false">N8*Z8</f>
        <v>0</v>
      </c>
      <c r="P8" s="96"/>
      <c r="Q8" s="330" t="n">
        <f aca="false">INDEX('Psych Co-Prescription Data'!$H$349:$H$411,MATCH(B8,'Psych Co-Prescription Data'!$C$349:$C$411,0))</f>
        <v>3</v>
      </c>
      <c r="R8" s="304"/>
      <c r="S8" s="304"/>
      <c r="T8" s="304"/>
      <c r="U8" s="304"/>
      <c r="V8" s="304"/>
      <c r="W8" s="304"/>
      <c r="X8" s="305"/>
      <c r="Y8" s="305"/>
      <c r="Z8" s="305" t="n">
        <v>0.975797480726076</v>
      </c>
      <c r="AA8" s="94"/>
      <c r="AB8" s="94"/>
      <c r="AC8" s="94"/>
      <c r="AD8" s="94"/>
      <c r="AL8" s="295"/>
      <c r="AM8" s="107"/>
      <c r="AN8" s="295"/>
      <c r="AO8" s="96"/>
    </row>
    <row r="9" customFormat="false" ht="15" hidden="false" customHeight="false" outlineLevel="0" collapsed="false">
      <c r="B9" s="298" t="s">
        <v>57</v>
      </c>
      <c r="C9" s="299" t="n">
        <v>127.673469</v>
      </c>
      <c r="D9" s="285" t="n">
        <v>0.148936170212766</v>
      </c>
      <c r="E9" s="300" t="s">
        <v>784</v>
      </c>
      <c r="F9" s="301" t="s">
        <v>528</v>
      </c>
      <c r="I9" s="303" t="n">
        <v>36088273</v>
      </c>
      <c r="J9" s="303" t="n">
        <v>38142843</v>
      </c>
      <c r="K9" s="303" t="n">
        <v>39527040</v>
      </c>
      <c r="L9" s="303" t="n">
        <v>41342685</v>
      </c>
      <c r="M9" s="96"/>
      <c r="N9" s="303" t="n">
        <f aca="false">M9*L9</f>
        <v>0</v>
      </c>
      <c r="O9" s="303" t="n">
        <f aca="false">N9*Z9</f>
        <v>0</v>
      </c>
      <c r="P9" s="96"/>
      <c r="Q9" s="330" t="n">
        <f aca="false">INDEX('Psych Co-Prescription Data'!$H$349:$H$411,MATCH(B9,'Psych Co-Prescription Data'!$C$349:$C$411,0))</f>
        <v>6</v>
      </c>
      <c r="R9" s="304" t="n">
        <v>17400</v>
      </c>
      <c r="S9" s="304" t="n">
        <v>17904</v>
      </c>
      <c r="T9" s="304" t="n">
        <v>14116</v>
      </c>
      <c r="U9" s="304" t="n">
        <v>120142</v>
      </c>
      <c r="V9" s="304" t="n">
        <v>105080</v>
      </c>
      <c r="W9" s="304" t="n">
        <v>133961</v>
      </c>
      <c r="X9" s="305" t="n">
        <f aca="false">U15/(U15+R15)</f>
        <v>0.819841733151716</v>
      </c>
      <c r="Y9" s="305" t="n">
        <f aca="false">V15/(V15+S15)</f>
        <v>0.884362680683311</v>
      </c>
      <c r="Z9" s="305" t="n">
        <f aca="false">W15/(W15+T15)</f>
        <v>0.873572197340555</v>
      </c>
      <c r="AA9" s="94" t="n">
        <v>1997</v>
      </c>
      <c r="AB9" s="94" t="n">
        <v>2</v>
      </c>
      <c r="AC9" s="94" t="n">
        <v>0</v>
      </c>
      <c r="AD9" s="94" t="n">
        <v>0</v>
      </c>
      <c r="AL9" s="295"/>
      <c r="AM9" s="306" t="s">
        <v>787</v>
      </c>
      <c r="AN9" s="295"/>
      <c r="AO9" s="96"/>
    </row>
    <row r="10" customFormat="false" ht="15.75" hidden="false" customHeight="false" outlineLevel="0" collapsed="false">
      <c r="B10" s="298" t="s">
        <v>82</v>
      </c>
      <c r="C10" s="299" t="n">
        <v>152.823834</v>
      </c>
      <c r="D10" s="285" t="n">
        <v>0.293313069908815</v>
      </c>
      <c r="E10" s="300" t="s">
        <v>784</v>
      </c>
      <c r="F10" s="301" t="s">
        <v>790</v>
      </c>
      <c r="I10" s="303"/>
      <c r="J10" s="303"/>
      <c r="K10" s="303"/>
      <c r="L10" s="303" t="n">
        <v>221241867</v>
      </c>
      <c r="M10" s="96"/>
      <c r="N10" s="303" t="n">
        <f aca="false">M10*L10</f>
        <v>0</v>
      </c>
      <c r="O10" s="303" t="n">
        <f aca="false">N10*Z10</f>
        <v>0</v>
      </c>
      <c r="P10" s="96"/>
      <c r="Q10" s="330" t="n">
        <f aca="false">INDEX('Psych Co-Prescription Data'!$H$349:$H$411,MATCH(B10,'Psych Co-Prescription Data'!$C$349:$C$411,0))</f>
        <v>17</v>
      </c>
      <c r="R10" s="304"/>
      <c r="S10" s="304"/>
      <c r="T10" s="304"/>
      <c r="U10" s="304"/>
      <c r="V10" s="304"/>
      <c r="W10" s="304"/>
      <c r="X10" s="305"/>
      <c r="Y10" s="305"/>
      <c r="Z10" s="305" t="n">
        <v>0.900145157478986</v>
      </c>
      <c r="AA10" s="94"/>
      <c r="AB10" s="94"/>
      <c r="AC10" s="94"/>
      <c r="AD10" s="94"/>
      <c r="AL10" s="295"/>
      <c r="AM10" s="307"/>
      <c r="AN10" s="295"/>
      <c r="AO10" s="96"/>
    </row>
    <row r="11" customFormat="false" ht="15.75" hidden="false" customHeight="false" outlineLevel="0" collapsed="false">
      <c r="B11" s="320" t="s">
        <v>81</v>
      </c>
      <c r="C11" s="299" t="n">
        <v>206.705882</v>
      </c>
      <c r="D11" s="285" t="n">
        <v>0.103343465045593</v>
      </c>
      <c r="E11" s="300"/>
      <c r="F11" s="301"/>
      <c r="I11" s="303"/>
      <c r="J11" s="303"/>
      <c r="K11" s="303"/>
      <c r="L11" s="303" t="n">
        <v>62006346</v>
      </c>
      <c r="M11" s="96"/>
      <c r="N11" s="303" t="n">
        <f aca="false">M11*L11</f>
        <v>0</v>
      </c>
      <c r="O11" s="303" t="n">
        <f aca="false">N11*Z11</f>
        <v>0</v>
      </c>
      <c r="P11" s="96"/>
      <c r="Q11" s="330" t="n">
        <f aca="false">INDEX('Psych Co-Prescription Data'!$H$349:$H$411,MATCH(B11,'Psych Co-Prescription Data'!$C$349:$C$411,0))</f>
        <v>14</v>
      </c>
      <c r="R11" s="304"/>
      <c r="S11" s="304"/>
      <c r="T11" s="304"/>
      <c r="U11" s="304"/>
      <c r="V11" s="304"/>
      <c r="W11" s="304"/>
      <c r="X11" s="305"/>
      <c r="Y11" s="305"/>
      <c r="Z11" s="305" t="n">
        <v>0.955211923140506</v>
      </c>
      <c r="AA11" s="94"/>
      <c r="AB11" s="94"/>
      <c r="AC11" s="94"/>
      <c r="AD11" s="94"/>
      <c r="AL11" s="296"/>
      <c r="AN11" s="296"/>
    </row>
    <row r="12" customFormat="false" ht="15" hidden="false" customHeight="false" outlineLevel="0" collapsed="false">
      <c r="B12" s="331" t="s">
        <v>83</v>
      </c>
      <c r="C12" s="299"/>
      <c r="D12" s="285"/>
      <c r="E12" s="300"/>
      <c r="F12" s="301"/>
      <c r="I12" s="303" t="n">
        <v>9841116</v>
      </c>
      <c r="J12" s="303" t="n">
        <v>9532832</v>
      </c>
      <c r="K12" s="303" t="n">
        <v>9088003</v>
      </c>
      <c r="L12" s="303" t="n">
        <v>8810433</v>
      </c>
      <c r="M12" s="96"/>
      <c r="N12" s="303" t="n">
        <f aca="false">M12*L12</f>
        <v>0</v>
      </c>
      <c r="O12" s="303" t="n">
        <f aca="false">N12*Z12</f>
        <v>0</v>
      </c>
      <c r="P12" s="96"/>
      <c r="Q12" s="330" t="n">
        <f aca="false">INDEX('Psych Co-Prescription Data'!$H$349:$H$411,MATCH(B12,'Psych Co-Prescription Data'!$C$349:$C$411,0))</f>
        <v>44</v>
      </c>
      <c r="R12" s="304"/>
      <c r="S12" s="304"/>
      <c r="T12" s="304"/>
      <c r="U12" s="304"/>
      <c r="V12" s="304"/>
      <c r="W12" s="304"/>
      <c r="X12" s="305"/>
      <c r="Y12" s="305"/>
      <c r="Z12" s="305" t="n">
        <v>1</v>
      </c>
      <c r="AA12" s="94"/>
      <c r="AB12" s="94"/>
      <c r="AC12" s="94"/>
      <c r="AD12" s="94"/>
      <c r="AL12" s="313" t="s">
        <v>788</v>
      </c>
      <c r="AN12" s="313" t="s">
        <v>789</v>
      </c>
    </row>
    <row r="13" customFormat="false" ht="15" hidden="false" customHeight="false" outlineLevel="0" collapsed="false">
      <c r="B13" s="298" t="s">
        <v>76</v>
      </c>
      <c r="C13" s="299"/>
      <c r="D13" s="285"/>
      <c r="E13" s="300"/>
      <c r="F13" s="301"/>
      <c r="I13" s="303"/>
      <c r="J13" s="303"/>
      <c r="K13" s="303"/>
      <c r="L13" s="303" t="n">
        <v>63434579</v>
      </c>
      <c r="M13" s="96"/>
      <c r="N13" s="303" t="n">
        <f aca="false">M13*L13</f>
        <v>0</v>
      </c>
      <c r="O13" s="303" t="n">
        <f aca="false">N13*Z13</f>
        <v>0</v>
      </c>
      <c r="P13" s="96"/>
      <c r="Q13" s="330" t="n">
        <f aca="false">INDEX('Psych Co-Prescription Data'!$H$349:$H$411,MATCH(B13,'Psych Co-Prescription Data'!$C$349:$C$411,0))</f>
        <v>19</v>
      </c>
      <c r="R13" s="304"/>
      <c r="S13" s="304"/>
      <c r="T13" s="304"/>
      <c r="U13" s="304"/>
      <c r="V13" s="304"/>
      <c r="W13" s="304"/>
      <c r="X13" s="305"/>
      <c r="Y13" s="305"/>
      <c r="Z13" s="305" t="n">
        <v>0.982405285155723</v>
      </c>
      <c r="AA13" s="94"/>
      <c r="AB13" s="94"/>
      <c r="AC13" s="94"/>
      <c r="AD13" s="94"/>
      <c r="AL13" s="315" t="n">
        <v>0.3</v>
      </c>
      <c r="AM13" s="152"/>
      <c r="AN13" s="315" t="n">
        <f aca="false">1-AL13</f>
        <v>0.7</v>
      </c>
    </row>
    <row r="14" customFormat="false" ht="15.75" hidden="false" customHeight="false" outlineLevel="0" collapsed="false">
      <c r="B14" s="298" t="s">
        <v>59</v>
      </c>
      <c r="C14" s="299" t="n">
        <v>139.525641</v>
      </c>
      <c r="D14" s="285" t="n">
        <v>0.11854103343465</v>
      </c>
      <c r="E14" s="300" t="s">
        <v>784</v>
      </c>
      <c r="F14" s="301" t="s">
        <v>528</v>
      </c>
      <c r="I14" s="303" t="n">
        <v>87937826</v>
      </c>
      <c r="J14" s="303" t="n">
        <v>84029991</v>
      </c>
      <c r="K14" s="303" t="n">
        <v>86613541</v>
      </c>
      <c r="L14" s="303" t="n">
        <v>93293457</v>
      </c>
      <c r="M14" s="96"/>
      <c r="N14" s="303" t="n">
        <f aca="false">M14*L14</f>
        <v>0</v>
      </c>
      <c r="O14" s="303" t="n">
        <f aca="false">N14*Z14</f>
        <v>0</v>
      </c>
      <c r="P14" s="96"/>
      <c r="Q14" s="330" t="n">
        <f aca="false">INDEX('Psych Co-Prescription Data'!$H$349:$H$411,MATCH(B14,'Psych Co-Prescription Data'!$C$349:$C$411,0))</f>
        <v>11</v>
      </c>
      <c r="R14" s="304" t="n">
        <v>30205</v>
      </c>
      <c r="S14" s="304" t="n">
        <v>19888</v>
      </c>
      <c r="T14" s="304" t="n">
        <v>26916</v>
      </c>
      <c r="U14" s="304" t="n">
        <v>110679</v>
      </c>
      <c r="V14" s="304" t="n">
        <v>117233</v>
      </c>
      <c r="W14" s="304" t="n">
        <v>113655</v>
      </c>
      <c r="X14" s="305" t="n">
        <f aca="false">U14/(U14+R14)</f>
        <v>0.785603759120979</v>
      </c>
      <c r="Y14" s="305" t="n">
        <f aca="false">V14/(V14+S14)</f>
        <v>0.854960217618016</v>
      </c>
      <c r="Z14" s="305" t="n">
        <f aca="false">W14/(W14+T14)</f>
        <v>0.80852380647502</v>
      </c>
      <c r="AA14" s="94" t="n">
        <v>1972</v>
      </c>
      <c r="AB14" s="94" t="n">
        <v>1</v>
      </c>
      <c r="AC14" s="94" t="n">
        <v>0</v>
      </c>
      <c r="AD14" s="94" t="n">
        <v>0</v>
      </c>
      <c r="AL14" s="319" t="n">
        <f aca="false">AL13*$AM$10</f>
        <v>0</v>
      </c>
      <c r="AM14" s="152"/>
      <c r="AN14" s="319" t="n">
        <f aca="false">AN13*$AM$10</f>
        <v>0</v>
      </c>
    </row>
    <row r="15" customFormat="false" ht="15.75" hidden="false" customHeight="false" outlineLevel="0" collapsed="false">
      <c r="B15" s="298" t="s">
        <v>56</v>
      </c>
      <c r="C15" s="299" t="n">
        <v>129.54386</v>
      </c>
      <c r="D15" s="285" t="n">
        <v>0.0866261398176292</v>
      </c>
      <c r="E15" s="300" t="s">
        <v>784</v>
      </c>
      <c r="F15" s="301" t="s">
        <v>519</v>
      </c>
      <c r="I15" s="303" t="n">
        <v>8244576</v>
      </c>
      <c r="J15" s="303" t="n">
        <v>10800975</v>
      </c>
      <c r="K15" s="303" t="n">
        <v>12819758</v>
      </c>
      <c r="L15" s="303" t="n">
        <v>13867298</v>
      </c>
      <c r="M15" s="96"/>
      <c r="N15" s="303" t="n">
        <f aca="false">M15*L15</f>
        <v>0</v>
      </c>
      <c r="O15" s="303" t="n">
        <f aca="false">N15*Z15</f>
        <v>0</v>
      </c>
      <c r="P15" s="96"/>
      <c r="Q15" s="330" t="n">
        <f aca="false">INDEX('Psych Co-Prescription Data'!$H$349:$H$411,MATCH(B15,'Psych Co-Prescription Data'!$C$349:$C$411,0))</f>
        <v>18</v>
      </c>
      <c r="R15" s="304" t="n">
        <v>5555</v>
      </c>
      <c r="S15" s="304" t="n">
        <v>6864</v>
      </c>
      <c r="T15" s="304" t="n">
        <v>7283</v>
      </c>
      <c r="U15" s="304" t="n">
        <v>25279</v>
      </c>
      <c r="V15" s="304" t="n">
        <v>52494</v>
      </c>
      <c r="W15" s="304" t="n">
        <v>50323</v>
      </c>
      <c r="X15" s="305" t="n">
        <f aca="false">U15/(U15+R15)</f>
        <v>0.819841733151716</v>
      </c>
      <c r="Y15" s="305" t="n">
        <f aca="false">V15/(V15+S15)</f>
        <v>0.884362680683311</v>
      </c>
      <c r="Z15" s="305" t="n">
        <f aca="false">W15/(W15+T15)</f>
        <v>0.873572197340555</v>
      </c>
      <c r="AA15" s="94" t="n">
        <v>2005</v>
      </c>
      <c r="AB15" s="94" t="n">
        <v>2</v>
      </c>
      <c r="AC15" s="94" t="n">
        <v>2015</v>
      </c>
      <c r="AD15" s="94" t="n">
        <v>4</v>
      </c>
      <c r="AL15" s="296"/>
      <c r="AN15" s="296"/>
    </row>
    <row r="16" customFormat="false" ht="15" hidden="false" customHeight="false" outlineLevel="0" collapsed="false">
      <c r="B16" s="298" t="s">
        <v>73</v>
      </c>
      <c r="C16" s="299" t="n">
        <v>169.581818</v>
      </c>
      <c r="D16" s="285" t="n">
        <v>0.0835866261398176</v>
      </c>
      <c r="E16" s="300" t="s">
        <v>784</v>
      </c>
      <c r="F16" s="301" t="s">
        <v>528</v>
      </c>
      <c r="I16" s="303" t="n">
        <v>10036253</v>
      </c>
      <c r="J16" s="303" t="n">
        <v>10678900</v>
      </c>
      <c r="K16" s="303" t="n">
        <v>9902051</v>
      </c>
      <c r="L16" s="303" t="n">
        <v>10292518</v>
      </c>
      <c r="M16" s="96"/>
      <c r="N16" s="303" t="n">
        <f aca="false">M16*L16</f>
        <v>0</v>
      </c>
      <c r="O16" s="303" t="n">
        <f aca="false">N16*Z16</f>
        <v>0</v>
      </c>
      <c r="P16" s="96"/>
      <c r="Q16" s="330" t="n">
        <f aca="false">INDEX('Psych Co-Prescription Data'!$H$349:$H$411,MATCH(B16,'Psych Co-Prescription Data'!$C$349:$C$411,0))</f>
        <v>21</v>
      </c>
      <c r="R16" s="304" t="n">
        <v>4289</v>
      </c>
      <c r="S16" s="304" t="n">
        <v>2344</v>
      </c>
      <c r="T16" s="304" t="n">
        <v>6547</v>
      </c>
      <c r="U16" s="304" t="n">
        <v>32531</v>
      </c>
      <c r="V16" s="304" t="n">
        <v>34986</v>
      </c>
      <c r="W16" s="304" t="n">
        <v>41582</v>
      </c>
      <c r="X16" s="305" t="n">
        <f aca="false">U16/(U16+R16)</f>
        <v>0.883514394350896</v>
      </c>
      <c r="Y16" s="305" t="n">
        <f aca="false">V16/(V16+S16)</f>
        <v>0.93720867934637</v>
      </c>
      <c r="Z16" s="305" t="n">
        <f aca="false">W16/(W16+T16)</f>
        <v>0.863969747969</v>
      </c>
      <c r="AA16" s="94" t="n">
        <v>2008</v>
      </c>
      <c r="AB16" s="94" t="n">
        <v>3</v>
      </c>
      <c r="AC16" s="94" t="n">
        <v>0</v>
      </c>
      <c r="AD16" s="94" t="n">
        <v>0</v>
      </c>
      <c r="AL16" s="313" t="s">
        <v>794</v>
      </c>
      <c r="AM16" s="152" t="n">
        <v>658</v>
      </c>
      <c r="AN16" s="313" t="s">
        <v>794</v>
      </c>
      <c r="AO16" s="152" t="n">
        <v>658</v>
      </c>
    </row>
    <row r="17" customFormat="false" ht="15.75" hidden="false" customHeight="false" outlineLevel="0" collapsed="false">
      <c r="B17" s="298" t="s">
        <v>74</v>
      </c>
      <c r="C17" s="299" t="n">
        <v>131.962963</v>
      </c>
      <c r="D17" s="285" t="n">
        <v>0.0820668693009119</v>
      </c>
      <c r="E17" s="300" t="s">
        <v>784</v>
      </c>
      <c r="F17" s="301" t="s">
        <v>785</v>
      </c>
      <c r="I17" s="303" t="n">
        <v>29445071</v>
      </c>
      <c r="J17" s="303" t="n">
        <v>28980844</v>
      </c>
      <c r="K17" s="303" t="n">
        <v>30064816</v>
      </c>
      <c r="L17" s="303" t="n">
        <v>30448205</v>
      </c>
      <c r="M17" s="96"/>
      <c r="N17" s="303" t="n">
        <f aca="false">M17*L17</f>
        <v>0</v>
      </c>
      <c r="O17" s="303" t="n">
        <f aca="false">N17*Z17</f>
        <v>0</v>
      </c>
      <c r="P17" s="96"/>
      <c r="Q17" s="330" t="n">
        <f aca="false">INDEX('Psych Co-Prescription Data'!$H$349:$H$411,MATCH(B17,'Psych Co-Prescription Data'!$C$349:$C$411,0))</f>
        <v>16</v>
      </c>
      <c r="R17" s="304" t="n">
        <v>11281</v>
      </c>
      <c r="S17" s="304" t="n">
        <v>15889</v>
      </c>
      <c r="T17" s="304" t="n">
        <v>10758</v>
      </c>
      <c r="U17" s="304" t="n">
        <v>86667</v>
      </c>
      <c r="V17" s="304" t="n">
        <v>72938</v>
      </c>
      <c r="W17" s="304" t="n">
        <v>57884</v>
      </c>
      <c r="X17" s="305" t="n">
        <f aca="false">U17/(U17+R17)</f>
        <v>0.884826642708376</v>
      </c>
      <c r="Y17" s="305" t="n">
        <f aca="false">V17/(V17+S17)</f>
        <v>0.821124207729632</v>
      </c>
      <c r="Z17" s="305" t="n">
        <f aca="false">W17/(W17+T17)</f>
        <v>0.843273797383526</v>
      </c>
      <c r="AA17" s="94" t="n">
        <v>1970</v>
      </c>
      <c r="AB17" s="94" t="n">
        <v>1</v>
      </c>
      <c r="AC17" s="94" t="n">
        <v>0</v>
      </c>
      <c r="AD17" s="94" t="n">
        <v>0</v>
      </c>
      <c r="AL17" s="321" t="n">
        <f aca="false">AM16/AM17</f>
        <v>0.430065359477124</v>
      </c>
      <c r="AM17" s="152" t="n">
        <v>1530</v>
      </c>
      <c r="AN17" s="321" t="n">
        <f aca="false">AO16/AO17</f>
        <v>0.430065359477124</v>
      </c>
      <c r="AO17" s="152" t="n">
        <v>1530</v>
      </c>
    </row>
    <row r="18" customFormat="false" ht="15.75" hidden="false" customHeight="false" outlineLevel="0" collapsed="false">
      <c r="B18" s="308" t="s">
        <v>55</v>
      </c>
      <c r="C18" s="309" t="n">
        <v>77.404762</v>
      </c>
      <c r="D18" s="310" t="n">
        <v>0.0638297872340425</v>
      </c>
      <c r="E18" s="311" t="s">
        <v>784</v>
      </c>
      <c r="F18" s="312" t="s">
        <v>785</v>
      </c>
      <c r="I18" s="303" t="n">
        <v>43495894</v>
      </c>
      <c r="J18" s="303" t="n">
        <v>43339921</v>
      </c>
      <c r="K18" s="303" t="n">
        <v>44612996</v>
      </c>
      <c r="L18" s="303" t="n">
        <v>45107352</v>
      </c>
      <c r="M18" s="96"/>
      <c r="N18" s="303" t="n">
        <f aca="false">M18*L18</f>
        <v>0</v>
      </c>
      <c r="O18" s="303" t="n">
        <f aca="false">N18*Z18</f>
        <v>0</v>
      </c>
      <c r="P18" s="96"/>
      <c r="Q18" s="330" t="n">
        <f aca="false">INDEX('Psych Co-Prescription Data'!$H$349:$H$411,MATCH(B18,'Psych Co-Prescription Data'!$C$349:$C$411,0))</f>
        <v>34</v>
      </c>
      <c r="R18" s="304" t="n">
        <v>3376</v>
      </c>
      <c r="S18" s="304" t="n">
        <v>6761</v>
      </c>
      <c r="T18" s="304" t="n">
        <v>6720</v>
      </c>
      <c r="U18" s="304" t="n">
        <v>19542</v>
      </c>
      <c r="V18" s="304" t="n">
        <v>15306</v>
      </c>
      <c r="W18" s="304" t="n">
        <v>17102</v>
      </c>
      <c r="X18" s="305" t="n">
        <f aca="false">U18/(U18+R18)</f>
        <v>0.852692206998865</v>
      </c>
      <c r="Y18" s="305" t="n">
        <f aca="false">V18/(V18+S18)</f>
        <v>0.693614900077038</v>
      </c>
      <c r="Z18" s="305" t="n">
        <f aca="false">W18/(W18+T18)</f>
        <v>0.717907816304257</v>
      </c>
      <c r="AA18" s="94" t="n">
        <v>1962</v>
      </c>
      <c r="AB18" s="94" t="n">
        <v>1</v>
      </c>
      <c r="AC18" s="94" t="n">
        <v>0</v>
      </c>
      <c r="AD18" s="94" t="n">
        <v>0</v>
      </c>
      <c r="AL18" s="296"/>
      <c r="AN18" s="296"/>
    </row>
    <row r="19" customFormat="false" ht="15" hidden="false" customHeight="false" outlineLevel="0" collapsed="false">
      <c r="I19" s="303"/>
      <c r="J19" s="303"/>
      <c r="K19" s="303"/>
      <c r="L19" s="303"/>
      <c r="M19" s="94"/>
      <c r="N19" s="94"/>
      <c r="O19" s="94"/>
      <c r="P19" s="94"/>
      <c r="Q19" s="96"/>
      <c r="R19" s="304"/>
      <c r="S19" s="304"/>
      <c r="T19" s="304"/>
      <c r="U19" s="304"/>
      <c r="V19" s="304"/>
      <c r="W19" s="304"/>
      <c r="X19" s="305"/>
      <c r="Y19" s="305"/>
      <c r="Z19" s="305"/>
      <c r="AA19" s="94"/>
      <c r="AB19" s="94"/>
      <c r="AC19" s="94"/>
      <c r="AD19" s="94"/>
      <c r="AL19" s="313" t="s">
        <v>797</v>
      </c>
      <c r="AM19" s="94"/>
      <c r="AN19" s="313" t="s">
        <v>797</v>
      </c>
    </row>
    <row r="20" customFormat="false" ht="15.75" hidden="false" customHeight="false" outlineLevel="0" collapsed="false">
      <c r="I20" s="303"/>
      <c r="J20" s="303"/>
      <c r="K20" s="303"/>
      <c r="L20" s="303"/>
      <c r="M20" s="94"/>
      <c r="N20" s="94"/>
      <c r="O20" s="94"/>
      <c r="P20" s="94"/>
      <c r="Q20" s="96"/>
      <c r="R20" s="304"/>
      <c r="S20" s="304"/>
      <c r="T20" s="304"/>
      <c r="U20" s="304"/>
      <c r="V20" s="304"/>
      <c r="W20" s="304"/>
      <c r="X20" s="305"/>
      <c r="Y20" s="305"/>
      <c r="Z20" s="305"/>
      <c r="AA20" s="94"/>
      <c r="AB20" s="94"/>
      <c r="AC20" s="94"/>
      <c r="AD20" s="94"/>
      <c r="AL20" s="322" t="n">
        <v>180</v>
      </c>
      <c r="AN20" s="322" t="n">
        <v>180</v>
      </c>
    </row>
    <row r="21" customFormat="false" ht="15.75" hidden="false" customHeight="false" outlineLevel="0" collapsed="false">
      <c r="B21" s="298" t="s">
        <v>82</v>
      </c>
      <c r="C21" s="299" t="n">
        <v>152.823834</v>
      </c>
      <c r="D21" s="285" t="n">
        <v>0.293313069908815</v>
      </c>
      <c r="E21" s="300" t="s">
        <v>784</v>
      </c>
      <c r="F21" s="301" t="s">
        <v>790</v>
      </c>
      <c r="I21" s="303" t="n">
        <v>209169989</v>
      </c>
      <c r="J21" s="303" t="n">
        <v>212277520</v>
      </c>
      <c r="K21" s="303" t="n">
        <v>215417471</v>
      </c>
      <c r="L21" s="303" t="n">
        <v>216219156</v>
      </c>
      <c r="M21" s="332"/>
      <c r="N21" s="332"/>
      <c r="O21" s="332"/>
      <c r="P21" s="332"/>
      <c r="Q21" s="96"/>
      <c r="R21" s="304"/>
      <c r="S21" s="304"/>
      <c r="T21" s="304"/>
      <c r="U21" s="304"/>
      <c r="V21" s="304"/>
      <c r="W21" s="304"/>
      <c r="X21" s="305"/>
      <c r="Y21" s="305"/>
      <c r="Z21" s="305"/>
      <c r="AA21" s="94" t="n">
        <f aca="false">INDEX('EU Adj'!$D$3:$H$23,MATCH($B21,'EU Adj'!$A$3:$A$23,0),MATCH($C$5,'EU Adj'!$D$2:$H$2,0))</f>
        <v>1972</v>
      </c>
      <c r="AB21" s="94" t="n">
        <f aca="false">INDEX('EU Adj'!$J$3:$N$23,MATCH($B21,'EU Adj'!$A$3:$A$23,0),MATCH($C$5,'EU Adj'!$D$2:$H$2,0))</f>
        <v>1</v>
      </c>
      <c r="AC21" s="94" t="n">
        <f aca="false">INDEX('EU Adj'!$P$3:$T$23,MATCH($B21,'EU Adj'!$A$3:$A$23,0),MATCH($C$5,'EU Adj'!$D$2:$H$2,0))</f>
        <v>0</v>
      </c>
      <c r="AD21" s="94" t="n">
        <f aca="false">INDEX('EU Adj'!$V$3:$Z$23,MATCH($B21,'EU Adj'!$A$3:$A$23,0),MATCH($C$5,'EU Adj'!$D$2:$H$2,0))</f>
        <v>0</v>
      </c>
      <c r="AL21" s="296"/>
      <c r="AM21" s="94"/>
      <c r="AN21" s="296"/>
    </row>
    <row r="22" customFormat="false" ht="15" hidden="false" customHeight="false" outlineLevel="0" collapsed="false">
      <c r="B22" s="316" t="s">
        <v>795</v>
      </c>
      <c r="C22" s="317" t="n">
        <v>142.021583</v>
      </c>
      <c r="D22" s="318" t="n">
        <v>0.211246200607903</v>
      </c>
      <c r="E22" s="115"/>
      <c r="F22" s="94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4"/>
      <c r="AB22" s="94"/>
      <c r="AC22" s="94"/>
      <c r="AD22" s="94"/>
      <c r="AL22" s="313" t="s">
        <v>799</v>
      </c>
      <c r="AM22" s="94"/>
      <c r="AN22" s="313" t="s">
        <v>799</v>
      </c>
    </row>
    <row r="23" customFormat="false" ht="15.75" hidden="false" customHeight="false" outlineLevel="0" collapsed="false">
      <c r="B23" s="320" t="s">
        <v>800</v>
      </c>
      <c r="C23" s="299" t="n">
        <v>118.405172</v>
      </c>
      <c r="D23" s="285" t="n">
        <v>0.17629179331307</v>
      </c>
      <c r="E23" s="115"/>
      <c r="F23" s="94"/>
      <c r="Q23" s="96"/>
      <c r="R23" s="96"/>
      <c r="S23" s="96"/>
      <c r="T23" s="96"/>
      <c r="U23" s="96"/>
      <c r="V23" s="96"/>
      <c r="W23" s="96"/>
      <c r="X23" s="96"/>
      <c r="Y23" s="96"/>
      <c r="Z23" s="96"/>
      <c r="AL23" s="319" t="n">
        <f aca="false">AL14*AL17*AL20</f>
        <v>0</v>
      </c>
      <c r="AM23" s="94"/>
      <c r="AN23" s="319" t="n">
        <f aca="false">AN20*AN17*AN14</f>
        <v>0</v>
      </c>
    </row>
    <row r="24" customFormat="false" ht="15.75" hidden="false" customHeight="false" outlineLevel="0" collapsed="false">
      <c r="B24" s="320" t="s">
        <v>792</v>
      </c>
      <c r="C24" s="299" t="n">
        <v>147.258929</v>
      </c>
      <c r="D24" s="285" t="n">
        <v>0.170212765957447</v>
      </c>
      <c r="E24" s="115"/>
      <c r="F24" s="94"/>
      <c r="AL24" s="323"/>
      <c r="AM24" s="94"/>
      <c r="AN24" s="323"/>
    </row>
    <row r="25" customFormat="false" ht="15" hidden="false" customHeight="false" outlineLevel="0" collapsed="false">
      <c r="B25" s="320" t="s">
        <v>801</v>
      </c>
      <c r="C25" s="299" t="n">
        <v>128.351852</v>
      </c>
      <c r="D25" s="285" t="n">
        <v>0.164133738601824</v>
      </c>
      <c r="E25" s="115"/>
      <c r="F25" s="94"/>
      <c r="AL25" s="324"/>
      <c r="AM25" s="306" t="s">
        <v>786</v>
      </c>
      <c r="AN25" s="324"/>
    </row>
    <row r="26" customFormat="false" ht="15.75" hidden="false" customHeight="false" outlineLevel="0" collapsed="false">
      <c r="B26" s="320" t="s">
        <v>796</v>
      </c>
      <c r="C26" s="299" t="n">
        <v>154.490385</v>
      </c>
      <c r="D26" s="285" t="n">
        <v>0.158054711246201</v>
      </c>
      <c r="E26" s="115"/>
      <c r="F26" s="94"/>
      <c r="AL26" s="296"/>
      <c r="AM26" s="307" t="n">
        <f aca="false">AL23+AN23</f>
        <v>0</v>
      </c>
      <c r="AN26" s="296"/>
    </row>
    <row r="27" customFormat="false" ht="15.75" hidden="false" customHeight="false" outlineLevel="0" collapsed="false">
      <c r="B27" s="320" t="s">
        <v>806</v>
      </c>
      <c r="C27" s="299" t="n">
        <v>115.431373</v>
      </c>
      <c r="D27" s="285" t="n">
        <v>0.155015197568389</v>
      </c>
      <c r="E27" s="115"/>
      <c r="F27" s="94"/>
      <c r="AL27" s="326"/>
      <c r="AN27" s="326"/>
    </row>
    <row r="28" customFormat="false" ht="15" hidden="false" customHeight="false" outlineLevel="0" collapsed="false">
      <c r="B28" s="320" t="s">
        <v>791</v>
      </c>
      <c r="C28" s="299" t="n">
        <v>116.308642</v>
      </c>
      <c r="D28" s="285" t="n">
        <v>0.123100303951368</v>
      </c>
      <c r="E28" s="115"/>
      <c r="F28" s="94"/>
      <c r="AL28" s="296"/>
      <c r="AM28" s="306" t="s">
        <v>805</v>
      </c>
      <c r="AN28" s="296"/>
    </row>
    <row r="29" customFormat="false" ht="15.75" hidden="false" customHeight="false" outlineLevel="0" collapsed="false">
      <c r="B29" s="320" t="s">
        <v>79</v>
      </c>
      <c r="C29" s="299" t="n">
        <v>114.131579</v>
      </c>
      <c r="D29" s="285" t="n">
        <v>0.115501519756839</v>
      </c>
      <c r="E29" s="115"/>
      <c r="F29" s="94"/>
      <c r="AL29" s="296"/>
      <c r="AM29" s="327" t="n">
        <f aca="false">AT24</f>
        <v>0</v>
      </c>
      <c r="AN29" s="296"/>
    </row>
    <row r="30" customFormat="false" ht="15" hidden="false" customHeight="false" outlineLevel="0" collapsed="false">
      <c r="B30" s="320" t="s">
        <v>81</v>
      </c>
      <c r="C30" s="299" t="n">
        <v>206.705882</v>
      </c>
      <c r="D30" s="285" t="n">
        <v>0.103343465045593</v>
      </c>
      <c r="E30" s="115"/>
      <c r="F30" s="94"/>
      <c r="AL30" s="296"/>
      <c r="AN30" s="296"/>
    </row>
    <row r="31" customFormat="false" ht="15" hidden="false" customHeight="false" outlineLevel="0" collapsed="false">
      <c r="B31" s="320" t="s">
        <v>793</v>
      </c>
      <c r="C31" s="299" t="n">
        <v>109.095238</v>
      </c>
      <c r="D31" s="285" t="n">
        <v>0.063829802431611</v>
      </c>
      <c r="E31" s="115"/>
      <c r="F31" s="94"/>
      <c r="AL31" s="296"/>
      <c r="AM31" s="303" t="n">
        <f aca="false">AL23+AN23</f>
        <v>0</v>
      </c>
      <c r="AN31" s="296"/>
    </row>
    <row r="32" customFormat="false" ht="15" hidden="false" customHeight="false" outlineLevel="0" collapsed="false">
      <c r="B32" s="320" t="s">
        <v>804</v>
      </c>
      <c r="C32" s="299" t="n">
        <v>33.428571</v>
      </c>
      <c r="D32" s="285" t="n">
        <v>0.0319148936170213</v>
      </c>
      <c r="E32" s="325"/>
      <c r="AL32" s="296"/>
      <c r="AM32" s="328" t="n">
        <f aca="false">AM31-AM7</f>
        <v>0</v>
      </c>
      <c r="AN32" s="296"/>
    </row>
    <row r="33" customFormat="false" ht="15" hidden="false" customHeight="false" outlineLevel="0" collapsed="false">
      <c r="B33" s="320" t="s">
        <v>71</v>
      </c>
      <c r="C33" s="299" t="n">
        <v>57.75</v>
      </c>
      <c r="D33" s="285" t="n">
        <v>0.0060790273556231</v>
      </c>
      <c r="E33" s="325"/>
      <c r="M33" s="152"/>
      <c r="N33" s="152"/>
      <c r="O33" s="152"/>
      <c r="P33" s="152"/>
      <c r="AA33" s="302"/>
      <c r="AB33" s="302"/>
      <c r="AC33" s="302"/>
    </row>
    <row r="34" customFormat="false" ht="15" hidden="false" customHeight="false" outlineLevel="0" collapsed="false">
      <c r="B34" s="320" t="s">
        <v>798</v>
      </c>
      <c r="C34" s="299" t="n">
        <v>0</v>
      </c>
      <c r="D34" s="285" t="n">
        <v>0</v>
      </c>
      <c r="E34" s="325"/>
      <c r="M34" s="152"/>
      <c r="N34" s="152"/>
      <c r="O34" s="152"/>
      <c r="P34" s="152"/>
      <c r="AA34" s="302"/>
      <c r="AB34" s="302"/>
      <c r="AC34" s="302"/>
    </row>
    <row r="35" customFormat="false" ht="15" hidden="false" customHeight="false" outlineLevel="0" collapsed="false">
      <c r="B35" s="320" t="s">
        <v>807</v>
      </c>
      <c r="C35" s="299" t="n">
        <v>0</v>
      </c>
      <c r="D35" s="285" t="n">
        <v>0</v>
      </c>
      <c r="E35" s="325"/>
      <c r="M35" s="152"/>
      <c r="N35" s="152"/>
      <c r="O35" s="152"/>
      <c r="P35" s="152"/>
      <c r="AA35" s="302"/>
      <c r="AB35" s="302"/>
      <c r="AC35" s="302"/>
    </row>
    <row r="36" customFormat="false" ht="15" hidden="false" customHeight="false" outlineLevel="0" collapsed="false">
      <c r="B36" s="320" t="s">
        <v>802</v>
      </c>
      <c r="C36" s="299" t="n">
        <v>0</v>
      </c>
      <c r="D36" s="285" t="n">
        <v>0</v>
      </c>
      <c r="E36" s="325"/>
      <c r="M36" s="152"/>
      <c r="N36" s="152"/>
      <c r="O36" s="152"/>
      <c r="P36" s="152"/>
      <c r="AA36" s="302"/>
      <c r="AB36" s="302"/>
      <c r="AC36" s="302"/>
    </row>
    <row r="37" customFormat="false" ht="15" hidden="false" customHeight="false" outlineLevel="0" collapsed="false">
      <c r="B37" s="320" t="s">
        <v>808</v>
      </c>
      <c r="C37" s="299" t="n">
        <v>0</v>
      </c>
      <c r="D37" s="285" t="n">
        <v>0</v>
      </c>
      <c r="E37" s="325"/>
      <c r="M37" s="152"/>
      <c r="N37" s="152"/>
      <c r="O37" s="152"/>
      <c r="P37" s="152"/>
      <c r="AA37" s="302"/>
      <c r="AB37" s="302"/>
      <c r="AC37" s="302"/>
    </row>
    <row r="38" customFormat="false" ht="15" hidden="false" customHeight="false" outlineLevel="0" collapsed="false">
      <c r="B38" s="320" t="s">
        <v>809</v>
      </c>
      <c r="C38" s="299" t="n">
        <v>0</v>
      </c>
      <c r="D38" s="285" t="n">
        <v>0</v>
      </c>
      <c r="E38" s="325"/>
      <c r="M38" s="152"/>
      <c r="N38" s="152"/>
      <c r="O38" s="152"/>
      <c r="P38" s="152"/>
      <c r="AA38" s="302"/>
      <c r="AB38" s="302"/>
      <c r="AC38" s="302"/>
    </row>
    <row r="39" customFormat="false" ht="15" hidden="false" customHeight="false" outlineLevel="0" collapsed="false">
      <c r="B39" s="320" t="s">
        <v>78</v>
      </c>
      <c r="C39" s="299" t="n">
        <v>0</v>
      </c>
      <c r="D39" s="285" t="n">
        <v>0</v>
      </c>
      <c r="E39" s="325"/>
      <c r="M39" s="152"/>
      <c r="N39" s="152"/>
      <c r="O39" s="152"/>
      <c r="P39" s="152"/>
      <c r="AA39" s="302"/>
      <c r="AB39" s="302"/>
      <c r="AC39" s="302"/>
    </row>
    <row r="40" customFormat="false" ht="15" hidden="false" customHeight="false" outlineLevel="0" collapsed="false">
      <c r="B40" s="320" t="s">
        <v>810</v>
      </c>
      <c r="C40" s="299" t="n">
        <v>0</v>
      </c>
      <c r="D40" s="285" t="n">
        <v>0</v>
      </c>
      <c r="E40" s="325"/>
      <c r="M40" s="152"/>
      <c r="N40" s="152"/>
      <c r="O40" s="152"/>
      <c r="P40" s="152"/>
      <c r="AA40" s="302"/>
      <c r="AB40" s="302"/>
      <c r="AC40" s="302"/>
    </row>
    <row r="41" customFormat="false" ht="15" hidden="false" customHeight="false" outlineLevel="0" collapsed="false">
      <c r="B41" s="320" t="s">
        <v>76</v>
      </c>
      <c r="C41" s="299" t="n">
        <v>0</v>
      </c>
      <c r="D41" s="285" t="n">
        <v>0</v>
      </c>
      <c r="E41" s="325"/>
      <c r="M41" s="152"/>
      <c r="N41" s="152"/>
      <c r="O41" s="152"/>
      <c r="P41" s="152"/>
      <c r="AA41" s="302"/>
      <c r="AB41" s="302"/>
      <c r="AC41" s="302"/>
    </row>
    <row r="42" customFormat="false" ht="15" hidden="false" customHeight="false" outlineLevel="0" collapsed="false">
      <c r="B42" s="320" t="s">
        <v>803</v>
      </c>
      <c r="C42" s="299" t="n">
        <v>0</v>
      </c>
      <c r="D42" s="285" t="n">
        <v>0</v>
      </c>
      <c r="E42" s="325"/>
      <c r="M42" s="152"/>
      <c r="N42" s="152"/>
      <c r="O42" s="152"/>
      <c r="P42" s="152"/>
      <c r="AA42" s="302"/>
      <c r="AB42" s="302"/>
      <c r="AC42" s="302"/>
    </row>
    <row r="43" customFormat="false" ht="15" hidden="false" customHeight="false" outlineLevel="0" collapsed="false">
      <c r="B43" s="320" t="s">
        <v>89</v>
      </c>
      <c r="C43" s="299" t="n">
        <v>0</v>
      </c>
      <c r="D43" s="285" t="n">
        <v>0</v>
      </c>
      <c r="E43" s="325"/>
      <c r="M43" s="152"/>
      <c r="N43" s="152"/>
      <c r="O43" s="152"/>
      <c r="P43" s="152"/>
      <c r="AA43" s="302"/>
      <c r="AB43" s="302"/>
      <c r="AC43" s="302"/>
    </row>
    <row r="44" customFormat="false" ht="15" hidden="false" customHeight="false" outlineLevel="0" collapsed="false">
      <c r="B44" s="320" t="s">
        <v>811</v>
      </c>
      <c r="C44" s="299" t="n">
        <v>0</v>
      </c>
      <c r="D44" s="285" t="n">
        <v>0</v>
      </c>
      <c r="E44" s="325"/>
      <c r="M44" s="152"/>
      <c r="N44" s="152"/>
      <c r="O44" s="152"/>
      <c r="P44" s="152"/>
      <c r="AA44" s="302"/>
      <c r="AB44" s="302"/>
      <c r="AC44" s="302"/>
    </row>
    <row r="45" customFormat="false" ht="15" hidden="false" customHeight="false" outlineLevel="0" collapsed="false">
      <c r="B45" s="320" t="s">
        <v>622</v>
      </c>
      <c r="C45" s="299" t="n">
        <v>0</v>
      </c>
      <c r="D45" s="285" t="n">
        <v>0</v>
      </c>
      <c r="E45" s="325"/>
      <c r="M45" s="152"/>
      <c r="N45" s="152"/>
      <c r="O45" s="152"/>
      <c r="P45" s="152"/>
      <c r="AA45" s="302"/>
      <c r="AB45" s="302"/>
      <c r="AC45" s="302"/>
    </row>
    <row r="46" customFormat="false" ht="15" hidden="false" customHeight="false" outlineLevel="0" collapsed="false">
      <c r="B46" s="320" t="s">
        <v>85</v>
      </c>
      <c r="C46" s="299" t="n">
        <v>0</v>
      </c>
      <c r="D46" s="285" t="n">
        <v>0</v>
      </c>
      <c r="E46" s="325"/>
    </row>
    <row r="47" customFormat="false" ht="15" hidden="false" customHeight="false" outlineLevel="0" collapsed="false">
      <c r="B47" s="320" t="s">
        <v>812</v>
      </c>
      <c r="C47" s="299" t="n">
        <v>0</v>
      </c>
      <c r="D47" s="285" t="n">
        <v>0</v>
      </c>
      <c r="E47" s="325"/>
    </row>
    <row r="48" customFormat="false" ht="15" hidden="false" customHeight="false" outlineLevel="0" collapsed="false">
      <c r="B48" s="320" t="s">
        <v>87</v>
      </c>
      <c r="C48" s="299" t="n">
        <v>0</v>
      </c>
      <c r="D48" s="285" t="n">
        <v>0</v>
      </c>
      <c r="E48" s="325"/>
    </row>
    <row r="49" customFormat="false" ht="15" hidden="false" customHeight="false" outlineLevel="0" collapsed="false">
      <c r="B49" s="320" t="s">
        <v>813</v>
      </c>
      <c r="C49" s="299" t="n">
        <v>0</v>
      </c>
      <c r="D49" s="285" t="n">
        <v>0</v>
      </c>
      <c r="E49" s="325"/>
    </row>
    <row r="50" customFormat="false" ht="15" hidden="false" customHeight="false" outlineLevel="0" collapsed="false">
      <c r="B50" s="320" t="s">
        <v>814</v>
      </c>
      <c r="C50" s="299" t="n">
        <v>0</v>
      </c>
      <c r="D50" s="285" t="n">
        <v>0</v>
      </c>
      <c r="E50" s="325"/>
    </row>
    <row r="51" customFormat="false" ht="15" hidden="false" customHeight="false" outlineLevel="0" collapsed="false">
      <c r="B51" s="320" t="s">
        <v>815</v>
      </c>
      <c r="C51" s="299" t="n">
        <v>0</v>
      </c>
      <c r="D51" s="285" t="n">
        <v>0</v>
      </c>
      <c r="E51" s="325"/>
    </row>
    <row r="52" customFormat="false" ht="15" hidden="false" customHeight="false" outlineLevel="0" collapsed="false">
      <c r="C52" s="329" t="n">
        <v>137.518691492854</v>
      </c>
    </row>
  </sheetData>
  <mergeCells count="5">
    <mergeCell ref="B1:H1"/>
    <mergeCell ref="R3:Z3"/>
    <mergeCell ref="R4:T4"/>
    <mergeCell ref="U4:W4"/>
    <mergeCell ref="X4:Z4"/>
  </mergeCells>
  <conditionalFormatting sqref="D3 D21:D51 C6:D9 C13:D18">
    <cfRule type="containsErrors" priority="2" aboveAverage="0" equalAverage="0" bottom="0" percent="0" rank="0" text="" dxfId="0">
      <formula>0</formula>
    </cfRule>
  </conditionalFormatting>
  <conditionalFormatting sqref="C52:D52">
    <cfRule type="containsErrors" priority="3" aboveAverage="0" equalAverage="0" bottom="0" percent="0" rank="0" text="" dxfId="1">
      <formula>0</formula>
    </cfRule>
  </conditionalFormatting>
  <conditionalFormatting sqref="C21:D21">
    <cfRule type="containsErrors" priority="4" aboveAverage="0" equalAverage="0" bottom="0" percent="0" rank="0" text="" dxfId="2">
      <formula>0</formula>
    </cfRule>
  </conditionalFormatting>
  <conditionalFormatting sqref="C52:D52">
    <cfRule type="containsErrors" priority="5" aboveAverage="0" equalAverage="0" bottom="0" percent="0" rank="0" text="" dxfId="3">
      <formula>0</formula>
    </cfRule>
  </conditionalFormatting>
  <conditionalFormatting sqref="C22:D51">
    <cfRule type="containsErrors" priority="6" aboveAverage="0" equalAverage="0" bottom="0" percent="0" rank="0" text="" dxfId="4">
      <formula>0</formula>
    </cfRule>
  </conditionalFormatting>
  <conditionalFormatting sqref="C3:D3">
    <cfRule type="containsErrors" priority="7" aboveAverage="0" equalAverage="0" bottom="0" percent="0" rank="0" text="" dxfId="5">
      <formula>0</formula>
    </cfRule>
  </conditionalFormatting>
  <conditionalFormatting sqref="D22:D51">
    <cfRule type="containsErrors" priority="8" aboveAverage="0" equalAverage="0" bottom="0" percent="0" rank="0" text="" dxfId="6">
      <formula>0</formula>
    </cfRule>
  </conditionalFormatting>
  <conditionalFormatting sqref="D10">
    <cfRule type="containsErrors" priority="9" aboveAverage="0" equalAverage="0" bottom="0" percent="0" rank="0" text="" dxfId="7">
      <formula>0</formula>
    </cfRule>
  </conditionalFormatting>
  <conditionalFormatting sqref="C10:D10">
    <cfRule type="containsErrors" priority="10" aboveAverage="0" equalAverage="0" bottom="0" percent="0" rank="0" text="" dxfId="8">
      <formula>0</formula>
    </cfRule>
  </conditionalFormatting>
  <conditionalFormatting sqref="D11:D12">
    <cfRule type="containsErrors" priority="11" aboveAverage="0" equalAverage="0" bottom="0" percent="0" rank="0" text="" dxfId="9">
      <formula>0</formula>
    </cfRule>
  </conditionalFormatting>
  <conditionalFormatting sqref="C11:D12">
    <cfRule type="containsErrors" priority="12" aboveAverage="0" equalAverage="0" bottom="0" percent="0" rank="0" text="" dxfId="10">
      <formula>0</formula>
    </cfRule>
  </conditionalFormatting>
  <conditionalFormatting sqref="D11:D12">
    <cfRule type="containsErrors" priority="13" aboveAverage="0" equalAverage="0" bottom="0" percent="0" rank="0" text="" dxfId="11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O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2.29"/>
    <col collapsed="false" customWidth="true" hidden="false" outlineLevel="0" max="2" min="2" style="0" width="21.57"/>
    <col collapsed="false" customWidth="true" hidden="false" outlineLevel="0" max="6" min="3" style="0" width="8.67"/>
    <col collapsed="false" customWidth="true" hidden="false" outlineLevel="0" max="7" min="7" style="0" width="10.14"/>
    <col collapsed="false" customWidth="true" hidden="false" outlineLevel="0" max="8" min="8" style="0" width="7.42"/>
    <col collapsed="false" customWidth="true" hidden="false" outlineLevel="0" max="12" min="9" style="0" width="8.67"/>
    <col collapsed="false" customWidth="true" hidden="false" outlineLevel="0" max="13" min="13" style="0" width="11.14"/>
    <col collapsed="false" customWidth="true" hidden="false" outlineLevel="0" max="17" min="14" style="94" width="11.14"/>
    <col collapsed="false" customWidth="true" hidden="false" outlineLevel="0" max="18" min="18" style="0" width="17.71"/>
    <col collapsed="false" customWidth="true" hidden="false" outlineLevel="0" max="27" min="19" style="0" width="7.29"/>
    <col collapsed="false" customWidth="true" hidden="false" outlineLevel="0" max="28" min="28" style="0" width="9.42"/>
    <col collapsed="false" customWidth="true" hidden="false" outlineLevel="0" max="29" min="29" style="0" width="13.7"/>
    <col collapsed="false" customWidth="true" hidden="false" outlineLevel="0" max="30" min="30" style="0" width="6.57"/>
    <col collapsed="false" customWidth="true" hidden="false" outlineLevel="0" max="31" min="31" style="0" width="10.71"/>
    <col collapsed="false" customWidth="true" hidden="false" outlineLevel="0" max="37" min="32" style="0" width="8.67"/>
    <col collapsed="false" customWidth="true" hidden="false" outlineLevel="0" max="41" min="38" style="0" width="14.7"/>
    <col collapsed="false" customWidth="true" hidden="false" outlineLevel="0" max="42" min="42" style="0" width="12.57"/>
    <col collapsed="false" customWidth="true" hidden="false" outlineLevel="0" max="1025" min="43" style="0" width="8.67"/>
  </cols>
  <sheetData>
    <row r="1" customFormat="false" ht="15.75" hidden="false" customHeight="true" outlineLevel="0" collapsed="false">
      <c r="B1" s="278" t="s">
        <v>763</v>
      </c>
      <c r="C1" s="278"/>
      <c r="D1" s="278"/>
      <c r="E1" s="278"/>
      <c r="F1" s="278"/>
      <c r="G1" s="278"/>
      <c r="H1" s="278"/>
    </row>
    <row r="2" customFormat="false" ht="15" hidden="false" customHeight="false" outlineLevel="0" collapsed="false">
      <c r="B2" s="279"/>
      <c r="C2" s="280" t="s">
        <v>764</v>
      </c>
      <c r="D2" s="281" t="s">
        <v>764</v>
      </c>
      <c r="E2" s="280" t="s">
        <v>764</v>
      </c>
      <c r="F2" s="281" t="s">
        <v>764</v>
      </c>
      <c r="G2" s="282"/>
      <c r="H2" s="283"/>
      <c r="X2" s="288"/>
    </row>
    <row r="3" customFormat="false" ht="15" hidden="false" customHeight="false" outlineLevel="0" collapsed="false">
      <c r="B3" s="284"/>
      <c r="C3" s="285" t="s">
        <v>765</v>
      </c>
      <c r="D3" s="285" t="s">
        <v>765</v>
      </c>
      <c r="E3" s="285" t="s">
        <v>765</v>
      </c>
      <c r="F3" s="285" t="s">
        <v>765</v>
      </c>
      <c r="G3" s="192"/>
      <c r="H3" s="286"/>
      <c r="S3" s="287" t="s">
        <v>816</v>
      </c>
      <c r="T3" s="287"/>
      <c r="U3" s="287"/>
      <c r="V3" s="287"/>
      <c r="W3" s="287"/>
      <c r="X3" s="287"/>
      <c r="Y3" s="287"/>
      <c r="Z3" s="287"/>
      <c r="AA3" s="287"/>
    </row>
    <row r="4" customFormat="false" ht="15" hidden="false" customHeight="false" outlineLevel="0" collapsed="false">
      <c r="B4" s="284"/>
      <c r="C4" s="112" t="s">
        <v>767</v>
      </c>
      <c r="D4" s="112" t="s">
        <v>767</v>
      </c>
      <c r="E4" s="112" t="s">
        <v>818</v>
      </c>
      <c r="F4" s="112" t="s">
        <v>818</v>
      </c>
      <c r="G4" s="192"/>
      <c r="H4" s="286"/>
      <c r="O4" s="288" t="n">
        <f aca="false">SUM(O6:O17)</f>
        <v>0</v>
      </c>
      <c r="P4" s="288"/>
      <c r="Q4" s="288"/>
      <c r="S4" s="289" t="s">
        <v>768</v>
      </c>
      <c r="T4" s="289"/>
      <c r="U4" s="289"/>
      <c r="V4" s="289" t="s">
        <v>769</v>
      </c>
      <c r="W4" s="289"/>
      <c r="X4" s="289"/>
      <c r="Y4" s="289" t="s">
        <v>770</v>
      </c>
      <c r="Z4" s="289"/>
      <c r="AA4" s="289"/>
    </row>
    <row r="5" customFormat="false" ht="45.75" hidden="false" customHeight="false" outlineLevel="0" collapsed="false">
      <c r="B5" s="284"/>
      <c r="C5" s="112" t="s">
        <v>126</v>
      </c>
      <c r="D5" s="112" t="s">
        <v>126</v>
      </c>
      <c r="E5" s="112" t="s">
        <v>126</v>
      </c>
      <c r="F5" s="112" t="s">
        <v>126</v>
      </c>
      <c r="G5" s="290" t="s">
        <v>771</v>
      </c>
      <c r="H5" s="291" t="s">
        <v>516</v>
      </c>
      <c r="I5" s="151" t="s">
        <v>772</v>
      </c>
      <c r="J5" s="151" t="s">
        <v>773</v>
      </c>
      <c r="K5" s="151" t="s">
        <v>774</v>
      </c>
      <c r="L5" s="151" t="s">
        <v>775</v>
      </c>
      <c r="M5" s="292" t="s">
        <v>776</v>
      </c>
      <c r="N5" s="293" t="s">
        <v>819</v>
      </c>
      <c r="O5" s="293" t="s">
        <v>778</v>
      </c>
      <c r="P5" s="293" t="s">
        <v>817</v>
      </c>
      <c r="Q5" s="293"/>
      <c r="R5" s="293" t="s">
        <v>779</v>
      </c>
      <c r="S5" s="292" t="s">
        <v>780</v>
      </c>
      <c r="T5" s="292" t="s">
        <v>781</v>
      </c>
      <c r="U5" s="292" t="s">
        <v>782</v>
      </c>
      <c r="V5" s="292" t="s">
        <v>780</v>
      </c>
      <c r="W5" s="292" t="s">
        <v>781</v>
      </c>
      <c r="X5" s="292" t="s">
        <v>782</v>
      </c>
      <c r="Y5" s="292" t="s">
        <v>780</v>
      </c>
      <c r="Z5" s="292" t="s">
        <v>781</v>
      </c>
      <c r="AA5" s="292" t="s">
        <v>782</v>
      </c>
      <c r="AB5" s="294" t="s">
        <v>633</v>
      </c>
      <c r="AC5" s="294" t="s">
        <v>513</v>
      </c>
      <c r="AD5" s="294" t="s">
        <v>783</v>
      </c>
      <c r="AE5" s="294" t="s">
        <v>515</v>
      </c>
      <c r="AL5" s="295"/>
      <c r="AM5" s="296" t="n">
        <v>2018</v>
      </c>
      <c r="AN5" s="295"/>
      <c r="AO5" s="297"/>
    </row>
    <row r="6" customFormat="false" ht="15" hidden="false" customHeight="false" outlineLevel="0" collapsed="false">
      <c r="B6" s="298" t="s">
        <v>58</v>
      </c>
      <c r="C6" s="299" t="n">
        <v>161.964169</v>
      </c>
      <c r="D6" s="285" t="n">
        <v>0.187538179596823</v>
      </c>
      <c r="E6" s="299" t="n">
        <v>97.847134</v>
      </c>
      <c r="F6" s="285" t="n">
        <v>0.290203327171904</v>
      </c>
      <c r="G6" s="300" t="s">
        <v>784</v>
      </c>
      <c r="H6" s="301" t="s">
        <v>519</v>
      </c>
      <c r="I6" s="302" t="n">
        <v>34930477</v>
      </c>
      <c r="J6" s="302" t="n">
        <v>34909802</v>
      </c>
      <c r="K6" s="302" t="n">
        <v>35235309</v>
      </c>
      <c r="L6" s="302" t="n">
        <v>36247928</v>
      </c>
      <c r="M6" s="96"/>
      <c r="N6" s="303" t="n">
        <f aca="false">M6*L6</f>
        <v>0</v>
      </c>
      <c r="O6" s="303" t="n">
        <f aca="false">N6*AA6</f>
        <v>0</v>
      </c>
      <c r="P6" s="96"/>
      <c r="Q6" s="330"/>
      <c r="R6" s="330" t="n">
        <f aca="false">INDEX('Psych Co-Prescription Data'!$H$549:$H$633,MATCH(B6,'Psych Co-Prescription Data'!$C$549:$C$607,0))</f>
        <v>13</v>
      </c>
      <c r="S6" s="304" t="n">
        <v>0</v>
      </c>
      <c r="T6" s="304" t="n">
        <v>1410</v>
      </c>
      <c r="U6" s="304" t="n">
        <v>0</v>
      </c>
      <c r="V6" s="304" t="n">
        <v>64394</v>
      </c>
      <c r="W6" s="304" t="n">
        <v>65442</v>
      </c>
      <c r="X6" s="304" t="n">
        <v>64731</v>
      </c>
      <c r="Y6" s="305" t="n">
        <f aca="false">V6/(V6+S6)</f>
        <v>1</v>
      </c>
      <c r="Z6" s="305" t="n">
        <f aca="false">W6/(W6+T6)</f>
        <v>0.978908633997487</v>
      </c>
      <c r="AA6" s="305" t="n">
        <f aca="false">X6/(X6+U6)</f>
        <v>1</v>
      </c>
      <c r="AB6" s="94" t="n">
        <v>2000</v>
      </c>
      <c r="AC6" s="94" t="n">
        <v>9</v>
      </c>
      <c r="AD6" s="94" t="n">
        <v>2007</v>
      </c>
      <c r="AE6" s="94" t="n">
        <v>3</v>
      </c>
      <c r="AL6" s="295"/>
      <c r="AM6" s="306" t="s">
        <v>786</v>
      </c>
      <c r="AN6" s="295"/>
      <c r="AO6" s="96"/>
    </row>
    <row r="7" customFormat="false" ht="15.75" hidden="false" customHeight="false" outlineLevel="0" collapsed="false">
      <c r="B7" s="298" t="s">
        <v>77</v>
      </c>
      <c r="C7" s="299"/>
      <c r="D7" s="285"/>
      <c r="E7" s="299"/>
      <c r="F7" s="285"/>
      <c r="G7" s="300"/>
      <c r="H7" s="301"/>
      <c r="I7" s="302" t="n">
        <v>757809842</v>
      </c>
      <c r="J7" s="302" t="n">
        <v>776523328</v>
      </c>
      <c r="K7" s="302" t="n">
        <v>773598236</v>
      </c>
      <c r="L7" s="302" t="n">
        <v>792194149</v>
      </c>
      <c r="M7" s="96"/>
      <c r="N7" s="303" t="n">
        <f aca="false">M7*L7</f>
        <v>0</v>
      </c>
      <c r="O7" s="303" t="n">
        <f aca="false">N7*AA7</f>
        <v>0</v>
      </c>
      <c r="P7" s="96"/>
      <c r="Q7" s="330"/>
      <c r="R7" s="330" t="n">
        <f aca="false">INDEX('Psych Co-Prescription Data'!$H$549:$H$633,MATCH(B7,'Psych Co-Prescription Data'!$C$549:$C$607,0))</f>
        <v>2</v>
      </c>
      <c r="S7" s="304"/>
      <c r="T7" s="304"/>
      <c r="U7" s="304"/>
      <c r="V7" s="304"/>
      <c r="W7" s="304"/>
      <c r="X7" s="304"/>
      <c r="Y7" s="305"/>
      <c r="Z7" s="305"/>
      <c r="AA7" s="305" t="n">
        <v>0.95</v>
      </c>
      <c r="AB7" s="94"/>
      <c r="AC7" s="94"/>
      <c r="AD7" s="94"/>
      <c r="AE7" s="94"/>
      <c r="AL7" s="295"/>
      <c r="AM7" s="307" t="n">
        <f aca="false">O4</f>
        <v>0</v>
      </c>
      <c r="AN7" s="295"/>
      <c r="AO7" s="96"/>
    </row>
    <row r="8" customFormat="false" ht="15.75" hidden="false" customHeight="false" outlineLevel="0" collapsed="false">
      <c r="B8" s="298" t="s">
        <v>72</v>
      </c>
      <c r="C8" s="299"/>
      <c r="D8" s="285"/>
      <c r="E8" s="299"/>
      <c r="F8" s="285"/>
      <c r="G8" s="300"/>
      <c r="H8" s="301"/>
      <c r="I8" s="302" t="n">
        <v>398971886</v>
      </c>
      <c r="J8" s="302" t="n">
        <v>407418389</v>
      </c>
      <c r="K8" s="302" t="n">
        <v>404178901</v>
      </c>
      <c r="L8" s="302" t="n">
        <v>408474036</v>
      </c>
      <c r="M8" s="96"/>
      <c r="N8" s="303" t="n">
        <f aca="false">M8*L8</f>
        <v>0</v>
      </c>
      <c r="O8" s="303" t="n">
        <f aca="false">N8*AA8</f>
        <v>0</v>
      </c>
      <c r="P8" s="96"/>
      <c r="Q8" s="330"/>
      <c r="R8" s="330" t="n">
        <f aca="false">INDEX('Psych Co-Prescription Data'!$H$549:$H$633,MATCH(B8,'Psych Co-Prescription Data'!$C$549:$C$607,0))</f>
        <v>10</v>
      </c>
      <c r="S8" s="304"/>
      <c r="T8" s="304"/>
      <c r="U8" s="304"/>
      <c r="V8" s="304"/>
      <c r="W8" s="304"/>
      <c r="X8" s="304"/>
      <c r="Y8" s="305"/>
      <c r="Z8" s="305"/>
      <c r="AA8" s="305" t="n">
        <v>0.95</v>
      </c>
      <c r="AB8" s="94"/>
      <c r="AC8" s="94"/>
      <c r="AD8" s="94"/>
      <c r="AE8" s="94"/>
      <c r="AL8" s="295"/>
      <c r="AM8" s="107"/>
      <c r="AN8" s="295"/>
      <c r="AO8" s="96"/>
    </row>
    <row r="9" customFormat="false" ht="15" hidden="false" customHeight="false" outlineLevel="0" collapsed="false">
      <c r="B9" s="298" t="s">
        <v>75</v>
      </c>
      <c r="C9" s="299"/>
      <c r="D9" s="285"/>
      <c r="E9" s="299"/>
      <c r="F9" s="285"/>
      <c r="G9" s="300"/>
      <c r="H9" s="301"/>
      <c r="I9" s="302" t="n">
        <v>317173452</v>
      </c>
      <c r="J9" s="302" t="n">
        <v>332816463</v>
      </c>
      <c r="K9" s="302" t="n">
        <v>328771727</v>
      </c>
      <c r="L9" s="302" t="n">
        <v>325886355</v>
      </c>
      <c r="M9" s="96"/>
      <c r="N9" s="303" t="n">
        <f aca="false">M9*L9</f>
        <v>0</v>
      </c>
      <c r="O9" s="303" t="n">
        <f aca="false">N9*AA9</f>
        <v>0</v>
      </c>
      <c r="P9" s="96"/>
      <c r="Q9" s="330"/>
      <c r="R9" s="330" t="n">
        <f aca="false">INDEX('Psych Co-Prescription Data'!$H$549:$H$633,MATCH(B9,'Psych Co-Prescription Data'!$C$549:$C$607,0))</f>
        <v>12</v>
      </c>
      <c r="S9" s="304"/>
      <c r="T9" s="304"/>
      <c r="U9" s="304"/>
      <c r="V9" s="304"/>
      <c r="W9" s="304"/>
      <c r="X9" s="304"/>
      <c r="Y9" s="305"/>
      <c r="Z9" s="305"/>
      <c r="AA9" s="305" t="n">
        <v>0.95</v>
      </c>
      <c r="AB9" s="94"/>
      <c r="AC9" s="94"/>
      <c r="AD9" s="94"/>
      <c r="AE9" s="94"/>
      <c r="AL9" s="295"/>
      <c r="AM9" s="306" t="s">
        <v>787</v>
      </c>
      <c r="AN9" s="295"/>
      <c r="AO9" s="96"/>
    </row>
    <row r="10" customFormat="false" ht="15.75" hidden="false" customHeight="false" outlineLevel="0" collapsed="false">
      <c r="B10" s="298" t="s">
        <v>57</v>
      </c>
      <c r="C10" s="299" t="n">
        <v>177.694611</v>
      </c>
      <c r="D10" s="285" t="n">
        <v>0.204031826511912</v>
      </c>
      <c r="E10" s="299" t="n">
        <v>77.466667</v>
      </c>
      <c r="F10" s="285" t="n">
        <v>0.249537892791129</v>
      </c>
      <c r="G10" s="300" t="s">
        <v>784</v>
      </c>
      <c r="H10" s="301" t="s">
        <v>528</v>
      </c>
      <c r="I10" s="302" t="n">
        <v>89174223</v>
      </c>
      <c r="J10" s="302" t="n">
        <v>95148213</v>
      </c>
      <c r="K10" s="302" t="n">
        <v>98160039</v>
      </c>
      <c r="L10" s="302" t="n">
        <v>106409968</v>
      </c>
      <c r="M10" s="96"/>
      <c r="N10" s="303" t="n">
        <f aca="false">M10*L10</f>
        <v>0</v>
      </c>
      <c r="O10" s="303" t="n">
        <f aca="false">N10*AA10</f>
        <v>0</v>
      </c>
      <c r="P10" s="96"/>
      <c r="Q10" s="330"/>
      <c r="R10" s="330" t="n">
        <f aca="false">INDEX('Psych Co-Prescription Data'!$H$549:$H$633,MATCH(B10,'Psych Co-Prescription Data'!$C$549:$C$607,0))</f>
        <v>3</v>
      </c>
      <c r="S10" s="304" t="n">
        <v>21668</v>
      </c>
      <c r="T10" s="304" t="n">
        <v>18678</v>
      </c>
      <c r="U10" s="304" t="n">
        <v>22663</v>
      </c>
      <c r="V10" s="304" t="n">
        <v>117948</v>
      </c>
      <c r="W10" s="304" t="n">
        <v>167700</v>
      </c>
      <c r="X10" s="304" t="n">
        <v>170073</v>
      </c>
      <c r="Y10" s="305" t="n">
        <f aca="false">V10/(V10+S10)</f>
        <v>0.844802887921155</v>
      </c>
      <c r="Z10" s="305" t="n">
        <f aca="false">W10/(W10+T10)</f>
        <v>0.899784309306892</v>
      </c>
      <c r="AA10" s="305" t="n">
        <f aca="false">X10/(X10+U10)</f>
        <v>0.882414286900216</v>
      </c>
      <c r="AB10" s="94" t="n">
        <v>1997</v>
      </c>
      <c r="AC10" s="94" t="n">
        <v>4</v>
      </c>
      <c r="AD10" s="94" t="n">
        <v>0</v>
      </c>
      <c r="AE10" s="94" t="n">
        <v>0</v>
      </c>
      <c r="AL10" s="295"/>
      <c r="AM10" s="307"/>
      <c r="AN10" s="295"/>
      <c r="AO10" s="96"/>
    </row>
    <row r="11" customFormat="false" ht="15.75" hidden="false" customHeight="false" outlineLevel="0" collapsed="false">
      <c r="B11" s="298" t="s">
        <v>59</v>
      </c>
      <c r="C11" s="299" t="n">
        <v>172.133484</v>
      </c>
      <c r="D11" s="285" t="n">
        <v>0.270006108735492</v>
      </c>
      <c r="E11" s="299" t="n">
        <v>74.992537</v>
      </c>
      <c r="F11" s="285" t="n">
        <v>0.247689463955638</v>
      </c>
      <c r="G11" s="300" t="s">
        <v>784</v>
      </c>
      <c r="H11" s="301" t="s">
        <v>528</v>
      </c>
      <c r="I11" s="302" t="n">
        <v>133422349</v>
      </c>
      <c r="J11" s="302" t="n">
        <v>143475471</v>
      </c>
      <c r="K11" s="302" t="n">
        <v>150038184</v>
      </c>
      <c r="L11" s="302" t="n">
        <v>162414982</v>
      </c>
      <c r="M11" s="96"/>
      <c r="N11" s="303" t="n">
        <f aca="false">M11*L11</f>
        <v>0</v>
      </c>
      <c r="O11" s="303" t="n">
        <f aca="false">N11*AA11</f>
        <v>0</v>
      </c>
      <c r="P11" s="96"/>
      <c r="Q11" s="330"/>
      <c r="R11" s="330" t="n">
        <f aca="false">INDEX('Psych Co-Prescription Data'!$H$549:$H$633,MATCH(B11,'Psych Co-Prescription Data'!$C$549:$C$607,0))</f>
        <v>5</v>
      </c>
      <c r="S11" s="304" t="n">
        <v>4139</v>
      </c>
      <c r="T11" s="304" t="n">
        <v>2871</v>
      </c>
      <c r="U11" s="304" t="n">
        <v>0</v>
      </c>
      <c r="V11" s="304" t="n">
        <v>87398</v>
      </c>
      <c r="W11" s="304" t="n">
        <v>96162</v>
      </c>
      <c r="X11" s="304" t="n">
        <v>92056</v>
      </c>
      <c r="Y11" s="305" t="n">
        <f aca="false">V11/(V11+S11)</f>
        <v>0.954783311666321</v>
      </c>
      <c r="Z11" s="305" t="n">
        <f aca="false">W11/(W11+T11)</f>
        <v>0.971009663445518</v>
      </c>
      <c r="AA11" s="305" t="n">
        <f aca="false">X11/(X11+U11)</f>
        <v>1</v>
      </c>
      <c r="AB11" s="94" t="n">
        <v>1988</v>
      </c>
      <c r="AC11" s="94" t="n">
        <v>9</v>
      </c>
      <c r="AD11" s="94" t="n">
        <v>0</v>
      </c>
      <c r="AE11" s="94" t="n">
        <v>0</v>
      </c>
      <c r="AL11" s="296"/>
      <c r="AN11" s="296"/>
    </row>
    <row r="12" customFormat="false" ht="15" hidden="false" customHeight="false" outlineLevel="0" collapsed="false">
      <c r="B12" s="298" t="s">
        <v>73</v>
      </c>
      <c r="C12" s="299" t="n">
        <v>134.992593</v>
      </c>
      <c r="D12" s="285" t="n">
        <v>0.0824679291386683</v>
      </c>
      <c r="E12" s="299" t="n">
        <v>85.716049</v>
      </c>
      <c r="F12" s="285" t="n">
        <v>0.149722735674677</v>
      </c>
      <c r="G12" s="300" t="s">
        <v>784</v>
      </c>
      <c r="H12" s="301" t="s">
        <v>528</v>
      </c>
      <c r="I12" s="302" t="n">
        <v>19908030</v>
      </c>
      <c r="J12" s="302" t="n">
        <v>21281300</v>
      </c>
      <c r="K12" s="302" t="n">
        <v>21766716</v>
      </c>
      <c r="L12" s="302" t="n">
        <v>21535035</v>
      </c>
      <c r="M12" s="96"/>
      <c r="N12" s="303" t="n">
        <f aca="false">M12*L12</f>
        <v>0</v>
      </c>
      <c r="O12" s="303" t="n">
        <f aca="false">N12*AA12</f>
        <v>0</v>
      </c>
      <c r="P12" s="96"/>
      <c r="Q12" s="330"/>
      <c r="R12" s="330" t="n">
        <f aca="false">INDEX('Psych Co-Prescription Data'!$H$549:$H$633,MATCH(B12,'Psych Co-Prescription Data'!$C$549:$C$607,0))</f>
        <v>8</v>
      </c>
      <c r="S12" s="304" t="n">
        <v>9251</v>
      </c>
      <c r="T12" s="304" t="n">
        <v>8535</v>
      </c>
      <c r="U12" s="304" t="n">
        <v>14447</v>
      </c>
      <c r="V12" s="304" t="n">
        <v>57455</v>
      </c>
      <c r="W12" s="304" t="n">
        <v>66240</v>
      </c>
      <c r="X12" s="304" t="n">
        <v>85035</v>
      </c>
      <c r="Y12" s="305" t="n">
        <f aca="false">V12/(V12+S12)</f>
        <v>0.861316823074386</v>
      </c>
      <c r="Z12" s="305" t="n">
        <f aca="false">W12/(W12+T12)</f>
        <v>0.885857572718154</v>
      </c>
      <c r="AA12" s="305" t="n">
        <f aca="false">X12/(X12+U12)</f>
        <v>0.854777748738465</v>
      </c>
      <c r="AB12" s="94" t="n">
        <v>2000</v>
      </c>
      <c r="AC12" s="94" t="n">
        <v>10</v>
      </c>
      <c r="AD12" s="94" t="n">
        <v>0</v>
      </c>
      <c r="AE12" s="94" t="n">
        <v>0</v>
      </c>
      <c r="AL12" s="313" t="s">
        <v>788</v>
      </c>
      <c r="AN12" s="313" t="s">
        <v>789</v>
      </c>
    </row>
    <row r="13" customFormat="false" ht="15" hidden="false" customHeight="false" outlineLevel="0" collapsed="false">
      <c r="B13" s="298" t="s">
        <v>56</v>
      </c>
      <c r="C13" s="299" t="n">
        <v>142.829268</v>
      </c>
      <c r="D13" s="285" t="n">
        <v>0.0500916310323763</v>
      </c>
      <c r="E13" s="299" t="n">
        <v>78.666667</v>
      </c>
      <c r="F13" s="285" t="n">
        <v>0.11645101663586</v>
      </c>
      <c r="G13" s="300" t="s">
        <v>784</v>
      </c>
      <c r="H13" s="301" t="s">
        <v>519</v>
      </c>
      <c r="I13" s="302" t="n">
        <v>27470698</v>
      </c>
      <c r="J13" s="302" t="n">
        <v>29459425</v>
      </c>
      <c r="K13" s="302" t="n">
        <v>30587307</v>
      </c>
      <c r="L13" s="302" t="n">
        <v>32353972</v>
      </c>
      <c r="M13" s="96"/>
      <c r="N13" s="303" t="n">
        <f aca="false">M13*L13</f>
        <v>0</v>
      </c>
      <c r="O13" s="303" t="n">
        <f aca="false">N13*AA13</f>
        <v>0</v>
      </c>
      <c r="P13" s="96"/>
      <c r="Q13" s="330"/>
      <c r="R13" s="330" t="n">
        <f aca="false">INDEX('Psych Co-Prescription Data'!$H$549:$H$633,MATCH(B13,'Psych Co-Prescription Data'!$C$549:$C$607,0))</f>
        <v>25</v>
      </c>
      <c r="S13" s="304" t="n">
        <v>1461</v>
      </c>
      <c r="T13" s="304" t="n">
        <v>0</v>
      </c>
      <c r="U13" s="304" t="n">
        <v>0</v>
      </c>
      <c r="V13" s="304" t="n">
        <v>34082</v>
      </c>
      <c r="W13" s="304" t="n">
        <v>25146</v>
      </c>
      <c r="X13" s="304" t="n">
        <v>30195</v>
      </c>
      <c r="Y13" s="305" t="n">
        <f aca="false">V13/(V13+S13)</f>
        <v>0.958894859747348</v>
      </c>
      <c r="Z13" s="305" t="n">
        <f aca="false">W13/(W13+T13)</f>
        <v>1</v>
      </c>
      <c r="AA13" s="305" t="n">
        <f aca="false">X13/(X13+U13)</f>
        <v>1</v>
      </c>
      <c r="AB13" s="94" t="n">
        <v>2005</v>
      </c>
      <c r="AC13" s="94" t="n">
        <v>1</v>
      </c>
      <c r="AD13" s="94" t="n">
        <v>2014</v>
      </c>
      <c r="AE13" s="94" t="n">
        <v>4</v>
      </c>
      <c r="AL13" s="315" t="n">
        <v>0.56</v>
      </c>
      <c r="AM13" s="152"/>
      <c r="AN13" s="315" t="n">
        <f aca="false">1-AL13</f>
        <v>0.44</v>
      </c>
    </row>
    <row r="14" customFormat="false" ht="15.75" hidden="false" customHeight="false" outlineLevel="0" collapsed="false">
      <c r="B14" s="298" t="s">
        <v>71</v>
      </c>
      <c r="C14" s="299" t="n">
        <v>152.588235</v>
      </c>
      <c r="D14" s="285" t="n">
        <v>0.0830788026878436</v>
      </c>
      <c r="E14" s="299" t="n">
        <v>79.542373</v>
      </c>
      <c r="F14" s="285" t="n">
        <v>0.1090573012939</v>
      </c>
      <c r="G14" s="300" t="s">
        <v>784</v>
      </c>
      <c r="H14" s="301" t="s">
        <v>528</v>
      </c>
      <c r="I14" s="302" t="n">
        <v>15153425</v>
      </c>
      <c r="J14" s="302" t="n">
        <v>13308178</v>
      </c>
      <c r="K14" s="302" t="n">
        <v>12240205</v>
      </c>
      <c r="L14" s="302" t="n">
        <v>11261467</v>
      </c>
      <c r="M14" s="96"/>
      <c r="N14" s="303" t="n">
        <f aca="false">M14*L14</f>
        <v>0</v>
      </c>
      <c r="O14" s="303" t="n">
        <f aca="false">N14*AA14</f>
        <v>0</v>
      </c>
      <c r="P14" s="96"/>
      <c r="Q14" s="330"/>
      <c r="R14" s="330" t="n">
        <f aca="false">INDEX('Psych Co-Prescription Data'!$H$549:$H$633,MATCH(B14,'Psych Co-Prescription Data'!$C$549:$C$607,0))</f>
        <v>18</v>
      </c>
      <c r="S14" s="304" t="n">
        <v>21790</v>
      </c>
      <c r="T14" s="304" t="n">
        <v>21210</v>
      </c>
      <c r="U14" s="304" t="n">
        <v>10716</v>
      </c>
      <c r="V14" s="304" t="n">
        <v>54774</v>
      </c>
      <c r="W14" s="304" t="n">
        <v>44109</v>
      </c>
      <c r="X14" s="304" t="n">
        <v>43127</v>
      </c>
      <c r="Y14" s="305" t="n">
        <f aca="false">V14/(V14+S14)</f>
        <v>0.715401494174808</v>
      </c>
      <c r="Z14" s="305" t="n">
        <f aca="false">W14/(W14+T14)</f>
        <v>0.675285904560695</v>
      </c>
      <c r="AA14" s="305" t="n">
        <f aca="false">X14/(X14+U14)</f>
        <v>0.800976914362127</v>
      </c>
      <c r="AB14" s="94" t="n">
        <v>2009</v>
      </c>
      <c r="AC14" s="94" t="n">
        <v>10</v>
      </c>
      <c r="AD14" s="94" t="n">
        <v>0</v>
      </c>
      <c r="AE14" s="94" t="n">
        <v>0</v>
      </c>
      <c r="AL14" s="319" t="n">
        <f aca="false">AL13*$AM$10</f>
        <v>0</v>
      </c>
      <c r="AM14" s="152"/>
      <c r="AN14" s="319" t="n">
        <f aca="false">AN13*$AM$10</f>
        <v>0</v>
      </c>
    </row>
    <row r="15" customFormat="false" ht="15.75" hidden="false" customHeight="false" outlineLevel="0" collapsed="false">
      <c r="B15" s="298" t="s">
        <v>76</v>
      </c>
      <c r="C15" s="299"/>
      <c r="D15" s="285"/>
      <c r="E15" s="299"/>
      <c r="F15" s="285"/>
      <c r="G15" s="300"/>
      <c r="H15" s="301"/>
      <c r="I15" s="302" t="n">
        <v>38045522</v>
      </c>
      <c r="J15" s="302" t="n">
        <v>37983661</v>
      </c>
      <c r="K15" s="302" t="n">
        <v>37898932</v>
      </c>
      <c r="L15" s="302" t="n">
        <v>37646359</v>
      </c>
      <c r="M15" s="96"/>
      <c r="N15" s="303" t="n">
        <f aca="false">M15*L15</f>
        <v>0</v>
      </c>
      <c r="O15" s="303" t="n">
        <f aca="false">N15*AA15</f>
        <v>0</v>
      </c>
      <c r="P15" s="96"/>
      <c r="Q15" s="330"/>
      <c r="R15" s="330" t="n">
        <f aca="false">INDEX('Psych Co-Prescription Data'!$H$549:$H$633,MATCH(B15,'Psych Co-Prescription Data'!$C$549:$C$607,0))</f>
        <v>21</v>
      </c>
      <c r="S15" s="304"/>
      <c r="T15" s="304"/>
      <c r="U15" s="304"/>
      <c r="V15" s="304"/>
      <c r="W15" s="304"/>
      <c r="X15" s="304"/>
      <c r="Y15" s="305"/>
      <c r="Z15" s="305"/>
      <c r="AA15" s="305"/>
      <c r="AB15" s="94"/>
      <c r="AC15" s="94"/>
      <c r="AD15" s="94"/>
      <c r="AE15" s="94"/>
      <c r="AL15" s="296"/>
      <c r="AN15" s="296"/>
    </row>
    <row r="16" customFormat="false" ht="15" hidden="false" customHeight="false" outlineLevel="0" collapsed="false">
      <c r="B16" s="298" t="s">
        <v>74</v>
      </c>
      <c r="C16" s="299" t="n">
        <v>166.971831</v>
      </c>
      <c r="D16" s="285" t="n">
        <v>0.0867440439828955</v>
      </c>
      <c r="E16" s="299" t="n">
        <v>96.487805</v>
      </c>
      <c r="F16" s="285" t="n">
        <v>0.0757855822550832</v>
      </c>
      <c r="G16" s="300" t="s">
        <v>784</v>
      </c>
      <c r="H16" s="301" t="s">
        <v>785</v>
      </c>
      <c r="I16" s="302" t="n">
        <v>32850352</v>
      </c>
      <c r="J16" s="302" t="n">
        <v>32977183</v>
      </c>
      <c r="K16" s="302" t="n">
        <v>32359877</v>
      </c>
      <c r="L16" s="302" t="n">
        <v>32113149</v>
      </c>
      <c r="M16" s="96"/>
      <c r="N16" s="303" t="n">
        <f aca="false">M16*L16</f>
        <v>0</v>
      </c>
      <c r="O16" s="303" t="n">
        <f aca="false">N16*AA16</f>
        <v>0</v>
      </c>
      <c r="P16" s="96"/>
      <c r="Q16" s="330"/>
      <c r="R16" s="330" t="n">
        <f aca="false">INDEX('Psych Co-Prescription Data'!$H$549:$H$633,MATCH(B16,'Psych Co-Prescription Data'!$C$549:$C$607,0))</f>
        <v>24</v>
      </c>
      <c r="S16" s="304" t="n">
        <v>3773</v>
      </c>
      <c r="T16" s="304" t="n">
        <v>0</v>
      </c>
      <c r="U16" s="304" t="n">
        <v>1354</v>
      </c>
      <c r="V16" s="304" t="n">
        <v>10956</v>
      </c>
      <c r="W16" s="304" t="n">
        <v>14346</v>
      </c>
      <c r="X16" s="304" t="n">
        <v>31632</v>
      </c>
      <c r="Y16" s="305" t="n">
        <f aca="false">V16/(V16+S16)</f>
        <v>0.743838685586258</v>
      </c>
      <c r="Z16" s="305" t="n">
        <f aca="false">W16/(W16+T16)</f>
        <v>1</v>
      </c>
      <c r="AA16" s="305" t="n">
        <f aca="false">X16/(X16+U16)</f>
        <v>0.958952282786637</v>
      </c>
      <c r="AB16" s="94" t="n">
        <v>1967</v>
      </c>
      <c r="AC16" s="94" t="n">
        <v>10</v>
      </c>
      <c r="AD16" s="94" t="n">
        <v>0</v>
      </c>
      <c r="AE16" s="94" t="n">
        <v>0</v>
      </c>
      <c r="AL16" s="313" t="s">
        <v>794</v>
      </c>
      <c r="AM16" s="152" t="n">
        <v>541</v>
      </c>
      <c r="AN16" s="313" t="s">
        <v>794</v>
      </c>
      <c r="AO16" s="152" t="n">
        <v>1637</v>
      </c>
    </row>
    <row r="17" customFormat="false" ht="15.75" hidden="false" customHeight="false" outlineLevel="0" collapsed="false">
      <c r="B17" s="308" t="s">
        <v>55</v>
      </c>
      <c r="C17" s="309" t="n">
        <v>158.653465</v>
      </c>
      <c r="D17" s="310" t="n">
        <v>0.0616982284667074</v>
      </c>
      <c r="E17" s="309" t="n">
        <v>66.4</v>
      </c>
      <c r="F17" s="310" t="n">
        <v>0.0184842883548983</v>
      </c>
      <c r="G17" s="311" t="s">
        <v>784</v>
      </c>
      <c r="H17" s="312" t="s">
        <v>785</v>
      </c>
      <c r="I17" s="302" t="n">
        <v>101378724</v>
      </c>
      <c r="J17" s="302" t="n">
        <v>106028692</v>
      </c>
      <c r="K17" s="302" t="n">
        <v>109946056</v>
      </c>
      <c r="L17" s="302" t="n">
        <v>115629832</v>
      </c>
      <c r="M17" s="96"/>
      <c r="N17" s="303" t="n">
        <f aca="false">M17*L17</f>
        <v>0</v>
      </c>
      <c r="O17" s="303" t="n">
        <f aca="false">N17*AA17</f>
        <v>0</v>
      </c>
      <c r="P17" s="96"/>
      <c r="Q17" s="330"/>
      <c r="R17" s="330" t="n">
        <f aca="false">INDEX('Psych Co-Prescription Data'!$H$549:$H$633,MATCH(B17,'Psych Co-Prescription Data'!$C$549:$C$607,0))</f>
        <v>37</v>
      </c>
      <c r="S17" s="304" t="n">
        <v>1217</v>
      </c>
      <c r="T17" s="304" t="n">
        <v>1317</v>
      </c>
      <c r="U17" s="304" t="n">
        <v>1386</v>
      </c>
      <c r="V17" s="304" t="n">
        <v>5234</v>
      </c>
      <c r="W17" s="304" t="n">
        <v>8499</v>
      </c>
      <c r="X17" s="304" t="n">
        <v>7564</v>
      </c>
      <c r="Y17" s="305" t="n">
        <f aca="false">V17/(V17+S17)</f>
        <v>0.811347077972407</v>
      </c>
      <c r="Z17" s="305" t="n">
        <f aca="false">W17/(W17+T17)</f>
        <v>0.865831295843521</v>
      </c>
      <c r="AA17" s="305" t="n">
        <f aca="false">X17/(X17+U17)</f>
        <v>0.845139664804469</v>
      </c>
      <c r="AB17" s="94" t="n">
        <v>1961</v>
      </c>
      <c r="AC17" s="94" t="n">
        <v>12</v>
      </c>
      <c r="AD17" s="94" t="n">
        <v>0</v>
      </c>
      <c r="AE17" s="94" t="n">
        <v>0</v>
      </c>
      <c r="AL17" s="321" t="n">
        <f aca="false">AM16/AM17</f>
        <v>0.461210571184996</v>
      </c>
      <c r="AM17" s="152" t="n">
        <v>1173</v>
      </c>
      <c r="AN17" s="321" t="n">
        <f aca="false">AO16/AO17</f>
        <v>0.472029988465975</v>
      </c>
      <c r="AO17" s="152" t="n">
        <v>3468</v>
      </c>
    </row>
    <row r="18" customFormat="false" ht="15.75" hidden="false" customHeight="false" outlineLevel="0" collapsed="false">
      <c r="B18" s="110"/>
      <c r="C18" s="110"/>
      <c r="D18" s="110"/>
      <c r="E18" s="110"/>
      <c r="F18" s="110"/>
      <c r="G18" s="110"/>
      <c r="H18" s="110"/>
      <c r="I18" s="302"/>
      <c r="J18" s="302"/>
      <c r="K18" s="302"/>
      <c r="L18" s="302"/>
      <c r="O18" s="303"/>
      <c r="R18" s="96"/>
      <c r="S18" s="304"/>
      <c r="T18" s="304"/>
      <c r="U18" s="304"/>
      <c r="V18" s="304"/>
      <c r="W18" s="304"/>
      <c r="X18" s="304"/>
      <c r="Y18" s="305"/>
      <c r="Z18" s="305"/>
      <c r="AA18" s="305"/>
      <c r="AB18" s="94"/>
      <c r="AC18" s="94"/>
      <c r="AD18" s="94"/>
      <c r="AE18" s="94"/>
      <c r="AL18" s="296"/>
      <c r="AN18" s="296"/>
    </row>
    <row r="19" customFormat="false" ht="15" hidden="false" customHeight="false" outlineLevel="0" collapsed="false">
      <c r="B19" s="110"/>
      <c r="C19" s="110"/>
      <c r="D19" s="110"/>
      <c r="E19" s="110"/>
      <c r="F19" s="110"/>
      <c r="G19" s="110"/>
      <c r="H19" s="110"/>
      <c r="I19" s="302"/>
      <c r="J19" s="302"/>
      <c r="K19" s="302"/>
      <c r="L19" s="302"/>
      <c r="R19" s="96"/>
      <c r="S19" s="304"/>
      <c r="T19" s="304"/>
      <c r="U19" s="304"/>
      <c r="V19" s="304"/>
      <c r="W19" s="304"/>
      <c r="X19" s="304"/>
      <c r="Y19" s="305"/>
      <c r="Z19" s="305"/>
      <c r="AA19" s="305"/>
      <c r="AB19" s="94"/>
      <c r="AC19" s="94"/>
      <c r="AD19" s="94"/>
      <c r="AE19" s="94"/>
      <c r="AL19" s="313" t="s">
        <v>797</v>
      </c>
      <c r="AM19" s="94"/>
      <c r="AN19" s="313" t="s">
        <v>797</v>
      </c>
    </row>
    <row r="20" customFormat="false" ht="15.75" hidden="false" customHeight="false" outlineLevel="0" collapsed="false">
      <c r="B20" s="298" t="s">
        <v>82</v>
      </c>
      <c r="C20" s="299"/>
      <c r="D20" s="285"/>
      <c r="E20" s="299"/>
      <c r="F20" s="285"/>
      <c r="G20" s="300"/>
      <c r="H20" s="301"/>
      <c r="I20" s="302" t="n">
        <v>115482550</v>
      </c>
      <c r="J20" s="302" t="n">
        <v>118365640</v>
      </c>
      <c r="K20" s="302" t="n">
        <v>119528608</v>
      </c>
      <c r="L20" s="302" t="n">
        <v>119289883</v>
      </c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4" t="n">
        <f aca="false">INDEX('EU Adj'!$D$3:$H$23,MATCH($B20,'EU Adj'!$A$3:$A$23,0),MATCH($C$5,'EU Adj'!$D$2:$H$2,0))</f>
        <v>1970</v>
      </c>
      <c r="AC20" s="94" t="n">
        <f aca="false">INDEX('EU Adj'!$J$3:$N$23,MATCH($B20,'EU Adj'!$A$3:$A$23,0),MATCH($C$5,'EU Adj'!$D$2:$H$2,0))</f>
        <v>10</v>
      </c>
      <c r="AD20" s="94" t="n">
        <f aca="false">INDEX('EU Adj'!$P$3:$T$23,MATCH($B20,'EU Adj'!$A$3:$A$23,0),MATCH($C$5,'EU Adj'!$D$2:$H$2,0))</f>
        <v>0</v>
      </c>
      <c r="AE20" s="94" t="n">
        <f aca="false">INDEX('EU Adj'!$V$3:$Z$23,MATCH($B20,'EU Adj'!$A$3:$A$23,0),MATCH($C$5,'EU Adj'!$D$2:$H$2,0))</f>
        <v>0</v>
      </c>
      <c r="AL20" s="322" t="n">
        <v>103</v>
      </c>
      <c r="AN20" s="322" t="n">
        <v>196</v>
      </c>
    </row>
    <row r="21" customFormat="false" ht="15.75" hidden="false" customHeight="false" outlineLevel="0" collapsed="false">
      <c r="B21" s="316" t="s">
        <v>795</v>
      </c>
      <c r="C21" s="317" t="n">
        <v>174.42268</v>
      </c>
      <c r="D21" s="318" t="n">
        <v>0.355528405620037</v>
      </c>
      <c r="E21" s="317" t="n">
        <v>83.805263</v>
      </c>
      <c r="F21" s="318" t="n">
        <v>0.351201478743068</v>
      </c>
      <c r="G21" s="115"/>
      <c r="H21" s="94"/>
      <c r="R21" s="96"/>
      <c r="S21" s="96"/>
      <c r="T21" s="96"/>
      <c r="U21" s="96"/>
      <c r="V21" s="96"/>
      <c r="W21" s="96"/>
      <c r="X21" s="96"/>
      <c r="Y21" s="96"/>
      <c r="Z21" s="96"/>
      <c r="AA21" s="96"/>
      <c r="AL21" s="296"/>
      <c r="AM21" s="94"/>
      <c r="AN21" s="296"/>
    </row>
    <row r="22" customFormat="false" ht="15" hidden="false" customHeight="false" outlineLevel="0" collapsed="false">
      <c r="B22" s="320" t="s">
        <v>806</v>
      </c>
      <c r="C22" s="299" t="n">
        <v>156.458791</v>
      </c>
      <c r="D22" s="285" t="n">
        <v>0.222357971899817</v>
      </c>
      <c r="E22" s="299" t="n">
        <v>84.155556</v>
      </c>
      <c r="F22" s="285" t="n">
        <v>0.249537892791128</v>
      </c>
      <c r="G22" s="115"/>
      <c r="H22" s="94"/>
      <c r="AL22" s="313" t="s">
        <v>799</v>
      </c>
      <c r="AM22" s="94"/>
      <c r="AN22" s="313" t="s">
        <v>799</v>
      </c>
    </row>
    <row r="23" customFormat="false" ht="15.75" hidden="false" customHeight="false" outlineLevel="0" collapsed="false">
      <c r="B23" s="320" t="s">
        <v>79</v>
      </c>
      <c r="C23" s="299" t="n">
        <v>164.697605</v>
      </c>
      <c r="D23" s="285" t="n">
        <v>0.204031765424557</v>
      </c>
      <c r="E23" s="299" t="n">
        <v>80.6</v>
      </c>
      <c r="F23" s="285" t="n">
        <v>0.203327171903882</v>
      </c>
      <c r="G23" s="115"/>
      <c r="H23" s="94"/>
      <c r="AL23" s="319" t="n">
        <f aca="false">AL14*AL17*AL20</f>
        <v>0</v>
      </c>
      <c r="AM23" s="94"/>
      <c r="AN23" s="319" t="n">
        <f aca="false">AN20*AN17*AN14</f>
        <v>0</v>
      </c>
    </row>
    <row r="24" customFormat="false" ht="15.75" hidden="false" customHeight="false" outlineLevel="0" collapsed="false">
      <c r="B24" s="320" t="s">
        <v>796</v>
      </c>
      <c r="C24" s="299" t="n">
        <v>167.355556</v>
      </c>
      <c r="D24" s="285" t="n">
        <v>0.192425167990226</v>
      </c>
      <c r="E24" s="299" t="n">
        <v>73.588889</v>
      </c>
      <c r="F24" s="285" t="n">
        <v>0.166358595194085</v>
      </c>
      <c r="G24" s="115"/>
      <c r="H24" s="94"/>
      <c r="AL24" s="323"/>
      <c r="AM24" s="94"/>
      <c r="AN24" s="323"/>
    </row>
    <row r="25" customFormat="false" ht="15" hidden="false" customHeight="false" outlineLevel="0" collapsed="false">
      <c r="B25" s="320" t="s">
        <v>801</v>
      </c>
      <c r="C25" s="299" t="n">
        <v>147.409594</v>
      </c>
      <c r="D25" s="285" t="n">
        <v>0.165546731826512</v>
      </c>
      <c r="E25" s="299" t="n">
        <v>71.724638</v>
      </c>
      <c r="F25" s="285" t="n">
        <v>0.127541589648799</v>
      </c>
      <c r="G25" s="115"/>
      <c r="H25" s="94"/>
      <c r="AL25" s="324"/>
      <c r="AM25" s="306" t="s">
        <v>786</v>
      </c>
      <c r="AN25" s="324"/>
    </row>
    <row r="26" customFormat="false" ht="15.75" hidden="false" customHeight="false" outlineLevel="0" collapsed="false">
      <c r="B26" s="320" t="s">
        <v>807</v>
      </c>
      <c r="C26" s="299" t="n">
        <v>68</v>
      </c>
      <c r="D26" s="285" t="n">
        <v>0.0256566890653635</v>
      </c>
      <c r="E26" s="299" t="n">
        <v>52.45283</v>
      </c>
      <c r="F26" s="285" t="n">
        <v>0.0979667282809612</v>
      </c>
      <c r="G26" s="115"/>
      <c r="H26" s="94"/>
      <c r="AL26" s="296"/>
      <c r="AM26" s="307" t="n">
        <f aca="false">AL23+AN23</f>
        <v>0</v>
      </c>
      <c r="AN26" s="296"/>
    </row>
    <row r="27" customFormat="false" ht="15.75" hidden="false" customHeight="false" outlineLevel="0" collapsed="false">
      <c r="B27" s="320" t="s">
        <v>792</v>
      </c>
      <c r="C27" s="299" t="n">
        <v>132.815789</v>
      </c>
      <c r="D27" s="285" t="n">
        <v>0.0696396456933415</v>
      </c>
      <c r="E27" s="299" t="n">
        <v>80.9375</v>
      </c>
      <c r="F27" s="285" t="n">
        <v>0.088724584103512</v>
      </c>
      <c r="G27" s="115"/>
      <c r="H27" s="94"/>
      <c r="AL27" s="326"/>
      <c r="AN27" s="326"/>
    </row>
    <row r="28" customFormat="false" ht="15" hidden="false" customHeight="false" outlineLevel="0" collapsed="false">
      <c r="B28" s="320" t="s">
        <v>81</v>
      </c>
      <c r="C28" s="299" t="n">
        <v>203.244094</v>
      </c>
      <c r="D28" s="285" t="n">
        <v>0.0775810018326207</v>
      </c>
      <c r="E28" s="299" t="n">
        <v>107.148936</v>
      </c>
      <c r="F28" s="285" t="n">
        <v>0.0868761552680222</v>
      </c>
      <c r="G28" s="115"/>
      <c r="H28" s="94"/>
      <c r="AL28" s="296"/>
      <c r="AM28" s="306" t="s">
        <v>805</v>
      </c>
      <c r="AN28" s="296"/>
    </row>
    <row r="29" customFormat="false" ht="15.75" hidden="false" customHeight="false" outlineLevel="0" collapsed="false">
      <c r="B29" s="320" t="s">
        <v>793</v>
      </c>
      <c r="C29" s="299" t="n">
        <v>151.456693</v>
      </c>
      <c r="D29" s="285" t="n">
        <v>0.0775809407452657</v>
      </c>
      <c r="E29" s="299" t="n">
        <v>71.355556</v>
      </c>
      <c r="F29" s="285" t="n">
        <v>0.0831792975970425</v>
      </c>
      <c r="G29" s="115"/>
      <c r="H29" s="94"/>
      <c r="AL29" s="296"/>
      <c r="AM29" s="327" t="n">
        <f aca="false">AT24</f>
        <v>0</v>
      </c>
      <c r="AN29" s="296"/>
    </row>
    <row r="30" customFormat="false" ht="15" hidden="false" customHeight="false" outlineLevel="0" collapsed="false">
      <c r="B30" s="320" t="s">
        <v>800</v>
      </c>
      <c r="C30" s="299" t="n">
        <v>123.390533</v>
      </c>
      <c r="D30" s="285" t="n">
        <v>0.103237629810629</v>
      </c>
      <c r="E30" s="299" t="n">
        <v>69.482759</v>
      </c>
      <c r="F30" s="285" t="n">
        <v>0.0536044362476895</v>
      </c>
      <c r="G30" s="115"/>
      <c r="H30" s="94"/>
      <c r="AL30" s="296"/>
      <c r="AN30" s="296"/>
    </row>
    <row r="31" customFormat="false" ht="15" hidden="false" customHeight="false" outlineLevel="0" collapsed="false">
      <c r="B31" s="320" t="s">
        <v>791</v>
      </c>
      <c r="C31" s="299" t="n">
        <v>138.675439</v>
      </c>
      <c r="D31" s="285" t="n">
        <v>0.0696395846059866</v>
      </c>
      <c r="E31" s="299" t="n">
        <v>60.724138</v>
      </c>
      <c r="F31" s="285" t="n">
        <v>0.0536044362292052</v>
      </c>
      <c r="G31" s="115"/>
      <c r="H31" s="94"/>
      <c r="AL31" s="296"/>
      <c r="AM31" s="303" t="n">
        <f aca="false">AL23+AN23</f>
        <v>0</v>
      </c>
      <c r="AN31" s="296"/>
    </row>
    <row r="32" customFormat="false" ht="15" hidden="false" customHeight="false" outlineLevel="0" collapsed="false">
      <c r="B32" s="320" t="s">
        <v>89</v>
      </c>
      <c r="C32" s="299" t="n">
        <v>156.630435</v>
      </c>
      <c r="D32" s="285" t="n">
        <v>0.0281001832620648</v>
      </c>
      <c r="E32" s="299" t="n">
        <v>73</v>
      </c>
      <c r="F32" s="285" t="n">
        <v>0.0147874306839187</v>
      </c>
      <c r="G32" s="325"/>
      <c r="AL32" s="296"/>
      <c r="AM32" s="328" t="n">
        <f aca="false">AM31-AM7</f>
        <v>0</v>
      </c>
      <c r="AN32" s="296"/>
    </row>
    <row r="33" customFormat="false" ht="15" hidden="false" customHeight="false" outlineLevel="0" collapsed="false">
      <c r="B33" s="320" t="s">
        <v>804</v>
      </c>
      <c r="C33" s="299" t="n">
        <v>0</v>
      </c>
      <c r="D33" s="285" t="n">
        <v>0</v>
      </c>
      <c r="E33" s="299" t="n">
        <v>0</v>
      </c>
      <c r="F33" s="285" t="n">
        <v>0</v>
      </c>
      <c r="G33" s="325"/>
    </row>
    <row r="34" customFormat="false" ht="15" hidden="false" customHeight="false" outlineLevel="0" collapsed="false">
      <c r="B34" s="320" t="s">
        <v>798</v>
      </c>
      <c r="C34" s="299" t="n">
        <v>0</v>
      </c>
      <c r="D34" s="285" t="n">
        <v>0</v>
      </c>
      <c r="E34" s="299" t="n">
        <v>0</v>
      </c>
      <c r="F34" s="285" t="n">
        <v>0</v>
      </c>
      <c r="G34" s="325"/>
    </row>
    <row r="35" customFormat="false" ht="15" hidden="false" customHeight="false" outlineLevel="0" collapsed="false">
      <c r="B35" s="320" t="s">
        <v>802</v>
      </c>
      <c r="C35" s="299" t="n">
        <v>0</v>
      </c>
      <c r="D35" s="285" t="n">
        <v>0</v>
      </c>
      <c r="E35" s="299" t="n">
        <v>0</v>
      </c>
      <c r="F35" s="285" t="n">
        <v>0</v>
      </c>
      <c r="G35" s="325"/>
    </row>
    <row r="36" customFormat="false" ht="15" hidden="false" customHeight="false" outlineLevel="0" collapsed="false">
      <c r="B36" s="320" t="s">
        <v>808</v>
      </c>
      <c r="C36" s="299" t="n">
        <v>0</v>
      </c>
      <c r="D36" s="285" t="n">
        <v>0</v>
      </c>
      <c r="E36" s="299" t="n">
        <v>0</v>
      </c>
      <c r="F36" s="285" t="n">
        <v>0</v>
      </c>
      <c r="G36" s="325"/>
    </row>
    <row r="37" customFormat="false" ht="15" hidden="false" customHeight="false" outlineLevel="0" collapsed="false">
      <c r="B37" s="320" t="s">
        <v>809</v>
      </c>
      <c r="C37" s="299" t="n">
        <v>0</v>
      </c>
      <c r="D37" s="285" t="n">
        <v>0</v>
      </c>
      <c r="E37" s="299" t="n">
        <v>0</v>
      </c>
      <c r="F37" s="285" t="n">
        <v>0</v>
      </c>
      <c r="G37" s="325"/>
    </row>
    <row r="38" customFormat="false" ht="15" hidden="false" customHeight="false" outlineLevel="0" collapsed="false">
      <c r="B38" s="320" t="s">
        <v>78</v>
      </c>
      <c r="C38" s="299" t="n">
        <v>0</v>
      </c>
      <c r="D38" s="285" t="n">
        <v>0</v>
      </c>
      <c r="E38" s="299" t="n">
        <v>0</v>
      </c>
      <c r="F38" s="285" t="n">
        <v>0</v>
      </c>
      <c r="G38" s="325"/>
    </row>
    <row r="39" customFormat="false" ht="15" hidden="false" customHeight="false" outlineLevel="0" collapsed="false">
      <c r="B39" s="320" t="s">
        <v>810</v>
      </c>
      <c r="C39" s="299" t="n">
        <v>0</v>
      </c>
      <c r="D39" s="285" t="n">
        <v>0</v>
      </c>
      <c r="E39" s="299" t="n">
        <v>0</v>
      </c>
      <c r="F39" s="285" t="n">
        <v>0</v>
      </c>
      <c r="G39" s="325"/>
    </row>
    <row r="40" customFormat="false" ht="15" hidden="false" customHeight="false" outlineLevel="0" collapsed="false">
      <c r="B40" s="320" t="s">
        <v>76</v>
      </c>
      <c r="C40" s="299" t="n">
        <v>0</v>
      </c>
      <c r="D40" s="285" t="n">
        <v>0</v>
      </c>
      <c r="E40" s="299" t="n">
        <v>0</v>
      </c>
      <c r="F40" s="285" t="n">
        <v>0</v>
      </c>
      <c r="G40" s="325"/>
    </row>
    <row r="41" customFormat="false" ht="15" hidden="false" customHeight="false" outlineLevel="0" collapsed="false">
      <c r="B41" s="320" t="s">
        <v>803</v>
      </c>
      <c r="C41" s="299" t="n">
        <v>0</v>
      </c>
      <c r="D41" s="285" t="n">
        <v>0</v>
      </c>
      <c r="E41" s="299" t="n">
        <v>0</v>
      </c>
      <c r="F41" s="285" t="n">
        <v>0</v>
      </c>
      <c r="G41" s="325"/>
    </row>
    <row r="42" customFormat="false" ht="15" hidden="false" customHeight="false" outlineLevel="0" collapsed="false">
      <c r="B42" s="320" t="s">
        <v>811</v>
      </c>
      <c r="C42" s="299" t="n">
        <v>0</v>
      </c>
      <c r="D42" s="285" t="n">
        <v>0</v>
      </c>
      <c r="E42" s="299" t="n">
        <v>0</v>
      </c>
      <c r="F42" s="285" t="n">
        <v>0</v>
      </c>
      <c r="G42" s="325"/>
    </row>
    <row r="43" customFormat="false" ht="15" hidden="false" customHeight="false" outlineLevel="0" collapsed="false">
      <c r="B43" s="320" t="s">
        <v>622</v>
      </c>
      <c r="C43" s="299" t="n">
        <v>0</v>
      </c>
      <c r="D43" s="285" t="n">
        <v>0</v>
      </c>
      <c r="E43" s="299" t="n">
        <v>0</v>
      </c>
      <c r="F43" s="285" t="n">
        <v>0</v>
      </c>
      <c r="G43" s="325"/>
    </row>
    <row r="44" customFormat="false" ht="15" hidden="false" customHeight="false" outlineLevel="0" collapsed="false">
      <c r="B44" s="320" t="s">
        <v>85</v>
      </c>
      <c r="C44" s="299" t="n">
        <v>0</v>
      </c>
      <c r="D44" s="285" t="n">
        <v>0</v>
      </c>
      <c r="E44" s="299" t="n">
        <v>0</v>
      </c>
      <c r="F44" s="285" t="n">
        <v>0</v>
      </c>
      <c r="G44" s="325"/>
    </row>
    <row r="45" customFormat="false" ht="15" hidden="false" customHeight="false" outlineLevel="0" collapsed="false">
      <c r="B45" s="320" t="s">
        <v>812</v>
      </c>
      <c r="C45" s="299" t="n">
        <v>0</v>
      </c>
      <c r="D45" s="285" t="n">
        <v>0</v>
      </c>
      <c r="E45" s="299" t="n">
        <v>0</v>
      </c>
      <c r="F45" s="285" t="n">
        <v>0</v>
      </c>
      <c r="G45" s="325"/>
    </row>
    <row r="46" customFormat="false" ht="15" hidden="false" customHeight="false" outlineLevel="0" collapsed="false">
      <c r="B46" s="320" t="s">
        <v>87</v>
      </c>
      <c r="C46" s="299" t="n">
        <v>0</v>
      </c>
      <c r="D46" s="285" t="n">
        <v>0</v>
      </c>
      <c r="E46" s="299" t="n">
        <v>0</v>
      </c>
      <c r="F46" s="285" t="n">
        <v>0</v>
      </c>
      <c r="G46" s="325"/>
    </row>
    <row r="47" customFormat="false" ht="15" hidden="false" customHeight="false" outlineLevel="0" collapsed="false">
      <c r="B47" s="320" t="s">
        <v>813</v>
      </c>
      <c r="C47" s="299" t="n">
        <v>0</v>
      </c>
      <c r="D47" s="285" t="n">
        <v>0</v>
      </c>
      <c r="E47" s="299" t="n">
        <v>0</v>
      </c>
      <c r="F47" s="285" t="n">
        <v>0</v>
      </c>
      <c r="G47" s="325"/>
    </row>
    <row r="48" customFormat="false" ht="15" hidden="false" customHeight="false" outlineLevel="0" collapsed="false">
      <c r="B48" s="320" t="s">
        <v>82</v>
      </c>
      <c r="C48" s="299" t="n">
        <v>0</v>
      </c>
      <c r="D48" s="285" t="n">
        <v>0</v>
      </c>
      <c r="E48" s="299" t="n">
        <v>0</v>
      </c>
      <c r="F48" s="285" t="n">
        <v>0</v>
      </c>
      <c r="G48" s="325"/>
    </row>
    <row r="49" customFormat="false" ht="15" hidden="false" customHeight="false" outlineLevel="0" collapsed="false">
      <c r="B49" s="320" t="s">
        <v>814</v>
      </c>
      <c r="C49" s="299" t="n">
        <v>0</v>
      </c>
      <c r="D49" s="285" t="n">
        <v>0</v>
      </c>
      <c r="E49" s="299" t="n">
        <v>0</v>
      </c>
      <c r="F49" s="285" t="n">
        <v>0</v>
      </c>
      <c r="G49" s="325"/>
    </row>
    <row r="50" customFormat="false" ht="15" hidden="false" customHeight="false" outlineLevel="0" collapsed="false">
      <c r="B50" s="320" t="s">
        <v>815</v>
      </c>
      <c r="C50" s="299" t="n">
        <v>0</v>
      </c>
      <c r="D50" s="285" t="n">
        <v>0</v>
      </c>
      <c r="E50" s="299" t="n">
        <v>0</v>
      </c>
      <c r="F50" s="285" t="n">
        <v>0</v>
      </c>
      <c r="G50" s="325"/>
    </row>
    <row r="51" customFormat="false" ht="15" hidden="false" customHeight="false" outlineLevel="0" collapsed="false">
      <c r="C51" s="329" t="n">
        <v>160.744165007283</v>
      </c>
      <c r="E51" s="329" t="n">
        <v>80.9360731375639</v>
      </c>
    </row>
  </sheetData>
  <mergeCells count="5">
    <mergeCell ref="B1:H1"/>
    <mergeCell ref="S3:AA3"/>
    <mergeCell ref="S4:U4"/>
    <mergeCell ref="V4:X4"/>
    <mergeCell ref="Y4:AA4"/>
  </mergeCells>
  <conditionalFormatting sqref="D3 D21:D50 D6:D17 C10:C17 F6:F17 E10:E17 C20:F20">
    <cfRule type="containsErrors" priority="2" aboveAverage="0" equalAverage="0" bottom="0" percent="0" rank="0" text="" dxfId="0">
      <formula>0</formula>
    </cfRule>
  </conditionalFormatting>
  <conditionalFormatting sqref="C51:D51">
    <cfRule type="containsErrors" priority="3" aboveAverage="0" equalAverage="0" bottom="0" percent="0" rank="0" text="" dxfId="1">
      <formula>0</formula>
    </cfRule>
  </conditionalFormatting>
  <conditionalFormatting sqref="C6:D9">
    <cfRule type="containsErrors" priority="4" aboveAverage="0" equalAverage="0" bottom="0" percent="0" rank="0" text="" dxfId="2">
      <formula>0</formula>
    </cfRule>
  </conditionalFormatting>
  <conditionalFormatting sqref="C51:D51">
    <cfRule type="containsErrors" priority="5" aboveAverage="0" equalAverage="0" bottom="0" percent="0" rank="0" text="" dxfId="3">
      <formula>0</formula>
    </cfRule>
  </conditionalFormatting>
  <conditionalFormatting sqref="C21:D50">
    <cfRule type="containsErrors" priority="6" aboveAverage="0" equalAverage="0" bottom="0" percent="0" rank="0" text="" dxfId="4">
      <formula>0</formula>
    </cfRule>
  </conditionalFormatting>
  <conditionalFormatting sqref="C3:D3">
    <cfRule type="containsErrors" priority="7" aboveAverage="0" equalAverage="0" bottom="0" percent="0" rank="0" text="" dxfId="5">
      <formula>0</formula>
    </cfRule>
  </conditionalFormatting>
  <conditionalFormatting sqref="D21:D50">
    <cfRule type="containsErrors" priority="8" aboveAverage="0" equalAverage="0" bottom="0" percent="0" rank="0" text="" dxfId="6">
      <formula>0</formula>
    </cfRule>
  </conditionalFormatting>
  <conditionalFormatting sqref="F21:F50">
    <cfRule type="containsErrors" priority="9" aboveAverage="0" equalAverage="0" bottom="0" percent="0" rank="0" text="" dxfId="7">
      <formula>0</formula>
    </cfRule>
  </conditionalFormatting>
  <conditionalFormatting sqref="F21:F50">
    <cfRule type="containsErrors" priority="10" aboveAverage="0" equalAverage="0" bottom="0" percent="0" rank="0" text="" dxfId="8">
      <formula>0</formula>
    </cfRule>
  </conditionalFormatting>
  <conditionalFormatting sqref="F3">
    <cfRule type="containsErrors" priority="11" aboveAverage="0" equalAverage="0" bottom="0" percent="0" rank="0" text="" dxfId="9">
      <formula>0</formula>
    </cfRule>
  </conditionalFormatting>
  <conditionalFormatting sqref="E51">
    <cfRule type="containsErrors" priority="12" aboveAverage="0" equalAverage="0" bottom="0" percent="0" rank="0" text="" dxfId="10">
      <formula>0</formula>
    </cfRule>
  </conditionalFormatting>
  <conditionalFormatting sqref="E6:E9">
    <cfRule type="containsErrors" priority="13" aboveAverage="0" equalAverage="0" bottom="0" percent="0" rank="0" text="" dxfId="11">
      <formula>0</formula>
    </cfRule>
  </conditionalFormatting>
  <conditionalFormatting sqref="E51">
    <cfRule type="containsErrors" priority="14" aboveAverage="0" equalAverage="0" bottom="0" percent="0" rank="0" text="" dxfId="12">
      <formula>0</formula>
    </cfRule>
  </conditionalFormatting>
  <conditionalFormatting sqref="E21:E50">
    <cfRule type="containsErrors" priority="15" aboveAverage="0" equalAverage="0" bottom="0" percent="0" rank="0" text="" dxfId="13">
      <formula>0</formula>
    </cfRule>
  </conditionalFormatting>
  <conditionalFormatting sqref="E3">
    <cfRule type="containsErrors" priority="16" aboveAverage="0" equalAverage="0" bottom="0" percent="0" rank="0" text="" dxfId="1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O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2.29"/>
    <col collapsed="false" customWidth="true" hidden="false" outlineLevel="0" max="2" min="2" style="0" width="21.57"/>
    <col collapsed="false" customWidth="true" hidden="false" outlineLevel="0" max="6" min="3" style="0" width="8.67"/>
    <col collapsed="false" customWidth="true" hidden="false" outlineLevel="0" max="7" min="7" style="94" width="7.86"/>
    <col collapsed="false" customWidth="true" hidden="false" outlineLevel="0" max="8" min="8" style="94" width="5.86"/>
    <col collapsed="false" customWidth="true" hidden="false" outlineLevel="0" max="12" min="9" style="0" width="8.67"/>
    <col collapsed="false" customWidth="true" hidden="false" outlineLevel="0" max="13" min="13" style="0" width="10.42"/>
    <col collapsed="false" customWidth="true" hidden="false" outlineLevel="0" max="16" min="14" style="0" width="10.29"/>
    <col collapsed="false" customWidth="true" hidden="false" outlineLevel="0" max="17" min="17" style="0" width="10.14"/>
    <col collapsed="false" customWidth="true" hidden="false" outlineLevel="0" max="26" min="18" style="0" width="7.29"/>
    <col collapsed="false" customWidth="true" hidden="false" outlineLevel="0" max="27" min="27" style="0" width="12.57"/>
    <col collapsed="false" customWidth="true" hidden="false" outlineLevel="0" max="28" min="28" style="0" width="9.42"/>
    <col collapsed="false" customWidth="true" hidden="false" outlineLevel="0" max="29" min="29" style="0" width="12.42"/>
    <col collapsed="false" customWidth="true" hidden="false" outlineLevel="0" max="30" min="30" style="0" width="10.85"/>
    <col collapsed="false" customWidth="true" hidden="false" outlineLevel="0" max="31" min="31" style="0" width="8.42"/>
    <col collapsed="false" customWidth="true" hidden="false" outlineLevel="0" max="37" min="32" style="0" width="8.67"/>
    <col collapsed="false" customWidth="true" hidden="false" outlineLevel="0" max="38" min="38" style="0" width="13.43"/>
    <col collapsed="false" customWidth="true" hidden="false" outlineLevel="0" max="39" min="39" style="0" width="15.71"/>
    <col collapsed="false" customWidth="true" hidden="false" outlineLevel="0" max="40" min="40" style="0" width="13.57"/>
    <col collapsed="false" customWidth="true" hidden="false" outlineLevel="0" max="1025" min="41" style="0" width="8.67"/>
  </cols>
  <sheetData>
    <row r="1" customFormat="false" ht="15.75" hidden="false" customHeight="true" outlineLevel="0" collapsed="false">
      <c r="B1" s="278" t="s">
        <v>763</v>
      </c>
      <c r="C1" s="278"/>
      <c r="D1" s="278"/>
      <c r="E1" s="278"/>
      <c r="F1" s="278"/>
      <c r="G1" s="278"/>
      <c r="H1" s="278"/>
    </row>
    <row r="2" customFormat="false" ht="15" hidden="false" customHeight="false" outlineLevel="0" collapsed="false">
      <c r="B2" s="279"/>
      <c r="C2" s="280" t="s">
        <v>764</v>
      </c>
      <c r="D2" s="281" t="s">
        <v>764</v>
      </c>
      <c r="E2" s="280" t="s">
        <v>764</v>
      </c>
      <c r="F2" s="280" t="s">
        <v>764</v>
      </c>
      <c r="G2" s="333"/>
      <c r="H2" s="334"/>
    </row>
    <row r="3" customFormat="false" ht="15" hidden="false" customHeight="false" outlineLevel="0" collapsed="false">
      <c r="B3" s="284"/>
      <c r="C3" s="285" t="s">
        <v>765</v>
      </c>
      <c r="D3" s="285" t="s">
        <v>765</v>
      </c>
      <c r="E3" s="285" t="s">
        <v>765</v>
      </c>
      <c r="F3" s="285" t="s">
        <v>765</v>
      </c>
      <c r="G3" s="110"/>
      <c r="H3" s="301"/>
      <c r="R3" s="287" t="s">
        <v>816</v>
      </c>
      <c r="S3" s="287"/>
      <c r="T3" s="287"/>
      <c r="U3" s="287"/>
      <c r="V3" s="287"/>
      <c r="W3" s="287"/>
      <c r="X3" s="287"/>
      <c r="Y3" s="287"/>
      <c r="Z3" s="287"/>
    </row>
    <row r="4" customFormat="false" ht="15" hidden="false" customHeight="false" outlineLevel="0" collapsed="false">
      <c r="B4" s="284"/>
      <c r="C4" s="112" t="s">
        <v>767</v>
      </c>
      <c r="D4" s="112" t="s">
        <v>767</v>
      </c>
      <c r="E4" s="112" t="s">
        <v>818</v>
      </c>
      <c r="F4" s="112" t="s">
        <v>818</v>
      </c>
      <c r="G4" s="110"/>
      <c r="H4" s="301"/>
      <c r="O4" s="288" t="n">
        <f aca="false">SUM(O6:O17)</f>
        <v>134174285.010491</v>
      </c>
      <c r="P4" s="288"/>
      <c r="R4" s="289" t="s">
        <v>768</v>
      </c>
      <c r="S4" s="289"/>
      <c r="T4" s="289"/>
      <c r="U4" s="289" t="s">
        <v>769</v>
      </c>
      <c r="V4" s="289"/>
      <c r="W4" s="289"/>
      <c r="X4" s="289" t="s">
        <v>770</v>
      </c>
      <c r="Y4" s="289"/>
      <c r="Z4" s="289"/>
    </row>
    <row r="5" s="335" customFormat="true" ht="45.75" hidden="false" customHeight="false" outlineLevel="0" collapsed="false">
      <c r="B5" s="336"/>
      <c r="C5" s="112" t="s">
        <v>124</v>
      </c>
      <c r="D5" s="112" t="s">
        <v>124</v>
      </c>
      <c r="E5" s="112" t="s">
        <v>124</v>
      </c>
      <c r="F5" s="112" t="s">
        <v>124</v>
      </c>
      <c r="G5" s="290" t="s">
        <v>771</v>
      </c>
      <c r="H5" s="291" t="s">
        <v>516</v>
      </c>
      <c r="I5" s="292" t="s">
        <v>772</v>
      </c>
      <c r="J5" s="292" t="s">
        <v>773</v>
      </c>
      <c r="K5" s="292" t="s">
        <v>774</v>
      </c>
      <c r="L5" s="292" t="s">
        <v>775</v>
      </c>
      <c r="M5" s="292" t="s">
        <v>776</v>
      </c>
      <c r="N5" s="293" t="s">
        <v>777</v>
      </c>
      <c r="O5" s="293" t="s">
        <v>778</v>
      </c>
      <c r="P5" s="293" t="s">
        <v>817</v>
      </c>
      <c r="Q5" s="292" t="s">
        <v>779</v>
      </c>
      <c r="R5" s="292" t="s">
        <v>780</v>
      </c>
      <c r="S5" s="292" t="s">
        <v>781</v>
      </c>
      <c r="T5" s="292" t="s">
        <v>782</v>
      </c>
      <c r="U5" s="292" t="s">
        <v>780</v>
      </c>
      <c r="V5" s="292" t="s">
        <v>781</v>
      </c>
      <c r="W5" s="292" t="s">
        <v>782</v>
      </c>
      <c r="X5" s="292" t="s">
        <v>780</v>
      </c>
      <c r="Y5" s="292" t="s">
        <v>781</v>
      </c>
      <c r="Z5" s="292" t="s">
        <v>782</v>
      </c>
      <c r="AA5" s="292" t="str">
        <f aca="false">L5 &amp;" MDD"</f>
        <v>Q3 2018 MDD</v>
      </c>
      <c r="AB5" s="337" t="s">
        <v>633</v>
      </c>
      <c r="AC5" s="337" t="s">
        <v>513</v>
      </c>
      <c r="AD5" s="337" t="s">
        <v>783</v>
      </c>
      <c r="AE5" s="337" t="s">
        <v>515</v>
      </c>
      <c r="AL5" s="295"/>
      <c r="AM5" s="296" t="n">
        <v>2018</v>
      </c>
      <c r="AN5" s="295"/>
      <c r="AO5" s="297"/>
    </row>
    <row r="6" customFormat="false" ht="15" hidden="false" customHeight="false" outlineLevel="0" collapsed="false">
      <c r="B6" s="298" t="s">
        <v>72</v>
      </c>
      <c r="C6" s="299"/>
      <c r="D6" s="285"/>
      <c r="E6" s="299"/>
      <c r="F6" s="285"/>
      <c r="G6" s="300"/>
      <c r="H6" s="301"/>
      <c r="I6" s="303" t="n">
        <v>617391395</v>
      </c>
      <c r="J6" s="303" t="n">
        <v>628626520</v>
      </c>
      <c r="K6" s="303" t="n">
        <v>627572282</v>
      </c>
      <c r="L6" s="303" t="n">
        <v>622481384</v>
      </c>
      <c r="M6" s="96" t="n">
        <v>0.125926015008659</v>
      </c>
      <c r="N6" s="303" t="n">
        <f aca="false">M6*L6</f>
        <v>78386600.1041947</v>
      </c>
      <c r="O6" s="303" t="n">
        <f aca="false">N6*Z6</f>
        <v>72498251.3240305</v>
      </c>
      <c r="P6" s="96" t="n">
        <f aca="false">O6/$O$4</f>
        <v>0.540328955867823</v>
      </c>
      <c r="Q6" s="330" t="n">
        <f aca="false">INDEX('Psych Co-Prescription Data'!$H$2:$H$94,MATCH(FR!B6,'Psych Co-Prescription Data'!$C$2:$C$94,0))</f>
        <v>2</v>
      </c>
      <c r="R6" s="304" t="n">
        <v>42957</v>
      </c>
      <c r="S6" s="304" t="n">
        <v>43048</v>
      </c>
      <c r="T6" s="304" t="n">
        <v>26660</v>
      </c>
      <c r="U6" s="304" t="n">
        <v>399365</v>
      </c>
      <c r="V6" s="304" t="n">
        <v>436050</v>
      </c>
      <c r="W6" s="304" t="n">
        <v>328242</v>
      </c>
      <c r="X6" s="305" t="n">
        <f aca="false">U6/(U6+R6)</f>
        <v>0.90288296761183</v>
      </c>
      <c r="Y6" s="305" t="n">
        <f aca="false">V6/(V6+S6)</f>
        <v>0.910147819444038</v>
      </c>
      <c r="Z6" s="305" t="n">
        <f aca="false">W6/(W6+T6)</f>
        <v>0.924880671283904</v>
      </c>
      <c r="AA6" s="303" t="n">
        <f aca="false">M6*L6</f>
        <v>78386600.1041947</v>
      </c>
      <c r="AB6" s="94" t="n">
        <v>1984</v>
      </c>
      <c r="AC6" s="94" t="n">
        <v>3</v>
      </c>
      <c r="AD6" s="94" t="n">
        <v>0</v>
      </c>
      <c r="AE6" s="94" t="n">
        <v>0</v>
      </c>
      <c r="AL6" s="295"/>
      <c r="AM6" s="306" t="s">
        <v>786</v>
      </c>
      <c r="AN6" s="295"/>
      <c r="AO6" s="96"/>
    </row>
    <row r="7" customFormat="false" ht="15.75" hidden="false" customHeight="false" outlineLevel="0" collapsed="false">
      <c r="B7" s="298" t="s">
        <v>88</v>
      </c>
      <c r="C7" s="299"/>
      <c r="D7" s="285"/>
      <c r="E7" s="299"/>
      <c r="F7" s="285"/>
      <c r="G7" s="300"/>
      <c r="H7" s="301"/>
      <c r="I7" s="303" t="n">
        <v>298194294</v>
      </c>
      <c r="J7" s="303" t="n">
        <v>286474744</v>
      </c>
      <c r="K7" s="303" t="n">
        <v>270858856</v>
      </c>
      <c r="L7" s="303" t="n">
        <v>256460133</v>
      </c>
      <c r="M7" s="96" t="n">
        <v>0.0882197443045276</v>
      </c>
      <c r="N7" s="303" t="n">
        <f aca="false">M7*L7</f>
        <v>22624847.3575651</v>
      </c>
      <c r="O7" s="303" t="n">
        <f aca="false">N7*Z7</f>
        <v>0</v>
      </c>
      <c r="P7" s="96" t="n">
        <f aca="false">O7/$O$4</f>
        <v>0</v>
      </c>
      <c r="Q7" s="330" t="n">
        <f aca="false">INDEX('Psych Co-Prescription Data'!$H$2:$H$94,MATCH(FR!B7,'Psych Co-Prescription Data'!$C$2:$C$94,0))</f>
        <v>5</v>
      </c>
      <c r="R7" s="304"/>
      <c r="S7" s="304"/>
      <c r="T7" s="304"/>
      <c r="U7" s="304"/>
      <c r="V7" s="304"/>
      <c r="W7" s="304"/>
      <c r="X7" s="305"/>
      <c r="Y7" s="305"/>
      <c r="Z7" s="305"/>
      <c r="AA7" s="303"/>
      <c r="AB7" s="94"/>
      <c r="AC7" s="94"/>
      <c r="AD7" s="94"/>
      <c r="AE7" s="94"/>
      <c r="AL7" s="295"/>
      <c r="AM7" s="307" t="n">
        <f aca="false">O4</f>
        <v>134174285.010491</v>
      </c>
      <c r="AN7" s="295"/>
      <c r="AO7" s="96"/>
    </row>
    <row r="8" customFormat="false" ht="15.75" hidden="false" customHeight="false" outlineLevel="0" collapsed="false">
      <c r="B8" s="298" t="s">
        <v>91</v>
      </c>
      <c r="C8" s="299"/>
      <c r="D8" s="285"/>
      <c r="E8" s="299"/>
      <c r="F8" s="285"/>
      <c r="G8" s="300"/>
      <c r="H8" s="301"/>
      <c r="I8" s="303" t="n">
        <v>183308706</v>
      </c>
      <c r="J8" s="303" t="n">
        <v>177396360</v>
      </c>
      <c r="K8" s="303" t="n">
        <v>170797825</v>
      </c>
      <c r="L8" s="303" t="n">
        <v>164274474</v>
      </c>
      <c r="M8" s="96" t="n">
        <v>0.121560065766421</v>
      </c>
      <c r="N8" s="303" t="n">
        <f aca="false">M8*L8</f>
        <v>19969215.8631843</v>
      </c>
      <c r="O8" s="303" t="n">
        <f aca="false">N8*Z8</f>
        <v>0</v>
      </c>
      <c r="P8" s="96" t="n">
        <f aca="false">O8/$O$4</f>
        <v>0</v>
      </c>
      <c r="Q8" s="330" t="n">
        <f aca="false">INDEX('Psych Co-Prescription Data'!$H$2:$H$94,MATCH(FR!B8,'Psych Co-Prescription Data'!$C$2:$C$94,0))</f>
        <v>7</v>
      </c>
      <c r="R8" s="304"/>
      <c r="S8" s="304"/>
      <c r="T8" s="304"/>
      <c r="U8" s="304"/>
      <c r="V8" s="304"/>
      <c r="W8" s="304"/>
      <c r="X8" s="305"/>
      <c r="Y8" s="305"/>
      <c r="Z8" s="305"/>
      <c r="AA8" s="303"/>
      <c r="AB8" s="94"/>
      <c r="AC8" s="94"/>
      <c r="AD8" s="94"/>
      <c r="AE8" s="94"/>
      <c r="AL8" s="295"/>
      <c r="AM8" s="107"/>
      <c r="AN8" s="295"/>
      <c r="AO8" s="96"/>
    </row>
    <row r="9" customFormat="false" ht="15" hidden="false" customHeight="false" outlineLevel="0" collapsed="false">
      <c r="B9" s="298" t="s">
        <v>90</v>
      </c>
      <c r="C9" s="299"/>
      <c r="D9" s="285"/>
      <c r="E9" s="299"/>
      <c r="F9" s="285"/>
      <c r="G9" s="300"/>
      <c r="H9" s="301"/>
      <c r="I9" s="303" t="n">
        <v>361577715</v>
      </c>
      <c r="J9" s="303" t="n">
        <v>384279717</v>
      </c>
      <c r="K9" s="303" t="n">
        <v>403961142</v>
      </c>
      <c r="L9" s="303" t="n">
        <v>418729737</v>
      </c>
      <c r="M9" s="96" t="n">
        <v>0.121434767079953</v>
      </c>
      <c r="N9" s="303" t="n">
        <f aca="false">M9*L9</f>
        <v>50848348.082045</v>
      </c>
      <c r="O9" s="303" t="n">
        <f aca="false">N9*Z9</f>
        <v>0</v>
      </c>
      <c r="P9" s="96" t="n">
        <f aca="false">O9/$O$4</f>
        <v>0</v>
      </c>
      <c r="Q9" s="330" t="n">
        <f aca="false">INDEX('Psych Co-Prescription Data'!$H$2:$H$94,MATCH(FR!B9,'Psych Co-Prescription Data'!$C$2:$C$94,0))</f>
        <v>8</v>
      </c>
      <c r="R9" s="304"/>
      <c r="S9" s="304"/>
      <c r="T9" s="304"/>
      <c r="U9" s="304"/>
      <c r="V9" s="304"/>
      <c r="W9" s="304"/>
      <c r="X9" s="305"/>
      <c r="Y9" s="305"/>
      <c r="Z9" s="305"/>
      <c r="AA9" s="303"/>
      <c r="AB9" s="94"/>
      <c r="AC9" s="94"/>
      <c r="AD9" s="94"/>
      <c r="AE9" s="94"/>
      <c r="AL9" s="295"/>
      <c r="AM9" s="306" t="s">
        <v>787</v>
      </c>
      <c r="AN9" s="295"/>
      <c r="AO9" s="96"/>
    </row>
    <row r="10" customFormat="false" ht="15.75" hidden="false" customHeight="false" outlineLevel="0" collapsed="false">
      <c r="B10" s="298" t="s">
        <v>58</v>
      </c>
      <c r="C10" s="299" t="n">
        <v>91.679842</v>
      </c>
      <c r="D10" s="285" t="n">
        <v>0.0394880599344467</v>
      </c>
      <c r="E10" s="299" t="n">
        <v>152.124386</v>
      </c>
      <c r="F10" s="285" t="n">
        <v>0.163850898364173</v>
      </c>
      <c r="G10" s="300" t="s">
        <v>784</v>
      </c>
      <c r="H10" s="301" t="s">
        <v>519</v>
      </c>
      <c r="I10" s="303" t="n">
        <v>48266428</v>
      </c>
      <c r="J10" s="303" t="n">
        <v>56618796</v>
      </c>
      <c r="K10" s="303" t="n">
        <v>60576248</v>
      </c>
      <c r="L10" s="303" t="n">
        <v>65851664</v>
      </c>
      <c r="M10" s="96" t="n">
        <v>0.230349971313827</v>
      </c>
      <c r="N10" s="303" t="n">
        <f aca="false">M10*L10</f>
        <v>15168928.9133678</v>
      </c>
      <c r="O10" s="303" t="n">
        <f aca="false">N10*Z10</f>
        <v>12606634.8777531</v>
      </c>
      <c r="P10" s="96" t="n">
        <f aca="false">O10/$O$4</f>
        <v>0.0939571608432073</v>
      </c>
      <c r="Q10" s="330" t="n">
        <f aca="false">INDEX('Psych Co-Prescription Data'!$H$2:$H$94,MATCH(FR!B10,'Psych Co-Prescription Data'!$C$2:$C$94,0))</f>
        <v>11</v>
      </c>
      <c r="R10" s="304" t="n">
        <v>38247</v>
      </c>
      <c r="S10" s="304" t="n">
        <v>40871</v>
      </c>
      <c r="T10" s="304" t="n">
        <v>24893</v>
      </c>
      <c r="U10" s="304" t="n">
        <v>166527</v>
      </c>
      <c r="V10" s="304" t="n">
        <v>175601</v>
      </c>
      <c r="W10" s="304" t="n">
        <v>122475</v>
      </c>
      <c r="X10" s="305" t="n">
        <f aca="false">U10/(U10+R10)</f>
        <v>0.813223358434176</v>
      </c>
      <c r="Y10" s="305" t="n">
        <f aca="false">V10/(V10+S10)</f>
        <v>0.811194981337078</v>
      </c>
      <c r="Z10" s="305" t="n">
        <f aca="false">W10/(W10+T10)</f>
        <v>0.831082731664948</v>
      </c>
      <c r="AA10" s="303" t="n">
        <f aca="false">M10*L10</f>
        <v>15168928.9133678</v>
      </c>
      <c r="AB10" s="94" t="n">
        <v>2011</v>
      </c>
      <c r="AC10" s="94" t="n">
        <v>11</v>
      </c>
      <c r="AD10" s="94" t="n">
        <v>2007</v>
      </c>
      <c r="AE10" s="94" t="n">
        <v>3</v>
      </c>
      <c r="AL10" s="295"/>
      <c r="AM10" s="307" t="n">
        <v>3837589.26869294</v>
      </c>
      <c r="AN10" s="295"/>
      <c r="AO10" s="96"/>
    </row>
    <row r="11" customFormat="false" ht="15.75" hidden="false" customHeight="false" outlineLevel="0" collapsed="false">
      <c r="B11" s="298" t="s">
        <v>56</v>
      </c>
      <c r="C11" s="299" t="n">
        <v>130.578231</v>
      </c>
      <c r="D11" s="285" t="n">
        <v>0.0688309661307944</v>
      </c>
      <c r="E11" s="299" t="n">
        <v>168.967241</v>
      </c>
      <c r="F11" s="285" t="n">
        <v>0.155537677661571</v>
      </c>
      <c r="G11" s="300" t="s">
        <v>784</v>
      </c>
      <c r="H11" s="301" t="s">
        <v>519</v>
      </c>
      <c r="I11" s="303" t="n">
        <v>42499417</v>
      </c>
      <c r="J11" s="303" t="n">
        <v>43542315</v>
      </c>
      <c r="K11" s="303" t="n">
        <v>44411508</v>
      </c>
      <c r="L11" s="303" t="n">
        <v>46724567</v>
      </c>
      <c r="M11" s="96" t="n">
        <v>0.168603213844252</v>
      </c>
      <c r="N11" s="303" t="n">
        <f aca="false">M11*L11</f>
        <v>7877912.16168109</v>
      </c>
      <c r="O11" s="303" t="n">
        <f aca="false">N11*Z11</f>
        <v>6992775.08993727</v>
      </c>
      <c r="P11" s="96" t="n">
        <f aca="false">O11/$O$4</f>
        <v>0.0521171034329751</v>
      </c>
      <c r="Q11" s="330" t="n">
        <f aca="false">INDEX('Psych Co-Prescription Data'!$H$2:$H$94,MATCH(FR!B11,'Psych Co-Prescription Data'!$C$2:$C$94,0))</f>
        <v>18</v>
      </c>
      <c r="R11" s="304" t="n">
        <v>13493</v>
      </c>
      <c r="S11" s="304" t="n">
        <v>14139</v>
      </c>
      <c r="T11" s="304" t="n">
        <v>8749</v>
      </c>
      <c r="U11" s="304" t="n">
        <v>97236</v>
      </c>
      <c r="V11" s="304" t="n">
        <v>105420</v>
      </c>
      <c r="W11" s="304" t="n">
        <v>69119</v>
      </c>
      <c r="X11" s="305" t="n">
        <f aca="false">U11/(U11+R11)</f>
        <v>0.878143936999341</v>
      </c>
      <c r="Y11" s="305" t="n">
        <f aca="false">V11/(V11+S11)</f>
        <v>0.881740395955135</v>
      </c>
      <c r="Z11" s="305" t="n">
        <f aca="false">W11/(W11+T11)</f>
        <v>0.887643191041249</v>
      </c>
      <c r="AA11" s="303" t="n">
        <f aca="false">M11*L11</f>
        <v>7877912.16168109</v>
      </c>
      <c r="AB11" s="94" t="n">
        <v>2005</v>
      </c>
      <c r="AC11" s="94" t="n">
        <v>4</v>
      </c>
      <c r="AD11" s="94" t="n">
        <v>2014</v>
      </c>
      <c r="AE11" s="94" t="n">
        <v>4</v>
      </c>
      <c r="AL11" s="296"/>
      <c r="AN11" s="296"/>
    </row>
    <row r="12" customFormat="false" ht="15" hidden="false" customHeight="false" outlineLevel="0" collapsed="false">
      <c r="B12" s="298" t="s">
        <v>57</v>
      </c>
      <c r="C12" s="299" t="n">
        <v>114.55283</v>
      </c>
      <c r="D12" s="285" t="n">
        <v>0.0827220227875761</v>
      </c>
      <c r="E12" s="299" t="n">
        <v>147.89434</v>
      </c>
      <c r="F12" s="285" t="n">
        <v>0.142129257173505</v>
      </c>
      <c r="G12" s="300" t="s">
        <v>784</v>
      </c>
      <c r="H12" s="301" t="s">
        <v>528</v>
      </c>
      <c r="I12" s="303" t="n">
        <v>85129831</v>
      </c>
      <c r="J12" s="303" t="n">
        <v>92695490</v>
      </c>
      <c r="K12" s="303" t="n">
        <v>97961799</v>
      </c>
      <c r="L12" s="303" t="n">
        <v>103085631</v>
      </c>
      <c r="M12" s="96" t="n">
        <v>0.263162490177246</v>
      </c>
      <c r="N12" s="303" t="n">
        <f aca="false">M12*L12</f>
        <v>27128271.3554527</v>
      </c>
      <c r="O12" s="303" t="n">
        <f aca="false">N12*Z12</f>
        <v>19981930.2081228</v>
      </c>
      <c r="P12" s="96" t="n">
        <f aca="false">O12/$O$4</f>
        <v>0.148925184930633</v>
      </c>
      <c r="Q12" s="330" t="n">
        <f aca="false">INDEX('Psych Co-Prescription Data'!$H$2:$H$94,MATCH(FR!B12,'Psych Co-Prescription Data'!$C$2:$C$94,0))</f>
        <v>10</v>
      </c>
      <c r="R12" s="304" t="n">
        <v>70990</v>
      </c>
      <c r="S12" s="304" t="n">
        <v>69517</v>
      </c>
      <c r="T12" s="304" t="n">
        <v>45151</v>
      </c>
      <c r="U12" s="304" t="n">
        <v>181470</v>
      </c>
      <c r="V12" s="304" t="n">
        <v>205546</v>
      </c>
      <c r="W12" s="304" t="n">
        <v>126247</v>
      </c>
      <c r="X12" s="305" t="n">
        <f aca="false">U12/(U12+R12)</f>
        <v>0.718806939713222</v>
      </c>
      <c r="Y12" s="305" t="n">
        <f aca="false">V12/(V12+S12)</f>
        <v>0.747268807509552</v>
      </c>
      <c r="Z12" s="305" t="n">
        <f aca="false">W12/(W12+T12)</f>
        <v>0.736572188706986</v>
      </c>
      <c r="AA12" s="303" t="n">
        <f aca="false">M12*L12</f>
        <v>27128271.3554527</v>
      </c>
      <c r="AB12" s="94" t="n">
        <v>1999</v>
      </c>
      <c r="AC12" s="94" t="n">
        <v>8</v>
      </c>
      <c r="AD12" s="94" t="n">
        <v>0</v>
      </c>
      <c r="AE12" s="94" t="n">
        <v>0</v>
      </c>
      <c r="AL12" s="313" t="s">
        <v>788</v>
      </c>
      <c r="AN12" s="313" t="s">
        <v>789</v>
      </c>
    </row>
    <row r="13" customFormat="false" ht="15" hidden="false" customHeight="false" outlineLevel="0" collapsed="false">
      <c r="B13" s="298" t="s">
        <v>89</v>
      </c>
      <c r="C13" s="299" t="n">
        <v>128.844504</v>
      </c>
      <c r="D13" s="285" t="n">
        <v>0.17465272358358</v>
      </c>
      <c r="E13" s="299" t="n">
        <v>136.520154</v>
      </c>
      <c r="F13" s="285" t="n">
        <v>0.139715741485653</v>
      </c>
      <c r="G13" s="300" t="s">
        <v>784</v>
      </c>
      <c r="H13" s="338" t="s">
        <v>785</v>
      </c>
      <c r="I13" s="303" t="n">
        <v>3304729</v>
      </c>
      <c r="J13" s="303" t="n">
        <v>2953094</v>
      </c>
      <c r="K13" s="303" t="n">
        <v>2700629</v>
      </c>
      <c r="L13" s="303" t="n">
        <v>2419750</v>
      </c>
      <c r="M13" s="96" t="n">
        <v>0.202078640180217</v>
      </c>
      <c r="N13" s="303" t="n">
        <f aca="false">M13*L13</f>
        <v>488979.78957608</v>
      </c>
      <c r="O13" s="303" t="n">
        <f aca="false">N13*Z13</f>
        <v>380409.98522398</v>
      </c>
      <c r="P13" s="96" t="n">
        <f aca="false">O13/$O$4</f>
        <v>0.00283519293726242</v>
      </c>
      <c r="Q13" s="330" t="n">
        <f aca="false">INDEX('Psych Co-Prescription Data'!$H$2:$H$94,MATCH(FR!B13,'Psych Co-Prescription Data'!$C$2:$C$94,0))</f>
        <v>14</v>
      </c>
      <c r="R13" s="304" t="n">
        <v>40053</v>
      </c>
      <c r="S13" s="304" t="n">
        <v>38728</v>
      </c>
      <c r="T13" s="304" t="n">
        <v>27164</v>
      </c>
      <c r="U13" s="304" t="n">
        <v>123797</v>
      </c>
      <c r="V13" s="304" t="n">
        <v>119989</v>
      </c>
      <c r="W13" s="304" t="n">
        <v>95178</v>
      </c>
      <c r="X13" s="305" t="n">
        <f aca="false">U13/(U13+R13)</f>
        <v>0.755550808666463</v>
      </c>
      <c r="Y13" s="305" t="n">
        <f aca="false">V13/(V13+S13)</f>
        <v>0.755993371850526</v>
      </c>
      <c r="Z13" s="305" t="n">
        <f aca="false">W13/(W13+T13)</f>
        <v>0.777966683559203</v>
      </c>
      <c r="AA13" s="303" t="n">
        <f aca="false">M13*L13</f>
        <v>488979.78957608</v>
      </c>
      <c r="AB13" s="94" t="n">
        <v>1979</v>
      </c>
      <c r="AC13" s="94" t="n">
        <v>4</v>
      </c>
      <c r="AD13" s="94" t="n">
        <v>0</v>
      </c>
      <c r="AE13" s="94" t="n">
        <v>0</v>
      </c>
      <c r="AL13" s="315" t="n">
        <v>0.53</v>
      </c>
      <c r="AM13" s="152"/>
      <c r="AN13" s="315" t="n">
        <f aca="false">1-AL13</f>
        <v>0.47</v>
      </c>
    </row>
    <row r="14" customFormat="false" ht="15.75" hidden="false" customHeight="false" outlineLevel="0" collapsed="false">
      <c r="B14" s="298" t="s">
        <v>74</v>
      </c>
      <c r="C14" s="299" t="n">
        <v>127.821256</v>
      </c>
      <c r="D14" s="285" t="n">
        <v>0.0646168253472764</v>
      </c>
      <c r="E14" s="299" t="n">
        <v>155.760081</v>
      </c>
      <c r="F14" s="285" t="n">
        <v>0.13301153124162</v>
      </c>
      <c r="G14" s="300" t="s">
        <v>784</v>
      </c>
      <c r="H14" s="338" t="s">
        <v>785</v>
      </c>
      <c r="I14" s="303" t="n">
        <v>19321713</v>
      </c>
      <c r="J14" s="303" t="n">
        <v>18534283</v>
      </c>
      <c r="K14" s="303" t="n">
        <v>17982438</v>
      </c>
      <c r="L14" s="303" t="n">
        <v>17184831</v>
      </c>
      <c r="M14" s="96" t="n">
        <v>0.159069235170704</v>
      </c>
      <c r="N14" s="303" t="n">
        <f aca="false">M14*L14</f>
        <v>2733577.9237078</v>
      </c>
      <c r="O14" s="303" t="n">
        <f aca="false">N14*Z14</f>
        <v>2073034.66889335</v>
      </c>
      <c r="P14" s="96" t="n">
        <f aca="false">O14/$O$4</f>
        <v>0.0154503127684359</v>
      </c>
      <c r="Q14" s="330" t="n">
        <f aca="false">INDEX('Psych Co-Prescription Data'!$H$2:$H$94,MATCH(FR!B14,'Psych Co-Prescription Data'!$C$2:$C$94,0))</f>
        <v>16</v>
      </c>
      <c r="R14" s="304" t="n">
        <v>42438</v>
      </c>
      <c r="S14" s="304" t="n">
        <v>43401</v>
      </c>
      <c r="T14" s="304" t="n">
        <v>28675</v>
      </c>
      <c r="U14" s="304" t="n">
        <v>133557</v>
      </c>
      <c r="V14" s="304" t="n">
        <v>130350</v>
      </c>
      <c r="W14" s="304" t="n">
        <v>89993</v>
      </c>
      <c r="X14" s="305" t="n">
        <f aca="false">U14/(U14+R14)</f>
        <v>0.758868149663343</v>
      </c>
      <c r="Y14" s="305" t="n">
        <f aca="false">V14/(V14+S14)</f>
        <v>0.750211509574046</v>
      </c>
      <c r="Z14" s="305" t="n">
        <f aca="false">W14/(W14+T14)</f>
        <v>0.758359456635319</v>
      </c>
      <c r="AA14" s="303" t="n">
        <f aca="false">M14*L14</f>
        <v>2733577.9237078</v>
      </c>
      <c r="AB14" s="94" t="n">
        <v>1967</v>
      </c>
      <c r="AC14" s="94" t="n">
        <v>10</v>
      </c>
      <c r="AD14" s="94" t="n">
        <v>0</v>
      </c>
      <c r="AE14" s="94" t="n">
        <v>0</v>
      </c>
      <c r="AL14" s="319" t="n">
        <f aca="false">AL13*$AM$10</f>
        <v>2033922.31240726</v>
      </c>
      <c r="AM14" s="152"/>
      <c r="AN14" s="319" t="n">
        <f aca="false">AN13*$AM$10</f>
        <v>1803666.95628568</v>
      </c>
    </row>
    <row r="15" customFormat="false" ht="15.75" hidden="false" customHeight="false" outlineLevel="0" collapsed="false">
      <c r="B15" s="298" t="s">
        <v>55</v>
      </c>
      <c r="C15" s="299" t="n">
        <v>141.422922</v>
      </c>
      <c r="D15" s="285" t="n">
        <v>0.193382238176994</v>
      </c>
      <c r="E15" s="299" t="n">
        <v>163.356846</v>
      </c>
      <c r="F15" s="285" t="n">
        <v>0.129257173504961</v>
      </c>
      <c r="G15" s="300" t="s">
        <v>784</v>
      </c>
      <c r="H15" s="338" t="s">
        <v>785</v>
      </c>
      <c r="I15" s="303" t="n">
        <v>196869645</v>
      </c>
      <c r="J15" s="303" t="n">
        <v>189588197</v>
      </c>
      <c r="K15" s="303" t="n">
        <v>184530886</v>
      </c>
      <c r="L15" s="303" t="n">
        <v>182496856</v>
      </c>
      <c r="M15" s="96" t="n">
        <v>0.0836581916031324</v>
      </c>
      <c r="N15" s="303" t="n">
        <f aca="false">M15*L15</f>
        <v>15267356.9462173</v>
      </c>
      <c r="O15" s="303" t="n">
        <f aca="false">N15*Z15</f>
        <v>12049199.9543652</v>
      </c>
      <c r="P15" s="96" t="n">
        <f aca="false">O15/$O$4</f>
        <v>0.0898026022901712</v>
      </c>
      <c r="Q15" s="330" t="n">
        <f aca="false">INDEX('Psych Co-Prescription Data'!$H$2:$H$94,MATCH(FR!B15,'Psych Co-Prescription Data'!$C$2:$C$94,0))</f>
        <v>19</v>
      </c>
      <c r="R15" s="304" t="n">
        <v>27999</v>
      </c>
      <c r="S15" s="304" t="n">
        <v>28337</v>
      </c>
      <c r="T15" s="304" t="n">
        <v>18443</v>
      </c>
      <c r="U15" s="304" t="n">
        <v>97865</v>
      </c>
      <c r="V15" s="304" t="n">
        <v>95120</v>
      </c>
      <c r="W15" s="304" t="n">
        <v>69053</v>
      </c>
      <c r="X15" s="305" t="n">
        <f aca="false">U15/(U15+R15)</f>
        <v>0.777545604779762</v>
      </c>
      <c r="Y15" s="305" t="n">
        <f aca="false">V15/(V15+S15)</f>
        <v>0.770470690199827</v>
      </c>
      <c r="Z15" s="305" t="n">
        <f aca="false">W15/(W15+T15)</f>
        <v>0.789213221175825</v>
      </c>
      <c r="AA15" s="303" t="n">
        <f aca="false">M15*L15</f>
        <v>15267356.9462173</v>
      </c>
      <c r="AB15" s="94" t="n">
        <v>1963</v>
      </c>
      <c r="AC15" s="94" t="n">
        <v>6</v>
      </c>
      <c r="AD15" s="94" t="n">
        <v>0</v>
      </c>
      <c r="AE15" s="94" t="n">
        <v>0</v>
      </c>
      <c r="AL15" s="296"/>
      <c r="AN15" s="296"/>
    </row>
    <row r="16" customFormat="false" ht="15" hidden="false" customHeight="false" outlineLevel="0" collapsed="false">
      <c r="B16" s="320" t="s">
        <v>76</v>
      </c>
      <c r="C16" s="299"/>
      <c r="D16" s="285"/>
      <c r="E16" s="299"/>
      <c r="F16" s="285"/>
      <c r="G16" s="115"/>
      <c r="H16" s="338"/>
      <c r="I16" s="303" t="n">
        <v>73500895</v>
      </c>
      <c r="J16" s="303" t="n">
        <v>70281155</v>
      </c>
      <c r="K16" s="303" t="n">
        <v>66540896</v>
      </c>
      <c r="L16" s="303" t="n">
        <v>67926780</v>
      </c>
      <c r="M16" s="96" t="n">
        <v>0</v>
      </c>
      <c r="N16" s="303" t="n">
        <f aca="false">M16*L16</f>
        <v>0</v>
      </c>
      <c r="O16" s="303" t="n">
        <f aca="false">N16*Z16</f>
        <v>0</v>
      </c>
      <c r="P16" s="96" t="n">
        <f aca="false">O16/$O$4</f>
        <v>0</v>
      </c>
      <c r="Q16" s="330" t="n">
        <f aca="false">INDEX('Psych Co-Prescription Data'!$H$2:$H$94,MATCH(FR!B16,'Psych Co-Prescription Data'!$C$2:$C$94,0))</f>
        <v>29</v>
      </c>
      <c r="R16" s="304" t="n">
        <v>10477</v>
      </c>
      <c r="S16" s="304" t="n">
        <v>11464</v>
      </c>
      <c r="T16" s="304" t="n">
        <v>6167</v>
      </c>
      <c r="U16" s="304" t="n">
        <v>43170</v>
      </c>
      <c r="V16" s="304" t="n">
        <v>45710</v>
      </c>
      <c r="W16" s="304" t="n">
        <v>31967</v>
      </c>
      <c r="X16" s="305" t="n">
        <f aca="false">U16/(U16+R16)</f>
        <v>0.804704829720208</v>
      </c>
      <c r="Y16" s="305" t="n">
        <f aca="false">V16/(V16+S16)</f>
        <v>0.799489278343303</v>
      </c>
      <c r="Z16" s="305" t="n">
        <f aca="false">W16/(W16+T16)</f>
        <v>0.838280799286726</v>
      </c>
      <c r="AA16" s="303" t="n">
        <f aca="false">M16*L16</f>
        <v>0</v>
      </c>
      <c r="AB16" s="94" t="n">
        <v>1963</v>
      </c>
      <c r="AC16" s="94" t="n">
        <v>10</v>
      </c>
      <c r="AD16" s="94" t="n">
        <v>0</v>
      </c>
      <c r="AE16" s="94" t="n">
        <v>0</v>
      </c>
      <c r="AL16" s="313" t="s">
        <v>794</v>
      </c>
      <c r="AM16" s="152" t="n">
        <v>3729</v>
      </c>
      <c r="AN16" s="313" t="s">
        <v>794</v>
      </c>
      <c r="AO16" s="152" t="n">
        <v>6407</v>
      </c>
    </row>
    <row r="17" customFormat="false" ht="15.75" hidden="false" customHeight="false" outlineLevel="0" collapsed="false">
      <c r="B17" s="308" t="s">
        <v>71</v>
      </c>
      <c r="C17" s="309" t="n">
        <v>76.012384</v>
      </c>
      <c r="D17" s="310" t="n">
        <v>0.0504136101139379</v>
      </c>
      <c r="E17" s="309" t="n">
        <v>126.540541</v>
      </c>
      <c r="F17" s="310" t="n">
        <v>0.0793778492893537</v>
      </c>
      <c r="G17" s="311" t="s">
        <v>784</v>
      </c>
      <c r="H17" s="339" t="s">
        <v>785</v>
      </c>
      <c r="I17" s="303" t="n">
        <v>31745683</v>
      </c>
      <c r="J17" s="303" t="n">
        <v>33051109</v>
      </c>
      <c r="K17" s="303" t="n">
        <v>33377233</v>
      </c>
      <c r="L17" s="303" t="n">
        <v>33960025</v>
      </c>
      <c r="M17" s="96" t="n">
        <v>0.356013745704467</v>
      </c>
      <c r="N17" s="303" t="n">
        <f aca="false">M17*L17</f>
        <v>12090235.7044674</v>
      </c>
      <c r="O17" s="303" t="n">
        <f aca="false">N17*Z17</f>
        <v>7592048.90216517</v>
      </c>
      <c r="P17" s="96" t="n">
        <f aca="false">O17/$O$4</f>
        <v>0.0565834869294927</v>
      </c>
      <c r="Q17" s="330" t="n">
        <f aca="false">INDEX('Psych Co-Prescription Data'!$H$2:$H$94,MATCH(FR!B17,'Psych Co-Prescription Data'!$C$2:$C$94,0))</f>
        <v>35</v>
      </c>
      <c r="R17" s="304" t="n">
        <v>41369</v>
      </c>
      <c r="S17" s="304" t="n">
        <v>25788</v>
      </c>
      <c r="T17" s="304" t="n">
        <v>10346</v>
      </c>
      <c r="U17" s="304" t="n">
        <v>70982</v>
      </c>
      <c r="V17" s="304" t="n">
        <v>33714</v>
      </c>
      <c r="W17" s="304" t="n">
        <v>17462</v>
      </c>
      <c r="X17" s="305" t="n">
        <f aca="false">U17/(U17+R17)</f>
        <v>0.631787879057596</v>
      </c>
      <c r="Y17" s="305" t="n">
        <f aca="false">V17/(V17+S17)</f>
        <v>0.566602803267117</v>
      </c>
      <c r="Z17" s="305" t="n">
        <f aca="false">W17/(W17+T17)</f>
        <v>0.627948791714614</v>
      </c>
      <c r="AA17" s="303" t="n">
        <f aca="false">M17*L17</f>
        <v>12090235.7044674</v>
      </c>
      <c r="AB17" s="94" t="n">
        <v>2010</v>
      </c>
      <c r="AC17" s="94" t="n">
        <v>5</v>
      </c>
      <c r="AD17" s="94" t="n">
        <v>0</v>
      </c>
      <c r="AE17" s="94" t="n">
        <v>0</v>
      </c>
      <c r="AL17" s="321" t="n">
        <f aca="false">AM16/AM17</f>
        <v>0.305730917438714</v>
      </c>
      <c r="AM17" s="152" t="n">
        <v>12197</v>
      </c>
      <c r="AN17" s="321" t="n">
        <f aca="false">AO16/AO17</f>
        <v>0.113360108989897</v>
      </c>
      <c r="AO17" s="152" t="n">
        <v>56519</v>
      </c>
    </row>
    <row r="18" customFormat="false" ht="15.75" hidden="false" customHeight="false" outlineLevel="0" collapsed="false">
      <c r="B18" s="300"/>
      <c r="C18" s="300"/>
      <c r="D18" s="300"/>
      <c r="E18" s="300"/>
      <c r="F18" s="300"/>
      <c r="G18" s="300"/>
      <c r="H18" s="300"/>
      <c r="Q18" s="96"/>
      <c r="R18" s="304"/>
      <c r="S18" s="304"/>
      <c r="T18" s="304"/>
      <c r="U18" s="304"/>
      <c r="V18" s="304"/>
      <c r="W18" s="304"/>
      <c r="X18" s="305"/>
      <c r="Y18" s="305"/>
      <c r="Z18" s="305"/>
      <c r="AL18" s="296"/>
      <c r="AN18" s="296"/>
    </row>
    <row r="19" customFormat="false" ht="15" hidden="false" customHeight="false" outlineLevel="0" collapsed="false">
      <c r="B19" s="300"/>
      <c r="C19" s="300"/>
      <c r="D19" s="300"/>
      <c r="E19" s="300"/>
      <c r="F19" s="300"/>
      <c r="G19" s="300"/>
      <c r="H19" s="300"/>
      <c r="Q19" s="96"/>
      <c r="R19" s="96"/>
      <c r="S19" s="96"/>
      <c r="T19" s="96"/>
      <c r="U19" s="96"/>
      <c r="V19" s="96"/>
      <c r="W19" s="96"/>
      <c r="X19" s="96"/>
      <c r="Y19" s="96"/>
      <c r="Z19" s="96"/>
      <c r="AL19" s="313" t="s">
        <v>797</v>
      </c>
      <c r="AM19" s="94"/>
      <c r="AN19" s="313" t="s">
        <v>797</v>
      </c>
    </row>
    <row r="20" customFormat="false" ht="15.75" hidden="false" customHeight="false" outlineLevel="0" collapsed="false">
      <c r="B20" s="298" t="s">
        <v>82</v>
      </c>
      <c r="C20" s="299" t="n">
        <v>160.738971</v>
      </c>
      <c r="D20" s="285" t="n">
        <v>0.127360699235211</v>
      </c>
      <c r="E20" s="299" t="n">
        <v>185.059028</v>
      </c>
      <c r="F20" s="285" t="n">
        <v>0.154465004022526</v>
      </c>
      <c r="G20" s="300" t="s">
        <v>820</v>
      </c>
      <c r="H20" s="301"/>
      <c r="I20" s="303" t="n">
        <v>151093566</v>
      </c>
      <c r="J20" s="303" t="n">
        <v>143343302</v>
      </c>
      <c r="K20" s="303" t="n">
        <v>134420950</v>
      </c>
      <c r="L20" s="303" t="n">
        <v>128965618</v>
      </c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303" t="n">
        <f aca="false">M20*L20</f>
        <v>0</v>
      </c>
      <c r="AB20" s="94" t="n">
        <v>1998</v>
      </c>
      <c r="AC20" s="94" t="n">
        <v>1</v>
      </c>
      <c r="AD20" s="94" t="n">
        <v>0</v>
      </c>
      <c r="AE20" s="94" t="n">
        <v>0</v>
      </c>
      <c r="AL20" s="322" t="n">
        <v>175</v>
      </c>
      <c r="AN20" s="322" t="n">
        <v>124</v>
      </c>
    </row>
    <row r="21" customFormat="false" ht="15.75" hidden="false" customHeight="false" outlineLevel="0" collapsed="false">
      <c r="B21" s="316" t="s">
        <v>801</v>
      </c>
      <c r="C21" s="317" t="n">
        <v>89.03268</v>
      </c>
      <c r="D21" s="318" t="n">
        <v>0.33432183549243</v>
      </c>
      <c r="E21" s="317" t="n">
        <v>123.016038</v>
      </c>
      <c r="F21" s="318" t="n">
        <v>0.28425851434701</v>
      </c>
      <c r="G21" s="115"/>
      <c r="AL21" s="296"/>
      <c r="AM21" s="94"/>
      <c r="AN21" s="296"/>
    </row>
    <row r="22" customFormat="false" ht="15" hidden="false" customHeight="false" outlineLevel="0" collapsed="false">
      <c r="B22" s="320" t="s">
        <v>795</v>
      </c>
      <c r="C22" s="299" t="n">
        <v>102.365764</v>
      </c>
      <c r="D22" s="285" t="n">
        <v>0.253472764164195</v>
      </c>
      <c r="E22" s="299" t="n">
        <v>146.207254</v>
      </c>
      <c r="F22" s="285" t="n">
        <v>0.258782515419684</v>
      </c>
      <c r="G22" s="115"/>
      <c r="AL22" s="313" t="s">
        <v>799</v>
      </c>
      <c r="AM22" s="94"/>
      <c r="AN22" s="313" t="s">
        <v>799</v>
      </c>
    </row>
    <row r="23" customFormat="false" ht="15.75" hidden="false" customHeight="false" outlineLevel="0" collapsed="false">
      <c r="B23" s="320" t="s">
        <v>793</v>
      </c>
      <c r="C23" s="299" t="n">
        <v>97.236967</v>
      </c>
      <c r="D23" s="285" t="n">
        <v>0.16466364913376</v>
      </c>
      <c r="E23" s="299" t="n">
        <v>129.908257</v>
      </c>
      <c r="F23" s="285" t="n">
        <v>0.146151783319925</v>
      </c>
      <c r="G23" s="115"/>
      <c r="AL23" s="319" t="n">
        <f aca="false">AL14*AL17*AL20</f>
        <v>108820763.549985</v>
      </c>
      <c r="AM23" s="94"/>
      <c r="AN23" s="319" t="n">
        <f aca="false">AN20*AN17*AN14</f>
        <v>25353521.4605066</v>
      </c>
    </row>
    <row r="24" customFormat="false" ht="15.75" hidden="false" customHeight="false" outlineLevel="0" collapsed="false">
      <c r="B24" s="320" t="s">
        <v>796</v>
      </c>
      <c r="C24" s="299" t="n">
        <v>91.827397</v>
      </c>
      <c r="D24" s="285" t="n">
        <v>0.113937880443265</v>
      </c>
      <c r="E24" s="299" t="n">
        <v>118.873494</v>
      </c>
      <c r="F24" s="285" t="n">
        <v>0.133547868061142</v>
      </c>
      <c r="G24" s="115"/>
      <c r="AL24" s="323"/>
      <c r="AM24" s="94"/>
      <c r="AN24" s="323"/>
    </row>
    <row r="25" customFormat="false" ht="15" hidden="false" customHeight="false" outlineLevel="0" collapsed="false">
      <c r="B25" s="320" t="s">
        <v>800</v>
      </c>
      <c r="C25" s="299" t="n">
        <v>93.015552</v>
      </c>
      <c r="D25" s="285" t="n">
        <v>0.200717964726081</v>
      </c>
      <c r="E25" s="299" t="n">
        <v>125.455466</v>
      </c>
      <c r="F25" s="285" t="n">
        <v>0.132475194422097</v>
      </c>
      <c r="G25" s="115"/>
      <c r="AL25" s="324"/>
      <c r="AM25" s="306" t="s">
        <v>786</v>
      </c>
      <c r="AN25" s="324"/>
    </row>
    <row r="26" customFormat="false" ht="15.75" hidden="false" customHeight="false" outlineLevel="0" collapsed="false">
      <c r="B26" s="320" t="s">
        <v>814</v>
      </c>
      <c r="C26" s="299" t="n">
        <v>169.074951</v>
      </c>
      <c r="D26" s="285" t="n">
        <v>0.0791321991571718</v>
      </c>
      <c r="E26" s="299" t="n">
        <v>176.627753</v>
      </c>
      <c r="F26" s="285" t="n">
        <v>0.121748458031644</v>
      </c>
      <c r="G26" s="115"/>
      <c r="AL26" s="296"/>
      <c r="AM26" s="307" t="n">
        <f aca="false">AL23+AN23</f>
        <v>134174285.010492</v>
      </c>
      <c r="AN26" s="296"/>
    </row>
    <row r="27" customFormat="false" ht="15.75" hidden="false" customHeight="false" outlineLevel="0" collapsed="false">
      <c r="B27" s="320" t="s">
        <v>792</v>
      </c>
      <c r="C27" s="299" t="n">
        <v>93.609412</v>
      </c>
      <c r="D27" s="285" t="n">
        <v>0.0663336975183393</v>
      </c>
      <c r="E27" s="299" t="n">
        <v>144.190813</v>
      </c>
      <c r="F27" s="285" t="n">
        <v>0.0758916599624564</v>
      </c>
      <c r="G27" s="115"/>
      <c r="AL27" s="326"/>
      <c r="AN27" s="326"/>
    </row>
    <row r="28" customFormat="false" ht="15" hidden="false" customHeight="false" outlineLevel="0" collapsed="false">
      <c r="B28" s="320" t="s">
        <v>791</v>
      </c>
      <c r="C28" s="299" t="n">
        <v>95.015025</v>
      </c>
      <c r="D28" s="285" t="n">
        <v>0.0934914936787888</v>
      </c>
      <c r="E28" s="299" t="n">
        <v>136.304878</v>
      </c>
      <c r="F28" s="285" t="n">
        <v>0.0439796192008581</v>
      </c>
      <c r="G28" s="115"/>
      <c r="AL28" s="296"/>
      <c r="AM28" s="306" t="s">
        <v>805</v>
      </c>
      <c r="AN28" s="296"/>
    </row>
    <row r="29" customFormat="false" ht="15.75" hidden="false" customHeight="false" outlineLevel="0" collapsed="false">
      <c r="B29" s="320" t="s">
        <v>811</v>
      </c>
      <c r="C29" s="299" t="n">
        <v>111.671141</v>
      </c>
      <c r="D29" s="285" t="n">
        <v>0.0232558139534884</v>
      </c>
      <c r="E29" s="299" t="n">
        <v>124.359155</v>
      </c>
      <c r="F29" s="285" t="n">
        <v>0.0380799141861089</v>
      </c>
      <c r="G29" s="115"/>
      <c r="AL29" s="296"/>
      <c r="AM29" s="327" t="n">
        <f aca="false">AT24</f>
        <v>0</v>
      </c>
      <c r="AN29" s="296"/>
    </row>
    <row r="30" customFormat="false" ht="15" hidden="false" customHeight="false" outlineLevel="0" collapsed="false">
      <c r="B30" s="320" t="s">
        <v>802</v>
      </c>
      <c r="C30" s="299" t="n">
        <v>138.038462</v>
      </c>
      <c r="D30" s="285" t="n">
        <v>0.0162322459809583</v>
      </c>
      <c r="E30" s="299" t="n">
        <v>150.729412</v>
      </c>
      <c r="F30" s="285" t="n">
        <v>0.0227943148297131</v>
      </c>
      <c r="G30" s="115"/>
      <c r="AL30" s="296"/>
      <c r="AN30" s="296"/>
    </row>
    <row r="31" customFormat="false" ht="15" hidden="false" customHeight="false" outlineLevel="0" collapsed="false">
      <c r="B31" s="320" t="s">
        <v>812</v>
      </c>
      <c r="C31" s="299" t="n">
        <v>75.933962</v>
      </c>
      <c r="D31" s="285" t="n">
        <v>0.0165444045575152</v>
      </c>
      <c r="E31" s="299" t="n">
        <v>104.073171</v>
      </c>
      <c r="F31" s="285" t="n">
        <v>0.0109949048002145</v>
      </c>
      <c r="G31" s="115"/>
      <c r="AL31" s="296"/>
      <c r="AM31" s="303" t="n">
        <f aca="false">AL23+AN23</f>
        <v>134174285.010492</v>
      </c>
      <c r="AN31" s="296"/>
    </row>
    <row r="32" customFormat="false" ht="15" hidden="false" customHeight="false" outlineLevel="0" collapsed="false">
      <c r="B32" s="320" t="s">
        <v>809</v>
      </c>
      <c r="C32" s="299" t="n">
        <v>161.227273</v>
      </c>
      <c r="D32" s="285" t="n">
        <v>0.0034337443421258</v>
      </c>
      <c r="E32" s="299" t="n">
        <v>115.47619</v>
      </c>
      <c r="F32" s="285" t="n">
        <v>0.00563153660498793</v>
      </c>
      <c r="G32" s="115"/>
      <c r="AL32" s="296"/>
      <c r="AM32" s="328" t="n">
        <f aca="false">AM31-AM7</f>
        <v>0</v>
      </c>
      <c r="AN32" s="296"/>
    </row>
    <row r="33" customFormat="false" ht="15" hidden="false" customHeight="false" outlineLevel="0" collapsed="false">
      <c r="B33" s="320" t="s">
        <v>804</v>
      </c>
      <c r="C33" s="299" t="n">
        <v>0</v>
      </c>
      <c r="D33" s="285" t="n">
        <v>0</v>
      </c>
      <c r="E33" s="299" t="n">
        <v>0</v>
      </c>
      <c r="F33" s="285" t="n">
        <v>0</v>
      </c>
      <c r="G33" s="115"/>
    </row>
    <row r="34" customFormat="false" ht="15" hidden="false" customHeight="false" outlineLevel="0" collapsed="false">
      <c r="B34" s="320" t="s">
        <v>73</v>
      </c>
      <c r="C34" s="299" t="n">
        <v>0</v>
      </c>
      <c r="D34" s="285" t="n">
        <v>0</v>
      </c>
      <c r="E34" s="299" t="n">
        <v>0</v>
      </c>
      <c r="F34" s="285" t="n">
        <v>0</v>
      </c>
      <c r="G34" s="115"/>
    </row>
    <row r="35" customFormat="false" ht="15" hidden="false" customHeight="false" outlineLevel="0" collapsed="false">
      <c r="B35" s="320" t="s">
        <v>798</v>
      </c>
      <c r="C35" s="299" t="n">
        <v>0</v>
      </c>
      <c r="D35" s="285" t="n">
        <v>0</v>
      </c>
      <c r="E35" s="299" t="n">
        <v>0</v>
      </c>
      <c r="F35" s="285" t="n">
        <v>0</v>
      </c>
      <c r="G35" s="115"/>
    </row>
    <row r="36" customFormat="false" ht="15" hidden="false" customHeight="false" outlineLevel="0" collapsed="false">
      <c r="B36" s="320" t="s">
        <v>806</v>
      </c>
      <c r="C36" s="299" t="n">
        <v>0</v>
      </c>
      <c r="D36" s="285" t="n">
        <v>0</v>
      </c>
      <c r="E36" s="299" t="n">
        <v>0</v>
      </c>
      <c r="F36" s="285" t="n">
        <v>0</v>
      </c>
      <c r="G36" s="115"/>
    </row>
    <row r="37" customFormat="false" ht="15" hidden="false" customHeight="false" outlineLevel="0" collapsed="false">
      <c r="B37" s="320" t="s">
        <v>807</v>
      </c>
      <c r="C37" s="299" t="n">
        <v>0</v>
      </c>
      <c r="D37" s="285" t="n">
        <v>0</v>
      </c>
      <c r="E37" s="299" t="n">
        <v>0</v>
      </c>
      <c r="F37" s="285" t="n">
        <v>0</v>
      </c>
      <c r="G37" s="115"/>
    </row>
    <row r="38" customFormat="false" ht="15" hidden="false" customHeight="false" outlineLevel="0" collapsed="false">
      <c r="B38" s="320" t="s">
        <v>808</v>
      </c>
      <c r="C38" s="299" t="n">
        <v>0</v>
      </c>
      <c r="D38" s="285" t="n">
        <v>0</v>
      </c>
      <c r="E38" s="299" t="n">
        <v>0</v>
      </c>
      <c r="F38" s="285" t="n">
        <v>0</v>
      </c>
      <c r="G38" s="115"/>
    </row>
    <row r="39" customFormat="false" ht="15" hidden="false" customHeight="false" outlineLevel="0" collapsed="false">
      <c r="B39" s="320" t="s">
        <v>78</v>
      </c>
      <c r="C39" s="299" t="n">
        <v>0</v>
      </c>
      <c r="D39" s="285" t="n">
        <v>0</v>
      </c>
      <c r="E39" s="299" t="n">
        <v>0</v>
      </c>
      <c r="F39" s="285" t="n">
        <v>0</v>
      </c>
      <c r="G39" s="115"/>
    </row>
    <row r="40" customFormat="false" ht="15" hidden="false" customHeight="false" outlineLevel="0" collapsed="false">
      <c r="B40" s="320" t="s">
        <v>810</v>
      </c>
      <c r="C40" s="299" t="n">
        <v>0</v>
      </c>
      <c r="D40" s="285" t="n">
        <v>0</v>
      </c>
      <c r="E40" s="299" t="n">
        <v>0</v>
      </c>
      <c r="F40" s="285" t="n">
        <v>0</v>
      </c>
      <c r="G40" s="115"/>
    </row>
    <row r="41" customFormat="false" ht="15" hidden="false" customHeight="false" outlineLevel="0" collapsed="false">
      <c r="B41" s="320" t="s">
        <v>81</v>
      </c>
      <c r="C41" s="299" t="n">
        <v>0</v>
      </c>
      <c r="D41" s="285" t="n">
        <v>0</v>
      </c>
      <c r="E41" s="299" t="n">
        <v>0</v>
      </c>
      <c r="F41" s="285" t="n">
        <v>0</v>
      </c>
      <c r="G41" s="115"/>
    </row>
    <row r="42" customFormat="false" ht="15" hidden="false" customHeight="false" outlineLevel="0" collapsed="false">
      <c r="B42" s="320" t="s">
        <v>803</v>
      </c>
      <c r="C42" s="299" t="n">
        <v>0</v>
      </c>
      <c r="D42" s="285" t="n">
        <v>0</v>
      </c>
      <c r="E42" s="299" t="n">
        <v>0</v>
      </c>
      <c r="F42" s="285" t="n">
        <v>0</v>
      </c>
      <c r="G42" s="115"/>
    </row>
    <row r="43" customFormat="false" ht="15" hidden="false" customHeight="false" outlineLevel="0" collapsed="false">
      <c r="B43" s="320" t="s">
        <v>622</v>
      </c>
      <c r="C43" s="299" t="n">
        <v>0</v>
      </c>
      <c r="D43" s="285" t="n">
        <v>0</v>
      </c>
      <c r="E43" s="299" t="n">
        <v>0</v>
      </c>
      <c r="F43" s="285" t="n">
        <v>0</v>
      </c>
      <c r="G43" s="115"/>
    </row>
    <row r="44" customFormat="false" ht="15" hidden="false" customHeight="false" outlineLevel="0" collapsed="false">
      <c r="B44" s="320" t="s">
        <v>85</v>
      </c>
      <c r="C44" s="299" t="n">
        <v>0</v>
      </c>
      <c r="D44" s="285" t="n">
        <v>0</v>
      </c>
      <c r="E44" s="299" t="n">
        <v>0</v>
      </c>
      <c r="F44" s="285" t="n">
        <v>0</v>
      </c>
      <c r="G44" s="115"/>
    </row>
    <row r="45" customFormat="false" ht="15" hidden="false" customHeight="false" outlineLevel="0" collapsed="false">
      <c r="B45" s="320" t="s">
        <v>79</v>
      </c>
      <c r="C45" s="299" t="n">
        <v>0</v>
      </c>
      <c r="D45" s="285" t="n">
        <v>0</v>
      </c>
      <c r="E45" s="299" t="n">
        <v>0</v>
      </c>
      <c r="F45" s="285" t="n">
        <v>0</v>
      </c>
      <c r="G45" s="115"/>
    </row>
    <row r="46" customFormat="false" ht="15" hidden="false" customHeight="false" outlineLevel="0" collapsed="false">
      <c r="B46" s="320" t="s">
        <v>59</v>
      </c>
      <c r="C46" s="299" t="n">
        <v>0</v>
      </c>
      <c r="D46" s="285" t="n">
        <v>0</v>
      </c>
      <c r="E46" s="299" t="n">
        <v>0</v>
      </c>
      <c r="F46" s="285" t="n">
        <v>0</v>
      </c>
      <c r="G46" s="115"/>
    </row>
    <row r="47" customFormat="false" ht="15" hidden="false" customHeight="false" outlineLevel="0" collapsed="false">
      <c r="B47" s="320" t="s">
        <v>87</v>
      </c>
      <c r="C47" s="299" t="n">
        <v>0</v>
      </c>
      <c r="D47" s="285" t="n">
        <v>0</v>
      </c>
      <c r="E47" s="299" t="n">
        <v>0</v>
      </c>
      <c r="F47" s="285" t="n">
        <v>0</v>
      </c>
      <c r="G47" s="115"/>
    </row>
    <row r="48" customFormat="false" ht="15" hidden="false" customHeight="false" outlineLevel="0" collapsed="false">
      <c r="B48" s="320" t="s">
        <v>813</v>
      </c>
      <c r="C48" s="299" t="n">
        <v>0</v>
      </c>
      <c r="D48" s="285" t="n">
        <v>0</v>
      </c>
      <c r="E48" s="299" t="n">
        <v>0</v>
      </c>
      <c r="F48" s="285" t="n">
        <v>0</v>
      </c>
      <c r="G48" s="115"/>
    </row>
    <row r="49" customFormat="false" ht="15" hidden="false" customHeight="false" outlineLevel="0" collapsed="false">
      <c r="B49" s="320" t="s">
        <v>815</v>
      </c>
      <c r="C49" s="299" t="n">
        <v>0</v>
      </c>
      <c r="D49" s="285" t="n">
        <v>0</v>
      </c>
      <c r="E49" s="299" t="n">
        <v>0</v>
      </c>
      <c r="F49" s="285" t="n">
        <v>0</v>
      </c>
      <c r="G49" s="115"/>
    </row>
    <row r="50" customFormat="false" ht="15" hidden="false" customHeight="false" outlineLevel="0" collapsed="false">
      <c r="C50" s="329" t="n">
        <v>110.971117971262</v>
      </c>
      <c r="E50" s="329" t="n">
        <v>145.237223078584</v>
      </c>
    </row>
  </sheetData>
  <mergeCells count="5">
    <mergeCell ref="B1:H1"/>
    <mergeCell ref="R3:Z3"/>
    <mergeCell ref="R4:T4"/>
    <mergeCell ref="U4:W4"/>
    <mergeCell ref="X4:Z4"/>
  </mergeCells>
  <conditionalFormatting sqref="D3 F3 D10:D17 C11:C17 F10:F17 E11:E17 C20:F49">
    <cfRule type="containsErrors" priority="2" aboveAverage="0" equalAverage="0" bottom="0" percent="0" rank="0" text="" dxfId="0">
      <formula>0</formula>
    </cfRule>
  </conditionalFormatting>
  <conditionalFormatting sqref="C50:D50 F50">
    <cfRule type="containsErrors" priority="3" aboveAverage="0" equalAverage="0" bottom="0" percent="0" rank="0" text="" dxfId="1">
      <formula>0</formula>
    </cfRule>
  </conditionalFormatting>
  <conditionalFormatting sqref="C10:D10 F10">
    <cfRule type="containsErrors" priority="4" aboveAverage="0" equalAverage="0" bottom="0" percent="0" rank="0" text="" dxfId="2">
      <formula>0</formula>
    </cfRule>
  </conditionalFormatting>
  <conditionalFormatting sqref="C50:D50 F50">
    <cfRule type="containsErrors" priority="5" aboveAverage="0" equalAverage="0" bottom="0" percent="0" rank="0" text="" dxfId="3">
      <formula>0</formula>
    </cfRule>
  </conditionalFormatting>
  <conditionalFormatting sqref="C3:D3 F3">
    <cfRule type="containsErrors" priority="6" aboveAverage="0" equalAverage="0" bottom="0" percent="0" rank="0" text="" dxfId="4">
      <formula>0</formula>
    </cfRule>
  </conditionalFormatting>
  <conditionalFormatting sqref="E50">
    <cfRule type="containsErrors" priority="7" aboveAverage="0" equalAverage="0" bottom="0" percent="0" rank="0" text="" dxfId="5">
      <formula>0</formula>
    </cfRule>
  </conditionalFormatting>
  <conditionalFormatting sqref="E10">
    <cfRule type="containsErrors" priority="8" aboveAverage="0" equalAverage="0" bottom="0" percent="0" rank="0" text="" dxfId="6">
      <formula>0</formula>
    </cfRule>
  </conditionalFormatting>
  <conditionalFormatting sqref="E50">
    <cfRule type="containsErrors" priority="9" aboveAverage="0" equalAverage="0" bottom="0" percent="0" rank="0" text="" dxfId="7">
      <formula>0</formula>
    </cfRule>
  </conditionalFormatting>
  <conditionalFormatting sqref="E3">
    <cfRule type="containsErrors" priority="10" aboveAverage="0" equalAverage="0" bottom="0" percent="0" rank="0" text="" dxfId="8">
      <formula>0</formula>
    </cfRule>
  </conditionalFormatting>
  <conditionalFormatting sqref="D6:D9 F6:F9">
    <cfRule type="containsErrors" priority="11" aboveAverage="0" equalAverage="0" bottom="0" percent="0" rank="0" text="" dxfId="9">
      <formula>0</formula>
    </cfRule>
  </conditionalFormatting>
  <conditionalFormatting sqref="C6:D9 F6:F9">
    <cfRule type="containsErrors" priority="12" aboveAverage="0" equalAverage="0" bottom="0" percent="0" rank="0" text="" dxfId="10">
      <formula>0</formula>
    </cfRule>
  </conditionalFormatting>
  <conditionalFormatting sqref="E6:E9">
    <cfRule type="containsErrors" priority="13" aboveAverage="0" equalAverage="0" bottom="0" percent="0" rank="0" text="" dxfId="11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P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2" min="2" style="0" width="21.57"/>
    <col collapsed="false" customWidth="true" hidden="false" outlineLevel="0" max="6" min="3" style="0" width="8.67"/>
    <col collapsed="false" customWidth="true" hidden="false" outlineLevel="0" max="7" min="7" style="0" width="7.71"/>
    <col collapsed="false" customWidth="true" hidden="false" outlineLevel="0" max="8" min="8" style="0" width="7.57"/>
    <col collapsed="false" customWidth="true" hidden="false" outlineLevel="0" max="12" min="9" style="0" width="8.67"/>
    <col collapsed="false" customWidth="true" hidden="false" outlineLevel="0" max="13" min="13" style="0" width="14.15"/>
    <col collapsed="false" customWidth="true" hidden="false" outlineLevel="0" max="16" min="14" style="0" width="10.29"/>
    <col collapsed="false" customWidth="true" hidden="false" outlineLevel="0" max="17" min="17" style="0" width="9.42"/>
    <col collapsed="false" customWidth="true" hidden="false" outlineLevel="0" max="26" min="18" style="0" width="7.29"/>
    <col collapsed="false" customWidth="true" hidden="false" outlineLevel="0" max="27" min="27" style="0" width="11.99"/>
    <col collapsed="false" customWidth="true" hidden="false" outlineLevel="0" max="37" min="28" style="0" width="8.67"/>
    <col collapsed="false" customWidth="true" hidden="false" outlineLevel="0" max="38" min="38" style="0" width="13.43"/>
    <col collapsed="false" customWidth="true" hidden="false" outlineLevel="0" max="39" min="39" style="0" width="17.58"/>
    <col collapsed="false" customWidth="true" hidden="false" outlineLevel="0" max="40" min="40" style="0" width="13.57"/>
    <col collapsed="false" customWidth="true" hidden="false" outlineLevel="0" max="41" min="41" style="0" width="7"/>
    <col collapsed="false" customWidth="true" hidden="false" outlineLevel="0" max="1025" min="42" style="0" width="8.67"/>
  </cols>
  <sheetData>
    <row r="1" customFormat="false" ht="15.75" hidden="false" customHeight="true" outlineLevel="0" collapsed="false">
      <c r="B1" s="278" t="s">
        <v>763</v>
      </c>
      <c r="C1" s="278"/>
      <c r="D1" s="278"/>
      <c r="E1" s="278"/>
      <c r="F1" s="278"/>
      <c r="G1" s="278"/>
      <c r="H1" s="278"/>
    </row>
    <row r="2" customFormat="false" ht="15" hidden="false" customHeight="false" outlineLevel="0" collapsed="false">
      <c r="B2" s="279"/>
      <c r="C2" s="280" t="s">
        <v>764</v>
      </c>
      <c r="D2" s="281" t="s">
        <v>764</v>
      </c>
      <c r="E2" s="280" t="s">
        <v>764</v>
      </c>
      <c r="F2" s="281" t="s">
        <v>764</v>
      </c>
      <c r="G2" s="282"/>
      <c r="H2" s="283"/>
    </row>
    <row r="3" customFormat="false" ht="15" hidden="false" customHeight="false" outlineLevel="0" collapsed="false">
      <c r="B3" s="284"/>
      <c r="C3" s="285" t="s">
        <v>765</v>
      </c>
      <c r="D3" s="285" t="s">
        <v>765</v>
      </c>
      <c r="E3" s="285" t="s">
        <v>765</v>
      </c>
      <c r="F3" s="285" t="s">
        <v>765</v>
      </c>
      <c r="G3" s="192"/>
      <c r="H3" s="286"/>
      <c r="R3" s="287" t="s">
        <v>816</v>
      </c>
      <c r="S3" s="287"/>
      <c r="T3" s="287"/>
      <c r="U3" s="287"/>
      <c r="V3" s="287"/>
      <c r="W3" s="287"/>
      <c r="X3" s="287"/>
      <c r="Y3" s="287"/>
      <c r="Z3" s="287"/>
    </row>
    <row r="4" customFormat="false" ht="15" hidden="false" customHeight="false" outlineLevel="0" collapsed="false">
      <c r="B4" s="284"/>
      <c r="C4" s="112" t="s">
        <v>767</v>
      </c>
      <c r="D4" s="112" t="s">
        <v>767</v>
      </c>
      <c r="E4" s="112" t="s">
        <v>818</v>
      </c>
      <c r="F4" s="112" t="s">
        <v>818</v>
      </c>
      <c r="G4" s="192"/>
      <c r="H4" s="286"/>
      <c r="O4" s="288" t="n">
        <f aca="false">SUM(O6:O17)</f>
        <v>180227039.858214</v>
      </c>
      <c r="P4" s="288"/>
      <c r="R4" s="289" t="s">
        <v>768</v>
      </c>
      <c r="S4" s="289"/>
      <c r="T4" s="289"/>
      <c r="U4" s="289" t="s">
        <v>769</v>
      </c>
      <c r="V4" s="289"/>
      <c r="W4" s="289"/>
      <c r="X4" s="289" t="s">
        <v>770</v>
      </c>
      <c r="Y4" s="289"/>
      <c r="Z4" s="289"/>
    </row>
    <row r="5" s="340" customFormat="true" ht="46.5" hidden="false" customHeight="true" outlineLevel="0" collapsed="false">
      <c r="B5" s="341"/>
      <c r="C5" s="112" t="s">
        <v>123</v>
      </c>
      <c r="D5" s="112" t="s">
        <v>123</v>
      </c>
      <c r="E5" s="112" t="s">
        <v>123</v>
      </c>
      <c r="F5" s="112" t="s">
        <v>123</v>
      </c>
      <c r="G5" s="290" t="s">
        <v>771</v>
      </c>
      <c r="H5" s="291" t="s">
        <v>516</v>
      </c>
      <c r="I5" s="293" t="s">
        <v>772</v>
      </c>
      <c r="J5" s="293" t="s">
        <v>773</v>
      </c>
      <c r="K5" s="293" t="s">
        <v>774</v>
      </c>
      <c r="L5" s="293" t="s">
        <v>775</v>
      </c>
      <c r="M5" s="293" t="s">
        <v>776</v>
      </c>
      <c r="N5" s="293" t="s">
        <v>777</v>
      </c>
      <c r="O5" s="293" t="s">
        <v>778</v>
      </c>
      <c r="P5" s="293" t="s">
        <v>817</v>
      </c>
      <c r="Q5" s="293" t="s">
        <v>779</v>
      </c>
      <c r="R5" s="293" t="s">
        <v>780</v>
      </c>
      <c r="S5" s="293" t="s">
        <v>781</v>
      </c>
      <c r="T5" s="293" t="s">
        <v>782</v>
      </c>
      <c r="U5" s="293" t="s">
        <v>780</v>
      </c>
      <c r="V5" s="293" t="s">
        <v>781</v>
      </c>
      <c r="W5" s="293" t="s">
        <v>782</v>
      </c>
      <c r="X5" s="293" t="s">
        <v>780</v>
      </c>
      <c r="Y5" s="293" t="s">
        <v>781</v>
      </c>
      <c r="Z5" s="293" t="s">
        <v>782</v>
      </c>
      <c r="AA5" s="293" t="str">
        <f aca="false">L5 &amp;" MDD"</f>
        <v>Q3 2018 MDD</v>
      </c>
      <c r="AB5" s="342" t="s">
        <v>633</v>
      </c>
      <c r="AC5" s="342" t="s">
        <v>513</v>
      </c>
      <c r="AD5" s="342" t="s">
        <v>783</v>
      </c>
      <c r="AE5" s="342" t="s">
        <v>515</v>
      </c>
      <c r="AL5" s="295"/>
      <c r="AM5" s="296" t="n">
        <v>2018</v>
      </c>
      <c r="AN5" s="295"/>
      <c r="AO5" s="297"/>
    </row>
    <row r="6" customFormat="false" ht="15" hidden="false" customHeight="false" outlineLevel="0" collapsed="false">
      <c r="B6" s="298" t="s">
        <v>57</v>
      </c>
      <c r="C6" s="299" t="n">
        <v>125.046958</v>
      </c>
      <c r="D6" s="285" t="n">
        <v>0.353560154331813</v>
      </c>
      <c r="E6" s="299" t="n">
        <v>171.492565</v>
      </c>
      <c r="F6" s="285" t="n">
        <v>0.267883817427386</v>
      </c>
      <c r="G6" s="300" t="s">
        <v>784</v>
      </c>
      <c r="H6" s="338" t="s">
        <v>528</v>
      </c>
      <c r="I6" s="302" t="n">
        <v>266351844</v>
      </c>
      <c r="J6" s="302" t="n">
        <v>277152911</v>
      </c>
      <c r="K6" s="302" t="n">
        <v>282177087</v>
      </c>
      <c r="L6" s="302" t="n">
        <v>291372375</v>
      </c>
      <c r="M6" s="96" t="n">
        <v>0.477861839547949</v>
      </c>
      <c r="N6" s="303" t="n">
        <f aca="false">M6*L6</f>
        <v>139235739.110955</v>
      </c>
      <c r="O6" s="303" t="n">
        <f aca="false">N6*Z6</f>
        <v>60806802.2215939</v>
      </c>
      <c r="P6" s="96" t="n">
        <f aca="false">O6/$O$4</f>
        <v>0.337390006901467</v>
      </c>
      <c r="Q6" s="330" t="n">
        <f aca="false">INDEX('Psych Co-Prescription Data'!$H$95:$H$348,MATCH(DE!B6,'Psych Co-Prescription Data'!$C$95:$C$348,0))</f>
        <v>3</v>
      </c>
      <c r="R6" s="304" t="n">
        <v>348732</v>
      </c>
      <c r="S6" s="304" t="n">
        <v>465626</v>
      </c>
      <c r="T6" s="304" t="n">
        <v>451971</v>
      </c>
      <c r="U6" s="304" t="n">
        <v>263492</v>
      </c>
      <c r="V6" s="304" t="n">
        <v>376634</v>
      </c>
      <c r="W6" s="304" t="n">
        <v>350418</v>
      </c>
      <c r="X6" s="305" t="n">
        <f aca="false">U6/(U6+R6)</f>
        <v>0.43038495713987</v>
      </c>
      <c r="Y6" s="305" t="n">
        <f aca="false">V6/(V6+S6)</f>
        <v>0.447170707382518</v>
      </c>
      <c r="Z6" s="305" t="n">
        <f aca="false">W6/(W6+T6)</f>
        <v>0.436718349827827</v>
      </c>
      <c r="AA6" s="302" t="n">
        <f aca="false">M6*L6</f>
        <v>139235739.110955</v>
      </c>
      <c r="AB6" s="94" t="n">
        <v>1996</v>
      </c>
      <c r="AC6" s="94" t="n">
        <v>4</v>
      </c>
      <c r="AD6" s="94" t="n">
        <v>0</v>
      </c>
      <c r="AE6" s="94" t="n">
        <v>0</v>
      </c>
      <c r="AL6" s="295"/>
      <c r="AM6" s="306" t="s">
        <v>786</v>
      </c>
      <c r="AN6" s="295"/>
      <c r="AO6" s="96"/>
    </row>
    <row r="7" customFormat="false" ht="15.75" hidden="false" customHeight="false" outlineLevel="0" collapsed="false">
      <c r="B7" s="298" t="s">
        <v>58</v>
      </c>
      <c r="C7" s="299" t="n">
        <v>135.831288</v>
      </c>
      <c r="D7" s="285" t="n">
        <v>0.114345843563662</v>
      </c>
      <c r="E7" s="299" t="n">
        <v>179.274425</v>
      </c>
      <c r="F7" s="285" t="n">
        <v>0.23103734439834</v>
      </c>
      <c r="G7" s="300" t="s">
        <v>784</v>
      </c>
      <c r="H7" s="338" t="s">
        <v>519</v>
      </c>
      <c r="I7" s="302" t="n">
        <v>72023218</v>
      </c>
      <c r="J7" s="302" t="n">
        <v>74165354</v>
      </c>
      <c r="K7" s="302" t="n">
        <v>74493623</v>
      </c>
      <c r="L7" s="302" t="n">
        <v>74608292</v>
      </c>
      <c r="M7" s="96" t="n">
        <v>0.387240308588623</v>
      </c>
      <c r="N7" s="303" t="n">
        <f aca="false">M7*L7</f>
        <v>28891338.0173501</v>
      </c>
      <c r="O7" s="303" t="n">
        <f aca="false">N7*Z7</f>
        <v>17416240.0919909</v>
      </c>
      <c r="P7" s="96" t="n">
        <f aca="false">O7/$O$4</f>
        <v>0.0966350005287349</v>
      </c>
      <c r="Q7" s="330" t="n">
        <f aca="false">INDEX('Psych Co-Prescription Data'!$H$95:$H$348,MATCH(DE!B7,'Psych Co-Prescription Data'!$C$95:$C$348,0))</f>
        <v>2</v>
      </c>
      <c r="R7" s="304" t="n">
        <v>157334</v>
      </c>
      <c r="S7" s="304" t="n">
        <v>211796</v>
      </c>
      <c r="T7" s="304" t="n">
        <v>241684</v>
      </c>
      <c r="U7" s="304" t="n">
        <v>229237</v>
      </c>
      <c r="V7" s="304" t="n">
        <v>336080</v>
      </c>
      <c r="W7" s="304" t="n">
        <v>366814</v>
      </c>
      <c r="X7" s="305" t="n">
        <f aca="false">U7/(U7+R7)</f>
        <v>0.593001026978227</v>
      </c>
      <c r="Y7" s="305" t="n">
        <f aca="false">V7/(V7+S7)</f>
        <v>0.613423475384941</v>
      </c>
      <c r="Z7" s="305" t="n">
        <f aca="false">W7/(W7+T7)</f>
        <v>0.602818743857827</v>
      </c>
      <c r="AA7" s="302" t="n">
        <f aca="false">M7*L7</f>
        <v>28891338.0173501</v>
      </c>
      <c r="AB7" s="94" t="n">
        <v>2000</v>
      </c>
      <c r="AC7" s="94" t="n">
        <v>3</v>
      </c>
      <c r="AD7" s="94" t="n">
        <v>2007</v>
      </c>
      <c r="AE7" s="94" t="n">
        <v>3</v>
      </c>
      <c r="AL7" s="295"/>
      <c r="AM7" s="307" t="n">
        <f aca="false">O4</f>
        <v>180227039.858214</v>
      </c>
      <c r="AN7" s="295"/>
      <c r="AO7" s="96"/>
    </row>
    <row r="8" customFormat="false" ht="15.75" hidden="false" customHeight="false" outlineLevel="0" collapsed="false">
      <c r="B8" s="298" t="s">
        <v>87</v>
      </c>
      <c r="C8" s="299" t="n">
        <v>107.52234</v>
      </c>
      <c r="D8" s="285" t="n">
        <v>0.109902958026423</v>
      </c>
      <c r="E8" s="299" t="n">
        <v>157.308431</v>
      </c>
      <c r="F8" s="285" t="n">
        <v>0.15551867219917</v>
      </c>
      <c r="G8" s="300" t="s">
        <v>784</v>
      </c>
      <c r="H8" s="338" t="s">
        <v>785</v>
      </c>
      <c r="I8" s="302" t="n">
        <v>86193990</v>
      </c>
      <c r="J8" s="302" t="n">
        <v>83807428</v>
      </c>
      <c r="K8" s="302" t="n">
        <v>80842018</v>
      </c>
      <c r="L8" s="302" t="n">
        <v>78811427</v>
      </c>
      <c r="M8" s="96" t="n">
        <v>0.403853469263542</v>
      </c>
      <c r="N8" s="303" t="n">
        <f aca="false">M8*L8</f>
        <v>31828268.2115604</v>
      </c>
      <c r="O8" s="303" t="n">
        <f aca="false">N8*Z8</f>
        <v>16113235.376648</v>
      </c>
      <c r="P8" s="96" t="n">
        <f aca="false">O8/$O$4</f>
        <v>0.0894052046203743</v>
      </c>
      <c r="Q8" s="330" t="n">
        <f aca="false">INDEX('Psych Co-Prescription Data'!$H$95:$H$348,MATCH(DE!B8,'Psych Co-Prescription Data'!$C$95:$C$348,0))</f>
        <v>8</v>
      </c>
      <c r="R8" s="304" t="n">
        <v>102089</v>
      </c>
      <c r="S8" s="304" t="n">
        <v>126402</v>
      </c>
      <c r="T8" s="304" t="n">
        <v>123762</v>
      </c>
      <c r="U8" s="304" t="n">
        <v>99016</v>
      </c>
      <c r="V8" s="304" t="n">
        <v>123285</v>
      </c>
      <c r="W8" s="304" t="n">
        <v>126898</v>
      </c>
      <c r="X8" s="305" t="n">
        <f aca="false">U8/(U8+R8)</f>
        <v>0.492359712587952</v>
      </c>
      <c r="Y8" s="305" t="n">
        <f aca="false">V8/(V8+S8)</f>
        <v>0.49375818524793</v>
      </c>
      <c r="Z8" s="305" t="n">
        <f aca="false">W8/(W8+T8)</f>
        <v>0.506255485518232</v>
      </c>
      <c r="AA8" s="302" t="n">
        <f aca="false">M8*L8</f>
        <v>31828268.2115604</v>
      </c>
      <c r="AB8" s="94" t="n">
        <v>1965</v>
      </c>
      <c r="AC8" s="94" t="n">
        <v>10</v>
      </c>
      <c r="AD8" s="94" t="n">
        <v>0</v>
      </c>
      <c r="AE8" s="94" t="n">
        <v>0</v>
      </c>
      <c r="AL8" s="295"/>
      <c r="AM8" s="107"/>
      <c r="AN8" s="295"/>
      <c r="AO8" s="96"/>
    </row>
    <row r="9" customFormat="false" ht="15" hidden="false" customHeight="false" outlineLevel="0" collapsed="false">
      <c r="B9" s="298" t="s">
        <v>85</v>
      </c>
      <c r="C9" s="299" t="n">
        <v>114.535628</v>
      </c>
      <c r="D9" s="285" t="n">
        <v>0.193616274991231</v>
      </c>
      <c r="E9" s="299" t="n">
        <v>153.827059</v>
      </c>
      <c r="F9" s="285" t="n">
        <v>0.141078838174274</v>
      </c>
      <c r="G9" s="300" t="s">
        <v>784</v>
      </c>
      <c r="H9" s="338" t="s">
        <v>785</v>
      </c>
      <c r="I9" s="302" t="n">
        <v>201563214</v>
      </c>
      <c r="J9" s="302" t="n">
        <v>199133537</v>
      </c>
      <c r="K9" s="302" t="n">
        <v>194896186</v>
      </c>
      <c r="L9" s="302" t="n">
        <v>193444234</v>
      </c>
      <c r="M9" s="96" t="n">
        <v>0.329732839961266</v>
      </c>
      <c r="N9" s="303" t="n">
        <f aca="false">M9*L9</f>
        <v>63784916.6509518</v>
      </c>
      <c r="O9" s="303" t="n">
        <f aca="false">N9*Z9</f>
        <v>17985076.1957592</v>
      </c>
      <c r="P9" s="96" t="n">
        <f aca="false">O9/$O$4</f>
        <v>0.0997912200628062</v>
      </c>
      <c r="Q9" s="330" t="n">
        <f aca="false">INDEX('Psych Co-Prescription Data'!$H$95:$H$348,MATCH(DE!B9,'Psych Co-Prescription Data'!$C$95:$C$348,0))</f>
        <v>15</v>
      </c>
      <c r="R9" s="304" t="n">
        <v>160906</v>
      </c>
      <c r="S9" s="304" t="n">
        <v>210404</v>
      </c>
      <c r="T9" s="304" t="n">
        <v>223159</v>
      </c>
      <c r="U9" s="304" t="n">
        <v>60247</v>
      </c>
      <c r="V9" s="304" t="n">
        <v>74429</v>
      </c>
      <c r="W9" s="304" t="n">
        <v>87632</v>
      </c>
      <c r="X9" s="305" t="n">
        <f aca="false">U9/(U9+R9)</f>
        <v>0.272422259702559</v>
      </c>
      <c r="Y9" s="305" t="n">
        <f aca="false">V9/(V9+S9)</f>
        <v>0.261307502992982</v>
      </c>
      <c r="Z9" s="305" t="n">
        <f aca="false">W9/(W9+T9)</f>
        <v>0.281964406948721</v>
      </c>
      <c r="AA9" s="302" t="n">
        <f aca="false">M9*L9</f>
        <v>63784916.6509518</v>
      </c>
      <c r="AB9" s="94" t="n">
        <v>1962</v>
      </c>
      <c r="AC9" s="94" t="n">
        <v>1</v>
      </c>
      <c r="AD9" s="94" t="n">
        <v>0</v>
      </c>
      <c r="AE9" s="94" t="n">
        <v>0</v>
      </c>
      <c r="AL9" s="295"/>
      <c r="AM9" s="306" t="s">
        <v>787</v>
      </c>
      <c r="AN9" s="295"/>
      <c r="AO9" s="96"/>
    </row>
    <row r="10" customFormat="false" ht="15.75" hidden="false" customHeight="false" outlineLevel="0" collapsed="false">
      <c r="B10" s="298" t="s">
        <v>86</v>
      </c>
      <c r="C10" s="299"/>
      <c r="D10" s="285"/>
      <c r="E10" s="299"/>
      <c r="F10" s="285"/>
      <c r="G10" s="300"/>
      <c r="H10" s="338"/>
      <c r="I10" s="302" t="n">
        <v>99261377</v>
      </c>
      <c r="J10" s="302" t="n">
        <v>98777193</v>
      </c>
      <c r="K10" s="302" t="n">
        <v>97854644</v>
      </c>
      <c r="L10" s="302" t="n">
        <v>96224059</v>
      </c>
      <c r="M10" s="96" t="n">
        <v>0.34871304181418</v>
      </c>
      <c r="N10" s="303" t="n">
        <f aca="false">M10*L10</f>
        <v>33554584.3095972</v>
      </c>
      <c r="O10" s="303" t="n">
        <f aca="false">N10*Z10</f>
        <v>0</v>
      </c>
      <c r="P10" s="96" t="n">
        <f aca="false">O10/$O$4</f>
        <v>0</v>
      </c>
      <c r="Q10" s="330" t="n">
        <f aca="false">INDEX('Psych Co-Prescription Data'!$H$95:$H$348,MATCH(DE!B10,'Psych Co-Prescription Data'!$C$95:$C$348,0))</f>
        <v>9</v>
      </c>
      <c r="R10" s="304"/>
      <c r="S10" s="304"/>
      <c r="T10" s="304"/>
      <c r="U10" s="304"/>
      <c r="V10" s="304"/>
      <c r="W10" s="304"/>
      <c r="X10" s="305"/>
      <c r="Y10" s="305"/>
      <c r="Z10" s="305"/>
      <c r="AA10" s="302"/>
      <c r="AB10" s="94"/>
      <c r="AC10" s="94"/>
      <c r="AD10" s="94"/>
      <c r="AE10" s="94"/>
      <c r="AL10" s="295"/>
      <c r="AM10" s="343" t="n">
        <v>3552625.03883681</v>
      </c>
      <c r="AN10" s="295"/>
      <c r="AO10" s="96"/>
    </row>
    <row r="11" customFormat="false" ht="15.75" hidden="false" customHeight="false" outlineLevel="0" collapsed="false">
      <c r="B11" s="298" t="s">
        <v>55</v>
      </c>
      <c r="C11" s="299" t="n">
        <v>125.548902</v>
      </c>
      <c r="D11" s="285" t="n">
        <v>0.175727814801824</v>
      </c>
      <c r="E11" s="299" t="n">
        <v>169.287653</v>
      </c>
      <c r="F11" s="285" t="n">
        <v>0.122323651452282</v>
      </c>
      <c r="G11" s="300" t="s">
        <v>784</v>
      </c>
      <c r="H11" s="338" t="s">
        <v>785</v>
      </c>
      <c r="I11" s="302" t="n">
        <v>196869645</v>
      </c>
      <c r="J11" s="302" t="n">
        <v>189588197</v>
      </c>
      <c r="K11" s="302" t="n">
        <v>184530886</v>
      </c>
      <c r="L11" s="302" t="n">
        <v>182496856</v>
      </c>
      <c r="M11" s="96" t="n">
        <v>0.316012765980741</v>
      </c>
      <c r="N11" s="303" t="n">
        <f aca="false">M11*L11</f>
        <v>57671336.2473491</v>
      </c>
      <c r="O11" s="303" t="n">
        <f aca="false">N11*Z11</f>
        <v>24286106.9533439</v>
      </c>
      <c r="P11" s="96" t="n">
        <f aca="false">O11/$O$4</f>
        <v>0.134752848254346</v>
      </c>
      <c r="Q11" s="330" t="n">
        <f aca="false">INDEX('Psych Co-Prescription Data'!$H$95:$H$348,MATCH(DE!B11,'Psych Co-Prescription Data'!$C$95:$C$348,0))</f>
        <v>11</v>
      </c>
      <c r="R11" s="304" t="n">
        <v>111557</v>
      </c>
      <c r="S11" s="304" t="n">
        <v>133573</v>
      </c>
      <c r="T11" s="304" t="n">
        <v>145104</v>
      </c>
      <c r="U11" s="304" t="n">
        <v>81348</v>
      </c>
      <c r="V11" s="304" t="n">
        <v>104927</v>
      </c>
      <c r="W11" s="304" t="n">
        <v>105556</v>
      </c>
      <c r="X11" s="305" t="n">
        <f aca="false">U11/(U11+R11)</f>
        <v>0.421699800419896</v>
      </c>
      <c r="Y11" s="305" t="n">
        <f aca="false">V11/(V11+S11)</f>
        <v>0.439945492662474</v>
      </c>
      <c r="Z11" s="305" t="n">
        <f aca="false">W11/(W11+T11)</f>
        <v>0.421112263624033</v>
      </c>
      <c r="AA11" s="302" t="n">
        <f aca="false">M11*L11</f>
        <v>57671336.2473491</v>
      </c>
      <c r="AB11" s="94" t="n">
        <v>1962</v>
      </c>
      <c r="AC11" s="94" t="n">
        <v>1</v>
      </c>
      <c r="AD11" s="94" t="n">
        <v>0</v>
      </c>
      <c r="AE11" s="94" t="n">
        <v>0</v>
      </c>
      <c r="AL11" s="296"/>
      <c r="AN11" s="296"/>
    </row>
    <row r="12" customFormat="false" ht="15" hidden="false" customHeight="false" outlineLevel="0" collapsed="false">
      <c r="B12" s="298" t="s">
        <v>71</v>
      </c>
      <c r="C12" s="299" t="n">
        <v>103.154545</v>
      </c>
      <c r="D12" s="285" t="n">
        <v>0.0385829650415059</v>
      </c>
      <c r="E12" s="299" t="n">
        <v>175.802817</v>
      </c>
      <c r="F12" s="285" t="n">
        <v>0.0589211618257261</v>
      </c>
      <c r="G12" s="300" t="s">
        <v>784</v>
      </c>
      <c r="H12" s="338" t="s">
        <v>528</v>
      </c>
      <c r="I12" s="302" t="n">
        <v>31745683</v>
      </c>
      <c r="J12" s="302" t="n">
        <v>33051109</v>
      </c>
      <c r="K12" s="302" t="n">
        <v>33377233</v>
      </c>
      <c r="L12" s="302" t="n">
        <v>33960025</v>
      </c>
      <c r="M12" s="96" t="n">
        <v>0.569110557988595</v>
      </c>
      <c r="N12" s="303" t="n">
        <f aca="false">M12*L12</f>
        <v>19327008.7770566</v>
      </c>
      <c r="O12" s="303" t="n">
        <f aca="false">N12*Z12</f>
        <v>8934880.00094813</v>
      </c>
      <c r="P12" s="96" t="n">
        <f aca="false">O12/$O$4</f>
        <v>0.0495756907952172</v>
      </c>
      <c r="Q12" s="330" t="n">
        <f aca="false">INDEX('Psych Co-Prescription Data'!$H$95:$H$348,MATCH(DE!B12,'Psych Co-Prescription Data'!$C$95:$C$348,0))</f>
        <v>13</v>
      </c>
      <c r="R12" s="304" t="n">
        <v>85721</v>
      </c>
      <c r="S12" s="304" t="n">
        <v>114028</v>
      </c>
      <c r="T12" s="304" t="n">
        <v>106806</v>
      </c>
      <c r="U12" s="304" t="n">
        <v>52583</v>
      </c>
      <c r="V12" s="304" t="n">
        <v>72952</v>
      </c>
      <c r="W12" s="304" t="n">
        <v>91829</v>
      </c>
      <c r="X12" s="305" t="n">
        <f aca="false">U12/(U12+R12)</f>
        <v>0.380198692734845</v>
      </c>
      <c r="Y12" s="305" t="n">
        <f aca="false">V12/(V12+S12)</f>
        <v>0.39015937533426</v>
      </c>
      <c r="Z12" s="305" t="n">
        <f aca="false">W12/(W12+T12)</f>
        <v>0.4623001988572</v>
      </c>
      <c r="AA12" s="302" t="n">
        <f aca="false">M12*L12</f>
        <v>19327008.7770566</v>
      </c>
      <c r="AB12" s="94" t="n">
        <v>2009</v>
      </c>
      <c r="AC12" s="94" t="n">
        <v>4</v>
      </c>
      <c r="AD12" s="94" t="n">
        <v>0</v>
      </c>
      <c r="AE12" s="94" t="n">
        <v>0</v>
      </c>
      <c r="AL12" s="313" t="s">
        <v>788</v>
      </c>
      <c r="AN12" s="313" t="s">
        <v>789</v>
      </c>
      <c r="AP12" s="0" t="s">
        <v>821</v>
      </c>
    </row>
    <row r="13" customFormat="false" ht="15" hidden="false" customHeight="false" outlineLevel="0" collapsed="false">
      <c r="B13" s="298" t="s">
        <v>73</v>
      </c>
      <c r="C13" s="299" t="n">
        <v>106.873786</v>
      </c>
      <c r="D13" s="285" t="n">
        <v>0.0120425581667251</v>
      </c>
      <c r="E13" s="299" t="n">
        <v>155.042683</v>
      </c>
      <c r="F13" s="285" t="n">
        <v>0.0544398340248963</v>
      </c>
      <c r="G13" s="300" t="s">
        <v>784</v>
      </c>
      <c r="H13" s="338" t="s">
        <v>528</v>
      </c>
      <c r="I13" s="302" t="n">
        <v>22841500</v>
      </c>
      <c r="J13" s="302" t="n">
        <v>25569143</v>
      </c>
      <c r="K13" s="302" t="n">
        <v>29076703</v>
      </c>
      <c r="L13" s="302" t="n">
        <v>32663403</v>
      </c>
      <c r="M13" s="96" t="n">
        <v>0.582173359128014</v>
      </c>
      <c r="N13" s="303" t="n">
        <f aca="false">M13*L13</f>
        <v>19015763.045062</v>
      </c>
      <c r="O13" s="303" t="n">
        <f aca="false">N13*Z13</f>
        <v>7875043.12603412</v>
      </c>
      <c r="P13" s="96" t="n">
        <f aca="false">O13/$O$4</f>
        <v>0.0436951255051931</v>
      </c>
      <c r="Q13" s="330" t="n">
        <f aca="false">INDEX('Psych Co-Prescription Data'!$H$95:$H$348,MATCH(DE!B13,'Psych Co-Prescription Data'!$C$95:$C$348,0))</f>
        <v>12</v>
      </c>
      <c r="R13" s="304" t="n">
        <v>85916</v>
      </c>
      <c r="S13" s="304" t="n">
        <v>134099</v>
      </c>
      <c r="T13" s="304" t="n">
        <v>148627</v>
      </c>
      <c r="U13" s="304" t="n">
        <v>61367</v>
      </c>
      <c r="V13" s="304" t="n">
        <v>92667</v>
      </c>
      <c r="W13" s="304" t="n">
        <v>105060</v>
      </c>
      <c r="X13" s="305" t="n">
        <f aca="false">U13/(U13+R13)</f>
        <v>0.416660442820964</v>
      </c>
      <c r="Y13" s="305" t="n">
        <f aca="false">V13/(V13+S13)</f>
        <v>0.408645916936401</v>
      </c>
      <c r="Z13" s="305" t="n">
        <f aca="false">W13/(W13+T13)</f>
        <v>0.41413237572284</v>
      </c>
      <c r="AA13" s="302" t="n">
        <f aca="false">M13*L13</f>
        <v>19015763.045062</v>
      </c>
      <c r="AB13" s="94" t="n">
        <v>2000</v>
      </c>
      <c r="AC13" s="94" t="n">
        <v>7</v>
      </c>
      <c r="AD13" s="94" t="n">
        <v>0</v>
      </c>
      <c r="AE13" s="94" t="n">
        <v>0</v>
      </c>
      <c r="AL13" s="315" t="n">
        <v>0.63</v>
      </c>
      <c r="AM13" s="152"/>
      <c r="AN13" s="315" t="n">
        <f aca="false">1-AL13</f>
        <v>0.37</v>
      </c>
    </row>
    <row r="14" customFormat="false" ht="15.75" hidden="false" customHeight="false" outlineLevel="0" collapsed="false">
      <c r="B14" s="298" t="s">
        <v>84</v>
      </c>
      <c r="C14" s="299"/>
      <c r="D14" s="285"/>
      <c r="E14" s="299"/>
      <c r="F14" s="285"/>
      <c r="G14" s="300"/>
      <c r="H14" s="338"/>
      <c r="I14" s="302" t="n">
        <v>120199319</v>
      </c>
      <c r="J14" s="302" t="n">
        <v>113977338</v>
      </c>
      <c r="K14" s="302" t="n">
        <v>108292015</v>
      </c>
      <c r="L14" s="302" t="n">
        <v>103212044</v>
      </c>
      <c r="M14" s="96" t="n">
        <v>0.387019106032774</v>
      </c>
      <c r="N14" s="303" t="n">
        <f aca="false">M14*L14</f>
        <v>39945033.0006953</v>
      </c>
      <c r="O14" s="303" t="n">
        <f aca="false">N14*Z14</f>
        <v>0</v>
      </c>
      <c r="P14" s="96" t="n">
        <f aca="false">O14/$O$4</f>
        <v>0</v>
      </c>
      <c r="Q14" s="330" t="n">
        <f aca="false">INDEX('Psych Co-Prescription Data'!$H$95:$H$348,MATCH(DE!B14,'Psych Co-Prescription Data'!$C$95:$C$348,0))</f>
        <v>14</v>
      </c>
      <c r="R14" s="304"/>
      <c r="S14" s="304"/>
      <c r="T14" s="304"/>
      <c r="U14" s="304"/>
      <c r="V14" s="304"/>
      <c r="W14" s="304"/>
      <c r="X14" s="305"/>
      <c r="Y14" s="305"/>
      <c r="Z14" s="305"/>
      <c r="AA14" s="302"/>
      <c r="AB14" s="94"/>
      <c r="AC14" s="94"/>
      <c r="AD14" s="94"/>
      <c r="AE14" s="94"/>
      <c r="AL14" s="319" t="n">
        <f aca="false">AL13*$AM$10</f>
        <v>2238153.77446719</v>
      </c>
      <c r="AM14" s="152"/>
      <c r="AN14" s="319" t="n">
        <f aca="false">AN13*$AM$10</f>
        <v>1314471.26436962</v>
      </c>
    </row>
    <row r="15" customFormat="false" ht="15.75" hidden="false" customHeight="false" outlineLevel="0" collapsed="false">
      <c r="B15" s="298" t="s">
        <v>76</v>
      </c>
      <c r="C15" s="299" t="n">
        <v>169.635514</v>
      </c>
      <c r="D15" s="285" t="n">
        <v>0.0250204606570794</v>
      </c>
      <c r="E15" s="299" t="n">
        <v>219.039474</v>
      </c>
      <c r="F15" s="285" t="n">
        <v>0.0504564315352697</v>
      </c>
      <c r="G15" s="300" t="s">
        <v>784</v>
      </c>
      <c r="H15" s="338" t="s">
        <v>524</v>
      </c>
      <c r="I15" s="302" t="n">
        <v>60537317</v>
      </c>
      <c r="J15" s="302" t="n">
        <v>60241507</v>
      </c>
      <c r="K15" s="302" t="n">
        <v>59362149</v>
      </c>
      <c r="L15" s="302" t="n">
        <v>59715232</v>
      </c>
      <c r="M15" s="96" t="n">
        <v>0.414012738853503</v>
      </c>
      <c r="N15" s="303" t="n">
        <f aca="false">M15*L15</f>
        <v>24722866.7515924</v>
      </c>
      <c r="O15" s="303" t="n">
        <f aca="false">N15*Z15</f>
        <v>16358133.760753</v>
      </c>
      <c r="P15" s="96" t="n">
        <f aca="false">O15/$O$4</f>
        <v>0.0907640372589042</v>
      </c>
      <c r="Q15" s="330" t="n">
        <f aca="false">INDEX('Psych Co-Prescription Data'!$H$95:$H$348,MATCH(DE!B15,'Psych Co-Prescription Data'!$C$95:$C$348,0))</f>
        <v>19</v>
      </c>
      <c r="R15" s="304" t="n">
        <v>39004</v>
      </c>
      <c r="S15" s="304" t="n">
        <v>38831</v>
      </c>
      <c r="T15" s="304" t="n">
        <v>31717</v>
      </c>
      <c r="U15" s="304" t="n">
        <v>55875</v>
      </c>
      <c r="V15" s="304" t="n">
        <v>65166</v>
      </c>
      <c r="W15" s="304" t="n">
        <v>62026</v>
      </c>
      <c r="X15" s="305" t="n">
        <f aca="false">U15/(U15+R15)</f>
        <v>0.588907977529274</v>
      </c>
      <c r="Y15" s="305" t="n">
        <f aca="false">V15/(V15+S15)</f>
        <v>0.626614229256613</v>
      </c>
      <c r="Z15" s="305" t="n">
        <f aca="false">W15/(W15+T15)</f>
        <v>0.661660070618606</v>
      </c>
      <c r="AA15" s="302" t="n">
        <f aca="false">M15*L15</f>
        <v>24722866.7515924</v>
      </c>
      <c r="AB15" s="94" t="n">
        <v>1967</v>
      </c>
      <c r="AC15" s="94" t="n">
        <v>4</v>
      </c>
      <c r="AD15" s="94" t="n">
        <v>0</v>
      </c>
      <c r="AE15" s="94" t="n">
        <v>0</v>
      </c>
      <c r="AL15" s="296"/>
      <c r="AN15" s="296"/>
    </row>
    <row r="16" customFormat="false" ht="15" hidden="false" customHeight="false" outlineLevel="0" collapsed="false">
      <c r="B16" s="298" t="s">
        <v>56</v>
      </c>
      <c r="C16" s="299" t="n">
        <v>93.209302</v>
      </c>
      <c r="D16" s="285" t="n">
        <v>0.00502747573950661</v>
      </c>
      <c r="E16" s="299" t="n">
        <v>143.716981</v>
      </c>
      <c r="F16" s="285" t="n">
        <v>0.0263900414937759</v>
      </c>
      <c r="G16" s="300" t="s">
        <v>784</v>
      </c>
      <c r="H16" s="338" t="s">
        <v>519</v>
      </c>
      <c r="I16" s="302" t="n">
        <v>26791250</v>
      </c>
      <c r="J16" s="302" t="n">
        <v>29656855</v>
      </c>
      <c r="K16" s="302" t="n">
        <v>32048737</v>
      </c>
      <c r="L16" s="302" t="n">
        <v>34637188</v>
      </c>
      <c r="M16" s="96" t="n">
        <v>0.307236735356158</v>
      </c>
      <c r="N16" s="303" t="n">
        <f aca="false">M16*L16</f>
        <v>10641816.5630375</v>
      </c>
      <c r="O16" s="303" t="n">
        <f aca="false">N16*Z16</f>
        <v>6945816.78686596</v>
      </c>
      <c r="P16" s="96" t="n">
        <f aca="false">O16/$O$4</f>
        <v>0.0385392602149504</v>
      </c>
      <c r="Q16" s="330" t="n">
        <f aca="false">INDEX('Psych Co-Prescription Data'!$H$95:$H$348,MATCH(DE!B16,'Psych Co-Prescription Data'!$C$95:$C$348,0))</f>
        <v>30</v>
      </c>
      <c r="R16" s="304" t="n">
        <v>10981</v>
      </c>
      <c r="S16" s="304" t="n">
        <v>15865</v>
      </c>
      <c r="T16" s="304" t="n">
        <v>13436</v>
      </c>
      <c r="U16" s="304" t="n">
        <v>12447</v>
      </c>
      <c r="V16" s="304" t="n">
        <v>18927</v>
      </c>
      <c r="W16" s="304" t="n">
        <v>25250</v>
      </c>
      <c r="X16" s="305" t="n">
        <f aca="false">U16/(U16+R16)</f>
        <v>0.531287348471914</v>
      </c>
      <c r="Y16" s="305" t="n">
        <f aca="false">V16/(V16+S16)</f>
        <v>0.544004368820418</v>
      </c>
      <c r="Z16" s="305" t="n">
        <f aca="false">W16/(W16+T16)</f>
        <v>0.652690895931345</v>
      </c>
      <c r="AA16" s="302" t="n">
        <f aca="false">M16*L16</f>
        <v>10641816.5630375</v>
      </c>
      <c r="AB16" s="94" t="n">
        <v>2004</v>
      </c>
      <c r="AC16" s="94" t="n">
        <v>6</v>
      </c>
      <c r="AD16" s="94" t="n">
        <v>2014</v>
      </c>
      <c r="AE16" s="94" t="n">
        <v>4</v>
      </c>
      <c r="AL16" s="313" t="s">
        <v>794</v>
      </c>
      <c r="AM16" s="152" t="n">
        <v>6025</v>
      </c>
      <c r="AN16" s="313" t="s">
        <v>794</v>
      </c>
      <c r="AO16" s="152" t="n">
        <v>8553</v>
      </c>
    </row>
    <row r="17" customFormat="false" ht="15.75" hidden="false" customHeight="false" outlineLevel="0" collapsed="false">
      <c r="B17" s="308" t="s">
        <v>74</v>
      </c>
      <c r="C17" s="309" t="n">
        <v>167.340206</v>
      </c>
      <c r="D17" s="310" t="n">
        <v>0.0113410499240033</v>
      </c>
      <c r="E17" s="309" t="n">
        <v>187.568345</v>
      </c>
      <c r="F17" s="310" t="n">
        <v>0.0230705394190871</v>
      </c>
      <c r="G17" s="311" t="s">
        <v>784</v>
      </c>
      <c r="H17" s="339" t="s">
        <v>785</v>
      </c>
      <c r="I17" s="302" t="n">
        <v>19321713</v>
      </c>
      <c r="J17" s="302" t="n">
        <v>18534283</v>
      </c>
      <c r="K17" s="302" t="n">
        <v>17982438</v>
      </c>
      <c r="L17" s="302" t="n">
        <v>17184831</v>
      </c>
      <c r="M17" s="96" t="n">
        <v>0.414188102893891</v>
      </c>
      <c r="N17" s="303" t="n">
        <f aca="false">M17*L17</f>
        <v>7117752.55044212</v>
      </c>
      <c r="O17" s="303" t="n">
        <f aca="false">N17*Z17</f>
        <v>3505705.34427731</v>
      </c>
      <c r="P17" s="96" t="n">
        <f aca="false">O17/$O$4</f>
        <v>0.019451605858007</v>
      </c>
      <c r="Q17" s="330" t="n">
        <f aca="false">INDEX('Psych Co-Prescription Data'!$H$95:$H$348,MATCH(DE!B17,'Psych Co-Prescription Data'!$C$95:$C$348,0))</f>
        <v>34</v>
      </c>
      <c r="R17" s="304" t="n">
        <v>19719</v>
      </c>
      <c r="S17" s="304" t="n">
        <v>23901</v>
      </c>
      <c r="T17" s="304" t="n">
        <v>19191</v>
      </c>
      <c r="U17" s="304" t="n">
        <v>12637</v>
      </c>
      <c r="V17" s="304" t="n">
        <v>17866</v>
      </c>
      <c r="W17" s="304" t="n">
        <v>18626</v>
      </c>
      <c r="X17" s="305" t="n">
        <f aca="false">U17/(U17+R17)</f>
        <v>0.390561256026703</v>
      </c>
      <c r="Y17" s="305" t="n">
        <f aca="false">V17/(V17+S17)</f>
        <v>0.427753968443987</v>
      </c>
      <c r="Z17" s="305" t="n">
        <f aca="false">W17/(W17+T17)</f>
        <v>0.49252981463363</v>
      </c>
      <c r="AA17" s="302" t="n">
        <f aca="false">M17*L17</f>
        <v>7117752.55044212</v>
      </c>
      <c r="AB17" s="94" t="n">
        <v>1968</v>
      </c>
      <c r="AC17" s="94" t="n">
        <v>2</v>
      </c>
      <c r="AD17" s="94" t="n">
        <v>0</v>
      </c>
      <c r="AE17" s="94" t="n">
        <v>0</v>
      </c>
      <c r="AL17" s="321" t="n">
        <f aca="false">AM16/AM17</f>
        <v>0.361384357005758</v>
      </c>
      <c r="AM17" s="152" t="n">
        <v>16672</v>
      </c>
      <c r="AN17" s="321" t="n">
        <f aca="false">AO16/AO17</f>
        <v>0.167840813202771</v>
      </c>
      <c r="AO17" s="152" t="n">
        <v>50959</v>
      </c>
    </row>
    <row r="18" customFormat="false" ht="15.75" hidden="false" customHeight="false" outlineLevel="0" collapsed="false">
      <c r="B18" s="300"/>
      <c r="C18" s="300"/>
      <c r="D18" s="300"/>
      <c r="E18" s="300"/>
      <c r="F18" s="300"/>
      <c r="G18" s="300"/>
      <c r="H18" s="300"/>
      <c r="I18" s="302"/>
      <c r="J18" s="302"/>
      <c r="K18" s="302"/>
      <c r="L18" s="302"/>
      <c r="Q18" s="330"/>
      <c r="R18" s="96"/>
      <c r="S18" s="96"/>
      <c r="T18" s="96"/>
      <c r="U18" s="96"/>
      <c r="V18" s="96"/>
      <c r="W18" s="96"/>
      <c r="X18" s="96"/>
      <c r="Y18" s="96"/>
      <c r="Z18" s="96"/>
      <c r="AL18" s="296"/>
      <c r="AN18" s="296"/>
    </row>
    <row r="19" customFormat="false" ht="15" hidden="false" customHeight="false" outlineLevel="0" collapsed="false">
      <c r="B19" s="300"/>
      <c r="C19" s="300"/>
      <c r="D19" s="300"/>
      <c r="E19" s="300"/>
      <c r="F19" s="300"/>
      <c r="G19" s="300"/>
      <c r="H19" s="300"/>
      <c r="I19" s="302"/>
      <c r="J19" s="302"/>
      <c r="K19" s="302"/>
      <c r="L19" s="302"/>
      <c r="Q19" s="330"/>
      <c r="R19" s="96"/>
      <c r="S19" s="96"/>
      <c r="T19" s="96"/>
      <c r="U19" s="96"/>
      <c r="V19" s="96"/>
      <c r="W19" s="96"/>
      <c r="X19" s="96"/>
      <c r="Y19" s="96"/>
      <c r="Z19" s="96"/>
      <c r="AL19" s="313" t="s">
        <v>797</v>
      </c>
      <c r="AM19" s="94"/>
      <c r="AN19" s="313" t="s">
        <v>797</v>
      </c>
    </row>
    <row r="20" customFormat="false" ht="15.75" hidden="false" customHeight="false" outlineLevel="0" collapsed="false">
      <c r="B20" s="298" t="s">
        <v>82</v>
      </c>
      <c r="C20" s="299"/>
      <c r="D20" s="285"/>
      <c r="E20" s="299"/>
      <c r="F20" s="285"/>
      <c r="G20" s="300"/>
      <c r="H20" s="115"/>
      <c r="I20" s="302" t="n">
        <v>236685226</v>
      </c>
      <c r="J20" s="302" t="n">
        <v>234991491</v>
      </c>
      <c r="K20" s="302" t="n">
        <v>230432840</v>
      </c>
      <c r="L20" s="302" t="n">
        <v>225128270</v>
      </c>
      <c r="AA20" s="302" t="n">
        <f aca="false">M20*L20</f>
        <v>0</v>
      </c>
      <c r="AB20" s="94" t="e">
        <f aca="false">INDEX('EU Adj'!$D$3:$H$23,MATCH($B20,'EU Adj'!$A$3:$A$23,0),MATCH($C$5,'EU Adj'!$D$2:$H$2,0))</f>
        <v>#N/A</v>
      </c>
      <c r="AC20" s="94" t="e">
        <f aca="false">INDEX('EU Adj'!$J$3:$N$23,MATCH($B20,'EU Adj'!$A$3:$A$23,0),MATCH($C$5,'EU Adj'!$D$2:$H$2,0))</f>
        <v>#N/A</v>
      </c>
      <c r="AD20" s="94" t="e">
        <f aca="false">INDEX('EU Adj'!$P$3:$T$23,MATCH($B20,'EU Adj'!$A$3:$A$23,0),MATCH($C$5,'EU Adj'!$D$2:$H$2,0))</f>
        <v>#N/A</v>
      </c>
      <c r="AE20" s="94" t="e">
        <f aca="false">INDEX('EU Adj'!$V$3:$Z$23,MATCH($B20,'EU Adj'!$A$3:$A$23,0),MATCH($C$5,'EU Adj'!$D$2:$H$2,0))</f>
        <v>#N/A</v>
      </c>
      <c r="AL20" s="322" t="n">
        <v>186</v>
      </c>
      <c r="AN20" s="322" t="n">
        <v>135</v>
      </c>
    </row>
    <row r="21" customFormat="false" ht="15.75" hidden="false" customHeight="false" outlineLevel="0" collapsed="false">
      <c r="B21" s="316" t="s">
        <v>791</v>
      </c>
      <c r="C21" s="317" t="n">
        <v>125.139592</v>
      </c>
      <c r="D21" s="318" t="n">
        <v>0.378580614988893</v>
      </c>
      <c r="E21" s="317" t="n">
        <v>169.445688</v>
      </c>
      <c r="F21" s="318" t="n">
        <v>0.252116182572614</v>
      </c>
      <c r="G21" s="115"/>
      <c r="H21" s="115"/>
      <c r="AL21" s="296"/>
      <c r="AM21" s="94"/>
      <c r="AN21" s="296"/>
    </row>
    <row r="22" customFormat="false" ht="15" hidden="false" customHeight="false" outlineLevel="0" collapsed="false">
      <c r="B22" s="320" t="s">
        <v>795</v>
      </c>
      <c r="C22" s="299" t="n">
        <v>129.979545</v>
      </c>
      <c r="D22" s="285" t="n">
        <v>0.154331813398807</v>
      </c>
      <c r="E22" s="299" t="n">
        <v>174.459333</v>
      </c>
      <c r="F22" s="285" t="n">
        <v>0.24896265560166</v>
      </c>
      <c r="G22" s="115"/>
      <c r="H22" s="115"/>
      <c r="AL22" s="313" t="s">
        <v>799</v>
      </c>
      <c r="AM22" s="94"/>
      <c r="AN22" s="313" t="s">
        <v>799</v>
      </c>
    </row>
    <row r="23" customFormat="false" ht="15.75" hidden="false" customHeight="false" outlineLevel="0" collapsed="false">
      <c r="B23" s="320" t="s">
        <v>79</v>
      </c>
      <c r="C23" s="299" t="n">
        <v>129.120517</v>
      </c>
      <c r="D23" s="285" t="n">
        <v>0.198877586811645</v>
      </c>
      <c r="E23" s="299" t="n">
        <v>158.06</v>
      </c>
      <c r="F23" s="285" t="n">
        <v>0.12448132780083</v>
      </c>
      <c r="G23" s="115"/>
      <c r="H23" s="115"/>
      <c r="AL23" s="319" t="n">
        <f aca="false">AL14*AL17*AL20</f>
        <v>150443079.855846</v>
      </c>
      <c r="AM23" s="94"/>
      <c r="AN23" s="319" t="n">
        <f aca="false">AN20*AN17*AN14</f>
        <v>29783960.0023687</v>
      </c>
    </row>
    <row r="24" customFormat="false" ht="15.75" hidden="false" customHeight="false" outlineLevel="0" collapsed="false">
      <c r="B24" s="320" t="s">
        <v>796</v>
      </c>
      <c r="C24" s="299" t="n">
        <v>129.922973</v>
      </c>
      <c r="D24" s="285" t="n">
        <v>0.0865193499356951</v>
      </c>
      <c r="E24" s="299" t="n">
        <v>162.869863</v>
      </c>
      <c r="F24" s="285" t="n">
        <v>0.121161825726141</v>
      </c>
      <c r="G24" s="115"/>
      <c r="H24" s="115"/>
      <c r="AL24" s="323"/>
      <c r="AM24" s="94"/>
      <c r="AN24" s="323"/>
    </row>
    <row r="25" customFormat="false" ht="15" hidden="false" customHeight="false" outlineLevel="0" collapsed="false">
      <c r="B25" s="320" t="s">
        <v>808</v>
      </c>
      <c r="C25" s="299" t="n">
        <v>124.777049</v>
      </c>
      <c r="D25" s="285" t="n">
        <v>0.106980007015082</v>
      </c>
      <c r="E25" s="299" t="n">
        <v>162.078014</v>
      </c>
      <c r="F25" s="285" t="n">
        <v>0.11701244813278</v>
      </c>
      <c r="G25" s="115"/>
      <c r="H25" s="115"/>
      <c r="AL25" s="324"/>
      <c r="AM25" s="306" t="s">
        <v>786</v>
      </c>
      <c r="AN25" s="324"/>
    </row>
    <row r="26" customFormat="false" ht="15.75" hidden="false" customHeight="false" outlineLevel="0" collapsed="false">
      <c r="B26" s="320" t="s">
        <v>792</v>
      </c>
      <c r="C26" s="299" t="n">
        <v>116.358238</v>
      </c>
      <c r="D26" s="285" t="n">
        <v>0.0610312171168011</v>
      </c>
      <c r="E26" s="299" t="n">
        <v>156.38685</v>
      </c>
      <c r="F26" s="285" t="n">
        <v>0.108547717842324</v>
      </c>
      <c r="G26" s="115"/>
      <c r="H26" s="115"/>
      <c r="AL26" s="296"/>
      <c r="AM26" s="307" t="n">
        <f aca="false">AL23+AN23</f>
        <v>180227039.858214</v>
      </c>
      <c r="AN26" s="296"/>
    </row>
    <row r="27" customFormat="false" ht="15.75" hidden="false" customHeight="false" outlineLevel="0" collapsed="false">
      <c r="B27" s="320" t="s">
        <v>793</v>
      </c>
      <c r="C27" s="299" t="n">
        <v>109.878788</v>
      </c>
      <c r="D27" s="285" t="n">
        <v>0.0385829533497019</v>
      </c>
      <c r="E27" s="299" t="n">
        <v>154.95599</v>
      </c>
      <c r="F27" s="285" t="n">
        <v>0.0678838174273859</v>
      </c>
      <c r="G27" s="115"/>
      <c r="H27" s="115"/>
      <c r="AL27" s="326"/>
      <c r="AN27" s="326"/>
    </row>
    <row r="28" customFormat="false" ht="15" hidden="false" customHeight="false" outlineLevel="0" collapsed="false">
      <c r="B28" s="320" t="s">
        <v>801</v>
      </c>
      <c r="C28" s="299" t="n">
        <v>92.834225</v>
      </c>
      <c r="D28" s="285" t="n">
        <v>0.0437273471296621</v>
      </c>
      <c r="E28" s="299" t="n">
        <v>138.582245</v>
      </c>
      <c r="F28" s="285" t="n">
        <v>0.0635684647302905</v>
      </c>
      <c r="G28" s="115"/>
      <c r="H28" s="115"/>
      <c r="AL28" s="296"/>
      <c r="AM28" s="306" t="s">
        <v>805</v>
      </c>
      <c r="AN28" s="296"/>
    </row>
    <row r="29" customFormat="false" ht="15.75" hidden="false" customHeight="false" outlineLevel="0" collapsed="false">
      <c r="B29" s="320" t="s">
        <v>800</v>
      </c>
      <c r="C29" s="299" t="n">
        <v>125.456592</v>
      </c>
      <c r="D29" s="285" t="n">
        <v>0.0363615105810827</v>
      </c>
      <c r="E29" s="299" t="n">
        <v>156.227612</v>
      </c>
      <c r="F29" s="285" t="n">
        <v>0.0444813278008299</v>
      </c>
      <c r="G29" s="115"/>
      <c r="H29" s="115"/>
      <c r="AL29" s="296"/>
      <c r="AM29" s="327" t="n">
        <f aca="false">AT24</f>
        <v>0</v>
      </c>
      <c r="AN29" s="296"/>
    </row>
    <row r="30" customFormat="false" ht="15" hidden="false" customHeight="false" outlineLevel="0" collapsed="false">
      <c r="B30" s="320" t="s">
        <v>810</v>
      </c>
      <c r="C30" s="299" t="n">
        <v>67.218905</v>
      </c>
      <c r="D30" s="285" t="n">
        <v>0.0470010522623641</v>
      </c>
      <c r="E30" s="299" t="n">
        <v>100.663265</v>
      </c>
      <c r="F30" s="285" t="n">
        <v>0.0162655601659751</v>
      </c>
      <c r="G30" s="325"/>
      <c r="AL30" s="296"/>
      <c r="AN30" s="296"/>
    </row>
    <row r="31" customFormat="false" ht="15" hidden="false" customHeight="false" outlineLevel="0" collapsed="false">
      <c r="B31" s="320" t="s">
        <v>804</v>
      </c>
      <c r="C31" s="299" t="n">
        <v>0</v>
      </c>
      <c r="D31" s="285" t="n">
        <v>0</v>
      </c>
      <c r="E31" s="299" t="n">
        <v>0</v>
      </c>
      <c r="F31" s="285" t="n">
        <v>0</v>
      </c>
      <c r="G31" s="325"/>
      <c r="AL31" s="296"/>
      <c r="AM31" s="303" t="n">
        <f aca="false">AL23+AN23</f>
        <v>180227039.858214</v>
      </c>
      <c r="AN31" s="296"/>
    </row>
    <row r="32" customFormat="false" ht="15" hidden="false" customHeight="false" outlineLevel="0" collapsed="false">
      <c r="B32" s="320" t="s">
        <v>798</v>
      </c>
      <c r="C32" s="299" t="n">
        <v>0</v>
      </c>
      <c r="D32" s="285" t="n">
        <v>0</v>
      </c>
      <c r="E32" s="299" t="n">
        <v>0</v>
      </c>
      <c r="F32" s="285" t="n">
        <v>0</v>
      </c>
      <c r="G32" s="325"/>
      <c r="AL32" s="296"/>
      <c r="AM32" s="328" t="n">
        <f aca="false">AM31-AM7</f>
        <v>0</v>
      </c>
      <c r="AN32" s="296"/>
    </row>
    <row r="33" customFormat="false" ht="15" hidden="false" customHeight="false" outlineLevel="0" collapsed="false">
      <c r="B33" s="320" t="s">
        <v>806</v>
      </c>
      <c r="C33" s="299" t="n">
        <v>0</v>
      </c>
      <c r="D33" s="285" t="n">
        <v>0</v>
      </c>
      <c r="E33" s="299" t="n">
        <v>0</v>
      </c>
      <c r="F33" s="285" t="n">
        <v>0</v>
      </c>
      <c r="G33" s="325"/>
    </row>
    <row r="34" customFormat="false" ht="15" hidden="false" customHeight="false" outlineLevel="0" collapsed="false">
      <c r="B34" s="320" t="s">
        <v>807</v>
      </c>
      <c r="C34" s="299" t="n">
        <v>0</v>
      </c>
      <c r="D34" s="285" t="n">
        <v>0</v>
      </c>
      <c r="E34" s="299" t="n">
        <v>0</v>
      </c>
      <c r="F34" s="285" t="n">
        <v>0</v>
      </c>
      <c r="G34" s="325"/>
    </row>
    <row r="35" customFormat="false" ht="15" hidden="false" customHeight="false" outlineLevel="0" collapsed="false">
      <c r="B35" s="320" t="s">
        <v>802</v>
      </c>
      <c r="C35" s="299" t="n">
        <v>0</v>
      </c>
      <c r="D35" s="285" t="n">
        <v>0</v>
      </c>
      <c r="E35" s="299" t="n">
        <v>0</v>
      </c>
      <c r="F35" s="285" t="n">
        <v>0</v>
      </c>
      <c r="G35" s="325"/>
    </row>
    <row r="36" customFormat="false" ht="15" hidden="false" customHeight="false" outlineLevel="0" collapsed="false">
      <c r="B36" s="320" t="s">
        <v>809</v>
      </c>
      <c r="C36" s="299" t="n">
        <v>0</v>
      </c>
      <c r="D36" s="285" t="n">
        <v>0</v>
      </c>
      <c r="E36" s="299" t="n">
        <v>0</v>
      </c>
      <c r="F36" s="285" t="n">
        <v>0</v>
      </c>
      <c r="G36" s="325"/>
    </row>
    <row r="37" customFormat="false" ht="15" hidden="false" customHeight="false" outlineLevel="0" collapsed="false">
      <c r="B37" s="320" t="s">
        <v>78</v>
      </c>
      <c r="C37" s="299" t="n">
        <v>0</v>
      </c>
      <c r="D37" s="285" t="n">
        <v>0</v>
      </c>
      <c r="E37" s="299" t="n">
        <v>0</v>
      </c>
      <c r="F37" s="285" t="n">
        <v>0</v>
      </c>
      <c r="G37" s="325"/>
    </row>
    <row r="38" customFormat="false" ht="15" hidden="false" customHeight="false" outlineLevel="0" collapsed="false">
      <c r="B38" s="320" t="s">
        <v>81</v>
      </c>
      <c r="C38" s="299" t="n">
        <v>0</v>
      </c>
      <c r="D38" s="285" t="n">
        <v>0</v>
      </c>
      <c r="E38" s="299" t="n">
        <v>0</v>
      </c>
      <c r="F38" s="285" t="n">
        <v>0</v>
      </c>
      <c r="G38" s="325"/>
    </row>
    <row r="39" customFormat="false" ht="15" hidden="false" customHeight="false" outlineLevel="0" collapsed="false">
      <c r="B39" s="320" t="s">
        <v>803</v>
      </c>
      <c r="C39" s="299" t="n">
        <v>0</v>
      </c>
      <c r="D39" s="285" t="n">
        <v>0</v>
      </c>
      <c r="E39" s="299" t="n">
        <v>0</v>
      </c>
      <c r="F39" s="285" t="n">
        <v>0</v>
      </c>
      <c r="G39" s="325"/>
    </row>
    <row r="40" customFormat="false" ht="15" hidden="false" customHeight="false" outlineLevel="0" collapsed="false">
      <c r="B40" s="320" t="s">
        <v>89</v>
      </c>
      <c r="C40" s="299" t="n">
        <v>0</v>
      </c>
      <c r="D40" s="285" t="n">
        <v>0</v>
      </c>
      <c r="E40" s="299" t="n">
        <v>0</v>
      </c>
      <c r="F40" s="285" t="n">
        <v>0</v>
      </c>
      <c r="G40" s="325"/>
    </row>
    <row r="41" customFormat="false" ht="15" hidden="false" customHeight="false" outlineLevel="0" collapsed="false">
      <c r="B41" s="320" t="s">
        <v>811</v>
      </c>
      <c r="C41" s="299" t="n">
        <v>0</v>
      </c>
      <c r="D41" s="285" t="n">
        <v>0</v>
      </c>
      <c r="E41" s="299" t="n">
        <v>0</v>
      </c>
      <c r="F41" s="285" t="n">
        <v>0</v>
      </c>
      <c r="G41" s="325"/>
    </row>
    <row r="42" customFormat="false" ht="15" hidden="false" customHeight="false" outlineLevel="0" collapsed="false">
      <c r="B42" s="320" t="s">
        <v>622</v>
      </c>
      <c r="C42" s="299" t="n">
        <v>0</v>
      </c>
      <c r="D42" s="285" t="n">
        <v>0</v>
      </c>
      <c r="E42" s="299" t="n">
        <v>0</v>
      </c>
      <c r="F42" s="285" t="n">
        <v>0</v>
      </c>
      <c r="G42" s="325"/>
    </row>
    <row r="43" customFormat="false" ht="15" hidden="false" customHeight="false" outlineLevel="0" collapsed="false">
      <c r="B43" s="320" t="s">
        <v>812</v>
      </c>
      <c r="C43" s="299" t="n">
        <v>0</v>
      </c>
      <c r="D43" s="285" t="n">
        <v>0</v>
      </c>
      <c r="E43" s="299" t="n">
        <v>0</v>
      </c>
      <c r="F43" s="285" t="n">
        <v>0</v>
      </c>
      <c r="G43" s="325"/>
    </row>
    <row r="44" customFormat="false" ht="15" hidden="false" customHeight="false" outlineLevel="0" collapsed="false">
      <c r="B44" s="320" t="s">
        <v>59</v>
      </c>
      <c r="C44" s="299" t="n">
        <v>0</v>
      </c>
      <c r="D44" s="285" t="n">
        <v>0</v>
      </c>
      <c r="E44" s="299" t="n">
        <v>0</v>
      </c>
      <c r="F44" s="285" t="n">
        <v>0</v>
      </c>
      <c r="G44" s="325"/>
    </row>
    <row r="45" customFormat="false" ht="15" hidden="false" customHeight="false" outlineLevel="0" collapsed="false">
      <c r="B45" s="320" t="s">
        <v>813</v>
      </c>
      <c r="C45" s="299" t="n">
        <v>0</v>
      </c>
      <c r="D45" s="285" t="n">
        <v>0</v>
      </c>
      <c r="E45" s="299" t="n">
        <v>0</v>
      </c>
      <c r="F45" s="285" t="n">
        <v>0</v>
      </c>
      <c r="G45" s="325"/>
    </row>
    <row r="46" customFormat="false" ht="15" hidden="false" customHeight="false" outlineLevel="0" collapsed="false">
      <c r="B46" s="320" t="s">
        <v>82</v>
      </c>
      <c r="C46" s="299" t="n">
        <v>0</v>
      </c>
      <c r="D46" s="285" t="n">
        <v>0</v>
      </c>
      <c r="E46" s="299" t="n">
        <v>0</v>
      </c>
      <c r="F46" s="285" t="n">
        <v>0</v>
      </c>
      <c r="G46" s="325"/>
    </row>
    <row r="47" customFormat="false" ht="15" hidden="false" customHeight="false" outlineLevel="0" collapsed="false">
      <c r="B47" s="320" t="s">
        <v>814</v>
      </c>
      <c r="C47" s="299" t="n">
        <v>0</v>
      </c>
      <c r="D47" s="285" t="n">
        <v>0</v>
      </c>
      <c r="E47" s="299" t="n">
        <v>0</v>
      </c>
      <c r="F47" s="285" t="n">
        <v>0</v>
      </c>
      <c r="G47" s="325"/>
    </row>
    <row r="48" customFormat="false" ht="15" hidden="false" customHeight="false" outlineLevel="0" collapsed="false">
      <c r="B48" s="320" t="s">
        <v>815</v>
      </c>
      <c r="C48" s="299" t="n">
        <v>0</v>
      </c>
      <c r="D48" s="285" t="n">
        <v>0</v>
      </c>
      <c r="E48" s="299" t="n">
        <v>0</v>
      </c>
      <c r="F48" s="285" t="n">
        <v>0</v>
      </c>
      <c r="G48" s="325"/>
    </row>
    <row r="49" customFormat="false" ht="15" hidden="false" customHeight="false" outlineLevel="0" collapsed="false">
      <c r="C49" s="329" t="n">
        <v>122.538765043465</v>
      </c>
      <c r="E49" s="329" t="n">
        <v>166.240835725544</v>
      </c>
    </row>
  </sheetData>
  <mergeCells count="5">
    <mergeCell ref="B1:H1"/>
    <mergeCell ref="R3:Z3"/>
    <mergeCell ref="R4:T4"/>
    <mergeCell ref="U4:W4"/>
    <mergeCell ref="X4:Z4"/>
  </mergeCells>
  <conditionalFormatting sqref="D3 D21:D48 D6:D17 C7:C17 F6:F17 E7:E17 C20:F20">
    <cfRule type="containsErrors" priority="2" aboveAverage="0" equalAverage="0" bottom="0" percent="0" rank="0" text="" dxfId="0">
      <formula>0</formula>
    </cfRule>
  </conditionalFormatting>
  <conditionalFormatting sqref="C49:D49">
    <cfRule type="containsErrors" priority="3" aboveAverage="0" equalAverage="0" bottom="0" percent="0" rank="0" text="" dxfId="1">
      <formula>0</formula>
    </cfRule>
  </conditionalFormatting>
  <conditionalFormatting sqref="C6:D6">
    <cfRule type="containsErrors" priority="4" aboveAverage="0" equalAverage="0" bottom="0" percent="0" rank="0" text="" dxfId="2">
      <formula>0</formula>
    </cfRule>
  </conditionalFormatting>
  <conditionalFormatting sqref="C49:D49">
    <cfRule type="containsErrors" priority="5" aboveAverage="0" equalAverage="0" bottom="0" percent="0" rank="0" text="" dxfId="3">
      <formula>0</formula>
    </cfRule>
  </conditionalFormatting>
  <conditionalFormatting sqref="C21:D48">
    <cfRule type="containsErrors" priority="6" aboveAverage="0" equalAverage="0" bottom="0" percent="0" rank="0" text="" dxfId="4">
      <formula>0</formula>
    </cfRule>
  </conditionalFormatting>
  <conditionalFormatting sqref="C3:D3">
    <cfRule type="containsErrors" priority="7" aboveAverage="0" equalAverage="0" bottom="0" percent="0" rank="0" text="" dxfId="5">
      <formula>0</formula>
    </cfRule>
  </conditionalFormatting>
  <conditionalFormatting sqref="D21:D48">
    <cfRule type="containsErrors" priority="8" aboveAverage="0" equalAverage="0" bottom="0" percent="0" rank="0" text="" dxfId="6">
      <formula>0</formula>
    </cfRule>
  </conditionalFormatting>
  <conditionalFormatting sqref="F21:F48">
    <cfRule type="containsErrors" priority="9" aboveAverage="0" equalAverage="0" bottom="0" percent="0" rank="0" text="" dxfId="7">
      <formula>0</formula>
    </cfRule>
  </conditionalFormatting>
  <conditionalFormatting sqref="F21:F48">
    <cfRule type="containsErrors" priority="10" aboveAverage="0" equalAverage="0" bottom="0" percent="0" rank="0" text="" dxfId="8">
      <formula>0</formula>
    </cfRule>
  </conditionalFormatting>
  <conditionalFormatting sqref="F3">
    <cfRule type="containsErrors" priority="11" aboveAverage="0" equalAverage="0" bottom="0" percent="0" rank="0" text="" dxfId="9">
      <formula>0</formula>
    </cfRule>
  </conditionalFormatting>
  <conditionalFormatting sqref="E49">
    <cfRule type="containsErrors" priority="12" aboveAverage="0" equalAverage="0" bottom="0" percent="0" rank="0" text="" dxfId="10">
      <formula>0</formula>
    </cfRule>
  </conditionalFormatting>
  <conditionalFormatting sqref="E6">
    <cfRule type="containsErrors" priority="13" aboveAverage="0" equalAverage="0" bottom="0" percent="0" rank="0" text="" dxfId="11">
      <formula>0</formula>
    </cfRule>
  </conditionalFormatting>
  <conditionalFormatting sqref="E49">
    <cfRule type="containsErrors" priority="14" aboveAverage="0" equalAverage="0" bottom="0" percent="0" rank="0" text="" dxfId="12">
      <formula>0</formula>
    </cfRule>
  </conditionalFormatting>
  <conditionalFormatting sqref="E21:E48">
    <cfRule type="containsErrors" priority="15" aboveAverage="0" equalAverage="0" bottom="0" percent="0" rank="0" text="" dxfId="13">
      <formula>0</formula>
    </cfRule>
  </conditionalFormatting>
  <conditionalFormatting sqref="E3">
    <cfRule type="containsErrors" priority="16" aboveAverage="0" equalAverage="0" bottom="0" percent="0" rank="0" text="" dxfId="1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B32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G9" activeCellId="0" sqref="G9"/>
    </sheetView>
  </sheetViews>
  <sheetFormatPr defaultRowHeight="15" zeroHeight="false" outlineLevelRow="0" outlineLevelCol="0"/>
  <cols>
    <col collapsed="false" customWidth="true" hidden="false" outlineLevel="0" max="1" min="1" style="0" width="6.86"/>
    <col collapsed="false" customWidth="true" hidden="false" outlineLevel="0" max="2" min="2" style="0" width="24.29"/>
    <col collapsed="false" customWidth="true" hidden="false" outlineLevel="0" max="3" min="3" style="0" width="5.43"/>
    <col collapsed="false" customWidth="false" hidden="false" outlineLevel="0" max="4" min="4" style="0" width="11.42"/>
    <col collapsed="false" customWidth="true" hidden="false" outlineLevel="0" max="5" min="5" style="0" width="8.29"/>
    <col collapsed="false" customWidth="true" hidden="false" outlineLevel="0" max="6" min="6" style="0" width="8.42"/>
    <col collapsed="false" customWidth="true" hidden="false" outlineLevel="0" max="7" min="7" style="0" width="5.14"/>
    <col collapsed="false" customWidth="true" hidden="false" outlineLevel="0" max="8" min="8" style="0" width="5.7"/>
    <col collapsed="false" customWidth="true" hidden="false" outlineLevel="0" max="9" min="9" style="0" width="3.99"/>
    <col collapsed="false" customWidth="true" hidden="false" outlineLevel="0" max="10" min="10" style="0" width="4.86"/>
    <col collapsed="false" customWidth="true" hidden="false" outlineLevel="0" max="19" min="11" style="0" width="5.14"/>
    <col collapsed="false" customWidth="true" hidden="false" outlineLevel="0" max="20" min="20" style="0" width="21.71"/>
    <col collapsed="false" customWidth="true" hidden="false" outlineLevel="0" max="21" min="21" style="0" width="7.15"/>
    <col collapsed="false" customWidth="true" hidden="false" outlineLevel="0" max="22" min="22" style="0" width="4.86"/>
    <col collapsed="false" customWidth="true" hidden="false" outlineLevel="0" max="23" min="23" style="0" width="8.71"/>
    <col collapsed="false" customWidth="true" hidden="false" outlineLevel="0" max="24" min="24" style="0" width="5.7"/>
    <col collapsed="false" customWidth="true" hidden="false" outlineLevel="0" max="25" min="25" style="0" width="3.14"/>
    <col collapsed="false" customWidth="true" hidden="false" outlineLevel="0" max="26" min="26" style="0" width="5.7"/>
    <col collapsed="false" customWidth="true" hidden="false" outlineLevel="0" max="34" min="27" style="0" width="5.01"/>
    <col collapsed="false" customWidth="true" hidden="false" outlineLevel="0" max="35" min="35" style="0" width="4.43"/>
    <col collapsed="false" customWidth="true" hidden="false" outlineLevel="0" max="36" min="36" style="0" width="4.57"/>
    <col collapsed="false" customWidth="true" hidden="false" outlineLevel="0" max="37" min="37" style="0" width="4.43"/>
    <col collapsed="false" customWidth="true" hidden="false" outlineLevel="0" max="38" min="38" style="344" width="3.57"/>
    <col collapsed="false" customWidth="true" hidden="false" outlineLevel="0" max="39" min="39" style="344" width="5.7"/>
    <col collapsed="false" customWidth="true" hidden="false" outlineLevel="0" max="40" min="40" style="344" width="5.01"/>
    <col collapsed="false" customWidth="true" hidden="false" outlineLevel="0" max="41" min="41" style="344" width="4.43"/>
    <col collapsed="false" customWidth="true" hidden="false" outlineLevel="0" max="42" min="42" style="0" width="4.57"/>
    <col collapsed="false" customWidth="true" hidden="false" outlineLevel="0" max="43" min="43" style="344" width="4.86"/>
    <col collapsed="false" customWidth="true" hidden="false" outlineLevel="0" max="44" min="44" style="0" width="5.28"/>
    <col collapsed="false" customWidth="true" hidden="false" outlineLevel="0" max="45" min="45" style="0" width="4.57"/>
    <col collapsed="false" customWidth="true" hidden="false" outlineLevel="0" max="55" min="46" style="0" width="2.85"/>
    <col collapsed="false" customWidth="true" hidden="false" outlineLevel="0" max="57" min="56" style="0" width="3.29"/>
    <col collapsed="false" customWidth="true" hidden="false" outlineLevel="0" max="58" min="58" style="0" width="3.57"/>
    <col collapsed="false" customWidth="true" hidden="false" outlineLevel="0" max="59" min="59" style="0" width="4.57"/>
    <col collapsed="false" customWidth="true" hidden="false" outlineLevel="0" max="75" min="60" style="0" width="3.57"/>
    <col collapsed="false" customWidth="true" hidden="false" outlineLevel="0" max="78" min="76" style="0" width="4.29"/>
    <col collapsed="false" customWidth="true" hidden="false" outlineLevel="0" max="82" min="79" style="345" width="7.71"/>
    <col collapsed="false" customWidth="true" hidden="false" outlineLevel="0" max="84" min="83" style="0" width="3.57"/>
    <col collapsed="false" customWidth="true" hidden="false" outlineLevel="0" max="85" min="85" style="0" width="4.57"/>
    <col collapsed="false" customWidth="true" hidden="false" outlineLevel="0" max="102" min="86" style="0" width="3.57"/>
    <col collapsed="false" customWidth="true" hidden="false" outlineLevel="0" max="104" min="103" style="0" width="4.57"/>
    <col collapsed="false" customWidth="true" hidden="false" outlineLevel="0" max="105" min="105" style="345" width="5.14"/>
    <col collapsed="false" customWidth="true" hidden="false" outlineLevel="0" max="1025" min="106" style="0" width="8.67"/>
  </cols>
  <sheetData>
    <row r="1" customFormat="false" ht="15" hidden="false" customHeight="false" outlineLevel="0" collapsed="false">
      <c r="A1" s="346" t="s">
        <v>822</v>
      </c>
      <c r="B1" s="346"/>
      <c r="C1" s="347" t="s">
        <v>139</v>
      </c>
      <c r="D1" s="348"/>
      <c r="E1" s="348"/>
      <c r="F1" s="349" t="s">
        <v>823</v>
      </c>
      <c r="G1" s="349"/>
      <c r="H1" s="349"/>
      <c r="I1" s="349"/>
      <c r="J1" s="350" t="str">
        <f aca="false">'Unique Asset List'!I2</f>
        <v>Portfolio 190214</v>
      </c>
      <c r="K1" s="350"/>
      <c r="L1" s="350"/>
      <c r="M1" s="350"/>
      <c r="N1" s="350"/>
      <c r="O1" s="350"/>
      <c r="P1" s="350"/>
      <c r="Q1" s="350"/>
      <c r="R1" s="350"/>
      <c r="S1" s="350"/>
      <c r="T1" s="346" t="s">
        <v>824</v>
      </c>
      <c r="U1" s="346"/>
      <c r="V1" s="346"/>
      <c r="W1" s="346"/>
      <c r="X1" s="351" t="n">
        <v>3</v>
      </c>
      <c r="CB1" s="352"/>
    </row>
    <row r="2" customFormat="false" ht="15" hidden="false" customHeight="false" outlineLevel="0" collapsed="false">
      <c r="B2" s="0" t="s">
        <v>825</v>
      </c>
      <c r="C2" s="353" t="n">
        <v>3</v>
      </c>
      <c r="T2" s="346" t="s">
        <v>826</v>
      </c>
      <c r="U2" s="346"/>
      <c r="V2" s="346"/>
      <c r="W2" s="346"/>
      <c r="X2" s="351" t="n">
        <v>0.2</v>
      </c>
      <c r="CB2" s="352"/>
    </row>
    <row r="3" customFormat="false" ht="15" hidden="false" customHeight="false" outlineLevel="0" collapsed="false">
      <c r="B3" s="0" t="s">
        <v>827</v>
      </c>
      <c r="C3" s="353" t="n">
        <v>2</v>
      </c>
      <c r="T3" s="346" t="s">
        <v>828</v>
      </c>
      <c r="U3" s="346"/>
      <c r="V3" s="346"/>
      <c r="W3" s="346"/>
      <c r="X3" s="351" t="n">
        <v>-0.5</v>
      </c>
      <c r="AL3" s="354"/>
      <c r="CB3" s="352"/>
    </row>
    <row r="4" customFormat="false" ht="15" hidden="false" customHeight="false" outlineLevel="0" collapsed="false">
      <c r="B4" s="0" t="s">
        <v>829</v>
      </c>
      <c r="C4" s="355" t="n">
        <v>0.01</v>
      </c>
      <c r="T4" s="346" t="s">
        <v>830</v>
      </c>
      <c r="U4" s="346"/>
      <c r="V4" s="346"/>
      <c r="W4" s="346"/>
      <c r="X4" s="356" t="n">
        <v>1.25</v>
      </c>
      <c r="CB4" s="352"/>
    </row>
    <row r="5" customFormat="false" ht="15" hidden="false" customHeight="false" outlineLevel="0" collapsed="false">
      <c r="B5" s="0" t="s">
        <v>831</v>
      </c>
      <c r="C5" s="356" t="s">
        <v>832</v>
      </c>
      <c r="D5" s="357"/>
      <c r="U5" s="358"/>
      <c r="V5" s="359"/>
      <c r="CB5" s="352"/>
    </row>
    <row r="6" customFormat="false" ht="15" hidden="false" customHeight="false" outlineLevel="0" collapsed="false">
      <c r="CB6" s="352"/>
    </row>
    <row r="7" customFormat="false" ht="15" hidden="false" customHeight="false" outlineLevel="0" collapsed="false">
      <c r="BE7" s="360" t="n">
        <f aca="false">IF($C$5="ON",CE7,INDEX(Conjoint!$F$9:$F$33,MATCH(BE8,Conjoint!$B$9:$B$33,0)))</f>
        <v>0.084581</v>
      </c>
      <c r="BF7" s="360" t="n">
        <f aca="false">IF($C$5="ON",CF7,INDEX(Conjoint!$F$9:$F$33,MATCH(BF8,Conjoint!$B$9:$B$33,0)))</f>
        <v>0.0807032</v>
      </c>
      <c r="BG7" s="360" t="n">
        <f aca="false">IF($C$5="ON",CG7,INDEX(Conjoint!$F$9:$F$33,MATCH(BG8,Conjoint!$B$9:$B$33,0)))</f>
        <v>0.0950904</v>
      </c>
      <c r="BH7" s="360" t="n">
        <f aca="false">IF($C$5="ON",CH7,INDEX(Conjoint!$F$9:$F$33,MATCH(BH8,Conjoint!$B$9:$B$33,0)))</f>
        <v>0.082614</v>
      </c>
      <c r="BI7" s="360" t="n">
        <f aca="false">IF($C$5="ON",CI7,INDEX(Conjoint!$F$9:$F$33,MATCH(BI8,Conjoint!$B$9:$B$33,0)))</f>
        <v>0.0610894</v>
      </c>
      <c r="BJ7" s="360" t="n">
        <f aca="false">IF($C$5="ON",CJ7,INDEX(Conjoint!$F$9:$F$33,MATCH(BJ8,Conjoint!$B$9:$B$33,0)))</f>
        <v>0.0580546</v>
      </c>
      <c r="BK7" s="360" t="n">
        <f aca="false">IF($C$5="ON",CK7,INDEX(Conjoint!$F$9:$F$33,MATCH(BK8,Conjoint!$B$9:$B$33,0)))</f>
        <v>0.0380474</v>
      </c>
      <c r="BL7" s="360" t="n">
        <f aca="false">IF($C$5="ON",CL7,INDEX(Conjoint!$F$9:$F$33,MATCH(BL8,Conjoint!$B$9:$B$33,0)))</f>
        <v>0.06182</v>
      </c>
      <c r="BM7" s="360" t="n">
        <f aca="false">IF($C$5="ON",CM7,INDEX(Conjoint!$F$9:$F$33,MATCH(BM8,Conjoint!$B$9:$B$33,0)))</f>
        <v>0.0614699</v>
      </c>
      <c r="BN7" s="360" t="n">
        <f aca="false">IF($C$5="ON",CN7,INDEX(Conjoint!$F$9:$F$33,MATCH(BN8,Conjoint!$B$9:$B$33,0)))</f>
        <v>0.0245729</v>
      </c>
      <c r="BO7" s="360" t="n">
        <f aca="false">IF($C$5="ON",CO7,INDEX(Conjoint!$F$9:$F$33,MATCH(BO8,Conjoint!$B$9:$B$33,0)))</f>
        <v>0.0306471</v>
      </c>
      <c r="BP7" s="360" t="n">
        <f aca="false">IF($C$5="ON",CP7,INDEX(Conjoint!$F$9:$F$33,MATCH(BP8,Conjoint!$B$9:$B$33,0)))</f>
        <v>0.0349643</v>
      </c>
      <c r="BQ7" s="360" t="n">
        <f aca="false">IF($C$5="ON",CQ7,INDEX(Conjoint!$F$9:$F$33,MATCH(BQ8,Conjoint!$B$9:$B$33,0)))</f>
        <v>0.0460083</v>
      </c>
      <c r="BR7" s="360" t="n">
        <f aca="false">IF($C$5="ON",CR7,INDEX(Conjoint!$F$9:$F$33,MATCH(BR8,Conjoint!$B$9:$B$33,0)))</f>
        <v>0.0214354</v>
      </c>
      <c r="BS7" s="360" t="n">
        <f aca="false">IF($C$5="ON",CS7,INDEX(Conjoint!$F$9:$F$33,MATCH(BS8,Conjoint!$B$9:$B$33,0)))</f>
        <v>0.031877</v>
      </c>
      <c r="BT7" s="360" t="n">
        <f aca="false">IF($C$5="ON",CT7,INDEX(Conjoint!$F$9:$F$33,MATCH(BT8,Conjoint!$B$9:$B$33,0)))</f>
        <v>0.05970405474</v>
      </c>
      <c r="BU7" s="360" t="n">
        <f aca="false">IF($C$5="ON",CU7,INDEX(Conjoint!$F$9:$F$33,MATCH(BU8,Conjoint!$B$9:$B$33,0)))</f>
        <v>0.04002720414</v>
      </c>
      <c r="BV7" s="360" t="n">
        <f aca="false">IF($C$5="ON",CV7,INDEX(Conjoint!$F$9:$F$33,MATCH(BV8,Conjoint!$B$9:$B$33,0)))</f>
        <v>0.03232814112</v>
      </c>
      <c r="BW7" s="360" t="n">
        <f aca="false">IF($C$5="ON",CW7,INDEX(Conjoint!$F$9:$F$33,MATCH(BW8,Conjoint!$B$9:$B$33,0)))</f>
        <v>0.0549406</v>
      </c>
      <c r="BX7" s="360" t="n">
        <f aca="false">IF($C$5="ON",CX7,INDEX(Conjoint!$F$9:$F$37,MATCH(BX8,Conjoint!$B$9:$B$37,0)))</f>
        <v>0.2</v>
      </c>
      <c r="BY7" s="360" t="n">
        <f aca="false">IF($C$5="ON",CY7,INDEX(Conjoint!$F$9:$F$37,MATCH(BY8,Conjoint!$B$9:$B$37,0)))</f>
        <v>0.4</v>
      </c>
      <c r="BZ7" s="360" t="n">
        <f aca="false">IF($C$5="ON",CZ7,INDEX(Conjoint!$F$9:$F$37,MATCH(BZ8,Conjoint!$B$9:$B$37,0)))</f>
        <v>0.4</v>
      </c>
      <c r="CA7" s="361" t="n">
        <f aca="false">MAX(CA9:CA32)</f>
        <v>0.0475266792586545</v>
      </c>
      <c r="CB7" s="362" t="n">
        <f aca="false">SUMIF($C$9:$C$32,"",CB9:CB32)</f>
        <v>64.6</v>
      </c>
      <c r="CC7" s="363"/>
      <c r="CD7" s="364" t="n">
        <f aca="false">SUMIF($C$9:$C$32,"",CD9:CD32)</f>
        <v>0.453600422271449</v>
      </c>
      <c r="CE7" s="360" t="n">
        <v>0.084581</v>
      </c>
      <c r="CF7" s="360" t="n">
        <v>0.0807032</v>
      </c>
      <c r="CG7" s="360" t="n">
        <v>0.0950904</v>
      </c>
      <c r="CH7" s="360" t="n">
        <v>0.082614</v>
      </c>
      <c r="CI7" s="360" t="n">
        <v>0.0610894</v>
      </c>
      <c r="CJ7" s="360" t="n">
        <v>0.0580546</v>
      </c>
      <c r="CK7" s="360" t="n">
        <v>0.0380474</v>
      </c>
      <c r="CL7" s="360" t="n">
        <v>0.06182</v>
      </c>
      <c r="CM7" s="360" t="n">
        <v>0.0614699</v>
      </c>
      <c r="CN7" s="360" t="n">
        <v>0.0245729</v>
      </c>
      <c r="CO7" s="360" t="n">
        <v>0.0306471</v>
      </c>
      <c r="CP7" s="360" t="n">
        <v>0.0349643</v>
      </c>
      <c r="CQ7" s="360" t="n">
        <v>0.0460083</v>
      </c>
      <c r="CR7" s="360" t="n">
        <v>0.0214354</v>
      </c>
      <c r="CS7" s="360" t="n">
        <v>0.031877</v>
      </c>
      <c r="CT7" s="360" t="n">
        <v>0.05970405474</v>
      </c>
      <c r="CU7" s="360" t="n">
        <v>0.04002720414</v>
      </c>
      <c r="CV7" s="360" t="n">
        <v>0.03232814112</v>
      </c>
      <c r="CW7" s="360" t="n">
        <v>0.0549406</v>
      </c>
      <c r="CX7" s="360" t="n">
        <v>0.05</v>
      </c>
      <c r="CY7" s="360" t="n">
        <v>0.475</v>
      </c>
      <c r="CZ7" s="365" t="n">
        <v>0.475</v>
      </c>
      <c r="DA7" s="361" t="n">
        <v>0.0538838348495451</v>
      </c>
    </row>
    <row r="8" customFormat="false" ht="104.25" hidden="false" customHeight="true" outlineLevel="0" collapsed="false">
      <c r="A8" s="366" t="s">
        <v>128</v>
      </c>
      <c r="B8" s="366" t="s">
        <v>833</v>
      </c>
      <c r="C8" s="367" t="s">
        <v>834</v>
      </c>
      <c r="D8" s="367" t="s">
        <v>547</v>
      </c>
      <c r="E8" s="367" t="s">
        <v>548</v>
      </c>
      <c r="F8" s="367" t="s">
        <v>546</v>
      </c>
      <c r="G8" s="367" t="s">
        <v>835</v>
      </c>
      <c r="H8" s="367" t="s">
        <v>836</v>
      </c>
      <c r="I8" s="367" t="s">
        <v>837</v>
      </c>
      <c r="J8" s="368" t="str">
        <f aca="false" t="array" ref="J8:S8">'Unique Asset List'!I3:R3</f>
        <v>Benchmark</v>
      </c>
      <c r="K8" s="368" t="str">
        <v>Esketamine Clean</v>
      </c>
      <c r="L8" s="368" t="str">
        <v>Esketamine + Seltorexant Clean</v>
      </c>
      <c r="M8" s="368" t="str">
        <v>2018 Adjusted Benchmark Scenario</v>
      </c>
      <c r="N8" s="368" t="str">
        <v>Portfolio 190214</v>
      </c>
      <c r="O8" s="368" t="str">
        <v>Esketamine + Selt=0 Faah=0</v>
      </c>
      <c r="P8" s="368" t="str">
        <v>Esketamine + Selt=1 Faah=0</v>
      </c>
      <c r="Q8" s="368" t="str">
        <v>Esketamine + Selt=0 Faah=1</v>
      </c>
      <c r="R8" s="368" t="str">
        <v>Esketamine + Selt=1 Faah=1</v>
      </c>
      <c r="S8" s="368" t="str">
        <v>Scenario Sage217=ON Selt+Faah=OFF</v>
      </c>
      <c r="T8" s="367" t="s">
        <v>838</v>
      </c>
      <c r="U8" s="367" t="s">
        <v>650</v>
      </c>
      <c r="V8" s="367" t="s">
        <v>839</v>
      </c>
      <c r="W8" s="367" t="s">
        <v>840</v>
      </c>
      <c r="X8" s="367" t="s">
        <v>512</v>
      </c>
      <c r="Y8" s="367" t="s">
        <v>513</v>
      </c>
      <c r="Z8" s="367" t="s">
        <v>514</v>
      </c>
      <c r="AA8" s="367" t="s">
        <v>515</v>
      </c>
      <c r="AB8" s="367" t="s">
        <v>135</v>
      </c>
      <c r="AC8" s="367" t="s">
        <v>136</v>
      </c>
      <c r="AD8" s="367" t="s">
        <v>137</v>
      </c>
      <c r="AE8" s="367" t="s">
        <v>841</v>
      </c>
      <c r="AF8" s="367" t="s">
        <v>842</v>
      </c>
      <c r="AG8" s="367" t="s">
        <v>539</v>
      </c>
      <c r="AH8" s="367" t="s">
        <v>540</v>
      </c>
      <c r="AI8" s="367" t="s">
        <v>843</v>
      </c>
      <c r="AJ8" s="367" t="s">
        <v>537</v>
      </c>
      <c r="AK8" s="367" t="s">
        <v>538</v>
      </c>
      <c r="AL8" s="367" t="s">
        <v>844</v>
      </c>
      <c r="AM8" s="367" t="s">
        <v>845</v>
      </c>
      <c r="AN8" s="367" t="s">
        <v>846</v>
      </c>
      <c r="AO8" s="367" t="s">
        <v>847</v>
      </c>
      <c r="AP8" s="367" t="s">
        <v>848</v>
      </c>
      <c r="AQ8" s="367" t="s">
        <v>849</v>
      </c>
      <c r="AR8" s="367" t="s">
        <v>850</v>
      </c>
      <c r="AS8" s="367" t="s">
        <v>851</v>
      </c>
      <c r="AT8" s="367" t="str">
        <f aca="false" t="array" ref="AT8:BC8">'Unique Asset List'!S3:AB3</f>
        <v>Scenario Spravato Only</v>
      </c>
      <c r="AU8" s="367" t="str">
        <v>Scenario Spravato + Seltorexant</v>
      </c>
      <c r="AV8" s="367" t="str">
        <v>Scenario Spravato + FAAHi</v>
      </c>
      <c r="AW8" s="367" t="str">
        <v>Scenario Spravato + Seltorexant + FAAHi</v>
      </c>
      <c r="AX8" s="367" t="str">
        <v>Scenario 185819579029920</v>
      </c>
      <c r="AY8" s="367" t="str">
        <v>Sceanario Random Iteration 6</v>
      </c>
      <c r="AZ8" s="367" t="str">
        <v>Scenario Random Iteration 7</v>
      </c>
      <c r="BA8" s="367" t="str">
        <v>Scenario Random Iteration 8</v>
      </c>
      <c r="BB8" s="367" t="str">
        <v>Scenario Random Iteration 9</v>
      </c>
      <c r="BC8" s="367" t="str">
        <v>Scenario Random Iteration 10</v>
      </c>
      <c r="BD8" s="367" t="s">
        <v>852</v>
      </c>
      <c r="BE8" s="369" t="s">
        <v>145</v>
      </c>
      <c r="BF8" s="370" t="s">
        <v>146</v>
      </c>
      <c r="BG8" s="370" t="s">
        <v>147</v>
      </c>
      <c r="BH8" s="370" t="s">
        <v>148</v>
      </c>
      <c r="BI8" s="370" t="s">
        <v>149</v>
      </c>
      <c r="BJ8" s="370" t="s">
        <v>150</v>
      </c>
      <c r="BK8" s="370" t="s">
        <v>151</v>
      </c>
      <c r="BL8" s="370" t="s">
        <v>152</v>
      </c>
      <c r="BM8" s="370" t="s">
        <v>153</v>
      </c>
      <c r="BN8" s="370" t="s">
        <v>154</v>
      </c>
      <c r="BO8" s="370" t="s">
        <v>155</v>
      </c>
      <c r="BP8" s="370" t="s">
        <v>156</v>
      </c>
      <c r="BQ8" s="370" t="s">
        <v>157</v>
      </c>
      <c r="BR8" s="370" t="s">
        <v>158</v>
      </c>
      <c r="BS8" s="370" t="s">
        <v>159</v>
      </c>
      <c r="BT8" s="370" t="s">
        <v>160</v>
      </c>
      <c r="BU8" s="370" t="s">
        <v>161</v>
      </c>
      <c r="BV8" s="370" t="s">
        <v>162</v>
      </c>
      <c r="BW8" s="370" t="s">
        <v>163</v>
      </c>
      <c r="BX8" s="360" t="s">
        <v>164</v>
      </c>
      <c r="BY8" s="360" t="s">
        <v>165</v>
      </c>
      <c r="BZ8" s="365" t="s">
        <v>166</v>
      </c>
      <c r="CA8" s="371" t="s">
        <v>853</v>
      </c>
      <c r="CB8" s="371" t="s">
        <v>138</v>
      </c>
      <c r="CC8" s="371" t="s">
        <v>854</v>
      </c>
      <c r="CD8" s="371" t="s">
        <v>855</v>
      </c>
      <c r="CE8" s="369" t="s">
        <v>145</v>
      </c>
      <c r="CF8" s="370" t="s">
        <v>146</v>
      </c>
      <c r="CG8" s="370" t="s">
        <v>147</v>
      </c>
      <c r="CH8" s="370" t="s">
        <v>148</v>
      </c>
      <c r="CI8" s="370" t="s">
        <v>149</v>
      </c>
      <c r="CJ8" s="370" t="s">
        <v>150</v>
      </c>
      <c r="CK8" s="370" t="s">
        <v>151</v>
      </c>
      <c r="CL8" s="370" t="s">
        <v>152</v>
      </c>
      <c r="CM8" s="370" t="s">
        <v>153</v>
      </c>
      <c r="CN8" s="370" t="s">
        <v>154</v>
      </c>
      <c r="CO8" s="370" t="s">
        <v>155</v>
      </c>
      <c r="CP8" s="370" t="s">
        <v>156</v>
      </c>
      <c r="CQ8" s="370" t="s">
        <v>157</v>
      </c>
      <c r="CR8" s="370" t="s">
        <v>158</v>
      </c>
      <c r="CS8" s="370" t="s">
        <v>159</v>
      </c>
      <c r="CT8" s="370" t="s">
        <v>160</v>
      </c>
      <c r="CU8" s="370" t="s">
        <v>161</v>
      </c>
      <c r="CV8" s="370" t="s">
        <v>162</v>
      </c>
      <c r="CW8" s="370" t="s">
        <v>163</v>
      </c>
      <c r="CX8" s="360" t="s">
        <v>164</v>
      </c>
      <c r="CY8" s="360" t="s">
        <v>165</v>
      </c>
      <c r="CZ8" s="365" t="s">
        <v>166</v>
      </c>
      <c r="DA8" s="371" t="s">
        <v>853</v>
      </c>
    </row>
    <row r="9" customFormat="false" ht="15" hidden="false" customHeight="false" outlineLevel="0" collapsed="false">
      <c r="A9" s="39" t="str">
        <f aca="false">$C$1</f>
        <v>JP</v>
      </c>
      <c r="B9" s="39" t="s">
        <v>13</v>
      </c>
      <c r="C9" s="372"/>
      <c r="D9" s="39" t="s">
        <v>856</v>
      </c>
      <c r="E9" s="39"/>
      <c r="F9" s="39" t="str">
        <f aca="false">INDEX('Unique Asset List'!$D$4:$D$59,MATCH(B9,_CompoundList,0))</f>
        <v>Launched</v>
      </c>
      <c r="G9" s="373" t="n">
        <v>0.84683030455945</v>
      </c>
      <c r="H9" s="39" t="n">
        <v>2018</v>
      </c>
      <c r="I9" s="39" t="n">
        <v>6</v>
      </c>
      <c r="J9" s="374" t="n">
        <f aca="false">INDEX(PTRS!$D$6:$D$12,MATCH('7'!$F9,PTRS!$B$6:$B$12,0))</f>
        <v>1</v>
      </c>
      <c r="K9" s="186" t="n">
        <f aca="false">INDEX('Unique Asset List'!$I$4:$R$59,MATCH($B9,'Unique Asset List'!$B$4:$B$59,0),MATCH(K$8,'Unique Asset List'!$I$3:$R$3,0))</f>
        <v>1</v>
      </c>
      <c r="L9" s="186" t="n">
        <f aca="false">INDEX('Unique Asset List'!$I$4:$R$59,MATCH($B9,'Unique Asset List'!$B$4:$B$59,0),MATCH(L$8,'Unique Asset List'!$I$3:$R$3,0))</f>
        <v>1</v>
      </c>
      <c r="M9" s="186" t="n">
        <v>1</v>
      </c>
      <c r="N9" s="186" t="n">
        <f aca="false">INDEX('Unique Asset List'!$I$4:$R$59,MATCH($B9,'Unique Asset List'!$B$4:$B$59,0),MATCH(N$8,'Unique Asset List'!$I$3:$R$3,0))</f>
        <v>1</v>
      </c>
      <c r="O9" s="186" t="n">
        <f aca="false">INDEX('Unique Asset List'!$I$4:$R$59,MATCH($B9,'Unique Asset List'!$B$4:$B$59,0),MATCH(O$8,'Unique Asset List'!$I$3:$R$3,0))</f>
        <v>1</v>
      </c>
      <c r="P9" s="186" t="n">
        <f aca="false">INDEX('Unique Asset List'!$I$4:$R$59,MATCH($B9,'Unique Asset List'!$B$4:$B$59,0),MATCH(P$8,'Unique Asset List'!$I$3:$R$3,0))</f>
        <v>1</v>
      </c>
      <c r="Q9" s="186" t="n">
        <f aca="false">INDEX('Unique Asset List'!$I$4:$R$59,MATCH($B9,'Unique Asset List'!$B$4:$B$59,0),MATCH(Q$8,'Unique Asset List'!$I$3:$R$3,0))</f>
        <v>1</v>
      </c>
      <c r="R9" s="186" t="n">
        <f aca="false">INDEX('Unique Asset List'!$I$4:$R$59,MATCH($B9,'Unique Asset List'!$B$4:$B$59,0),MATCH(R$8,'Unique Asset List'!$I$3:$R$3,0))</f>
        <v>1</v>
      </c>
      <c r="S9" s="186" t="n">
        <f aca="false">INDEX('Unique Asset List'!$I$4:$R$59,MATCH($B9,'Unique Asset List'!$B$4:$B$59,0),MATCH(S$8,'Unique Asset List'!$I$3:$R$3,0))</f>
        <v>1</v>
      </c>
      <c r="T9" s="186"/>
      <c r="U9" s="186" t="n">
        <f aca="false">CA9/$CA$7</f>
        <v>1</v>
      </c>
      <c r="V9" s="186" t="n">
        <v>1</v>
      </c>
      <c r="W9" s="39" t="s">
        <v>594</v>
      </c>
      <c r="X9" s="39" t="n">
        <f aca="false">INDEX('Unique Asset List'!$AC$4:$AI$59,MATCH('7'!$B9,'Unique Asset List'!$B$4:$B$59,0),MATCH('7'!$C$1,'Unique Asset List'!$AC$3:$AI$3,0))</f>
        <v>1980</v>
      </c>
      <c r="Y9" s="39" t="n">
        <f aca="false">INDEX('Unique Asset List'!$AJ$4:$AP$59,MATCH('7'!$B9,'Unique Asset List'!$B$4:$B$59,0),MATCH('7'!$C$1,'Unique Asset List'!$AJ$3:$AP$3,0))</f>
        <v>7</v>
      </c>
      <c r="Z9" s="39" t="n">
        <f aca="false">INDEX('Unique Asset List'!$AX$4:$BD$59,MATCH('7'!$B9,'Unique Asset List'!$B$4:$B$59,0),MATCH('7'!$C$1,'Unique Asset List'!$AX$3:$BD$3,0))</f>
        <v>1988</v>
      </c>
      <c r="AA9" s="39" t="n">
        <f aca="false">INDEX('Unique Asset List'!$BE$4:$BK$59,MATCH('7'!$B9,'Unique Asset List'!$B$4:$B$59,0),MATCH('7'!$C$1,'Unique Asset List'!$BE$3:$BK$3,0))</f>
        <v>7</v>
      </c>
      <c r="AB9" s="375" t="n">
        <f aca="false">SUMPRODUCT($BE9:$BL9,$BE$7:$BL$7)</f>
        <v>1.4234898</v>
      </c>
      <c r="AC9" s="375" t="n">
        <f aca="false">SUMPRODUCT($BM9:$BS9,$BM$7:$BS$7)</f>
        <v>0.9199401</v>
      </c>
      <c r="AD9" s="375" t="n">
        <f aca="false">SUMPRODUCT($BT9:$BW9,$BT$7:$BW$7)</f>
        <v>0.50129594526</v>
      </c>
      <c r="AE9" s="376" t="n">
        <f aca="false">INDEX('Unique Asset List'!$CN$4:$CT$59,MATCH('7'!$B9,'Unique Asset List'!$B$4:$B$59,0),MATCH('7'!$C$1,'Unique Asset List'!$CN$3:$CT$3,0))</f>
        <v>0.16</v>
      </c>
      <c r="AF9" s="376" t="n">
        <f aca="false">INDEX('Unique Asset List'!$CU$4:$DA$59,MATCH('7'!$B9,'Unique Asset List'!$B$4:$B$59,0),MATCH('7'!$C$1,'Unique Asset List'!$CU$3:$DA$3,0))</f>
        <v>0.34</v>
      </c>
      <c r="AG9" s="376" t="n">
        <f aca="false">INDEX('Unique Asset List'!$BZ$4:$CF$59,MATCH('7'!$B9,'Unique Asset List'!$B$4:$B$59,0),MATCH('7'!$C$1,'Unique Asset List'!$BZ$3:$CF$3,0))</f>
        <v>0.16</v>
      </c>
      <c r="AH9" s="376" t="n">
        <f aca="false">INDEX('Unique Asset List'!$CG$4:$CM$59,MATCH('7'!$B9,'Unique Asset List'!$B$4:$B$59,0),MATCH('7'!$C$1,'Unique Asset List'!$CG$3:$CM$3,0))</f>
        <v>0.34</v>
      </c>
      <c r="AI9" s="377" t="n">
        <v>0.7</v>
      </c>
      <c r="AJ9" s="376" t="n">
        <f aca="false">INDEX('Unique Asset List'!$BL$4:$BR$59,MATCH('7'!$B9,'Unique Asset List'!$B$4:$B$59,0),MATCH('7'!$C$1,'Unique Asset List'!$BL$3:$BR$3,0))</f>
        <v>0.14</v>
      </c>
      <c r="AK9" s="376" t="n">
        <f aca="false">INDEX('Unique Asset List'!$BS$4:$BY$59,MATCH('7'!$B9,'Unique Asset List'!$B$4:$B$59,0),MATCH('7'!$C$1,'Unique Asset List'!$BS$3:$BY$3,0))</f>
        <v>0.15</v>
      </c>
      <c r="AL9" s="259" t="n">
        <v>169</v>
      </c>
      <c r="AM9" s="378" t="n">
        <f aca="false">INDEX(Simulation!$B$6:$H$6,MATCH($A9,Simulation!$B$1:$H$1,0))*(1+AN9)^((DATE(X9,Y9,15)-DATE(2017,1,15))/365.5)</f>
        <v>0.75</v>
      </c>
      <c r="AN9" s="379" t="n">
        <v>0</v>
      </c>
      <c r="AO9" s="380" t="n">
        <v>0.1</v>
      </c>
      <c r="AP9" s="377" t="n">
        <v>1</v>
      </c>
      <c r="AQ9" s="379" t="n">
        <v>0</v>
      </c>
      <c r="AR9" s="377" t="n">
        <f aca="false">AP9</f>
        <v>1</v>
      </c>
      <c r="AS9" s="381" t="n">
        <v>1</v>
      </c>
      <c r="AT9" s="382" t="n">
        <f aca="false">INDEX('Unique Asset List'!S$4:S$59,MATCH($B9,_CompoundList,0))</f>
        <v>1</v>
      </c>
      <c r="AU9" s="382" t="n">
        <f aca="false">INDEX('Unique Asset List'!T$4:T$59,MATCH($B9,_CompoundList,0))</f>
        <v>1</v>
      </c>
      <c r="AV9" s="382" t="n">
        <f aca="false">INDEX('Unique Asset List'!U$4:U$59,MATCH($B9,_CompoundList,0))</f>
        <v>1</v>
      </c>
      <c r="AW9" s="382" t="n">
        <f aca="false">INDEX('Unique Asset List'!V$4:V$59,MATCH($B9,_CompoundList,0))</f>
        <v>1</v>
      </c>
      <c r="AX9" s="382" t="n">
        <f aca="false">INDEX('Unique Asset List'!W$4:W$59,MATCH($B9,_CompoundList,0))</f>
        <v>1</v>
      </c>
      <c r="AY9" s="382" t="n">
        <f aca="false">INDEX('Unique Asset List'!X$4:X$59,MATCH($B9,_CompoundList,0))</f>
        <v>1</v>
      </c>
      <c r="AZ9" s="382" t="n">
        <f aca="false">INDEX('Unique Asset List'!Y$4:Y$59,MATCH($B9,_CompoundList,0))</f>
        <v>1</v>
      </c>
      <c r="BA9" s="382" t="n">
        <f aca="false">INDEX('Unique Asset List'!Z$4:Z$59,MATCH($B9,_CompoundList,0))</f>
        <v>1</v>
      </c>
      <c r="BB9" s="382" t="n">
        <f aca="false">INDEX('Unique Asset List'!AA$4:AA$59,MATCH($B9,_CompoundList,0))</f>
        <v>1</v>
      </c>
      <c r="BC9" s="382" t="n">
        <f aca="false">INDEX('Unique Asset List'!AB$4:AB$59,MATCH($B9,_CompoundList,0))</f>
        <v>1</v>
      </c>
      <c r="BD9" s="382" t="n">
        <f aca="false">INDEX('Unique Asset List'!$A$4:$A$76,MATCH(B9,'Unique Asset List'!$B$4:$B$76,0))</f>
        <v>69</v>
      </c>
      <c r="BE9" s="383" t="n">
        <f aca="false">IF($C$5="ON",CE9,MYRATING(_E1,$B9,Efficacy!$F$1))</f>
        <v>2</v>
      </c>
      <c r="BF9" s="384" t="n">
        <f aca="false">IF($C$5="ON",CF9,MYRATING(_E2,$B9,Efficacy!$F$1))</f>
        <v>3</v>
      </c>
      <c r="BG9" s="384" t="n">
        <f aca="false">IF($C$5="ON",CG9,MYRATING(_E3,$B9,Efficacy!$F$1))</f>
        <v>3</v>
      </c>
      <c r="BH9" s="384" t="n">
        <f aca="false">IF($C$5="ON",CH9,MYRATING(_E4,$B9,Efficacy!$F$1))</f>
        <v>3</v>
      </c>
      <c r="BI9" s="384" t="n">
        <f aca="false">IF($C$5="ON",CI9,MYRATING(_E5,$B9,Efficacy!$F$1))</f>
        <v>3</v>
      </c>
      <c r="BJ9" s="384" t="n">
        <f aca="false">IF($C$5="ON",CJ9,MYRATING(_E6,$B9,Efficacy!$F$1))</f>
        <v>1</v>
      </c>
      <c r="BK9" s="384" t="n">
        <f aca="false">IF($C$5="ON",CK9,MYRATING(_E7,$B9,Efficacy!$F$1))</f>
        <v>3</v>
      </c>
      <c r="BL9" s="384" t="n">
        <f aca="false">IF($C$5="ON",CL9,MYRATING(_E8,$B9,Efficacy!$F$1))</f>
        <v>2</v>
      </c>
      <c r="BM9" s="384" t="n">
        <f aca="false">IF($C$5="ON",CM9,MYRATING(_S1,$B9,Efficacy!$F$1))</f>
        <v>4</v>
      </c>
      <c r="BN9" s="384" t="n">
        <f aca="false">IF($C$5="ON",CN9,MYRATING(_S2,$B9,Efficacy!$F$1))</f>
        <v>3</v>
      </c>
      <c r="BO9" s="384" t="n">
        <f aca="false">IF($C$5="ON",CO9,MYRATING(_S3,$B9,Efficacy!$F$1))</f>
        <v>3</v>
      </c>
      <c r="BP9" s="384" t="n">
        <f aca="false">IF($C$5="ON",CP9,MYRATING(_S4,$B9,Efficacy!$F$1))</f>
        <v>4</v>
      </c>
      <c r="BQ9" s="384" t="n">
        <f aca="false">IF($C$5="ON",CQ9,MYRATING(_S5,$B9,Efficacy!$F$1))</f>
        <v>5</v>
      </c>
      <c r="BR9" s="384" t="n">
        <f aca="false">IF($C$5="ON",CR9,MYRATING(_S6,$B9,Efficacy!$F$1))</f>
        <v>2</v>
      </c>
      <c r="BS9" s="384" t="n">
        <f aca="false">IF($C$5="ON",CS9,MYRATING(_S7,$B9,Efficacy!$F$1))</f>
        <v>3</v>
      </c>
      <c r="BT9" s="384" t="n">
        <f aca="false">IF($C$5="ON",CT9,MYRATING(_D1,$B9,Efficacy!$F$1))</f>
        <v>2</v>
      </c>
      <c r="BU9" s="384" t="n">
        <f aca="false">IF($C$5="ON",CU9,MYRATING(_D2,$B9,Efficacy!$F$1))</f>
        <v>3</v>
      </c>
      <c r="BV9" s="384" t="n">
        <f aca="false">IF($C$5="ON",CV9,MYRATING(_D3,$B9,Efficacy!$F$1))</f>
        <v>3</v>
      </c>
      <c r="BW9" s="384" t="n">
        <f aca="false">IF($C$5="ON",CW9,MYRATING(_D4,$B9,Efficacy!$F$1))</f>
        <v>3</v>
      </c>
      <c r="BX9" s="384" t="n">
        <f aca="false">IF($C$5="ON",CX9,MYRATING(_B1G5,$B9,Barrier!$L$2))</f>
        <v>3</v>
      </c>
      <c r="BY9" s="384" t="n">
        <f aca="false">IF($C$5="ON",CY9,MYRATING(_B2,$B9,Barrier!$F$2))</f>
        <v>3</v>
      </c>
      <c r="BZ9" s="385" t="n">
        <f aca="false">IF($C$5="ON",CZ9,MYRATING(_B3,$B9,Barrier!$F$2))</f>
        <v>3</v>
      </c>
      <c r="CA9" s="386" t="n">
        <f aca="false">IF(C9="",CD9/$CD$7,0)</f>
        <v>0.0475266792586545</v>
      </c>
      <c r="CB9" s="387" t="n">
        <f aca="false">SUMPRODUCT($BX9:$BZ9,$BX$7:$BZ$7)</f>
        <v>3</v>
      </c>
      <c r="CC9" s="386" t="n">
        <f aca="false">CB9/$CB$7</f>
        <v>0.0464396284829722</v>
      </c>
      <c r="CD9" s="388" t="n">
        <f aca="false">CC9^$X$4</f>
        <v>0.0215581217808854</v>
      </c>
      <c r="CE9" s="383" t="n">
        <v>3</v>
      </c>
      <c r="CF9" s="384" t="n">
        <v>3</v>
      </c>
      <c r="CG9" s="384" t="n">
        <v>3</v>
      </c>
      <c r="CH9" s="384" t="n">
        <v>3</v>
      </c>
      <c r="CI9" s="384" t="n">
        <v>3</v>
      </c>
      <c r="CJ9" s="384" t="n">
        <v>1</v>
      </c>
      <c r="CK9" s="384" t="n">
        <v>3</v>
      </c>
      <c r="CL9" s="384" t="n">
        <v>3</v>
      </c>
      <c r="CM9" s="384" t="n">
        <v>4</v>
      </c>
      <c r="CN9" s="384" t="n">
        <v>5</v>
      </c>
      <c r="CO9" s="384" t="n">
        <v>4</v>
      </c>
      <c r="CP9" s="384" t="n">
        <v>4</v>
      </c>
      <c r="CQ9" s="384" t="n">
        <v>5</v>
      </c>
      <c r="CR9" s="384" t="n">
        <v>2</v>
      </c>
      <c r="CS9" s="384" t="n">
        <v>3</v>
      </c>
      <c r="CT9" s="384" t="n">
        <v>2</v>
      </c>
      <c r="CU9" s="384" t="n">
        <v>2</v>
      </c>
      <c r="CV9" s="384" t="n">
        <v>3</v>
      </c>
      <c r="CW9" s="384" t="n">
        <v>3</v>
      </c>
      <c r="CX9" s="384" t="n">
        <v>3</v>
      </c>
      <c r="CY9" s="384" t="n">
        <v>3</v>
      </c>
      <c r="CZ9" s="385" t="n">
        <v>3</v>
      </c>
      <c r="DA9" s="386" t="n">
        <v>0.0370149034278781</v>
      </c>
      <c r="DB9" s="116"/>
    </row>
    <row r="10" customFormat="false" ht="15" hidden="false" customHeight="false" outlineLevel="0" collapsed="false">
      <c r="A10" s="39" t="str">
        <f aca="false">$C$1</f>
        <v>JP</v>
      </c>
      <c r="B10" s="39" t="s">
        <v>32</v>
      </c>
      <c r="C10" s="372"/>
      <c r="D10" s="39" t="s">
        <v>592</v>
      </c>
      <c r="E10" s="39"/>
      <c r="F10" s="39" t="str">
        <f aca="false">INDEX('Unique Asset List'!$D$4:$D$59,MATCH(B10,_CompoundList,0))</f>
        <v>Launched</v>
      </c>
      <c r="G10" s="373" t="n">
        <v>0.15316969544055</v>
      </c>
      <c r="H10" s="39" t="n">
        <v>2018</v>
      </c>
      <c r="I10" s="39" t="n">
        <v>6</v>
      </c>
      <c r="J10" s="374" t="n">
        <f aca="false">INDEX(PTRS!$D$6:$D$12,MATCH('7'!$F10,PTRS!$B$6:$B$12,0))</f>
        <v>1</v>
      </c>
      <c r="K10" s="186" t="n">
        <f aca="false">INDEX('Unique Asset List'!$I$4:$R$59,MATCH($B10,'Unique Asset List'!$B$4:$B$59,0),MATCH(K$8,'Unique Asset List'!$I$3:$R$3,0))</f>
        <v>1</v>
      </c>
      <c r="L10" s="186" t="n">
        <f aca="false">INDEX('Unique Asset List'!$I$4:$R$59,MATCH($B10,'Unique Asset List'!$B$4:$B$59,0),MATCH(L$8,'Unique Asset List'!$I$3:$R$3,0))</f>
        <v>1</v>
      </c>
      <c r="M10" s="186" t="n">
        <v>1</v>
      </c>
      <c r="N10" s="186" t="n">
        <f aca="false">INDEX('Unique Asset List'!$I$4:$R$59,MATCH($B10,'Unique Asset List'!$B$4:$B$59,0),MATCH(N$8,'Unique Asset List'!$I$3:$R$3,0))</f>
        <v>1</v>
      </c>
      <c r="O10" s="186" t="n">
        <f aca="false">INDEX('Unique Asset List'!$I$4:$R$59,MATCH($B10,'Unique Asset List'!$B$4:$B$59,0),MATCH(O$8,'Unique Asset List'!$I$3:$R$3,0))</f>
        <v>1</v>
      </c>
      <c r="P10" s="186" t="n">
        <f aca="false">INDEX('Unique Asset List'!$I$4:$R$59,MATCH($B10,'Unique Asset List'!$B$4:$B$59,0),MATCH(P$8,'Unique Asset List'!$I$3:$R$3,0))</f>
        <v>1</v>
      </c>
      <c r="Q10" s="186" t="n">
        <f aca="false">INDEX('Unique Asset List'!$I$4:$R$59,MATCH($B10,'Unique Asset List'!$B$4:$B$59,0),MATCH(Q$8,'Unique Asset List'!$I$3:$R$3,0))</f>
        <v>1</v>
      </c>
      <c r="R10" s="186" t="n">
        <f aca="false">INDEX('Unique Asset List'!$I$4:$R$59,MATCH($B10,'Unique Asset List'!$B$4:$B$59,0),MATCH(R$8,'Unique Asset List'!$I$3:$R$3,0))</f>
        <v>1</v>
      </c>
      <c r="S10" s="186" t="n">
        <f aca="false">INDEX('Unique Asset List'!$I$4:$R$59,MATCH($B10,'Unique Asset List'!$B$4:$B$59,0),MATCH(S$8,'Unique Asset List'!$I$3:$R$3,0))</f>
        <v>1</v>
      </c>
      <c r="T10" s="186"/>
      <c r="U10" s="186" t="n">
        <f aca="false">CA10/$CA$7</f>
        <v>1</v>
      </c>
      <c r="V10" s="186" t="n">
        <v>1</v>
      </c>
      <c r="W10" s="39" t="s">
        <v>578</v>
      </c>
      <c r="X10" s="39" t="n">
        <f aca="false">INDEX('Unique Asset List'!$AC$4:$AI$59,MATCH('7'!$B10,'Unique Asset List'!$B$4:$B$59,0),MATCH('7'!$C$1,'Unique Asset List'!$AC$3:$AI$3,0))</f>
        <v>2010</v>
      </c>
      <c r="Y10" s="39" t="n">
        <f aca="false">INDEX('Unique Asset List'!$AJ$4:$AP$59,MATCH('7'!$B10,'Unique Asset List'!$B$4:$B$59,0),MATCH('7'!$C$1,'Unique Asset List'!$AJ$3:$AP$3,0))</f>
        <v>1</v>
      </c>
      <c r="Z10" s="39" t="n">
        <f aca="false">INDEX('Unique Asset List'!$AX$4:$BD$59,MATCH('7'!$B10,'Unique Asset List'!$B$4:$B$59,0),MATCH('7'!$C$1,'Unique Asset List'!$AX$3:$BD$3,0))</f>
        <v>2018</v>
      </c>
      <c r="AA10" s="39" t="n">
        <f aca="false">INDEX('Unique Asset List'!$BE$4:$BK$59,MATCH('7'!$B10,'Unique Asset List'!$B$4:$B$59,0),MATCH('7'!$C$1,'Unique Asset List'!$BE$3:$BK$3,0))</f>
        <v>1</v>
      </c>
      <c r="AB10" s="375" t="n">
        <f aca="false">SUMPRODUCT($BE10:$BL10,$BE$7:$BL$7)</f>
        <v>1.686</v>
      </c>
      <c r="AC10" s="375" t="n">
        <f aca="false">SUMPRODUCT($BM10:$BS10,$BM$7:$BS$7)</f>
        <v>0.7069164</v>
      </c>
      <c r="AD10" s="375" t="n">
        <f aca="false">SUMPRODUCT($BT10:$BW10,$BT$7:$BW$7)</f>
        <v>0.561</v>
      </c>
      <c r="AE10" s="376" t="n">
        <f aca="false">INDEX('Unique Asset List'!$CN$4:$CT$59,MATCH('7'!$B10,'Unique Asset List'!$B$4:$B$59,0),MATCH('7'!$C$1,'Unique Asset List'!$CN$3:$CT$3,0))</f>
        <v>0.16</v>
      </c>
      <c r="AF10" s="376" t="n">
        <f aca="false">INDEX('Unique Asset List'!$CU$4:$DA$59,MATCH('7'!$B10,'Unique Asset List'!$B$4:$B$59,0),MATCH('7'!$C$1,'Unique Asset List'!$CU$3:$DA$3,0))</f>
        <v>0.34</v>
      </c>
      <c r="AG10" s="376" t="n">
        <f aca="false">INDEX('Unique Asset List'!$BZ$4:$CF$59,MATCH('7'!$B10,'Unique Asset List'!$B$4:$B$59,0),MATCH('7'!$C$1,'Unique Asset List'!$BZ$3:$CF$3,0))</f>
        <v>0.16</v>
      </c>
      <c r="AH10" s="376" t="n">
        <f aca="false">INDEX('Unique Asset List'!$CG$4:$CM$59,MATCH('7'!$B10,'Unique Asset List'!$B$4:$B$59,0),MATCH('7'!$C$1,'Unique Asset List'!$CG$3:$CM$3,0))</f>
        <v>0.34</v>
      </c>
      <c r="AI10" s="377" t="n">
        <v>0.7</v>
      </c>
      <c r="AJ10" s="376" t="n">
        <f aca="false">INDEX('Unique Asset List'!$BL$4:$BR$59,MATCH('7'!$B10,'Unique Asset List'!$B$4:$B$59,0),MATCH('7'!$C$1,'Unique Asset List'!$BL$3:$BR$3,0))</f>
        <v>0.14</v>
      </c>
      <c r="AK10" s="376" t="n">
        <f aca="false">INDEX('Unique Asset List'!$BS$4:$BY$59,MATCH('7'!$B10,'Unique Asset List'!$B$4:$B$59,0),MATCH('7'!$C$1,'Unique Asset List'!$BS$3:$BY$3,0))</f>
        <v>0.15</v>
      </c>
      <c r="AL10" s="259" t="n">
        <v>169</v>
      </c>
      <c r="AM10" s="378" t="n">
        <f aca="false">INDEX(Simulation!$B$6:$H$6,MATCH($A10,Simulation!$B$1:$H$1,0))*(1+AN10)^((DATE(X10,Y10,15)-DATE(2017,1,15))/365.5)</f>
        <v>0.75</v>
      </c>
      <c r="AN10" s="379" t="n">
        <v>0</v>
      </c>
      <c r="AO10" s="380" t="n">
        <v>0.1</v>
      </c>
      <c r="AP10" s="377" t="n">
        <v>1</v>
      </c>
      <c r="AQ10" s="379" t="n">
        <v>0</v>
      </c>
      <c r="AR10" s="377" t="n">
        <f aca="false">AP10</f>
        <v>1</v>
      </c>
      <c r="AS10" s="381" t="n">
        <v>1</v>
      </c>
      <c r="AT10" s="382" t="n">
        <f aca="false">INDEX('Unique Asset List'!S$4:S$59,MATCH($B10,_CompoundList,0))</f>
        <v>1</v>
      </c>
      <c r="AU10" s="382" t="n">
        <f aca="false">INDEX('Unique Asset List'!T$4:T$59,MATCH($B10,_CompoundList,0))</f>
        <v>1</v>
      </c>
      <c r="AV10" s="382" t="n">
        <f aca="false">INDEX('Unique Asset List'!U$4:U$59,MATCH($B10,_CompoundList,0))</f>
        <v>1</v>
      </c>
      <c r="AW10" s="382" t="n">
        <f aca="false">INDEX('Unique Asset List'!V$4:V$59,MATCH($B10,_CompoundList,0))</f>
        <v>1</v>
      </c>
      <c r="AX10" s="382" t="n">
        <f aca="false">INDEX('Unique Asset List'!W$4:W$59,MATCH($B10,_CompoundList,0))</f>
        <v>1</v>
      </c>
      <c r="AY10" s="382" t="n">
        <f aca="false">INDEX('Unique Asset List'!X$4:X$59,MATCH($B10,_CompoundList,0))</f>
        <v>1</v>
      </c>
      <c r="AZ10" s="382" t="n">
        <f aca="false">INDEX('Unique Asset List'!Y$4:Y$59,MATCH($B10,_CompoundList,0))</f>
        <v>1</v>
      </c>
      <c r="BA10" s="382" t="n">
        <f aca="false">INDEX('Unique Asset List'!Z$4:Z$59,MATCH($B10,_CompoundList,0))</f>
        <v>1</v>
      </c>
      <c r="BB10" s="382" t="n">
        <f aca="false">INDEX('Unique Asset List'!AA$4:AA$59,MATCH($B10,_CompoundList,0))</f>
        <v>1</v>
      </c>
      <c r="BC10" s="382" t="n">
        <f aca="false">INDEX('Unique Asset List'!AB$4:AB$59,MATCH($B10,_CompoundList,0))</f>
        <v>1</v>
      </c>
      <c r="BD10" s="382" t="n">
        <f aca="false">INDEX('Unique Asset List'!$A$4:$A$76,MATCH(B10,'Unique Asset List'!$B$4:$B$76,0))</f>
        <v>67</v>
      </c>
      <c r="BE10" s="383" t="n">
        <f aca="false">IF($C$5="ON",CE10,MYRATING(_E1,$B10,Efficacy!$F$1))</f>
        <v>3</v>
      </c>
      <c r="BF10" s="384" t="n">
        <f aca="false">IF($C$5="ON",CF10,MYRATING(_E2,$B10,Efficacy!$F$1))</f>
        <v>3</v>
      </c>
      <c r="BG10" s="384" t="n">
        <f aca="false">IF($C$5="ON",CG10,MYRATING(_E3,$B10,Efficacy!$F$1))</f>
        <v>3</v>
      </c>
      <c r="BH10" s="384" t="n">
        <f aca="false">IF($C$5="ON",CH10,MYRATING(_E4,$B10,Efficacy!$F$1))</f>
        <v>3</v>
      </c>
      <c r="BI10" s="384" t="n">
        <f aca="false">IF($C$5="ON",CI10,MYRATING(_E5,$B10,Efficacy!$F$1))</f>
        <v>3</v>
      </c>
      <c r="BJ10" s="384" t="n">
        <f aca="false">IF($C$5="ON",CJ10,MYRATING(_E6,$B10,Efficacy!$F$1))</f>
        <v>3</v>
      </c>
      <c r="BK10" s="384" t="n">
        <f aca="false">IF($C$5="ON",CK10,MYRATING(_E7,$B10,Efficacy!$F$1))</f>
        <v>3</v>
      </c>
      <c r="BL10" s="384" t="n">
        <f aca="false">IF($C$5="ON",CL10,MYRATING(_E8,$B10,Efficacy!$F$1))</f>
        <v>3</v>
      </c>
      <c r="BM10" s="384" t="n">
        <f aca="false">IF($C$5="ON",CM10,MYRATING(_S1,$B10,Efficacy!$F$1))</f>
        <v>3</v>
      </c>
      <c r="BN10" s="384" t="n">
        <f aca="false">IF($C$5="ON",CN10,MYRATING(_S2,$B10,Efficacy!$F$1))</f>
        <v>3</v>
      </c>
      <c r="BO10" s="384" t="n">
        <f aca="false">IF($C$5="ON",CO10,MYRATING(_S3,$B10,Efficacy!$F$1))</f>
        <v>3</v>
      </c>
      <c r="BP10" s="384" t="n">
        <f aca="false">IF($C$5="ON",CP10,MYRATING(_S4,$B10,Efficacy!$F$1))</f>
        <v>3</v>
      </c>
      <c r="BQ10" s="384" t="n">
        <f aca="false">IF($C$5="ON",CQ10,MYRATING(_S5,$B10,Efficacy!$F$1))</f>
        <v>2</v>
      </c>
      <c r="BR10" s="384" t="n">
        <f aca="false">IF($C$5="ON",CR10,MYRATING(_S6,$B10,Efficacy!$F$1))</f>
        <v>3</v>
      </c>
      <c r="BS10" s="384" t="n">
        <f aca="false">IF($C$5="ON",CS10,MYRATING(_S7,$B10,Efficacy!$F$1))</f>
        <v>3</v>
      </c>
      <c r="BT10" s="384" t="n">
        <f aca="false">IF($C$5="ON",CT10,MYRATING(_D1,$B10,Efficacy!$F$1))</f>
        <v>3</v>
      </c>
      <c r="BU10" s="384" t="n">
        <f aca="false">IF($C$5="ON",CU10,MYRATING(_D2,$B10,Efficacy!$F$1))</f>
        <v>3</v>
      </c>
      <c r="BV10" s="384" t="n">
        <f aca="false">IF($C$5="ON",CV10,MYRATING(_D3,$B10,Efficacy!$F$1))</f>
        <v>3</v>
      </c>
      <c r="BW10" s="384" t="n">
        <f aca="false">IF($C$5="ON",CW10,MYRATING(_D4,$B10,Efficacy!$F$1))</f>
        <v>3</v>
      </c>
      <c r="BX10" s="384" t="n">
        <f aca="false">IF($C$5="ON",CX10,MYRATING(_B1G5,$B10,Barrier!$L$2))</f>
        <v>3</v>
      </c>
      <c r="BY10" s="384" t="n">
        <f aca="false">IF($C$5="ON",CY10,MYRATING(_B2,$B10,Barrier!$F$2))</f>
        <v>3</v>
      </c>
      <c r="BZ10" s="385" t="n">
        <f aca="false">IF($C$5="ON",CZ10,MYRATING(_B3,$B10,Barrier!$F$2))</f>
        <v>3</v>
      </c>
      <c r="CA10" s="386" t="n">
        <f aca="false">IF(C10="",CD10/$CD$7,0)</f>
        <v>0.0475266792586545</v>
      </c>
      <c r="CB10" s="387" t="n">
        <f aca="false">SUMPRODUCT($BX10:$BZ10,$BX$7:$BZ$7)</f>
        <v>3</v>
      </c>
      <c r="CC10" s="386" t="n">
        <f aca="false">CB10/$CB$7</f>
        <v>0.0464396284829722</v>
      </c>
      <c r="CD10" s="388" t="n">
        <f aca="false">CC10^$X$4</f>
        <v>0.0215581217808854</v>
      </c>
      <c r="CE10" s="383" t="n">
        <v>3</v>
      </c>
      <c r="CF10" s="384" t="n">
        <v>2</v>
      </c>
      <c r="CG10" s="384" t="n">
        <v>3</v>
      </c>
      <c r="CH10" s="384" t="n">
        <v>3</v>
      </c>
      <c r="CI10" s="384" t="n">
        <v>2</v>
      </c>
      <c r="CJ10" s="384" t="n">
        <v>5</v>
      </c>
      <c r="CK10" s="384" t="n">
        <v>3</v>
      </c>
      <c r="CL10" s="384" t="n">
        <v>3</v>
      </c>
      <c r="CM10" s="384" t="n">
        <v>3</v>
      </c>
      <c r="CN10" s="384" t="n">
        <v>1</v>
      </c>
      <c r="CO10" s="384" t="n">
        <v>3</v>
      </c>
      <c r="CP10" s="384" t="n">
        <v>3</v>
      </c>
      <c r="CQ10" s="384" t="n">
        <v>2</v>
      </c>
      <c r="CR10" s="384" t="n">
        <v>3</v>
      </c>
      <c r="CS10" s="384" t="n">
        <v>3</v>
      </c>
      <c r="CT10" s="384" t="n">
        <v>3</v>
      </c>
      <c r="CU10" s="384" t="n">
        <v>2</v>
      </c>
      <c r="CV10" s="384" t="n">
        <v>3</v>
      </c>
      <c r="CW10" s="384" t="n">
        <v>3</v>
      </c>
      <c r="CX10" s="384" t="n">
        <v>3</v>
      </c>
      <c r="CY10" s="384" t="n">
        <v>3</v>
      </c>
      <c r="CZ10" s="385" t="n">
        <v>3</v>
      </c>
      <c r="DA10" s="386" t="n">
        <v>0.0370149034278781</v>
      </c>
      <c r="DB10" s="116"/>
    </row>
    <row r="11" customFormat="false" ht="15" hidden="false" customHeight="false" outlineLevel="0" collapsed="false">
      <c r="A11" s="39" t="str">
        <f aca="false">$C$1</f>
        <v>JP</v>
      </c>
      <c r="B11" s="39" t="s">
        <v>37</v>
      </c>
      <c r="C11" s="372"/>
      <c r="D11" s="39" t="s">
        <v>577</v>
      </c>
      <c r="E11" s="39"/>
      <c r="F11" s="39" t="str">
        <f aca="false">INDEX('Unique Asset List'!$D$4:$D$59,MATCH(B11,_CompoundList,0))</f>
        <v>Launched</v>
      </c>
      <c r="G11" s="373" t="n">
        <v>0</v>
      </c>
      <c r="H11" s="39" t="n">
        <v>2018</v>
      </c>
      <c r="I11" s="39" t="n">
        <v>6</v>
      </c>
      <c r="J11" s="374" t="n">
        <f aca="false">INDEX(PTRS!$D$6:$D$12,MATCH('7'!$F11,PTRS!$B$6:$B$12,0))</f>
        <v>1</v>
      </c>
      <c r="K11" s="186" t="n">
        <f aca="false">INDEX('Unique Asset List'!$I$4:$R$59,MATCH($B11,'Unique Asset List'!$B$4:$B$59,0),MATCH(K$8,'Unique Asset List'!$I$3:$R$3,0))</f>
        <v>1</v>
      </c>
      <c r="L11" s="186" t="n">
        <f aca="false">INDEX('Unique Asset List'!$I$4:$R$59,MATCH($B11,'Unique Asset List'!$B$4:$B$59,0),MATCH(L$8,'Unique Asset List'!$I$3:$R$3,0))</f>
        <v>1</v>
      </c>
      <c r="M11" s="186" t="n">
        <v>0.585</v>
      </c>
      <c r="N11" s="186" t="n">
        <f aca="false">INDEX('Unique Asset List'!$I$4:$R$59,MATCH($B11,'Unique Asset List'!$B$4:$B$59,0),MATCH(N$8,'Unique Asset List'!$I$3:$R$3,0))</f>
        <v>1</v>
      </c>
      <c r="O11" s="186" t="n">
        <f aca="false">INDEX('Unique Asset List'!$I$4:$R$59,MATCH($B11,'Unique Asset List'!$B$4:$B$59,0),MATCH(O$8,'Unique Asset List'!$I$3:$R$3,0))</f>
        <v>1</v>
      </c>
      <c r="P11" s="186" t="n">
        <f aca="false">INDEX('Unique Asset List'!$I$4:$R$59,MATCH($B11,'Unique Asset List'!$B$4:$B$59,0),MATCH(P$8,'Unique Asset List'!$I$3:$R$3,0))</f>
        <v>1</v>
      </c>
      <c r="Q11" s="186" t="n">
        <f aca="false">INDEX('Unique Asset List'!$I$4:$R$59,MATCH($B11,'Unique Asset List'!$B$4:$B$59,0),MATCH(Q$8,'Unique Asset List'!$I$3:$R$3,0))</f>
        <v>1</v>
      </c>
      <c r="R11" s="186" t="n">
        <f aca="false">INDEX('Unique Asset List'!$I$4:$R$59,MATCH($B11,'Unique Asset List'!$B$4:$B$59,0),MATCH(R$8,'Unique Asset List'!$I$3:$R$3,0))</f>
        <v>1</v>
      </c>
      <c r="S11" s="186" t="n">
        <f aca="false">INDEX('Unique Asset List'!$I$4:$R$59,MATCH($B11,'Unique Asset List'!$B$4:$B$59,0),MATCH(S$8,'Unique Asset List'!$I$3:$R$3,0))</f>
        <v>1</v>
      </c>
      <c r="T11" s="186"/>
      <c r="U11" s="186" t="n">
        <f aca="false">CA11/$CA$7</f>
        <v>0.253278561883864</v>
      </c>
      <c r="V11" s="186" t="n">
        <v>0.54</v>
      </c>
      <c r="W11" s="39" t="s">
        <v>570</v>
      </c>
      <c r="X11" s="39" t="n">
        <f aca="false">INDEX('Unique Asset List'!$AC$4:$AI$59,MATCH('7'!$B11,'Unique Asset List'!$B$4:$B$59,0),MATCH('7'!$C$1,'Unique Asset List'!$AC$3:$AI$3,0))</f>
        <v>2022</v>
      </c>
      <c r="Y11" s="39" t="n">
        <f aca="false">INDEX('Unique Asset List'!$AJ$4:$AP$59,MATCH('7'!$B11,'Unique Asset List'!$B$4:$B$59,0),MATCH('7'!$C$1,'Unique Asset List'!$AJ$3:$AP$3,0))</f>
        <v>11</v>
      </c>
      <c r="Z11" s="39" t="n">
        <f aca="false">INDEX('Unique Asset List'!$AX$4:$BD$59,MATCH('7'!$B11,'Unique Asset List'!$B$4:$B$59,0),MATCH('7'!$C$1,'Unique Asset List'!$AX$3:$BD$3,0))</f>
        <v>2030</v>
      </c>
      <c r="AA11" s="39" t="n">
        <f aca="false">INDEX('Unique Asset List'!$BE$4:$BK$59,MATCH('7'!$B11,'Unique Asset List'!$B$4:$B$59,0),MATCH('7'!$C$1,'Unique Asset List'!$BE$3:$BK$3,0))</f>
        <v>11</v>
      </c>
      <c r="AB11" s="375" t="n">
        <f aca="false">SUMPRODUCT($BE11:$BL11,$BE$7:$BL$7)</f>
        <v>2.4575698</v>
      </c>
      <c r="AC11" s="375" t="n">
        <f aca="false">SUMPRODUCT($BM11:$BS11,$BM$7:$BS$7)</f>
        <v>0.9199401</v>
      </c>
      <c r="AD11" s="375" t="n">
        <f aca="false">SUMPRODUCT($BT11:$BW11,$BT$7:$BW$7)</f>
        <v>0.35908660414</v>
      </c>
      <c r="AE11" s="376" t="n">
        <f aca="false">INDEX('Unique Asset List'!$CN$4:$CT$59,MATCH('7'!$B11,'Unique Asset List'!$B$4:$B$59,0),MATCH('7'!$C$1,'Unique Asset List'!$CN$3:$CT$3,0))</f>
        <v>0.23</v>
      </c>
      <c r="AF11" s="376" t="n">
        <f aca="false">INDEX('Unique Asset List'!$CU$4:$DA$59,MATCH('7'!$B11,'Unique Asset List'!$B$4:$B$59,0),MATCH('7'!$C$1,'Unique Asset List'!$CU$3:$DA$3,0))</f>
        <v>0.27</v>
      </c>
      <c r="AG11" s="376" t="n">
        <f aca="false">INDEX('Unique Asset List'!$BZ$4:$CF$59,MATCH('7'!$B11,'Unique Asset List'!$B$4:$B$59,0),MATCH('7'!$C$1,'Unique Asset List'!$BZ$3:$CF$3,0))</f>
        <v>0.23</v>
      </c>
      <c r="AH11" s="376" t="n">
        <f aca="false">INDEX('Unique Asset List'!$CG$4:$CM$59,MATCH('7'!$B11,'Unique Asset List'!$B$4:$B$59,0),MATCH('7'!$C$1,'Unique Asset List'!$CG$3:$CM$3,0))</f>
        <v>0.27</v>
      </c>
      <c r="AI11" s="377" t="n">
        <v>0.7</v>
      </c>
      <c r="AJ11" s="376" t="n">
        <f aca="false">INDEX('Unique Asset List'!$BL$4:$BR$59,MATCH('7'!$B11,'Unique Asset List'!$B$4:$B$59,0),MATCH('7'!$C$1,'Unique Asset List'!$BL$3:$BR$3,0))</f>
        <v>0.14</v>
      </c>
      <c r="AK11" s="376" t="n">
        <f aca="false">INDEX('Unique Asset List'!$BS$4:$BY$59,MATCH('7'!$B11,'Unique Asset List'!$B$4:$B$59,0),MATCH('7'!$C$1,'Unique Asset List'!$BS$3:$BY$3,0))</f>
        <v>0.15</v>
      </c>
      <c r="AL11" s="259" t="n">
        <v>184.205607476636</v>
      </c>
      <c r="AM11" s="378" t="n">
        <f aca="false">5365/365</f>
        <v>14.6986301369863</v>
      </c>
      <c r="AN11" s="379" t="n">
        <v>0</v>
      </c>
      <c r="AO11" s="380" t="n">
        <v>0.1</v>
      </c>
      <c r="AP11" s="377" t="n">
        <v>0.82</v>
      </c>
      <c r="AQ11" s="379" t="n">
        <v>0</v>
      </c>
      <c r="AR11" s="377" t="n">
        <f aca="false">AP11</f>
        <v>0.82</v>
      </c>
      <c r="AS11" s="381" t="n">
        <v>0.323403835616438</v>
      </c>
      <c r="AT11" s="382" t="n">
        <f aca="false">INDEX('Unique Asset List'!S$4:S$59,MATCH($B11,_CompoundList,0))</f>
        <v>1</v>
      </c>
      <c r="AU11" s="382" t="n">
        <f aca="false">INDEX('Unique Asset List'!T$4:T$59,MATCH($B11,_CompoundList,0))</f>
        <v>1</v>
      </c>
      <c r="AV11" s="382" t="n">
        <f aca="false">INDEX('Unique Asset List'!U$4:U$59,MATCH($B11,_CompoundList,0))</f>
        <v>1</v>
      </c>
      <c r="AW11" s="382" t="n">
        <f aca="false">INDEX('Unique Asset List'!V$4:V$59,MATCH($B11,_CompoundList,0))</f>
        <v>1</v>
      </c>
      <c r="AX11" s="382" t="n">
        <f aca="false">INDEX('Unique Asset List'!W$4:W$59,MATCH($B11,_CompoundList,0))</f>
        <v>1</v>
      </c>
      <c r="AY11" s="382" t="n">
        <f aca="false">INDEX('Unique Asset List'!X$4:X$59,MATCH($B11,_CompoundList,0))</f>
        <v>1</v>
      </c>
      <c r="AZ11" s="382" t="n">
        <f aca="false">INDEX('Unique Asset List'!Y$4:Y$59,MATCH($B11,_CompoundList,0))</f>
        <v>1</v>
      </c>
      <c r="BA11" s="382" t="n">
        <f aca="false">INDEX('Unique Asset List'!Z$4:Z$59,MATCH($B11,_CompoundList,0))</f>
        <v>1</v>
      </c>
      <c r="BB11" s="382" t="n">
        <f aca="false">INDEX('Unique Asset List'!AA$4:AA$59,MATCH($B11,_CompoundList,0))</f>
        <v>1</v>
      </c>
      <c r="BC11" s="382" t="n">
        <f aca="false">INDEX('Unique Asset List'!AB$4:AB$59,MATCH($B11,_CompoundList,0))</f>
        <v>1</v>
      </c>
      <c r="BD11" s="382" t="n">
        <f aca="false">INDEX('Unique Asset List'!$A$4:$A$76,MATCH(B11,'Unique Asset List'!$B$4:$B$76,0))</f>
        <v>8</v>
      </c>
      <c r="BE11" s="383" t="n">
        <f aca="false">IF($C$5="ON",CE11,MYRATING(_E1,$B11,Efficacy!$F$1))</f>
        <v>5</v>
      </c>
      <c r="BF11" s="384" t="n">
        <f aca="false">IF($C$5="ON",CF11,MYRATING(_E2,$B11,Efficacy!$F$1))</f>
        <v>5</v>
      </c>
      <c r="BG11" s="384" t="n">
        <f aca="false">IF($C$5="ON",CG11,MYRATING(_E3,$B11,Efficacy!$F$1))</f>
        <v>5</v>
      </c>
      <c r="BH11" s="384" t="n">
        <f aca="false">IF($C$5="ON",CH11,MYRATING(_E4,$B11,Efficacy!$F$1))</f>
        <v>5</v>
      </c>
      <c r="BI11" s="384" t="n">
        <f aca="false">IF($C$5="ON",CI11,MYRATING(_E5,$B11,Efficacy!$F$1))</f>
        <v>3</v>
      </c>
      <c r="BJ11" s="384" t="n">
        <f aca="false">IF($C$5="ON",CJ11,MYRATING(_E6,$B11,Efficacy!$F$1))</f>
        <v>3</v>
      </c>
      <c r="BK11" s="384" t="n">
        <f aca="false">IF($C$5="ON",CK11,MYRATING(_E7,$B11,Efficacy!$F$1))</f>
        <v>2</v>
      </c>
      <c r="BL11" s="384" t="n">
        <f aca="false">IF($C$5="ON",CL11,MYRATING(_E8,$B11,Efficacy!$F$1))</f>
        <v>5</v>
      </c>
      <c r="BM11" s="384" t="n">
        <f aca="false">IF($C$5="ON",CM11,MYRATING(_S1,$B11,Efficacy!$F$1))</f>
        <v>4</v>
      </c>
      <c r="BN11" s="384" t="n">
        <f aca="false">IF($C$5="ON",CN11,MYRATING(_S2,$B11,Efficacy!$F$1))</f>
        <v>3</v>
      </c>
      <c r="BO11" s="384" t="n">
        <f aca="false">IF($C$5="ON",CO11,MYRATING(_S3,$B11,Efficacy!$F$1))</f>
        <v>3</v>
      </c>
      <c r="BP11" s="384" t="n">
        <f aca="false">IF($C$5="ON",CP11,MYRATING(_S4,$B11,Efficacy!$F$1))</f>
        <v>4</v>
      </c>
      <c r="BQ11" s="384" t="n">
        <f aca="false">IF($C$5="ON",CQ11,MYRATING(_S5,$B11,Efficacy!$F$1))</f>
        <v>5</v>
      </c>
      <c r="BR11" s="384" t="n">
        <f aca="false">IF($C$5="ON",CR11,MYRATING(_S6,$B11,Efficacy!$F$1))</f>
        <v>2</v>
      </c>
      <c r="BS11" s="384" t="n">
        <f aca="false">IF($C$5="ON",CS11,MYRATING(_S7,$B11,Efficacy!$F$1))</f>
        <v>3</v>
      </c>
      <c r="BT11" s="384" t="n">
        <f aca="false">IF($C$5="ON",CT11,MYRATING(_D1,$B11,Efficacy!$F$1))</f>
        <v>2</v>
      </c>
      <c r="BU11" s="384" t="n">
        <f aca="false">IF($C$5="ON",CU11,MYRATING(_D2,$B11,Efficacy!$F$1))</f>
        <v>3</v>
      </c>
      <c r="BV11" s="384" t="n">
        <f aca="false">IF($C$5="ON",CV11,MYRATING(_D3,$B11,Efficacy!$F$1))</f>
        <v>2</v>
      </c>
      <c r="BW11" s="384" t="n">
        <f aca="false">IF($C$5="ON",CW11,MYRATING(_D4,$B11,Efficacy!$F$1))</f>
        <v>1</v>
      </c>
      <c r="BX11" s="384" t="n">
        <f aca="false">IF($C$5="ON",CX11,MYRATING(_B1G5,$B11,Barrier!$L$2))</f>
        <v>1</v>
      </c>
      <c r="BY11" s="384" t="n">
        <f aca="false">IF($C$5="ON",CY11,MYRATING(_B2,$B11,Barrier!$F$2))</f>
        <v>1</v>
      </c>
      <c r="BZ11" s="385" t="n">
        <f aca="false">IF($C$5="ON",CZ11,MYRATING(_B3,$B11,Barrier!$F$2))</f>
        <v>1</v>
      </c>
      <c r="CA11" s="386" t="n">
        <f aca="false">IF(C11="",CD11/$CD$7,0)</f>
        <v>0.0120374889737477</v>
      </c>
      <c r="CB11" s="387" t="n">
        <f aca="false">SUMPRODUCT($BX11:$BZ11,$BX$7:$BZ$7)</f>
        <v>1</v>
      </c>
      <c r="CC11" s="386" t="n">
        <f aca="false">CB11/$CB$7</f>
        <v>0.0154798761609907</v>
      </c>
      <c r="CD11" s="388" t="n">
        <f aca="false">CC11^$X$4</f>
        <v>0.00546021008157987</v>
      </c>
      <c r="CE11" s="383" t="n">
        <v>5</v>
      </c>
      <c r="CF11" s="384" t="n">
        <v>5</v>
      </c>
      <c r="CG11" s="384" t="n">
        <v>5</v>
      </c>
      <c r="CH11" s="384" t="n">
        <v>4</v>
      </c>
      <c r="CI11" s="384" t="n">
        <v>3</v>
      </c>
      <c r="CJ11" s="384" t="n">
        <v>3</v>
      </c>
      <c r="CK11" s="384" t="n">
        <v>3</v>
      </c>
      <c r="CL11" s="384" t="n">
        <v>4</v>
      </c>
      <c r="CM11" s="384" t="n">
        <v>4</v>
      </c>
      <c r="CN11" s="384" t="n">
        <v>3</v>
      </c>
      <c r="CO11" s="384" t="n">
        <v>3</v>
      </c>
      <c r="CP11" s="384" t="n">
        <v>3</v>
      </c>
      <c r="CQ11" s="384" t="n">
        <v>5</v>
      </c>
      <c r="CR11" s="384" t="n">
        <v>2</v>
      </c>
      <c r="CS11" s="384" t="n">
        <v>3</v>
      </c>
      <c r="CT11" s="384" t="n">
        <v>2</v>
      </c>
      <c r="CU11" s="384" t="n">
        <v>3</v>
      </c>
      <c r="CV11" s="384" t="n">
        <v>3</v>
      </c>
      <c r="CW11" s="384" t="n">
        <v>1</v>
      </c>
      <c r="CX11" s="384" t="n">
        <v>1</v>
      </c>
      <c r="CY11" s="384" t="n">
        <v>1</v>
      </c>
      <c r="CZ11" s="385" t="n">
        <v>1</v>
      </c>
      <c r="DA11" s="386" t="n">
        <v>0.00990446712869966</v>
      </c>
      <c r="DB11" s="116"/>
    </row>
    <row r="12" customFormat="false" ht="15" hidden="false" customHeight="false" outlineLevel="0" collapsed="false">
      <c r="A12" s="39" t="str">
        <f aca="false">$C$1</f>
        <v>JP</v>
      </c>
      <c r="B12" s="39" t="s">
        <v>14</v>
      </c>
      <c r="C12" s="372"/>
      <c r="D12" s="39" t="s">
        <v>584</v>
      </c>
      <c r="E12" s="39"/>
      <c r="F12" s="39" t="str">
        <f aca="false">INDEX('Unique Asset List'!$D$4:$D$59,MATCH(B12,_CompoundList,0))</f>
        <v>Ph3</v>
      </c>
      <c r="G12" s="373" t="n">
        <v>0</v>
      </c>
      <c r="H12" s="39" t="n">
        <v>2018</v>
      </c>
      <c r="I12" s="39" t="n">
        <v>6</v>
      </c>
      <c r="J12" s="374" t="n">
        <f aca="false">INDEX(PTRS!$D$6:$D$12,MATCH('7'!$F12,PTRS!$B$6:$B$12,0))</f>
        <v>0.585</v>
      </c>
      <c r="K12" s="186" t="n">
        <f aca="false">INDEX('Unique Asset List'!$I$4:$R$59,MATCH($B12,'Unique Asset List'!$B$4:$B$59,0),MATCH(K$8,'Unique Asset List'!$I$3:$R$3,0))</f>
        <v>0</v>
      </c>
      <c r="L12" s="186" t="n">
        <f aca="false">INDEX('Unique Asset List'!$I$4:$R$59,MATCH($B12,'Unique Asset List'!$B$4:$B$59,0),MATCH(L$8,'Unique Asset List'!$I$3:$R$3,0))</f>
        <v>0</v>
      </c>
      <c r="M12" s="186" t="n">
        <v>0.195</v>
      </c>
      <c r="N12" s="186" t="n">
        <f aca="false">INDEX('Unique Asset List'!$I$4:$R$59,MATCH($B12,'Unique Asset List'!$B$4:$B$59,0),MATCH(N$8,'Unique Asset List'!$I$3:$R$3,0))</f>
        <v>0.585</v>
      </c>
      <c r="O12" s="186" t="n">
        <f aca="false">INDEX('Unique Asset List'!$I$4:$R$59,MATCH($B12,'Unique Asset List'!$B$4:$B$59,0),MATCH(O$8,'Unique Asset List'!$I$3:$R$3,0))</f>
        <v>0.585</v>
      </c>
      <c r="P12" s="186" t="n">
        <f aca="false">INDEX('Unique Asset List'!$I$4:$R$59,MATCH($B12,'Unique Asset List'!$B$4:$B$59,0),MATCH(P$8,'Unique Asset List'!$I$3:$R$3,0))</f>
        <v>0.585</v>
      </c>
      <c r="Q12" s="186" t="n">
        <f aca="false">INDEX('Unique Asset List'!$I$4:$R$59,MATCH($B12,'Unique Asset List'!$B$4:$B$59,0),MATCH(Q$8,'Unique Asset List'!$I$3:$R$3,0))</f>
        <v>0.585</v>
      </c>
      <c r="R12" s="186" t="n">
        <f aca="false">INDEX('Unique Asset List'!$I$4:$R$59,MATCH($B12,'Unique Asset List'!$B$4:$B$59,0),MATCH(R$8,'Unique Asset List'!$I$3:$R$3,0))</f>
        <v>0.585</v>
      </c>
      <c r="S12" s="186" t="n">
        <f aca="false">INDEX('Unique Asset List'!$I$4:$R$59,MATCH($B12,'Unique Asset List'!$B$4:$B$59,0),MATCH(S$8,'Unique Asset List'!$I$3:$R$3,0))</f>
        <v>0</v>
      </c>
      <c r="T12" s="186"/>
      <c r="U12" s="186" t="n">
        <f aca="false">CA12/$CA$7</f>
        <v>0.917373035680426</v>
      </c>
      <c r="V12" s="186" t="n">
        <v>1</v>
      </c>
      <c r="W12" s="39" t="s">
        <v>594</v>
      </c>
      <c r="X12" s="39" t="n">
        <f aca="false">INDEX('Unique Asset List'!$AC$4:$AI$59,MATCH('7'!$B12,'Unique Asset List'!$B$4:$B$59,0),MATCH('7'!$C$1,'Unique Asset List'!$AC$3:$AI$3,0))</f>
        <v>2023</v>
      </c>
      <c r="Y12" s="39" t="n">
        <f aca="false">INDEX('Unique Asset List'!$AJ$4:$AP$59,MATCH('7'!$B12,'Unique Asset List'!$B$4:$B$59,0),MATCH('7'!$C$1,'Unique Asset List'!$AJ$3:$AP$3,0))</f>
        <v>4</v>
      </c>
      <c r="Z12" s="39" t="n">
        <f aca="false">INDEX('Unique Asset List'!$AX$4:$BD$59,MATCH('7'!$B12,'Unique Asset List'!$B$4:$B$59,0),MATCH('7'!$C$1,'Unique Asset List'!$AX$3:$BD$3,0))</f>
        <v>2031</v>
      </c>
      <c r="AA12" s="39" t="n">
        <f aca="false">INDEX('Unique Asset List'!$BE$4:$BK$59,MATCH('7'!$B12,'Unique Asset List'!$B$4:$B$59,0),MATCH('7'!$C$1,'Unique Asset List'!$BE$3:$BK$3,0))</f>
        <v>4</v>
      </c>
      <c r="AB12" s="375" t="n">
        <f aca="false">SUMPRODUCT($BE12:$BL12,$BE$7:$BL$7)</f>
        <v>1.686</v>
      </c>
      <c r="AC12" s="375" t="n">
        <f aca="false">SUMPRODUCT($BM12:$BS12,$BM$7:$BS$7)</f>
        <v>0.9732525</v>
      </c>
      <c r="AD12" s="375" t="n">
        <f aca="false">SUMPRODUCT($BT12:$BW12,$BT$7:$BW$7)</f>
        <v>0.38169906302</v>
      </c>
      <c r="AE12" s="376" t="n">
        <f aca="false">INDEX('Unique Asset List'!$CN$4:$CT$59,MATCH('7'!$B12,'Unique Asset List'!$B$4:$B$59,0),MATCH('7'!$C$1,'Unique Asset List'!$CN$3:$CT$3,0))</f>
        <v>0.16</v>
      </c>
      <c r="AF12" s="376" t="n">
        <f aca="false">INDEX('Unique Asset List'!$CU$4:$DA$59,MATCH('7'!$B12,'Unique Asset List'!$B$4:$B$59,0),MATCH('7'!$C$1,'Unique Asset List'!$CU$3:$DA$3,0))</f>
        <v>0.34</v>
      </c>
      <c r="AG12" s="376" t="n">
        <f aca="false">INDEX('Unique Asset List'!$BZ$4:$CF$59,MATCH('7'!$B12,'Unique Asset List'!$B$4:$B$59,0),MATCH('7'!$C$1,'Unique Asset List'!$BZ$3:$CF$3,0))</f>
        <v>0.16</v>
      </c>
      <c r="AH12" s="376" t="n">
        <f aca="false">INDEX('Unique Asset List'!$CG$4:$CM$59,MATCH('7'!$B12,'Unique Asset List'!$B$4:$B$59,0),MATCH('7'!$C$1,'Unique Asset List'!$CG$3:$CM$3,0))</f>
        <v>0.34</v>
      </c>
      <c r="AI12" s="377" t="n">
        <v>0.7</v>
      </c>
      <c r="AJ12" s="376" t="n">
        <f aca="false">INDEX('Unique Asset List'!$BL$4:$BR$59,MATCH('7'!$B12,'Unique Asset List'!$B$4:$B$59,0),MATCH('7'!$C$1,'Unique Asset List'!$BL$3:$BR$3,0))</f>
        <v>0.14</v>
      </c>
      <c r="AK12" s="376" t="n">
        <f aca="false">INDEX('Unique Asset List'!$BS$4:$BY$59,MATCH('7'!$B12,'Unique Asset List'!$B$4:$B$59,0),MATCH('7'!$C$1,'Unique Asset List'!$BS$3:$BY$3,0))</f>
        <v>0.15</v>
      </c>
      <c r="AL12" s="259" t="n">
        <v>169</v>
      </c>
      <c r="AM12" s="378" t="n">
        <f aca="false">INDEX(Simulation!$B$6:$H$6,MATCH($A12,Simulation!$B$1:$H$1,0))*(1+AN12)^((DATE(X12,Y12,15)-DATE(2017,1,15))/365.5)</f>
        <v>0.75</v>
      </c>
      <c r="AN12" s="379" t="n">
        <v>0</v>
      </c>
      <c r="AO12" s="380" t="n">
        <v>0.1</v>
      </c>
      <c r="AP12" s="377" t="n">
        <v>0.82</v>
      </c>
      <c r="AQ12" s="379" t="n">
        <v>0</v>
      </c>
      <c r="AR12" s="377" t="n">
        <f aca="false">AP12</f>
        <v>0.82</v>
      </c>
      <c r="AS12" s="381" t="n">
        <v>1</v>
      </c>
      <c r="AT12" s="382" t="n">
        <f aca="false">INDEX('Unique Asset List'!S$4:S$59,MATCH($B12,_CompoundList,0))</f>
        <v>0</v>
      </c>
      <c r="AU12" s="382" t="n">
        <f aca="false">INDEX('Unique Asset List'!T$4:T$59,MATCH($B12,_CompoundList,0))</f>
        <v>0</v>
      </c>
      <c r="AV12" s="382" t="n">
        <f aca="false">INDEX('Unique Asset List'!U$4:U$59,MATCH($B12,_CompoundList,0))</f>
        <v>0</v>
      </c>
      <c r="AW12" s="382" t="n">
        <f aca="false">INDEX('Unique Asset List'!V$4:V$59,MATCH($B12,_CompoundList,0))</f>
        <v>0</v>
      </c>
      <c r="AX12" s="382" t="n">
        <f aca="false">INDEX('Unique Asset List'!W$4:W$59,MATCH($B12,_CompoundList,0))</f>
        <v>1</v>
      </c>
      <c r="AY12" s="382" t="n">
        <f aca="false">INDEX('Unique Asset List'!X$4:X$59,MATCH($B12,_CompoundList,0))</f>
        <v>1</v>
      </c>
      <c r="AZ12" s="382" t="n">
        <f aca="false">INDEX('Unique Asset List'!Y$4:Y$59,MATCH($B12,_CompoundList,0))</f>
        <v>0</v>
      </c>
      <c r="BA12" s="382" t="n">
        <f aca="false">INDEX('Unique Asset List'!Z$4:Z$59,MATCH($B12,_CompoundList,0))</f>
        <v>1</v>
      </c>
      <c r="BB12" s="382" t="n">
        <f aca="false">INDEX('Unique Asset List'!AA$4:AA$59,MATCH($B12,_CompoundList,0))</f>
        <v>0</v>
      </c>
      <c r="BC12" s="382" t="n">
        <f aca="false">INDEX('Unique Asset List'!AB$4:AB$59,MATCH($B12,_CompoundList,0))</f>
        <v>0</v>
      </c>
      <c r="BD12" s="382" t="n">
        <f aca="false">INDEX('Unique Asset List'!$A$4:$A$76,MATCH(B12,'Unique Asset List'!$B$4:$B$76,0))</f>
        <v>5</v>
      </c>
      <c r="BE12" s="383" t="n">
        <f aca="false">IF($C$5="ON",CE12,MYRATING(_E1,$B12,Efficacy!$F$1))</f>
        <v>3</v>
      </c>
      <c r="BF12" s="384" t="n">
        <f aca="false">IF($C$5="ON",CF12,MYRATING(_E2,$B12,Efficacy!$F$1))</f>
        <v>3</v>
      </c>
      <c r="BG12" s="384" t="n">
        <f aca="false">IF($C$5="ON",CG12,MYRATING(_E3,$B12,Efficacy!$F$1))</f>
        <v>3</v>
      </c>
      <c r="BH12" s="384" t="n">
        <f aca="false">IF($C$5="ON",CH12,MYRATING(_E4,$B12,Efficacy!$F$1))</f>
        <v>3</v>
      </c>
      <c r="BI12" s="384" t="n">
        <f aca="false">IF($C$5="ON",CI12,MYRATING(_E5,$B12,Efficacy!$F$1))</f>
        <v>3</v>
      </c>
      <c r="BJ12" s="384" t="n">
        <f aca="false">IF($C$5="ON",CJ12,MYRATING(_E6,$B12,Efficacy!$F$1))</f>
        <v>3</v>
      </c>
      <c r="BK12" s="384" t="n">
        <f aca="false">IF($C$5="ON",CK12,MYRATING(_E7,$B12,Efficacy!$F$1))</f>
        <v>3</v>
      </c>
      <c r="BL12" s="384" t="n">
        <f aca="false">IF($C$5="ON",CL12,MYRATING(_E8,$B12,Efficacy!$F$1))</f>
        <v>3</v>
      </c>
      <c r="BM12" s="384" t="n">
        <f aca="false">IF($C$5="ON",CM12,MYRATING(_S1,$B12,Efficacy!$F$1))</f>
        <v>4</v>
      </c>
      <c r="BN12" s="384" t="n">
        <f aca="false">IF($C$5="ON",CN12,MYRATING(_S2,$B12,Efficacy!$F$1))</f>
        <v>3</v>
      </c>
      <c r="BO12" s="384" t="n">
        <f aca="false">IF($C$5="ON",CO12,MYRATING(_S3,$B12,Efficacy!$F$1))</f>
        <v>3</v>
      </c>
      <c r="BP12" s="384" t="n">
        <f aca="false">IF($C$5="ON",CP12,MYRATING(_S4,$B12,Efficacy!$F$1))</f>
        <v>4</v>
      </c>
      <c r="BQ12" s="384" t="n">
        <f aca="false">IF($C$5="ON",CQ12,MYRATING(_S5,$B12,Efficacy!$F$1))</f>
        <v>5</v>
      </c>
      <c r="BR12" s="384" t="n">
        <f aca="false">IF($C$5="ON",CR12,MYRATING(_S6,$B12,Efficacy!$F$1))</f>
        <v>3</v>
      </c>
      <c r="BS12" s="384" t="n">
        <f aca="false">IF($C$5="ON",CS12,MYRATING(_S7,$B12,Efficacy!$F$1))</f>
        <v>4</v>
      </c>
      <c r="BT12" s="384" t="n">
        <f aca="false">IF($C$5="ON",CT12,MYRATING(_D1,$B12,Efficacy!$F$1))</f>
        <v>2</v>
      </c>
      <c r="BU12" s="384" t="n">
        <f aca="false">IF($C$5="ON",CU12,MYRATING(_D2,$B12,Efficacy!$F$1))</f>
        <v>3</v>
      </c>
      <c r="BV12" s="384" t="n">
        <f aca="false">IF($C$5="ON",CV12,MYRATING(_D3,$B12,Efficacy!$F$1))</f>
        <v>1</v>
      </c>
      <c r="BW12" s="384" t="n">
        <f aca="false">IF($C$5="ON",CW12,MYRATING(_D4,$B12,Efficacy!$F$1))</f>
        <v>2</v>
      </c>
      <c r="BX12" s="384" t="n">
        <f aca="false">IF($C$5="ON",CX12,MYRATING(_B1G5,$B12,Barrier!$L$2))</f>
        <v>2</v>
      </c>
      <c r="BY12" s="384" t="n">
        <f aca="false">IF($C$5="ON",CY12,MYRATING(_B2,$B12,Barrier!$F$2))</f>
        <v>3</v>
      </c>
      <c r="BZ12" s="385" t="n">
        <f aca="false">IF($C$5="ON",CZ12,MYRATING(_B3,$B12,Barrier!$F$2))</f>
        <v>3</v>
      </c>
      <c r="CA12" s="386" t="n">
        <f aca="false">IF(C12="",CD12/$CD$7,0)</f>
        <v>0.0435996940273218</v>
      </c>
      <c r="CB12" s="387" t="n">
        <f aca="false">SUMPRODUCT($BX12:$BZ12,$BX$7:$BZ$7)</f>
        <v>2.8</v>
      </c>
      <c r="CC12" s="386" t="n">
        <f aca="false">CB12/$CB$7</f>
        <v>0.043343653250774</v>
      </c>
      <c r="CD12" s="388" t="n">
        <f aca="false">CC12^$X$4</f>
        <v>0.0197768396216992</v>
      </c>
      <c r="CE12" s="383" t="n">
        <v>3</v>
      </c>
      <c r="CF12" s="384" t="n">
        <v>3</v>
      </c>
      <c r="CG12" s="384" t="n">
        <v>3</v>
      </c>
      <c r="CH12" s="384" t="n">
        <v>3</v>
      </c>
      <c r="CI12" s="384" t="n">
        <v>3</v>
      </c>
      <c r="CJ12" s="384" t="n">
        <v>3</v>
      </c>
      <c r="CK12" s="384" t="n">
        <v>3</v>
      </c>
      <c r="CL12" s="384" t="n">
        <v>3</v>
      </c>
      <c r="CM12" s="384" t="n">
        <v>5</v>
      </c>
      <c r="CN12" s="384" t="n">
        <v>3</v>
      </c>
      <c r="CO12" s="384" t="n">
        <v>3</v>
      </c>
      <c r="CP12" s="384" t="n">
        <v>4</v>
      </c>
      <c r="CQ12" s="384" t="n">
        <v>5</v>
      </c>
      <c r="CR12" s="384" t="n">
        <v>3</v>
      </c>
      <c r="CS12" s="384" t="n">
        <v>4</v>
      </c>
      <c r="CT12" s="384" t="n">
        <v>2</v>
      </c>
      <c r="CU12" s="384" t="n">
        <v>3</v>
      </c>
      <c r="CV12" s="384" t="n">
        <v>1</v>
      </c>
      <c r="CW12" s="384" t="n">
        <v>2</v>
      </c>
      <c r="CX12" s="384" t="n">
        <v>2</v>
      </c>
      <c r="CY12" s="384" t="n">
        <v>3</v>
      </c>
      <c r="CZ12" s="385" t="n">
        <v>3</v>
      </c>
      <c r="DA12" s="386" t="n">
        <v>0.0362758447146398</v>
      </c>
      <c r="DB12" s="116"/>
    </row>
    <row r="13" customFormat="false" ht="15" hidden="false" customHeight="false" outlineLevel="0" collapsed="false">
      <c r="A13" s="39" t="str">
        <f aca="false">$C$1</f>
        <v>JP</v>
      </c>
      <c r="B13" s="39" t="s">
        <v>12</v>
      </c>
      <c r="C13" s="372"/>
      <c r="D13" s="39" t="s">
        <v>582</v>
      </c>
      <c r="E13" s="39"/>
      <c r="F13" s="39" t="str">
        <f aca="false">INDEX('Unique Asset List'!$D$4:$D$59,MATCH(B13,_CompoundList,0))</f>
        <v>Ph2b</v>
      </c>
      <c r="G13" s="373" t="n">
        <v>0</v>
      </c>
      <c r="H13" s="39" t="n">
        <v>2018</v>
      </c>
      <c r="I13" s="39" t="n">
        <v>6</v>
      </c>
      <c r="J13" s="374" t="n">
        <f aca="false">INDEX(PTRS!$D$6:$D$12,MATCH('7'!$F13,PTRS!$B$6:$B$12,0))</f>
        <v>0.4095</v>
      </c>
      <c r="K13" s="186" t="n">
        <f aca="false">INDEX('Unique Asset List'!$I$4:$R$59,MATCH($B13,'Unique Asset List'!$B$4:$B$59,0),MATCH(K$8,'Unique Asset List'!$I$3:$R$3,0))</f>
        <v>0</v>
      </c>
      <c r="L13" s="186" t="n">
        <f aca="false">INDEX('Unique Asset List'!$I$4:$R$59,MATCH($B13,'Unique Asset List'!$B$4:$B$59,0),MATCH(L$8,'Unique Asset List'!$I$3:$R$3,0))</f>
        <v>0</v>
      </c>
      <c r="M13" s="186" t="n">
        <v>0.1365</v>
      </c>
      <c r="N13" s="186" t="n">
        <f aca="false">INDEX('Unique Asset List'!$I$4:$R$59,MATCH($B13,'Unique Asset List'!$B$4:$B$59,0),MATCH(N$8,'Unique Asset List'!$I$3:$R$3,0))</f>
        <v>0.4095</v>
      </c>
      <c r="O13" s="186" t="n">
        <f aca="false">INDEX('Unique Asset List'!$I$4:$R$59,MATCH($B13,'Unique Asset List'!$B$4:$B$59,0),MATCH(O$8,'Unique Asset List'!$I$3:$R$3,0))</f>
        <v>0.4095</v>
      </c>
      <c r="P13" s="186" t="n">
        <f aca="false">INDEX('Unique Asset List'!$I$4:$R$59,MATCH($B13,'Unique Asset List'!$B$4:$B$59,0),MATCH(P$8,'Unique Asset List'!$I$3:$R$3,0))</f>
        <v>0.4095</v>
      </c>
      <c r="Q13" s="186" t="n">
        <f aca="false">INDEX('Unique Asset List'!$I$4:$R$59,MATCH($B13,'Unique Asset List'!$B$4:$B$59,0),MATCH(Q$8,'Unique Asset List'!$I$3:$R$3,0))</f>
        <v>0.4095</v>
      </c>
      <c r="R13" s="186" t="n">
        <f aca="false">INDEX('Unique Asset List'!$I$4:$R$59,MATCH($B13,'Unique Asset List'!$B$4:$B$59,0),MATCH(R$8,'Unique Asset List'!$I$3:$R$3,0))</f>
        <v>0.4095</v>
      </c>
      <c r="S13" s="186" t="n">
        <f aca="false">INDEX('Unique Asset List'!$I$4:$R$59,MATCH($B13,'Unique Asset List'!$B$4:$B$59,0),MATCH(S$8,'Unique Asset List'!$I$3:$R$3,0))</f>
        <v>0</v>
      </c>
      <c r="T13" s="186"/>
      <c r="U13" s="186" t="n">
        <f aca="false">CA13/$CA$7</f>
        <v>0.917373035680426</v>
      </c>
      <c r="V13" s="186" t="n">
        <v>1</v>
      </c>
      <c r="W13" s="39" t="s">
        <v>570</v>
      </c>
      <c r="X13" s="39" t="n">
        <f aca="false">INDEX('Unique Asset List'!$AC$4:$AI$59,MATCH('7'!$B13,'Unique Asset List'!$B$4:$B$59,0),MATCH('7'!$C$1,'Unique Asset List'!$AC$3:$AI$3,0))</f>
        <v>2024</v>
      </c>
      <c r="Y13" s="39" t="n">
        <f aca="false">INDEX('Unique Asset List'!$AJ$4:$AP$59,MATCH('7'!$B13,'Unique Asset List'!$B$4:$B$59,0),MATCH('7'!$C$1,'Unique Asset List'!$AJ$3:$AP$3,0))</f>
        <v>7</v>
      </c>
      <c r="Z13" s="39" t="n">
        <f aca="false">INDEX('Unique Asset List'!$AX$4:$BD$59,MATCH('7'!$B13,'Unique Asset List'!$B$4:$B$59,0),MATCH('7'!$C$1,'Unique Asset List'!$AX$3:$BD$3,0))</f>
        <v>2032</v>
      </c>
      <c r="AA13" s="39" t="n">
        <f aca="false">INDEX('Unique Asset List'!$BE$4:$BK$59,MATCH('7'!$B13,'Unique Asset List'!$B$4:$B$59,0),MATCH('7'!$C$1,'Unique Asset List'!$BE$3:$BK$3,0))</f>
        <v>7</v>
      </c>
      <c r="AB13" s="375" t="n">
        <f aca="false">SUMPRODUCT($BE13:$BL13,$BE$7:$BL$7)</f>
        <v>2.0719254</v>
      </c>
      <c r="AC13" s="375" t="n">
        <f aca="false">SUMPRODUCT($BM13:$BS13,$BM$7:$BS$7)</f>
        <v>0.8849758</v>
      </c>
      <c r="AD13" s="375" t="n">
        <f aca="false">SUMPRODUCT($BT13:$BW13,$BT$7:$BW$7)</f>
        <v>0.561</v>
      </c>
      <c r="AE13" s="376" t="n">
        <f aca="false">INDEX('Unique Asset List'!$CN$4:$CT$59,MATCH('7'!$B13,'Unique Asset List'!$B$4:$B$59,0),MATCH('7'!$C$1,'Unique Asset List'!$CN$3:$CT$3,0))</f>
        <v>0.23</v>
      </c>
      <c r="AF13" s="376" t="n">
        <f aca="false">INDEX('Unique Asset List'!$CU$4:$DA$59,MATCH('7'!$B13,'Unique Asset List'!$B$4:$B$59,0),MATCH('7'!$C$1,'Unique Asset List'!$CU$3:$DA$3,0))</f>
        <v>0.27</v>
      </c>
      <c r="AG13" s="376" t="n">
        <f aca="false">INDEX('Unique Asset List'!$BZ$4:$CF$59,MATCH('7'!$B13,'Unique Asset List'!$B$4:$B$59,0),MATCH('7'!$C$1,'Unique Asset List'!$BZ$3:$CF$3,0))</f>
        <v>0.23</v>
      </c>
      <c r="AH13" s="376" t="n">
        <f aca="false">INDEX('Unique Asset List'!$CG$4:$CM$59,MATCH('7'!$B13,'Unique Asset List'!$B$4:$B$59,0),MATCH('7'!$C$1,'Unique Asset List'!$CG$3:$CM$3,0))</f>
        <v>0.27</v>
      </c>
      <c r="AI13" s="377" t="n">
        <v>0.7</v>
      </c>
      <c r="AJ13" s="376" t="n">
        <f aca="false">INDEX('Unique Asset List'!$BL$4:$BR$59,MATCH('7'!$B13,'Unique Asset List'!$B$4:$B$59,0),MATCH('7'!$C$1,'Unique Asset List'!$BL$3:$BR$3,0))</f>
        <v>0.14</v>
      </c>
      <c r="AK13" s="376" t="n">
        <f aca="false">INDEX('Unique Asset List'!$BS$4:$BY$59,MATCH('7'!$B13,'Unique Asset List'!$B$4:$B$59,0),MATCH('7'!$C$1,'Unique Asset List'!$BS$3:$BY$3,0))</f>
        <v>0.15</v>
      </c>
      <c r="AL13" s="259" t="n">
        <v>169</v>
      </c>
      <c r="AM13" s="378" t="n">
        <f aca="false">INDEX(Simulation!$B$6:$H$6,MATCH($A13,Simulation!$B$1:$H$1,0))*(1+AN13)^((DATE(X13,Y13,15)-DATE(2017,1,15))/365.5)</f>
        <v>0.75</v>
      </c>
      <c r="AN13" s="379" t="n">
        <v>0</v>
      </c>
      <c r="AO13" s="380" t="n">
        <v>0.1</v>
      </c>
      <c r="AP13" s="377" t="n">
        <v>0.82</v>
      </c>
      <c r="AQ13" s="379" t="n">
        <v>0</v>
      </c>
      <c r="AR13" s="377" t="n">
        <f aca="false">AP13</f>
        <v>0.82</v>
      </c>
      <c r="AS13" s="381" t="n">
        <v>1</v>
      </c>
      <c r="AT13" s="382" t="n">
        <f aca="false">INDEX('Unique Asset List'!S$4:S$59,MATCH($B13,_CompoundList,0))</f>
        <v>0</v>
      </c>
      <c r="AU13" s="382" t="n">
        <f aca="false">INDEX('Unique Asset List'!T$4:T$59,MATCH($B13,_CompoundList,0))</f>
        <v>0</v>
      </c>
      <c r="AV13" s="382" t="n">
        <f aca="false">INDEX('Unique Asset List'!U$4:U$59,MATCH($B13,_CompoundList,0))</f>
        <v>0</v>
      </c>
      <c r="AW13" s="382" t="n">
        <f aca="false">INDEX('Unique Asset List'!V$4:V$59,MATCH($B13,_CompoundList,0))</f>
        <v>0</v>
      </c>
      <c r="AX13" s="382" t="n">
        <f aca="false">INDEX('Unique Asset List'!W$4:W$59,MATCH($B13,_CompoundList,0))</f>
        <v>0</v>
      </c>
      <c r="AY13" s="382" t="n">
        <f aca="false">INDEX('Unique Asset List'!X$4:X$59,MATCH($B13,_CompoundList,0))</f>
        <v>1</v>
      </c>
      <c r="AZ13" s="382" t="n">
        <f aca="false">INDEX('Unique Asset List'!Y$4:Y$59,MATCH($B13,_CompoundList,0))</f>
        <v>1</v>
      </c>
      <c r="BA13" s="382" t="n">
        <f aca="false">INDEX('Unique Asset List'!Z$4:Z$59,MATCH($B13,_CompoundList,0))</f>
        <v>1</v>
      </c>
      <c r="BB13" s="382" t="n">
        <f aca="false">INDEX('Unique Asset List'!AA$4:AA$59,MATCH($B13,_CompoundList,0))</f>
        <v>1</v>
      </c>
      <c r="BC13" s="382" t="n">
        <f aca="false">INDEX('Unique Asset List'!AB$4:AB$59,MATCH($B13,_CompoundList,0))</f>
        <v>0</v>
      </c>
      <c r="BD13" s="382" t="n">
        <f aca="false">INDEX('Unique Asset List'!$A$4:$A$76,MATCH(B13,'Unique Asset List'!$B$4:$B$76,0))</f>
        <v>4</v>
      </c>
      <c r="BE13" s="383" t="n">
        <f aca="false">IF($C$5="ON",CE13,MYRATING(_E1,$B13,Efficacy!$F$1))</f>
        <v>4</v>
      </c>
      <c r="BF13" s="384" t="n">
        <f aca="false">IF($C$5="ON",CF13,MYRATING(_E2,$B13,Efficacy!$F$1))</f>
        <v>3</v>
      </c>
      <c r="BG13" s="384" t="n">
        <f aca="false">IF($C$5="ON",CG13,MYRATING(_E3,$B13,Efficacy!$F$1))</f>
        <v>4</v>
      </c>
      <c r="BH13" s="384" t="n">
        <f aca="false">IF($C$5="ON",CH13,MYRATING(_E4,$B13,Efficacy!$F$1))</f>
        <v>4</v>
      </c>
      <c r="BI13" s="384" t="n">
        <f aca="false">IF($C$5="ON",CI13,MYRATING(_E5,$B13,Efficacy!$F$1))</f>
        <v>3</v>
      </c>
      <c r="BJ13" s="384" t="n">
        <f aca="false">IF($C$5="ON",CJ13,MYRATING(_E6,$B13,Efficacy!$F$1))</f>
        <v>3</v>
      </c>
      <c r="BK13" s="384" t="n">
        <f aca="false">IF($C$5="ON",CK13,MYRATING(_E7,$B13,Efficacy!$F$1))</f>
        <v>3</v>
      </c>
      <c r="BL13" s="384" t="n">
        <f aca="false">IF($C$5="ON",CL13,MYRATING(_E8,$B13,Efficacy!$F$1))</f>
        <v>5</v>
      </c>
      <c r="BM13" s="384" t="n">
        <f aca="false">IF($C$5="ON",CM13,MYRATING(_S1,$B13,Efficacy!$F$1))</f>
        <v>4</v>
      </c>
      <c r="BN13" s="384" t="n">
        <f aca="false">IF($C$5="ON",CN13,MYRATING(_S2,$B13,Efficacy!$F$1))</f>
        <v>3</v>
      </c>
      <c r="BO13" s="384" t="n">
        <f aca="false">IF($C$5="ON",CO13,MYRATING(_S3,$B13,Efficacy!$F$1))</f>
        <v>3</v>
      </c>
      <c r="BP13" s="384" t="n">
        <f aca="false">IF($C$5="ON",CP13,MYRATING(_S4,$B13,Efficacy!$F$1))</f>
        <v>3</v>
      </c>
      <c r="BQ13" s="384" t="n">
        <f aca="false">IF($C$5="ON",CQ13,MYRATING(_S5,$B13,Efficacy!$F$1))</f>
        <v>5</v>
      </c>
      <c r="BR13" s="384" t="n">
        <f aca="false">IF($C$5="ON",CR13,MYRATING(_S6,$B13,Efficacy!$F$1))</f>
        <v>2</v>
      </c>
      <c r="BS13" s="384" t="n">
        <f aca="false">IF($C$5="ON",CS13,MYRATING(_S7,$B13,Efficacy!$F$1))</f>
        <v>3</v>
      </c>
      <c r="BT13" s="384" t="n">
        <f aca="false">IF($C$5="ON",CT13,MYRATING(_D1,$B13,Efficacy!$F$1))</f>
        <v>3</v>
      </c>
      <c r="BU13" s="384" t="n">
        <f aca="false">IF($C$5="ON",CU13,MYRATING(_D2,$B13,Efficacy!$F$1))</f>
        <v>3</v>
      </c>
      <c r="BV13" s="384" t="n">
        <f aca="false">IF($C$5="ON",CV13,MYRATING(_D3,$B13,Efficacy!$F$1))</f>
        <v>3</v>
      </c>
      <c r="BW13" s="384" t="n">
        <f aca="false">IF($C$5="ON",CW13,MYRATING(_D4,$B13,Efficacy!$F$1))</f>
        <v>3</v>
      </c>
      <c r="BX13" s="384" t="n">
        <f aca="false">IF($C$5="ON",CX13,MYRATING(_B1G5,$B13,Barrier!$L$2))</f>
        <v>2</v>
      </c>
      <c r="BY13" s="384" t="n">
        <f aca="false">IF($C$5="ON",CY13,MYRATING(_B2,$B13,Barrier!$F$2))</f>
        <v>3</v>
      </c>
      <c r="BZ13" s="385" t="n">
        <f aca="false">IF($C$5="ON",CZ13,MYRATING(_B3,$B13,Barrier!$F$2))</f>
        <v>3</v>
      </c>
      <c r="CA13" s="386" t="n">
        <f aca="false">IF(C13="",CD13/$CD$7,0)</f>
        <v>0.0435996940273218</v>
      </c>
      <c r="CB13" s="387" t="n">
        <f aca="false">SUMPRODUCT($BX13:$BZ13,$BX$7:$BZ$7)</f>
        <v>2.8</v>
      </c>
      <c r="CC13" s="386" t="n">
        <f aca="false">CB13/$CB$7</f>
        <v>0.043343653250774</v>
      </c>
      <c r="CD13" s="388" t="n">
        <f aca="false">CC13^$X$4</f>
        <v>0.0197768396216992</v>
      </c>
      <c r="CE13" s="383" t="n">
        <v>4</v>
      </c>
      <c r="CF13" s="384" t="n">
        <v>4</v>
      </c>
      <c r="CG13" s="384" t="n">
        <v>4</v>
      </c>
      <c r="CH13" s="384" t="n">
        <v>4</v>
      </c>
      <c r="CI13" s="384" t="n">
        <v>3</v>
      </c>
      <c r="CJ13" s="384" t="n">
        <v>3</v>
      </c>
      <c r="CK13" s="384" t="n">
        <v>3</v>
      </c>
      <c r="CL13" s="384" t="n">
        <v>5</v>
      </c>
      <c r="CM13" s="384" t="n">
        <v>4</v>
      </c>
      <c r="CN13" s="384" t="n">
        <v>3</v>
      </c>
      <c r="CO13" s="384" t="n">
        <v>3</v>
      </c>
      <c r="CP13" s="384" t="n">
        <v>3</v>
      </c>
      <c r="CQ13" s="384" t="n">
        <v>5</v>
      </c>
      <c r="CR13" s="384" t="n">
        <v>2</v>
      </c>
      <c r="CS13" s="384" t="n">
        <v>3</v>
      </c>
      <c r="CT13" s="384" t="n">
        <v>3</v>
      </c>
      <c r="CU13" s="384" t="n">
        <v>3</v>
      </c>
      <c r="CV13" s="384" t="n">
        <v>3</v>
      </c>
      <c r="CW13" s="384" t="n">
        <v>3</v>
      </c>
      <c r="CX13" s="384" t="n">
        <v>2</v>
      </c>
      <c r="CY13" s="384" t="n">
        <v>3</v>
      </c>
      <c r="CZ13" s="385" t="n">
        <v>3</v>
      </c>
      <c r="DA13" s="386" t="n">
        <v>0.0362758447146398</v>
      </c>
      <c r="DB13" s="116"/>
    </row>
    <row r="14" customFormat="false" ht="15" hidden="false" customHeight="false" outlineLevel="0" collapsed="false">
      <c r="A14" s="39" t="str">
        <f aca="false">$C$1</f>
        <v>JP</v>
      </c>
      <c r="B14" s="39" t="s">
        <v>38</v>
      </c>
      <c r="C14" s="372"/>
      <c r="D14" s="39" t="s">
        <v>616</v>
      </c>
      <c r="E14" s="39"/>
      <c r="F14" s="39" t="str">
        <f aca="false">INDEX('Unique Asset List'!$D$4:$D$59,MATCH(B14,_CompoundList,0))</f>
        <v>Ph2a</v>
      </c>
      <c r="G14" s="373" t="n">
        <v>0</v>
      </c>
      <c r="H14" s="39" t="n">
        <v>2018</v>
      </c>
      <c r="I14" s="39" t="n">
        <v>6</v>
      </c>
      <c r="J14" s="374" t="n">
        <f aca="false">INDEX(PTRS!$D$6:$D$12,MATCH('7'!$F14,PTRS!$B$6:$B$12,0))</f>
        <v>0.1638</v>
      </c>
      <c r="K14" s="186" t="n">
        <f aca="false">INDEX('Unique Asset List'!$I$4:$R$59,MATCH($B14,'Unique Asset List'!$B$4:$B$59,0),MATCH(K$8,'Unique Asset List'!$I$3:$R$3,0))</f>
        <v>0</v>
      </c>
      <c r="L14" s="186" t="n">
        <f aca="false">INDEX('Unique Asset List'!$I$4:$R$59,MATCH($B14,'Unique Asset List'!$B$4:$B$59,0),MATCH(L$8,'Unique Asset List'!$I$3:$R$3,0))</f>
        <v>0</v>
      </c>
      <c r="M14" s="186" t="n">
        <v>0.0546</v>
      </c>
      <c r="N14" s="186" t="n">
        <f aca="false">INDEX('Unique Asset List'!$I$4:$R$59,MATCH($B14,'Unique Asset List'!$B$4:$B$59,0),MATCH(N$8,'Unique Asset List'!$I$3:$R$3,0))</f>
        <v>0.1638</v>
      </c>
      <c r="O14" s="186" t="n">
        <f aca="false">INDEX('Unique Asset List'!$I$4:$R$59,MATCH($B14,'Unique Asset List'!$B$4:$B$59,0),MATCH(O$8,'Unique Asset List'!$I$3:$R$3,0))</f>
        <v>0.1638</v>
      </c>
      <c r="P14" s="186" t="n">
        <f aca="false">INDEX('Unique Asset List'!$I$4:$R$59,MATCH($B14,'Unique Asset List'!$B$4:$B$59,0),MATCH(P$8,'Unique Asset List'!$I$3:$R$3,0))</f>
        <v>0.1638</v>
      </c>
      <c r="Q14" s="186" t="n">
        <f aca="false">INDEX('Unique Asset List'!$I$4:$R$59,MATCH($B14,'Unique Asset List'!$B$4:$B$59,0),MATCH(Q$8,'Unique Asset List'!$I$3:$R$3,0))</f>
        <v>0.1638</v>
      </c>
      <c r="R14" s="186" t="n">
        <f aca="false">INDEX('Unique Asset List'!$I$4:$R$59,MATCH($B14,'Unique Asset List'!$B$4:$B$59,0),MATCH(R$8,'Unique Asset List'!$I$3:$R$3,0))</f>
        <v>0.1638</v>
      </c>
      <c r="S14" s="186" t="n">
        <f aca="false">INDEX('Unique Asset List'!$I$4:$R$59,MATCH($B14,'Unique Asset List'!$B$4:$B$59,0),MATCH(S$8,'Unique Asset List'!$I$3:$R$3,0))</f>
        <v>1</v>
      </c>
      <c r="T14" s="186"/>
      <c r="U14" s="186" t="n">
        <f aca="false">CA14/$CA$7</f>
        <v>0.917373035680426</v>
      </c>
      <c r="V14" s="186" t="n">
        <v>1</v>
      </c>
      <c r="W14" s="39" t="s">
        <v>570</v>
      </c>
      <c r="X14" s="39" t="n">
        <f aca="false">INDEX('Unique Asset List'!$AC$4:$AI$59,MATCH('7'!$B14,'Unique Asset List'!$B$4:$B$59,0),MATCH('7'!$C$1,'Unique Asset List'!$AC$3:$AI$3,0))</f>
        <v>2024</v>
      </c>
      <c r="Y14" s="39" t="n">
        <f aca="false">INDEX('Unique Asset List'!$AJ$4:$AP$59,MATCH('7'!$B14,'Unique Asset List'!$B$4:$B$59,0),MATCH('7'!$C$1,'Unique Asset List'!$AJ$3:$AP$3,0))</f>
        <v>10</v>
      </c>
      <c r="Z14" s="39" t="n">
        <f aca="false">INDEX('Unique Asset List'!$AX$4:$BD$59,MATCH('7'!$B14,'Unique Asset List'!$B$4:$B$59,0),MATCH('7'!$C$1,'Unique Asset List'!$AX$3:$BD$3,0))</f>
        <v>2032</v>
      </c>
      <c r="AA14" s="39" t="n">
        <f aca="false">INDEX('Unique Asset List'!$BE$4:$BK$59,MATCH('7'!$B14,'Unique Asset List'!$B$4:$B$59,0),MATCH('7'!$C$1,'Unique Asset List'!$BE$3:$BK$3,0))</f>
        <v>10</v>
      </c>
      <c r="AB14" s="375" t="n">
        <f aca="false">SUMPRODUCT($BE14:$BL14,$BE$7:$BL$7)</f>
        <v>1.892254</v>
      </c>
      <c r="AC14" s="375" t="n">
        <f aca="false">SUMPRODUCT($BM14:$BS14,$BM$7:$BS$7)</f>
        <v>0.8849758</v>
      </c>
      <c r="AD14" s="375" t="n">
        <f aca="false">SUMPRODUCT($BT14:$BW14,$BT$7:$BW$7)</f>
        <v>0.561</v>
      </c>
      <c r="AE14" s="376" t="n">
        <f aca="false">INDEX('Unique Asset List'!$CN$4:$CT$59,MATCH('7'!$B14,'Unique Asset List'!$B$4:$B$59,0),MATCH('7'!$C$1,'Unique Asset List'!$CN$3:$CT$3,0))</f>
        <v>0.23</v>
      </c>
      <c r="AF14" s="376" t="n">
        <f aca="false">INDEX('Unique Asset List'!$CU$4:$DA$59,MATCH('7'!$B14,'Unique Asset List'!$B$4:$B$59,0),MATCH('7'!$C$1,'Unique Asset List'!$CU$3:$DA$3,0))</f>
        <v>0.27</v>
      </c>
      <c r="AG14" s="376" t="n">
        <f aca="false">INDEX('Unique Asset List'!$BZ$4:$CF$59,MATCH('7'!$B14,'Unique Asset List'!$B$4:$B$59,0),MATCH('7'!$C$1,'Unique Asset List'!$BZ$3:$CF$3,0))</f>
        <v>0.23</v>
      </c>
      <c r="AH14" s="376" t="n">
        <f aca="false">INDEX('Unique Asset List'!$CG$4:$CM$59,MATCH('7'!$B14,'Unique Asset List'!$B$4:$B$59,0),MATCH('7'!$C$1,'Unique Asset List'!$CG$3:$CM$3,0))</f>
        <v>0.27</v>
      </c>
      <c r="AI14" s="377" t="n">
        <v>0.7</v>
      </c>
      <c r="AJ14" s="376" t="n">
        <f aca="false">INDEX('Unique Asset List'!$BL$4:$BR$59,MATCH('7'!$B14,'Unique Asset List'!$B$4:$B$59,0),MATCH('7'!$C$1,'Unique Asset List'!$BL$3:$BR$3,0))</f>
        <v>0.14</v>
      </c>
      <c r="AK14" s="376" t="n">
        <f aca="false">INDEX('Unique Asset List'!$BS$4:$BY$59,MATCH('7'!$B14,'Unique Asset List'!$B$4:$B$59,0),MATCH('7'!$C$1,'Unique Asset List'!$BS$3:$BY$3,0))</f>
        <v>0.15</v>
      </c>
      <c r="AL14" s="259" t="n">
        <v>169</v>
      </c>
      <c r="AM14" s="378" t="n">
        <f aca="false">INDEX(Simulation!$B$6:$H$6,MATCH($A14,Simulation!$B$1:$H$1,0))*(1+AN14)^((DATE(X14,Y14,15)-DATE(2017,1,15))/365.5)</f>
        <v>0.75</v>
      </c>
      <c r="AN14" s="379" t="n">
        <v>0</v>
      </c>
      <c r="AO14" s="380" t="n">
        <v>0.1</v>
      </c>
      <c r="AP14" s="377" t="n">
        <v>0.82</v>
      </c>
      <c r="AQ14" s="379" t="n">
        <v>0</v>
      </c>
      <c r="AR14" s="377" t="n">
        <f aca="false">AP14</f>
        <v>0.82</v>
      </c>
      <c r="AS14" s="381" t="n">
        <v>1</v>
      </c>
      <c r="AT14" s="382" t="n">
        <f aca="false">INDEX('Unique Asset List'!S$4:S$59,MATCH($B14,_CompoundList,0))</f>
        <v>0</v>
      </c>
      <c r="AU14" s="382" t="n">
        <f aca="false">INDEX('Unique Asset List'!T$4:T$59,MATCH($B14,_CompoundList,0))</f>
        <v>0</v>
      </c>
      <c r="AV14" s="382" t="n">
        <f aca="false">INDEX('Unique Asset List'!U$4:U$59,MATCH($B14,_CompoundList,0))</f>
        <v>0</v>
      </c>
      <c r="AW14" s="382" t="n">
        <f aca="false">INDEX('Unique Asset List'!V$4:V$59,MATCH($B14,_CompoundList,0))</f>
        <v>0</v>
      </c>
      <c r="AX14" s="382" t="n">
        <f aca="false">INDEX('Unique Asset List'!W$4:W$59,MATCH($B14,_CompoundList,0))</f>
        <v>0</v>
      </c>
      <c r="AY14" s="382" t="n">
        <f aca="false">INDEX('Unique Asset List'!X$4:X$59,MATCH($B14,_CompoundList,0))</f>
        <v>0</v>
      </c>
      <c r="AZ14" s="382" t="n">
        <f aca="false">INDEX('Unique Asset List'!Y$4:Y$59,MATCH($B14,_CompoundList,0))</f>
        <v>0</v>
      </c>
      <c r="BA14" s="382" t="n">
        <f aca="false">INDEX('Unique Asset List'!Z$4:Z$59,MATCH($B14,_CompoundList,0))</f>
        <v>1</v>
      </c>
      <c r="BB14" s="382" t="n">
        <f aca="false">INDEX('Unique Asset List'!AA$4:AA$59,MATCH($B14,_CompoundList,0))</f>
        <v>1</v>
      </c>
      <c r="BC14" s="382" t="n">
        <f aca="false">INDEX('Unique Asset List'!AB$4:AB$59,MATCH($B14,_CompoundList,0))</f>
        <v>0</v>
      </c>
      <c r="BD14" s="382" t="n">
        <f aca="false">INDEX('Unique Asset List'!$A$4:$A$76,MATCH(B14,'Unique Asset List'!$B$4:$B$76,0))</f>
        <v>36</v>
      </c>
      <c r="BE14" s="383" t="n">
        <f aca="false">IF($C$5="ON",CE14,MYRATING(_E1,$B14,Efficacy!$F$1))</f>
        <v>3</v>
      </c>
      <c r="BF14" s="384" t="n">
        <f aca="false">IF($C$5="ON",CF14,MYRATING(_E2,$B14,Efficacy!$F$1))</f>
        <v>3</v>
      </c>
      <c r="BG14" s="384" t="n">
        <f aca="false">IF($C$5="ON",CG14,MYRATING(_E3,$B14,Efficacy!$F$1))</f>
        <v>3</v>
      </c>
      <c r="BH14" s="384" t="n">
        <f aca="false">IF($C$5="ON",CH14,MYRATING(_E4,$B14,Efficacy!$F$1))</f>
        <v>4</v>
      </c>
      <c r="BI14" s="384" t="n">
        <f aca="false">IF($C$5="ON",CI14,MYRATING(_E5,$B14,Efficacy!$F$1))</f>
        <v>3</v>
      </c>
      <c r="BJ14" s="384" t="n">
        <f aca="false">IF($C$5="ON",CJ14,MYRATING(_E6,$B14,Efficacy!$F$1))</f>
        <v>3</v>
      </c>
      <c r="BK14" s="384" t="n">
        <f aca="false">IF($C$5="ON",CK14,MYRATING(_E7,$B14,Efficacy!$F$1))</f>
        <v>3</v>
      </c>
      <c r="BL14" s="384" t="n">
        <f aca="false">IF($C$5="ON",CL14,MYRATING(_E8,$B14,Efficacy!$F$1))</f>
        <v>5</v>
      </c>
      <c r="BM14" s="384" t="n">
        <f aca="false">IF($C$5="ON",CM14,MYRATING(_S1,$B14,Efficacy!$F$1))</f>
        <v>4</v>
      </c>
      <c r="BN14" s="384" t="n">
        <f aca="false">IF($C$5="ON",CN14,MYRATING(_S2,$B14,Efficacy!$F$1))</f>
        <v>3</v>
      </c>
      <c r="BO14" s="384" t="n">
        <f aca="false">IF($C$5="ON",CO14,MYRATING(_S3,$B14,Efficacy!$F$1))</f>
        <v>3</v>
      </c>
      <c r="BP14" s="384" t="n">
        <f aca="false">IF($C$5="ON",CP14,MYRATING(_S4,$B14,Efficacy!$F$1))</f>
        <v>3</v>
      </c>
      <c r="BQ14" s="384" t="n">
        <f aca="false">IF($C$5="ON",CQ14,MYRATING(_S5,$B14,Efficacy!$F$1))</f>
        <v>5</v>
      </c>
      <c r="BR14" s="384" t="n">
        <f aca="false">IF($C$5="ON",CR14,MYRATING(_S6,$B14,Efficacy!$F$1))</f>
        <v>2</v>
      </c>
      <c r="BS14" s="384" t="n">
        <f aca="false">IF($C$5="ON",CS14,MYRATING(_S7,$B14,Efficacy!$F$1))</f>
        <v>3</v>
      </c>
      <c r="BT14" s="384" t="n">
        <f aca="false">IF($C$5="ON",CT14,MYRATING(_D1,$B14,Efficacy!$F$1))</f>
        <v>3</v>
      </c>
      <c r="BU14" s="384" t="n">
        <f aca="false">IF($C$5="ON",CU14,MYRATING(_D2,$B14,Efficacy!$F$1))</f>
        <v>3</v>
      </c>
      <c r="BV14" s="384" t="n">
        <f aca="false">IF($C$5="ON",CV14,MYRATING(_D3,$B14,Efficacy!$F$1))</f>
        <v>3</v>
      </c>
      <c r="BW14" s="384" t="n">
        <f aca="false">IF($C$5="ON",CW14,MYRATING(_D4,$B14,Efficacy!$F$1))</f>
        <v>3</v>
      </c>
      <c r="BX14" s="384" t="n">
        <f aca="false">IF($C$5="ON",CX14,MYRATING(_B1G5,$B14,Barrier!$L$2))</f>
        <v>2</v>
      </c>
      <c r="BY14" s="384" t="n">
        <f aca="false">IF($C$5="ON",CY14,MYRATING(_B2,$B14,Barrier!$F$2))</f>
        <v>3</v>
      </c>
      <c r="BZ14" s="385" t="n">
        <f aca="false">IF($C$5="ON",CZ14,MYRATING(_B3,$B14,Barrier!$F$2))</f>
        <v>3</v>
      </c>
      <c r="CA14" s="386" t="n">
        <f aca="false">IF(C14="",CD14/$CD$7,0)</f>
        <v>0.0435996940273218</v>
      </c>
      <c r="CB14" s="387" t="n">
        <f aca="false">SUMPRODUCT($BX14:$BZ14,$BX$7:$BZ$7)</f>
        <v>2.8</v>
      </c>
      <c r="CC14" s="386" t="n">
        <f aca="false">CB14/$CB$7</f>
        <v>0.043343653250774</v>
      </c>
      <c r="CD14" s="388" t="n">
        <f aca="false">CC14^$X$4</f>
        <v>0.0197768396216992</v>
      </c>
      <c r="CE14" s="383" t="n">
        <v>3</v>
      </c>
      <c r="CF14" s="384" t="n">
        <v>3</v>
      </c>
      <c r="CG14" s="384" t="n">
        <v>3</v>
      </c>
      <c r="CH14" s="384" t="n">
        <v>4</v>
      </c>
      <c r="CI14" s="384" t="n">
        <v>3</v>
      </c>
      <c r="CJ14" s="384" t="n">
        <v>3</v>
      </c>
      <c r="CK14" s="384" t="n">
        <v>3</v>
      </c>
      <c r="CL14" s="384" t="n">
        <v>5</v>
      </c>
      <c r="CM14" s="384" t="n">
        <v>4</v>
      </c>
      <c r="CN14" s="384" t="n">
        <v>3</v>
      </c>
      <c r="CO14" s="384" t="n">
        <v>3</v>
      </c>
      <c r="CP14" s="384" t="n">
        <v>3</v>
      </c>
      <c r="CQ14" s="384" t="n">
        <v>5</v>
      </c>
      <c r="CR14" s="384" t="n">
        <v>2</v>
      </c>
      <c r="CS14" s="384" t="n">
        <v>3</v>
      </c>
      <c r="CT14" s="384" t="n">
        <v>3</v>
      </c>
      <c r="CU14" s="384" t="n">
        <v>3</v>
      </c>
      <c r="CV14" s="384" t="n">
        <v>3</v>
      </c>
      <c r="CW14" s="384" t="n">
        <v>3</v>
      </c>
      <c r="CX14" s="384" t="n">
        <v>2</v>
      </c>
      <c r="CY14" s="384" t="n">
        <v>3</v>
      </c>
      <c r="CZ14" s="385" t="n">
        <v>3</v>
      </c>
      <c r="DA14" s="386" t="n">
        <v>0.0362758447146398</v>
      </c>
      <c r="DB14" s="116"/>
    </row>
    <row r="15" customFormat="false" ht="15" hidden="false" customHeight="false" outlineLevel="0" collapsed="false">
      <c r="A15" s="39" t="str">
        <f aca="false">$C$1</f>
        <v>JP</v>
      </c>
      <c r="B15" s="39" t="s">
        <v>40</v>
      </c>
      <c r="C15" s="372"/>
      <c r="D15" s="39" t="s">
        <v>577</v>
      </c>
      <c r="E15" s="39"/>
      <c r="F15" s="39" t="str">
        <f aca="false">INDEX('Unique Asset List'!$D$4:$D$59,MATCH(B15,_CompoundList,0))</f>
        <v>Ph3</v>
      </c>
      <c r="G15" s="373" t="n">
        <v>0</v>
      </c>
      <c r="H15" s="39" t="n">
        <v>2018</v>
      </c>
      <c r="I15" s="39" t="n">
        <v>6</v>
      </c>
      <c r="J15" s="374" t="n">
        <f aca="false">INDEX(PTRS!$D$6:$D$12,MATCH('7'!$F15,PTRS!$B$6:$B$12,0))</f>
        <v>0.585</v>
      </c>
      <c r="K15" s="186" t="n">
        <f aca="false">INDEX('Unique Asset List'!$I$4:$R$59,MATCH($B15,'Unique Asset List'!$B$4:$B$59,0),MATCH(K$8,'Unique Asset List'!$I$3:$R$3,0))</f>
        <v>0</v>
      </c>
      <c r="L15" s="186" t="n">
        <f aca="false">INDEX('Unique Asset List'!$I$4:$R$59,MATCH($B15,'Unique Asset List'!$B$4:$B$59,0),MATCH(L$8,'Unique Asset List'!$I$3:$R$3,0))</f>
        <v>1</v>
      </c>
      <c r="M15" s="186" t="n">
        <v>0.4095</v>
      </c>
      <c r="N15" s="186" t="n">
        <f aca="false">INDEX('Unique Asset List'!$I$4:$R$59,MATCH($B15,'Unique Asset List'!$B$4:$B$59,0),MATCH(N$8,'Unique Asset List'!$I$3:$R$3,0))</f>
        <v>0.4</v>
      </c>
      <c r="O15" s="186" t="n">
        <f aca="false">INDEX('Unique Asset List'!$I$4:$R$59,MATCH($B15,'Unique Asset List'!$B$4:$B$59,0),MATCH(O$8,'Unique Asset List'!$I$3:$R$3,0))</f>
        <v>0</v>
      </c>
      <c r="P15" s="186" t="n">
        <f aca="false">INDEX('Unique Asset List'!$I$4:$R$59,MATCH($B15,'Unique Asset List'!$B$4:$B$59,0),MATCH(P$8,'Unique Asset List'!$I$3:$R$3,0))</f>
        <v>1</v>
      </c>
      <c r="Q15" s="186" t="n">
        <f aca="false">INDEX('Unique Asset List'!$I$4:$R$59,MATCH($B15,'Unique Asset List'!$B$4:$B$59,0),MATCH(Q$8,'Unique Asset List'!$I$3:$R$3,0))</f>
        <v>0</v>
      </c>
      <c r="R15" s="186" t="n">
        <f aca="false">INDEX('Unique Asset List'!$I$4:$R$59,MATCH($B15,'Unique Asset List'!$B$4:$B$59,0),MATCH(R$8,'Unique Asset List'!$I$3:$R$3,0))</f>
        <v>1</v>
      </c>
      <c r="S15" s="186" t="n">
        <f aca="false">INDEX('Unique Asset List'!$I$4:$R$59,MATCH($B15,'Unique Asset List'!$B$4:$B$59,0),MATCH(S$8,'Unique Asset List'!$I$3:$R$3,0))</f>
        <v>0</v>
      </c>
      <c r="T15" s="186"/>
      <c r="U15" s="186" t="n">
        <f aca="false">CA15/$CA$7</f>
        <v>0.602401335739897</v>
      </c>
      <c r="V15" s="186" t="n">
        <v>1</v>
      </c>
      <c r="W15" s="39" t="s">
        <v>603</v>
      </c>
      <c r="X15" s="39" t="n">
        <f aca="false">INDEX('Unique Asset List'!$AC$4:$AI$59,MATCH('7'!$B15,'Unique Asset List'!$B$4:$B$59,0),MATCH('7'!$C$1,'Unique Asset List'!$AC$3:$AI$3,0))</f>
        <v>2025</v>
      </c>
      <c r="Y15" s="39" t="n">
        <f aca="false">INDEX('Unique Asset List'!$AJ$4:$AP$59,MATCH('7'!$B15,'Unique Asset List'!$B$4:$B$59,0),MATCH('7'!$C$1,'Unique Asset List'!$AJ$3:$AP$3,0))</f>
        <v>5</v>
      </c>
      <c r="Z15" s="39" t="n">
        <f aca="false">INDEX('Unique Asset List'!$AX$4:$BD$59,MATCH('7'!$B15,'Unique Asset List'!$B$4:$B$59,0),MATCH('7'!$C$1,'Unique Asset List'!$AX$3:$BD$3,0))</f>
        <v>2033</v>
      </c>
      <c r="AA15" s="39" t="n">
        <f aca="false">INDEX('Unique Asset List'!$BE$4:$BK$59,MATCH('7'!$B15,'Unique Asset List'!$B$4:$B$59,0),MATCH('7'!$C$1,'Unique Asset List'!$BE$3:$BK$3,0))</f>
        <v>5</v>
      </c>
      <c r="AB15" s="375" t="n">
        <f aca="false">SUMPRODUCT($BE15:$BL15,$BE$7:$BL$7)</f>
        <v>2.1511674</v>
      </c>
      <c r="AC15" s="375" t="n">
        <f aca="false">SUMPRODUCT($BM15:$BS15,$BM$7:$BS$7)</f>
        <v>0.9511896</v>
      </c>
      <c r="AD15" s="375" t="n">
        <f aca="false">SUMPRODUCT($BT15:$BW15,$BT$7:$BW$7)</f>
        <v>0.561</v>
      </c>
      <c r="AE15" s="376" t="n">
        <f aca="false">INDEX('Unique Asset List'!$CN$4:$CT$59,MATCH('7'!$B15,'Unique Asset List'!$B$4:$B$59,0),MATCH('7'!$C$1,'Unique Asset List'!$CN$3:$CT$3,0))</f>
        <v>0.16</v>
      </c>
      <c r="AF15" s="376" t="n">
        <f aca="false">INDEX('Unique Asset List'!$CU$4:$DA$59,MATCH('7'!$B15,'Unique Asset List'!$B$4:$B$59,0),MATCH('7'!$C$1,'Unique Asset List'!$CU$3:$DA$3,0))</f>
        <v>0.34</v>
      </c>
      <c r="AG15" s="376" t="n">
        <f aca="false">INDEX('Unique Asset List'!$BZ$4:$CF$59,MATCH('7'!$B15,'Unique Asset List'!$B$4:$B$59,0),MATCH('7'!$C$1,'Unique Asset List'!$BZ$3:$CF$3,0))</f>
        <v>0.16</v>
      </c>
      <c r="AH15" s="376" t="n">
        <f aca="false">INDEX('Unique Asset List'!$CG$4:$CM$59,MATCH('7'!$B15,'Unique Asset List'!$B$4:$B$59,0),MATCH('7'!$C$1,'Unique Asset List'!$CG$3:$CM$3,0))</f>
        <v>0.34</v>
      </c>
      <c r="AI15" s="377" t="n">
        <v>0.7</v>
      </c>
      <c r="AJ15" s="376" t="n">
        <f aca="false">INDEX('Unique Asset List'!$BL$4:$BR$59,MATCH('7'!$B15,'Unique Asset List'!$B$4:$B$59,0),MATCH('7'!$C$1,'Unique Asset List'!$BL$3:$BR$3,0))</f>
        <v>0.14</v>
      </c>
      <c r="AK15" s="376" t="n">
        <f aca="false">INDEX('Unique Asset List'!$BS$4:$BY$59,MATCH('7'!$B15,'Unique Asset List'!$B$4:$B$59,0),MATCH('7'!$C$1,'Unique Asset List'!$BS$3:$BY$3,0))</f>
        <v>0.15</v>
      </c>
      <c r="AL15" s="259" t="n">
        <v>169</v>
      </c>
      <c r="AM15" s="378" t="n">
        <f aca="false">INDEX(Simulation!$B$6:$H$6,MATCH($A15,Simulation!$B$1:$H$1,0))*(1+AN15)^((DATE(X15,Y15,15)-DATE(2017,1,15))/365.5)</f>
        <v>0.75</v>
      </c>
      <c r="AN15" s="379" t="n">
        <v>0</v>
      </c>
      <c r="AO15" s="380" t="n">
        <v>0.1</v>
      </c>
      <c r="AP15" s="377" t="n">
        <v>0.82</v>
      </c>
      <c r="AQ15" s="379" t="n">
        <v>0</v>
      </c>
      <c r="AR15" s="377" t="n">
        <f aca="false">AP15</f>
        <v>0.82</v>
      </c>
      <c r="AS15" s="381" t="n">
        <v>1</v>
      </c>
      <c r="AT15" s="382" t="n">
        <f aca="false">INDEX('Unique Asset List'!S$4:S$59,MATCH($B15,_CompoundList,0))</f>
        <v>0</v>
      </c>
      <c r="AU15" s="382" t="n">
        <f aca="false">INDEX('Unique Asset List'!T$4:T$59,MATCH($B15,_CompoundList,0))</f>
        <v>1</v>
      </c>
      <c r="AV15" s="382" t="n">
        <f aca="false">INDEX('Unique Asset List'!U$4:U$59,MATCH($B15,_CompoundList,0))</f>
        <v>0</v>
      </c>
      <c r="AW15" s="382" t="n">
        <f aca="false">INDEX('Unique Asset List'!V$4:V$59,MATCH($B15,_CompoundList,0))</f>
        <v>1</v>
      </c>
      <c r="AX15" s="382" t="n">
        <f aca="false">INDEX('Unique Asset List'!W$4:W$59,MATCH($B15,_CompoundList,0))</f>
        <v>0</v>
      </c>
      <c r="AY15" s="382" t="n">
        <f aca="false">INDEX('Unique Asset List'!X$4:X$59,MATCH($B15,_CompoundList,0))</f>
        <v>1</v>
      </c>
      <c r="AZ15" s="382" t="n">
        <f aca="false">INDEX('Unique Asset List'!Y$4:Y$59,MATCH($B15,_CompoundList,0))</f>
        <v>0</v>
      </c>
      <c r="BA15" s="382" t="n">
        <f aca="false">INDEX('Unique Asset List'!Z$4:Z$59,MATCH($B15,_CompoundList,0))</f>
        <v>0</v>
      </c>
      <c r="BB15" s="382" t="n">
        <f aca="false">INDEX('Unique Asset List'!AA$4:AA$59,MATCH($B15,_CompoundList,0))</f>
        <v>0</v>
      </c>
      <c r="BC15" s="382" t="n">
        <f aca="false">INDEX('Unique Asset List'!AB$4:AB$59,MATCH($B15,_CompoundList,0))</f>
        <v>1</v>
      </c>
      <c r="BD15" s="382" t="n">
        <f aca="false">INDEX('Unique Asset List'!$A$4:$A$76,MATCH(B15,'Unique Asset List'!$B$4:$B$76,0))</f>
        <v>39</v>
      </c>
      <c r="BE15" s="383" t="n">
        <f aca="false">IF($C$5="ON",CE15,MYRATING(_E1,$B15,Efficacy!$F$1))</f>
        <v>4</v>
      </c>
      <c r="BF15" s="384" t="n">
        <f aca="false">IF($C$5="ON",CF15,MYRATING(_E2,$B15,Efficacy!$F$1))</f>
        <v>4</v>
      </c>
      <c r="BG15" s="384" t="n">
        <f aca="false">IF($C$5="ON",CG15,MYRATING(_E3,$B15,Efficacy!$F$1))</f>
        <v>4</v>
      </c>
      <c r="BH15" s="384" t="n">
        <f aca="false">IF($C$5="ON",CH15,MYRATING(_E4,$B15,Efficacy!$F$1))</f>
        <v>4</v>
      </c>
      <c r="BI15" s="384" t="n">
        <f aca="false">IF($C$5="ON",CI15,MYRATING(_E5,$B15,Efficacy!$F$1))</f>
        <v>5</v>
      </c>
      <c r="BJ15" s="384" t="n">
        <f aca="false">IF($C$5="ON",CJ15,MYRATING(_E6,$B15,Efficacy!$F$1))</f>
        <v>3</v>
      </c>
      <c r="BK15" s="384" t="n">
        <f aca="false">IF($C$5="ON",CK15,MYRATING(_E7,$B15,Efficacy!$F$1))</f>
        <v>3</v>
      </c>
      <c r="BL15" s="384" t="n">
        <f aca="false">IF($C$5="ON",CL15,MYRATING(_E8,$B15,Efficacy!$F$1))</f>
        <v>3</v>
      </c>
      <c r="BM15" s="384" t="n">
        <f aca="false">IF($C$5="ON",CM15,MYRATING(_S1,$B15,Efficacy!$F$1))</f>
        <v>4</v>
      </c>
      <c r="BN15" s="384" t="n">
        <f aca="false">IF($C$5="ON",CN15,MYRATING(_S2,$B15,Efficacy!$F$1))</f>
        <v>4</v>
      </c>
      <c r="BO15" s="384" t="n">
        <f aca="false">IF($C$5="ON",CO15,MYRATING(_S3,$B15,Efficacy!$F$1))</f>
        <v>4</v>
      </c>
      <c r="BP15" s="384" t="n">
        <f aca="false">IF($C$5="ON",CP15,MYRATING(_S4,$B15,Efficacy!$F$1))</f>
        <v>3</v>
      </c>
      <c r="BQ15" s="384" t="n">
        <f aca="false">IF($C$5="ON",CQ15,MYRATING(_S5,$B15,Efficacy!$F$1))</f>
        <v>5</v>
      </c>
      <c r="BR15" s="384" t="n">
        <f aca="false">IF($C$5="ON",CR15,MYRATING(_S6,$B15,Efficacy!$F$1))</f>
        <v>4</v>
      </c>
      <c r="BS15" s="384" t="n">
        <f aca="false">IF($C$5="ON",CS15,MYRATING(_S7,$B15,Efficacy!$F$1))</f>
        <v>2</v>
      </c>
      <c r="BT15" s="384" t="n">
        <f aca="false">IF($C$5="ON",CT15,MYRATING(_D1,$B15,Efficacy!$F$1))</f>
        <v>3</v>
      </c>
      <c r="BU15" s="384" t="n">
        <f aca="false">IF($C$5="ON",CU15,MYRATING(_D2,$B15,Efficacy!$F$1))</f>
        <v>3</v>
      </c>
      <c r="BV15" s="384" t="n">
        <f aca="false">IF($C$5="ON",CV15,MYRATING(_D3,$B15,Efficacy!$F$1))</f>
        <v>3</v>
      </c>
      <c r="BW15" s="384" t="n">
        <f aca="false">IF($C$5="ON",CW15,MYRATING(_D4,$B15,Efficacy!$F$1))</f>
        <v>3</v>
      </c>
      <c r="BX15" s="384" t="n">
        <f aca="false">IF($C$5="ON",CX15,MYRATING(_B1G5,$B15,Barrier!$L$2))</f>
        <v>2</v>
      </c>
      <c r="BY15" s="384" t="n">
        <f aca="false">IF($C$5="ON",CY15,MYRATING(_B2,$B15,Barrier!$F$2))</f>
        <v>2</v>
      </c>
      <c r="BZ15" s="385" t="n">
        <f aca="false">IF($C$5="ON",CZ15,MYRATING(_B3,$B15,Barrier!$F$2))</f>
        <v>2</v>
      </c>
      <c r="CA15" s="386" t="n">
        <f aca="false">IF(C15="",CD15/$CD$7,0)</f>
        <v>0.0286301350686951</v>
      </c>
      <c r="CB15" s="387" t="n">
        <f aca="false">SUMPRODUCT($BX15:$BZ15,$BX$7:$BZ$7)</f>
        <v>2</v>
      </c>
      <c r="CC15" s="386" t="n">
        <f aca="false">CB15/$CB$7</f>
        <v>0.0309597523219814</v>
      </c>
      <c r="CD15" s="388" t="n">
        <f aca="false">CC15^$X$4</f>
        <v>0.0129866413568487</v>
      </c>
      <c r="CE15" s="383" t="n">
        <v>4</v>
      </c>
      <c r="CF15" s="384" t="n">
        <v>3</v>
      </c>
      <c r="CG15" s="384" t="n">
        <v>3</v>
      </c>
      <c r="CH15" s="384" t="n">
        <v>4</v>
      </c>
      <c r="CI15" s="384" t="n">
        <v>3</v>
      </c>
      <c r="CJ15" s="384" t="n">
        <v>2</v>
      </c>
      <c r="CK15" s="384" t="n">
        <v>3</v>
      </c>
      <c r="CL15" s="384" t="n">
        <v>3</v>
      </c>
      <c r="CM15" s="384" t="n">
        <v>4</v>
      </c>
      <c r="CN15" s="384" t="n">
        <v>4</v>
      </c>
      <c r="CO15" s="384" t="n">
        <v>3</v>
      </c>
      <c r="CP15" s="384" t="n">
        <v>4</v>
      </c>
      <c r="CQ15" s="384" t="n">
        <v>5</v>
      </c>
      <c r="CR15" s="384" t="n">
        <v>2</v>
      </c>
      <c r="CS15" s="384" t="n">
        <v>3</v>
      </c>
      <c r="CT15" s="384" t="n">
        <v>3</v>
      </c>
      <c r="CU15" s="384" t="n">
        <v>2</v>
      </c>
      <c r="CV15" s="384" t="n">
        <v>3</v>
      </c>
      <c r="CW15" s="384" t="n">
        <v>3</v>
      </c>
      <c r="CX15" s="384" t="n">
        <v>2</v>
      </c>
      <c r="CY15" s="384" t="n">
        <v>3</v>
      </c>
      <c r="CZ15" s="385" t="n">
        <v>3</v>
      </c>
      <c r="DA15" s="386" t="n">
        <v>0.0362758447146398</v>
      </c>
      <c r="DB15" s="116"/>
    </row>
    <row r="16" customFormat="false" ht="15" hidden="false" customHeight="false" outlineLevel="0" collapsed="false">
      <c r="A16" s="39" t="str">
        <f aca="false">$C$1</f>
        <v>JP</v>
      </c>
      <c r="B16" s="39" t="s">
        <v>28</v>
      </c>
      <c r="C16" s="372"/>
      <c r="D16" s="39" t="s">
        <v>617</v>
      </c>
      <c r="E16" s="39"/>
      <c r="F16" s="39" t="str">
        <f aca="false">INDEX('Unique Asset List'!$D$4:$D$59,MATCH(B16,_CompoundList,0))</f>
        <v>Ph2a</v>
      </c>
      <c r="G16" s="373" t="n">
        <v>0</v>
      </c>
      <c r="H16" s="39" t="n">
        <v>2018</v>
      </c>
      <c r="I16" s="39" t="n">
        <v>6</v>
      </c>
      <c r="J16" s="374" t="n">
        <f aca="false">INDEX(PTRS!$D$6:$D$12,MATCH('7'!$F16,PTRS!$B$6:$B$12,0))</f>
        <v>0.1638</v>
      </c>
      <c r="K16" s="186" t="n">
        <f aca="false">INDEX('Unique Asset List'!$I$4:$R$59,MATCH($B16,'Unique Asset List'!$B$4:$B$59,0),MATCH(K$8,'Unique Asset List'!$I$3:$R$3,0))</f>
        <v>0</v>
      </c>
      <c r="L16" s="186" t="n">
        <f aca="false">INDEX('Unique Asset List'!$I$4:$R$59,MATCH($B16,'Unique Asset List'!$B$4:$B$59,0),MATCH(L$8,'Unique Asset List'!$I$3:$R$3,0))</f>
        <v>0</v>
      </c>
      <c r="M16" s="186" t="n">
        <v>0.1638</v>
      </c>
      <c r="N16" s="186" t="n">
        <f aca="false">INDEX('Unique Asset List'!$I$4:$R$59,MATCH($B16,'Unique Asset List'!$B$4:$B$59,0),MATCH(N$8,'Unique Asset List'!$I$3:$R$3,0))</f>
        <v>0.1638</v>
      </c>
      <c r="O16" s="186" t="n">
        <f aca="false">INDEX('Unique Asset List'!$I$4:$R$59,MATCH($B16,'Unique Asset List'!$B$4:$B$59,0),MATCH(O$8,'Unique Asset List'!$I$3:$R$3,0))</f>
        <v>0.1638</v>
      </c>
      <c r="P16" s="186" t="n">
        <f aca="false">INDEX('Unique Asset List'!$I$4:$R$59,MATCH($B16,'Unique Asset List'!$B$4:$B$59,0),MATCH(P$8,'Unique Asset List'!$I$3:$R$3,0))</f>
        <v>0.1638</v>
      </c>
      <c r="Q16" s="186" t="n">
        <f aca="false">INDEX('Unique Asset List'!$I$4:$R$59,MATCH($B16,'Unique Asset List'!$B$4:$B$59,0),MATCH(Q$8,'Unique Asset List'!$I$3:$R$3,0))</f>
        <v>0.1638</v>
      </c>
      <c r="R16" s="186" t="n">
        <f aca="false">INDEX('Unique Asset List'!$I$4:$R$59,MATCH($B16,'Unique Asset List'!$B$4:$B$59,0),MATCH(R$8,'Unique Asset List'!$I$3:$R$3,0))</f>
        <v>0.1638</v>
      </c>
      <c r="S16" s="186" t="n">
        <f aca="false">INDEX('Unique Asset List'!$I$4:$R$59,MATCH($B16,'Unique Asset List'!$B$4:$B$59,0),MATCH(S$8,'Unique Asset List'!$I$3:$R$3,0))</f>
        <v>1</v>
      </c>
      <c r="T16" s="186"/>
      <c r="U16" s="186" t="n">
        <f aca="false">CA16/$CA$7</f>
        <v>0.917373035680426</v>
      </c>
      <c r="V16" s="186" t="n">
        <v>1</v>
      </c>
      <c r="W16" s="39" t="s">
        <v>576</v>
      </c>
      <c r="X16" s="39" t="n">
        <f aca="false">INDEX('Unique Asset List'!$AC$4:$AI$59,MATCH('7'!$B16,'Unique Asset List'!$B$4:$B$59,0),MATCH('7'!$C$1,'Unique Asset List'!$AC$3:$AI$3,0))</f>
        <v>2024</v>
      </c>
      <c r="Y16" s="39" t="n">
        <f aca="false">INDEX('Unique Asset List'!$AJ$4:$AP$59,MATCH('7'!$B16,'Unique Asset List'!$B$4:$B$59,0),MATCH('7'!$C$1,'Unique Asset List'!$AJ$3:$AP$3,0))</f>
        <v>9</v>
      </c>
      <c r="Z16" s="39" t="n">
        <f aca="false">INDEX('Unique Asset List'!$AX$4:$BD$59,MATCH('7'!$B16,'Unique Asset List'!$B$4:$B$59,0),MATCH('7'!$C$1,'Unique Asset List'!$AX$3:$BD$3,0))</f>
        <v>2032</v>
      </c>
      <c r="AA16" s="39" t="n">
        <f aca="false">INDEX('Unique Asset List'!$BE$4:$BK$59,MATCH('7'!$B16,'Unique Asset List'!$B$4:$B$59,0),MATCH('7'!$C$1,'Unique Asset List'!$BE$3:$BK$3,0))</f>
        <v>9</v>
      </c>
      <c r="AB16" s="375" t="n">
        <f aca="false">SUMPRODUCT($BE16:$BL16,$BE$7:$BL$7)</f>
        <v>1.9312568</v>
      </c>
      <c r="AC16" s="375" t="n">
        <f aca="false">SUMPRODUCT($BM16:$BS16,$BM$7:$BS$7)</f>
        <v>0.8235059</v>
      </c>
      <c r="AD16" s="375" t="n">
        <f aca="false">SUMPRODUCT($BT16:$BW16,$BT$7:$BW$7)</f>
        <v>0.4511188</v>
      </c>
      <c r="AE16" s="376" t="n">
        <f aca="false">INDEX('Unique Asset List'!$CN$4:$CT$59,MATCH('7'!$B16,'Unique Asset List'!$B$4:$B$59,0),MATCH('7'!$C$1,'Unique Asset List'!$CN$3:$CT$3,0))</f>
        <v>0.16</v>
      </c>
      <c r="AF16" s="376" t="n">
        <f aca="false">INDEX('Unique Asset List'!$CU$4:$DA$59,MATCH('7'!$B16,'Unique Asset List'!$B$4:$B$59,0),MATCH('7'!$C$1,'Unique Asset List'!$CU$3:$DA$3,0))</f>
        <v>0.34</v>
      </c>
      <c r="AG16" s="376" t="n">
        <f aca="false">INDEX('Unique Asset List'!$BZ$4:$CF$59,MATCH('7'!$B16,'Unique Asset List'!$B$4:$B$59,0),MATCH('7'!$C$1,'Unique Asset List'!$BZ$3:$CF$3,0))</f>
        <v>0.16</v>
      </c>
      <c r="AH16" s="376" t="n">
        <f aca="false">INDEX('Unique Asset List'!$CG$4:$CM$59,MATCH('7'!$B16,'Unique Asset List'!$B$4:$B$59,0),MATCH('7'!$C$1,'Unique Asset List'!$CG$3:$CM$3,0))</f>
        <v>0.34</v>
      </c>
      <c r="AI16" s="377" t="n">
        <v>0.7</v>
      </c>
      <c r="AJ16" s="376" t="n">
        <f aca="false">INDEX('Unique Asset List'!$BL$4:$BR$59,MATCH('7'!$B16,'Unique Asset List'!$B$4:$B$59,0),MATCH('7'!$C$1,'Unique Asset List'!$BL$3:$BR$3,0))</f>
        <v>0.14</v>
      </c>
      <c r="AK16" s="376" t="n">
        <f aca="false">INDEX('Unique Asset List'!$BS$4:$BY$59,MATCH('7'!$B16,'Unique Asset List'!$B$4:$B$59,0),MATCH('7'!$C$1,'Unique Asset List'!$BS$3:$BY$3,0))</f>
        <v>0.15</v>
      </c>
      <c r="AL16" s="259" t="n">
        <v>169</v>
      </c>
      <c r="AM16" s="378" t="n">
        <f aca="false">INDEX(Simulation!$B$6:$H$6,MATCH($A16,Simulation!$B$1:$H$1,0))*(1+AN16)^((DATE(X16,Y16,15)-DATE(2017,1,15))/365.5)</f>
        <v>0.75</v>
      </c>
      <c r="AN16" s="379" t="n">
        <v>0</v>
      </c>
      <c r="AO16" s="380" t="n">
        <v>0.1</v>
      </c>
      <c r="AP16" s="377" t="n">
        <v>0.82</v>
      </c>
      <c r="AQ16" s="379" t="n">
        <v>0</v>
      </c>
      <c r="AR16" s="377" t="n">
        <f aca="false">AP16</f>
        <v>0.82</v>
      </c>
      <c r="AS16" s="381" t="n">
        <v>1</v>
      </c>
      <c r="AT16" s="382" t="n">
        <f aca="false">INDEX('Unique Asset List'!S$4:S$59,MATCH($B16,_CompoundList,0))</f>
        <v>0</v>
      </c>
      <c r="AU16" s="382" t="n">
        <f aca="false">INDEX('Unique Asset List'!T$4:T$59,MATCH($B16,_CompoundList,0))</f>
        <v>0</v>
      </c>
      <c r="AV16" s="382" t="n">
        <f aca="false">INDEX('Unique Asset List'!U$4:U$59,MATCH($B16,_CompoundList,0))</f>
        <v>0</v>
      </c>
      <c r="AW16" s="382" t="n">
        <f aca="false">INDEX('Unique Asset List'!V$4:V$59,MATCH($B16,_CompoundList,0))</f>
        <v>0</v>
      </c>
      <c r="AX16" s="382" t="n">
        <f aca="false">INDEX('Unique Asset List'!W$4:W$59,MATCH($B16,_CompoundList,0))</f>
        <v>0</v>
      </c>
      <c r="AY16" s="382" t="n">
        <f aca="false">INDEX('Unique Asset List'!X$4:X$59,MATCH($B16,_CompoundList,0))</f>
        <v>1</v>
      </c>
      <c r="AZ16" s="382" t="n">
        <f aca="false">INDEX('Unique Asset List'!Y$4:Y$59,MATCH($B16,_CompoundList,0))</f>
        <v>0</v>
      </c>
      <c r="BA16" s="382" t="n">
        <f aca="false">INDEX('Unique Asset List'!Z$4:Z$59,MATCH($B16,_CompoundList,0))</f>
        <v>1</v>
      </c>
      <c r="BB16" s="382" t="n">
        <f aca="false">INDEX('Unique Asset List'!AA$4:AA$59,MATCH($B16,_CompoundList,0))</f>
        <v>1</v>
      </c>
      <c r="BC16" s="382" t="n">
        <f aca="false">INDEX('Unique Asset List'!AB$4:AB$59,MATCH($B16,_CompoundList,0))</f>
        <v>1</v>
      </c>
      <c r="BD16" s="382" t="n">
        <f aca="false">INDEX('Unique Asset List'!$A$4:$A$76,MATCH(B16,'Unique Asset List'!$B$4:$B$76,0))</f>
        <v>37</v>
      </c>
      <c r="BE16" s="383" t="n">
        <f aca="false">IF($C$5="ON",CE16,MYRATING(_E1,$B16,Efficacy!$F$1))</f>
        <v>4</v>
      </c>
      <c r="BF16" s="384" t="n">
        <f aca="false">IF($C$5="ON",CF16,MYRATING(_E2,$B16,Efficacy!$F$1))</f>
        <v>3</v>
      </c>
      <c r="BG16" s="384" t="n">
        <f aca="false">IF($C$5="ON",CG16,MYRATING(_E3,$B16,Efficacy!$F$1))</f>
        <v>4</v>
      </c>
      <c r="BH16" s="384" t="n">
        <f aca="false">IF($C$5="ON",CH16,MYRATING(_E4,$B16,Efficacy!$F$1))</f>
        <v>3</v>
      </c>
      <c r="BI16" s="384" t="n">
        <f aca="false">IF($C$5="ON",CI16,MYRATING(_E5,$B16,Efficacy!$F$1))</f>
        <v>3</v>
      </c>
      <c r="BJ16" s="384" t="n">
        <f aca="false">IF($C$5="ON",CJ16,MYRATING(_E6,$B16,Efficacy!$F$1))</f>
        <v>2</v>
      </c>
      <c r="BK16" s="384" t="n">
        <f aca="false">IF($C$5="ON",CK16,MYRATING(_E7,$B16,Efficacy!$F$1))</f>
        <v>3</v>
      </c>
      <c r="BL16" s="384" t="n">
        <f aca="false">IF($C$5="ON",CL16,MYRATING(_E8,$B16,Efficacy!$F$1))</f>
        <v>5</v>
      </c>
      <c r="BM16" s="384" t="n">
        <f aca="false">IF($C$5="ON",CM16,MYRATING(_S1,$B16,Efficacy!$F$1))</f>
        <v>3</v>
      </c>
      <c r="BN16" s="384" t="n">
        <f aca="false">IF($C$5="ON",CN16,MYRATING(_S2,$B16,Efficacy!$F$1))</f>
        <v>3</v>
      </c>
      <c r="BO16" s="384" t="n">
        <f aca="false">IF($C$5="ON",CO16,MYRATING(_S3,$B16,Efficacy!$F$1))</f>
        <v>3</v>
      </c>
      <c r="BP16" s="384" t="n">
        <f aca="false">IF($C$5="ON",CP16,MYRATING(_S4,$B16,Efficacy!$F$1))</f>
        <v>3</v>
      </c>
      <c r="BQ16" s="384" t="n">
        <f aca="false">IF($C$5="ON",CQ16,MYRATING(_S5,$B16,Efficacy!$F$1))</f>
        <v>5</v>
      </c>
      <c r="BR16" s="384" t="n">
        <f aca="false">IF($C$5="ON",CR16,MYRATING(_S6,$B16,Efficacy!$F$1))</f>
        <v>2</v>
      </c>
      <c r="BS16" s="384" t="n">
        <f aca="false">IF($C$5="ON",CS16,MYRATING(_S7,$B16,Efficacy!$F$1))</f>
        <v>3</v>
      </c>
      <c r="BT16" s="384" t="n">
        <f aca="false">IF($C$5="ON",CT16,MYRATING(_D1,$B16,Efficacy!$F$1))</f>
        <v>3</v>
      </c>
      <c r="BU16" s="384" t="n">
        <f aca="false">IF($C$5="ON",CU16,MYRATING(_D2,$B16,Efficacy!$F$1))</f>
        <v>3</v>
      </c>
      <c r="BV16" s="384" t="n">
        <f aca="false">IF($C$5="ON",CV16,MYRATING(_D3,$B16,Efficacy!$F$1))</f>
        <v>3</v>
      </c>
      <c r="BW16" s="384" t="n">
        <f aca="false">IF($C$5="ON",CW16,MYRATING(_D4,$B16,Efficacy!$F$1))</f>
        <v>1</v>
      </c>
      <c r="BX16" s="384" t="n">
        <f aca="false">IF($C$5="ON",CX16,MYRATING(_B1G5,$B16,Barrier!$L$2))</f>
        <v>2</v>
      </c>
      <c r="BY16" s="384" t="n">
        <f aca="false">IF($C$5="ON",CY16,MYRATING(_B2,$B16,Barrier!$F$2))</f>
        <v>3</v>
      </c>
      <c r="BZ16" s="385" t="n">
        <f aca="false">IF($C$5="ON",CZ16,MYRATING(_B3,$B16,Barrier!$F$2))</f>
        <v>3</v>
      </c>
      <c r="CA16" s="386" t="n">
        <f aca="false">IF(C16="",CD16/$CD$7,0)</f>
        <v>0.0435996940273218</v>
      </c>
      <c r="CB16" s="387" t="n">
        <f aca="false">SUMPRODUCT($BX16:$BZ16,$BX$7:$BZ$7)</f>
        <v>2.8</v>
      </c>
      <c r="CC16" s="386" t="n">
        <f aca="false">CB16/$CB$7</f>
        <v>0.043343653250774</v>
      </c>
      <c r="CD16" s="388" t="n">
        <f aca="false">CC16^$X$4</f>
        <v>0.0197768396216992</v>
      </c>
      <c r="CE16" s="383" t="n">
        <v>4</v>
      </c>
      <c r="CF16" s="384" t="n">
        <v>4</v>
      </c>
      <c r="CG16" s="384" t="n">
        <v>4</v>
      </c>
      <c r="CH16" s="384" t="n">
        <v>3</v>
      </c>
      <c r="CI16" s="384" t="n">
        <v>3</v>
      </c>
      <c r="CJ16" s="384" t="n">
        <v>2</v>
      </c>
      <c r="CK16" s="384" t="n">
        <v>3</v>
      </c>
      <c r="CL16" s="384" t="n">
        <v>5</v>
      </c>
      <c r="CM16" s="384" t="n">
        <v>2</v>
      </c>
      <c r="CN16" s="384" t="n">
        <v>3</v>
      </c>
      <c r="CO16" s="384" t="n">
        <v>3</v>
      </c>
      <c r="CP16" s="384" t="n">
        <v>3</v>
      </c>
      <c r="CQ16" s="384" t="n">
        <v>5</v>
      </c>
      <c r="CR16" s="384" t="n">
        <v>2</v>
      </c>
      <c r="CS16" s="384" t="n">
        <v>3</v>
      </c>
      <c r="CT16" s="384" t="n">
        <v>3</v>
      </c>
      <c r="CU16" s="384" t="n">
        <v>3</v>
      </c>
      <c r="CV16" s="384" t="n">
        <v>3</v>
      </c>
      <c r="CW16" s="384" t="n">
        <v>3</v>
      </c>
      <c r="CX16" s="384" t="n">
        <v>2</v>
      </c>
      <c r="CY16" s="384" t="n">
        <v>3</v>
      </c>
      <c r="CZ16" s="385" t="n">
        <v>3</v>
      </c>
      <c r="DA16" s="386" t="n">
        <v>0.0362758447146398</v>
      </c>
      <c r="DB16" s="116"/>
    </row>
    <row r="17" customFormat="false" ht="15" hidden="false" customHeight="false" outlineLevel="0" collapsed="false">
      <c r="A17" s="39" t="str">
        <f aca="false">$C$1</f>
        <v>JP</v>
      </c>
      <c r="B17" s="39" t="s">
        <v>39</v>
      </c>
      <c r="C17" s="372"/>
      <c r="D17" s="39" t="s">
        <v>577</v>
      </c>
      <c r="E17" s="39"/>
      <c r="F17" s="39" t="str">
        <f aca="false">INDEX('Unique Asset List'!$D$4:$D$59,MATCH(B17,_CompoundList,0))</f>
        <v>Ph3</v>
      </c>
      <c r="G17" s="373" t="n">
        <v>0</v>
      </c>
      <c r="H17" s="39" t="n">
        <v>2018</v>
      </c>
      <c r="I17" s="39" t="n">
        <v>6</v>
      </c>
      <c r="J17" s="374" t="n">
        <f aca="false">INDEX(PTRS!$D$6:$D$12,MATCH('7'!$F17,PTRS!$B$6:$B$12,0))</f>
        <v>0.585</v>
      </c>
      <c r="K17" s="186" t="n">
        <f aca="false">INDEX('Unique Asset List'!$I$4:$R$59,MATCH($B17,'Unique Asset List'!$B$4:$B$59,0),MATCH(K$8,'Unique Asset List'!$I$3:$R$3,0))</f>
        <v>0</v>
      </c>
      <c r="L17" s="186" t="n">
        <f aca="false">INDEX('Unique Asset List'!$I$4:$R$59,MATCH($B17,'Unique Asset List'!$B$4:$B$59,0),MATCH(L$8,'Unique Asset List'!$I$3:$R$3,0))</f>
        <v>0</v>
      </c>
      <c r="M17" s="186" t="n">
        <v>0</v>
      </c>
      <c r="N17" s="186" t="n">
        <f aca="false">INDEX('Unique Asset List'!$I$4:$R$59,MATCH($B17,'Unique Asset List'!$B$4:$B$59,0),MATCH(N$8,'Unique Asset List'!$I$3:$R$3,0))</f>
        <v>0.164</v>
      </c>
      <c r="O17" s="186" t="n">
        <f aca="false">INDEX('Unique Asset List'!$I$4:$R$59,MATCH($B17,'Unique Asset List'!$B$4:$B$59,0),MATCH(O$8,'Unique Asset List'!$I$3:$R$3,0))</f>
        <v>0.164</v>
      </c>
      <c r="P17" s="186" t="n">
        <f aca="false">INDEX('Unique Asset List'!$I$4:$R$59,MATCH($B17,'Unique Asset List'!$B$4:$B$59,0),MATCH(P$8,'Unique Asset List'!$I$3:$R$3,0))</f>
        <v>0.164</v>
      </c>
      <c r="Q17" s="186" t="n">
        <f aca="false">INDEX('Unique Asset List'!$I$4:$R$59,MATCH($B17,'Unique Asset List'!$B$4:$B$59,0),MATCH(Q$8,'Unique Asset List'!$I$3:$R$3,0))</f>
        <v>0.164</v>
      </c>
      <c r="R17" s="186" t="n">
        <f aca="false">INDEX('Unique Asset List'!$I$4:$R$59,MATCH($B17,'Unique Asset List'!$B$4:$B$59,0),MATCH(R$8,'Unique Asset List'!$I$3:$R$3,0))</f>
        <v>0.164</v>
      </c>
      <c r="S17" s="186" t="n">
        <f aca="false">INDEX('Unique Asset List'!$I$4:$R$59,MATCH($B17,'Unique Asset List'!$B$4:$B$59,0),MATCH(S$8,'Unique Asset List'!$I$3:$R$3,0))</f>
        <v>0</v>
      </c>
      <c r="T17" s="186"/>
      <c r="U17" s="186" t="n">
        <f aca="false">CA17/$CA$7</f>
        <v>0.836209537340873</v>
      </c>
      <c r="V17" s="186" t="n">
        <v>0.54</v>
      </c>
      <c r="W17" s="39" t="s">
        <v>570</v>
      </c>
      <c r="X17" s="39" t="n">
        <f aca="false">INDEX('Unique Asset List'!$AC$4:$AI$59,MATCH('7'!$B17,'Unique Asset List'!$B$4:$B$59,0),MATCH('7'!$C$1,'Unique Asset List'!$AC$3:$AI$3,0))</f>
        <v>2026</v>
      </c>
      <c r="Y17" s="39" t="n">
        <f aca="false">INDEX('Unique Asset List'!$AJ$4:$AP$59,MATCH('7'!$B17,'Unique Asset List'!$B$4:$B$59,0),MATCH('7'!$C$1,'Unique Asset List'!$AJ$3:$AP$3,0))</f>
        <v>11</v>
      </c>
      <c r="Z17" s="39" t="n">
        <f aca="false">INDEX('Unique Asset List'!$AX$4:$BD$59,MATCH('7'!$B17,'Unique Asset List'!$B$4:$B$59,0),MATCH('7'!$C$1,'Unique Asset List'!$AX$3:$BD$3,0))</f>
        <v>2046</v>
      </c>
      <c r="AA17" s="39" t="n">
        <f aca="false">INDEX('Unique Asset List'!$BE$4:$BK$59,MATCH('7'!$B17,'Unique Asset List'!$B$4:$B$59,0),MATCH('7'!$C$1,'Unique Asset List'!$BE$3:$BK$3,0))</f>
        <v>11</v>
      </c>
      <c r="AB17" s="375" t="n">
        <f aca="false">SUMPRODUCT($BE17:$BL17,$BE$7:$BL$7)</f>
        <v>2.3950192</v>
      </c>
      <c r="AC17" s="375" t="n">
        <f aca="false">SUMPRODUCT($BM17:$BS17,$BM$7:$BS$7)</f>
        <v>0.8849758</v>
      </c>
      <c r="AD17" s="375" t="n">
        <f aca="false">SUMPRODUCT($BT17:$BW17,$BT$7:$BW$7)</f>
        <v>0.561</v>
      </c>
      <c r="AE17" s="376" t="n">
        <f aca="false">INDEX('Unique Asset List'!$CN$4:$CT$59,MATCH('7'!$B17,'Unique Asset List'!$B$4:$B$59,0),MATCH('7'!$C$1,'Unique Asset List'!$CN$3:$CT$3,0))</f>
        <v>0.23</v>
      </c>
      <c r="AF17" s="376" t="n">
        <f aca="false">INDEX('Unique Asset List'!$CU$4:$DA$59,MATCH('7'!$B17,'Unique Asset List'!$B$4:$B$59,0),MATCH('7'!$C$1,'Unique Asset List'!$CU$3:$DA$3,0))</f>
        <v>0.27</v>
      </c>
      <c r="AG17" s="376" t="n">
        <f aca="false">INDEX('Unique Asset List'!$BZ$4:$CF$59,MATCH('7'!$B17,'Unique Asset List'!$B$4:$B$59,0),MATCH('7'!$C$1,'Unique Asset List'!$BZ$3:$CF$3,0))</f>
        <v>0.23</v>
      </c>
      <c r="AH17" s="376" t="n">
        <f aca="false">INDEX('Unique Asset List'!$CG$4:$CM$59,MATCH('7'!$B17,'Unique Asset List'!$B$4:$B$59,0),MATCH('7'!$C$1,'Unique Asset List'!$CG$3:$CM$3,0))</f>
        <v>0.34</v>
      </c>
      <c r="AI17" s="377" t="n">
        <v>0.7</v>
      </c>
      <c r="AJ17" s="376" t="n">
        <f aca="false">INDEX('Unique Asset List'!$BL$4:$BR$59,MATCH('7'!$B17,'Unique Asset List'!$B$4:$B$59,0),MATCH('7'!$C$1,'Unique Asset List'!$BL$3:$BR$3,0))</f>
        <v>0.14</v>
      </c>
      <c r="AK17" s="376" t="n">
        <f aca="false">INDEX('Unique Asset List'!$BS$4:$BY$59,MATCH('7'!$B17,'Unique Asset List'!$B$4:$B$59,0),MATCH('7'!$C$1,'Unique Asset List'!$BS$3:$BY$3,0))</f>
        <v>0.15</v>
      </c>
      <c r="AL17" s="259" t="n">
        <f aca="false">177.567567567568-28</f>
        <v>149.567567567568</v>
      </c>
      <c r="AM17" s="378" t="n">
        <f aca="false">AM11*0.8</f>
        <v>11.758904109589</v>
      </c>
      <c r="AN17" s="379" t="n">
        <v>0</v>
      </c>
      <c r="AO17" s="380" t="n">
        <v>0.1</v>
      </c>
      <c r="AP17" s="377" t="n">
        <v>0.82</v>
      </c>
      <c r="AQ17" s="379" t="n">
        <v>0</v>
      </c>
      <c r="AR17" s="377" t="n">
        <f aca="false">AP17</f>
        <v>0.82</v>
      </c>
      <c r="AS17" s="381" t="n">
        <f aca="false">AS11</f>
        <v>0.323403835616438</v>
      </c>
      <c r="AT17" s="382" t="n">
        <f aca="false">INDEX('Unique Asset List'!S$4:S$59,MATCH($B17,_CompoundList,0))</f>
        <v>0</v>
      </c>
      <c r="AU17" s="382" t="n">
        <f aca="false">INDEX('Unique Asset List'!T$4:T$59,MATCH($B17,_CompoundList,0))</f>
        <v>0</v>
      </c>
      <c r="AV17" s="382" t="n">
        <f aca="false">INDEX('Unique Asset List'!U$4:U$59,MATCH($B17,_CompoundList,0))</f>
        <v>0</v>
      </c>
      <c r="AW17" s="382" t="n">
        <f aca="false">INDEX('Unique Asset List'!V$4:V$59,MATCH($B17,_CompoundList,0))</f>
        <v>0</v>
      </c>
      <c r="AX17" s="382" t="n">
        <f aca="false">INDEX('Unique Asset List'!W$4:W$59,MATCH($B17,_CompoundList,0))</f>
        <v>0</v>
      </c>
      <c r="AY17" s="382" t="n">
        <f aca="false">INDEX('Unique Asset List'!X$4:X$59,MATCH($B17,_CompoundList,0))</f>
        <v>0</v>
      </c>
      <c r="AZ17" s="382" t="n">
        <f aca="false">INDEX('Unique Asset List'!Y$4:Y$59,MATCH($B17,_CompoundList,0))</f>
        <v>0</v>
      </c>
      <c r="BA17" s="382" t="n">
        <f aca="false">INDEX('Unique Asset List'!Z$4:Z$59,MATCH($B17,_CompoundList,0))</f>
        <v>0</v>
      </c>
      <c r="BB17" s="382" t="n">
        <f aca="false">INDEX('Unique Asset List'!AA$4:AA$59,MATCH($B17,_CompoundList,0))</f>
        <v>0</v>
      </c>
      <c r="BC17" s="382" t="n">
        <f aca="false">INDEX('Unique Asset List'!AB$4:AB$59,MATCH($B17,_CompoundList,0))</f>
        <v>1</v>
      </c>
      <c r="BD17" s="382" t="n">
        <f aca="false">INDEX('Unique Asset List'!$A$4:$A$76,MATCH(B17,'Unique Asset List'!$B$4:$B$76,0))</f>
        <v>9</v>
      </c>
      <c r="BE17" s="383" t="n">
        <f aca="false">IF($C$5="ON",CE17,MYRATING(_E1,$B17,Efficacy!$F$1))</f>
        <v>5</v>
      </c>
      <c r="BF17" s="384" t="n">
        <f aca="false">IF($C$5="ON",CF17,MYRATING(_E2,$B17,Efficacy!$F$1))</f>
        <v>5</v>
      </c>
      <c r="BG17" s="384" t="n">
        <f aca="false">IF($C$5="ON",CG17,MYRATING(_E3,$B17,Efficacy!$F$1))</f>
        <v>5</v>
      </c>
      <c r="BH17" s="384" t="n">
        <f aca="false">IF($C$5="ON",CH17,MYRATING(_E4,$B17,Efficacy!$F$1))</f>
        <v>5</v>
      </c>
      <c r="BI17" s="384" t="n">
        <f aca="false">IF($C$5="ON",CI17,MYRATING(_E5,$B17,Efficacy!$F$1))</f>
        <v>4</v>
      </c>
      <c r="BJ17" s="384" t="n">
        <f aca="false">IF($C$5="ON",CJ17,MYRATING(_E6,$B17,Efficacy!$F$1))</f>
        <v>3</v>
      </c>
      <c r="BK17" s="384" t="n">
        <f aca="false">IF($C$5="ON",CK17,MYRATING(_E7,$B17,Efficacy!$F$1))</f>
        <v>2</v>
      </c>
      <c r="BL17" s="384" t="n">
        <f aca="false">IF($C$5="ON",CL17,MYRATING(_E8,$B17,Efficacy!$F$1))</f>
        <v>3</v>
      </c>
      <c r="BM17" s="384" t="n">
        <f aca="false">IF($C$5="ON",CM17,MYRATING(_S1,$B17,Efficacy!$F$1))</f>
        <v>4</v>
      </c>
      <c r="BN17" s="384" t="n">
        <f aca="false">IF($C$5="ON",CN17,MYRATING(_S2,$B17,Efficacy!$F$1))</f>
        <v>3</v>
      </c>
      <c r="BO17" s="384" t="n">
        <f aca="false">IF($C$5="ON",CO17,MYRATING(_S3,$B17,Efficacy!$F$1))</f>
        <v>3</v>
      </c>
      <c r="BP17" s="384" t="n">
        <f aca="false">IF($C$5="ON",CP17,MYRATING(_S4,$B17,Efficacy!$F$1))</f>
        <v>3</v>
      </c>
      <c r="BQ17" s="384" t="n">
        <f aca="false">IF($C$5="ON",CQ17,MYRATING(_S5,$B17,Efficacy!$F$1))</f>
        <v>5</v>
      </c>
      <c r="BR17" s="384" t="n">
        <f aca="false">IF($C$5="ON",CR17,MYRATING(_S6,$B17,Efficacy!$F$1))</f>
        <v>2</v>
      </c>
      <c r="BS17" s="384" t="n">
        <f aca="false">IF($C$5="ON",CS17,MYRATING(_S7,$B17,Efficacy!$F$1))</f>
        <v>3</v>
      </c>
      <c r="BT17" s="384" t="n">
        <f aca="false">IF($C$5="ON",CT17,MYRATING(_D1,$B17,Efficacy!$F$1))</f>
        <v>3</v>
      </c>
      <c r="BU17" s="384" t="n">
        <f aca="false">IF($C$5="ON",CU17,MYRATING(_D2,$B17,Efficacy!$F$1))</f>
        <v>3</v>
      </c>
      <c r="BV17" s="384" t="n">
        <f aca="false">IF($C$5="ON",CV17,MYRATING(_D3,$B17,Efficacy!$F$1))</f>
        <v>3</v>
      </c>
      <c r="BW17" s="384" t="n">
        <f aca="false">IF($C$5="ON",CW17,MYRATING(_D4,$B17,Efficacy!$F$1))</f>
        <v>3</v>
      </c>
      <c r="BX17" s="384" t="n">
        <f aca="false">IF($C$5="ON",CX17,MYRATING(_B1G5,$B17,Barrier!$L$2))</f>
        <v>1</v>
      </c>
      <c r="BY17" s="384" t="n">
        <f aca="false">IF($C$5="ON",CY17,MYRATING(_B2,$B17,Barrier!$F$2))</f>
        <v>3</v>
      </c>
      <c r="BZ17" s="385" t="n">
        <f aca="false">IF($C$5="ON",CZ17,MYRATING(_B3,$B17,Barrier!$F$2))</f>
        <v>3</v>
      </c>
      <c r="CA17" s="386" t="n">
        <f aca="false">IF(C17="",CD17/$CD$7,0)</f>
        <v>0.0397422624742276</v>
      </c>
      <c r="CB17" s="387" t="n">
        <f aca="false">SUMPRODUCT($BX17:$BZ17,$BX$7:$BZ$7)</f>
        <v>2.6</v>
      </c>
      <c r="CC17" s="386" t="n">
        <f aca="false">CB17/$CB$7</f>
        <v>0.0402476780185759</v>
      </c>
      <c r="CD17" s="388" t="n">
        <f aca="false">CC17^$X$4</f>
        <v>0.0180271070403324</v>
      </c>
      <c r="CE17" s="383" t="n">
        <v>5</v>
      </c>
      <c r="CF17" s="384" t="n">
        <v>5</v>
      </c>
      <c r="CG17" s="384" t="n">
        <v>5</v>
      </c>
      <c r="CH17" s="384" t="n">
        <v>4</v>
      </c>
      <c r="CI17" s="384" t="n">
        <v>3</v>
      </c>
      <c r="CJ17" s="384" t="n">
        <v>3</v>
      </c>
      <c r="CK17" s="384" t="n">
        <v>3</v>
      </c>
      <c r="CL17" s="384" t="n">
        <v>4</v>
      </c>
      <c r="CM17" s="384" t="n">
        <v>5</v>
      </c>
      <c r="CN17" s="384" t="n">
        <v>3</v>
      </c>
      <c r="CO17" s="384" t="n">
        <v>3</v>
      </c>
      <c r="CP17" s="384" t="n">
        <v>3</v>
      </c>
      <c r="CQ17" s="384" t="n">
        <v>5</v>
      </c>
      <c r="CR17" s="384" t="n">
        <v>2</v>
      </c>
      <c r="CS17" s="384" t="n">
        <v>3</v>
      </c>
      <c r="CT17" s="384" t="n">
        <v>2</v>
      </c>
      <c r="CU17" s="384" t="n">
        <v>3</v>
      </c>
      <c r="CV17" s="384" t="n">
        <v>3</v>
      </c>
      <c r="CW17" s="384" t="n">
        <v>1</v>
      </c>
      <c r="CX17" s="384" t="n">
        <v>1</v>
      </c>
      <c r="CY17" s="384" t="n">
        <v>1</v>
      </c>
      <c r="CZ17" s="385" t="n">
        <v>1</v>
      </c>
      <c r="DA17" s="386" t="n">
        <v>0.00990446712869966</v>
      </c>
      <c r="DB17" s="116"/>
    </row>
    <row r="18" customFormat="false" ht="15" hidden="false" customHeight="false" outlineLevel="0" collapsed="false">
      <c r="A18" s="39" t="str">
        <f aca="false">$C$1</f>
        <v>JP</v>
      </c>
      <c r="B18" s="39" t="s">
        <v>41</v>
      </c>
      <c r="C18" s="372"/>
      <c r="D18" s="39" t="s">
        <v>577</v>
      </c>
      <c r="E18" s="39"/>
      <c r="F18" s="39" t="str">
        <f aca="false">INDEX('Unique Asset List'!$D$4:$D$59,MATCH(B18,_CompoundList,0))</f>
        <v>Ph1</v>
      </c>
      <c r="G18" s="373" t="n">
        <v>0</v>
      </c>
      <c r="H18" s="39" t="n">
        <v>2018</v>
      </c>
      <c r="I18" s="39" t="n">
        <v>6</v>
      </c>
      <c r="J18" s="374" t="n">
        <f aca="false">INDEX(PTRS!$D$6:$D$12,MATCH('7'!$F18,PTRS!$B$6:$B$12,0))</f>
        <v>0.13923</v>
      </c>
      <c r="K18" s="186" t="n">
        <f aca="false">INDEX('Unique Asset List'!$I$4:$R$59,MATCH($B18,'Unique Asset List'!$B$4:$B$59,0),MATCH(K$8,'Unique Asset List'!$I$3:$R$3,0))</f>
        <v>0</v>
      </c>
      <c r="L18" s="186" t="n">
        <f aca="false">INDEX('Unique Asset List'!$I$4:$R$59,MATCH($B18,'Unique Asset List'!$B$4:$B$59,0),MATCH(L$8,'Unique Asset List'!$I$3:$R$3,0))</f>
        <v>0</v>
      </c>
      <c r="M18" s="186" t="n">
        <v>0.25</v>
      </c>
      <c r="N18" s="186" t="n">
        <f aca="false">INDEX('Unique Asset List'!$I$4:$R$59,MATCH($B18,'Unique Asset List'!$B$4:$B$59,0),MATCH(N$8,'Unique Asset List'!$I$3:$R$3,0))</f>
        <v>0.25</v>
      </c>
      <c r="O18" s="186" t="n">
        <f aca="false">INDEX('Unique Asset List'!$I$4:$R$59,MATCH($B18,'Unique Asset List'!$B$4:$B$59,0),MATCH(O$8,'Unique Asset List'!$I$3:$R$3,0))</f>
        <v>0.25</v>
      </c>
      <c r="P18" s="186" t="n">
        <f aca="false">INDEX('Unique Asset List'!$I$4:$R$59,MATCH($B18,'Unique Asset List'!$B$4:$B$59,0),MATCH(P$8,'Unique Asset List'!$I$3:$R$3,0))</f>
        <v>0.25</v>
      </c>
      <c r="Q18" s="186" t="n">
        <f aca="false">INDEX('Unique Asset List'!$I$4:$R$59,MATCH($B18,'Unique Asset List'!$B$4:$B$59,0),MATCH(Q$8,'Unique Asset List'!$I$3:$R$3,0))</f>
        <v>0.25</v>
      </c>
      <c r="R18" s="186" t="n">
        <f aca="false">INDEX('Unique Asset List'!$I$4:$R$59,MATCH($B18,'Unique Asset List'!$B$4:$B$59,0),MATCH(R$8,'Unique Asset List'!$I$3:$R$3,0))</f>
        <v>0.25</v>
      </c>
      <c r="S18" s="186" t="n">
        <f aca="false">INDEX('Unique Asset List'!$I$4:$R$59,MATCH($B18,'Unique Asset List'!$B$4:$B$59,0),MATCH(S$8,'Unique Asset List'!$I$3:$R$3,0))</f>
        <v>0</v>
      </c>
      <c r="T18" s="186"/>
      <c r="U18" s="186" t="n">
        <f aca="false">CA18/$CA$7</f>
        <v>0.917373035680426</v>
      </c>
      <c r="V18" s="186" t="n">
        <v>1</v>
      </c>
      <c r="W18" s="39" t="s">
        <v>573</v>
      </c>
      <c r="X18" s="39" t="n">
        <f aca="false">INDEX('Unique Asset List'!$AC$4:$AI$59,MATCH('7'!$B18,'Unique Asset List'!$B$4:$B$59,0),MATCH('7'!$C$1,'Unique Asset List'!$AC$3:$AI$3,0))</f>
        <v>2027</v>
      </c>
      <c r="Y18" s="39" t="n">
        <f aca="false">INDEX('Unique Asset List'!$AJ$4:$AP$59,MATCH('7'!$B18,'Unique Asset List'!$B$4:$B$59,0),MATCH('7'!$C$1,'Unique Asset List'!$AJ$3:$AP$3,0))</f>
        <v>11</v>
      </c>
      <c r="Z18" s="39" t="n">
        <f aca="false">INDEX('Unique Asset List'!$AX$4:$BD$59,MATCH('7'!$B18,'Unique Asset List'!$B$4:$B$59,0),MATCH('7'!$C$1,'Unique Asset List'!$AX$3:$BD$3,0))</f>
        <v>2035</v>
      </c>
      <c r="AA18" s="39" t="n">
        <f aca="false">INDEX('Unique Asset List'!$BE$4:$BK$59,MATCH('7'!$B18,'Unique Asset List'!$B$4:$B$59,0),MATCH('7'!$C$1,'Unique Asset List'!$BE$3:$BK$3,0))</f>
        <v>11</v>
      </c>
      <c r="AB18" s="375" t="n">
        <f aca="false">SUMPRODUCT($BE18:$BL18,$BE$7:$BL$7)</f>
        <v>1.8562298</v>
      </c>
      <c r="AC18" s="375" t="n">
        <f aca="false">SUMPRODUCT($BM18:$BS18,$BM$7:$BS$7)</f>
        <v>0.9794773</v>
      </c>
      <c r="AD18" s="375" t="n">
        <f aca="false">SUMPRODUCT($BT18:$BW18,$BT$7:$BW$7)</f>
        <v>0.561</v>
      </c>
      <c r="AE18" s="376" t="n">
        <f aca="false">INDEX('Unique Asset List'!$CN$4:$CT$59,MATCH('7'!$B18,'Unique Asset List'!$B$4:$B$59,0),MATCH('7'!$C$1,'Unique Asset List'!$CN$3:$CT$3,0))</f>
        <v>0.16</v>
      </c>
      <c r="AF18" s="376" t="n">
        <f aca="false">INDEX('Unique Asset List'!$CU$4:$DA$59,MATCH('7'!$B18,'Unique Asset List'!$B$4:$B$59,0),MATCH('7'!$C$1,'Unique Asset List'!$CU$3:$DA$3,0))</f>
        <v>0.34</v>
      </c>
      <c r="AG18" s="376" t="n">
        <f aca="false">INDEX('Unique Asset List'!$BZ$4:$CF$59,MATCH('7'!$B18,'Unique Asset List'!$B$4:$B$59,0),MATCH('7'!$C$1,'Unique Asset List'!$BZ$3:$CF$3,0))</f>
        <v>0.16</v>
      </c>
      <c r="AH18" s="376" t="n">
        <f aca="false">INDEX('Unique Asset List'!$CG$4:$CM$59,MATCH('7'!$B18,'Unique Asset List'!$B$4:$B$59,0),MATCH('7'!$C$1,'Unique Asset List'!$CG$3:$CM$3,0))</f>
        <v>0.34</v>
      </c>
      <c r="AI18" s="377" t="n">
        <v>0.7</v>
      </c>
      <c r="AJ18" s="376" t="n">
        <f aca="false">INDEX('Unique Asset List'!$BL$4:$BR$59,MATCH('7'!$B18,'Unique Asset List'!$B$4:$B$59,0),MATCH('7'!$C$1,'Unique Asset List'!$BL$3:$BR$3,0))</f>
        <v>0.14</v>
      </c>
      <c r="AK18" s="376" t="n">
        <f aca="false">INDEX('Unique Asset List'!$BS$4:$BY$59,MATCH('7'!$B18,'Unique Asset List'!$B$4:$B$59,0),MATCH('7'!$C$1,'Unique Asset List'!$BS$3:$BY$3,0))</f>
        <v>0.15</v>
      </c>
      <c r="AL18" s="259" t="n">
        <v>169</v>
      </c>
      <c r="AM18" s="389" t="n">
        <v>1.25</v>
      </c>
      <c r="AN18" s="379" t="n">
        <v>0</v>
      </c>
      <c r="AO18" s="380" t="n">
        <v>0.1</v>
      </c>
      <c r="AP18" s="377" t="n">
        <v>0.82</v>
      </c>
      <c r="AQ18" s="379" t="n">
        <v>0</v>
      </c>
      <c r="AR18" s="377" t="n">
        <f aca="false">AP18</f>
        <v>0.82</v>
      </c>
      <c r="AS18" s="381" t="n">
        <v>1</v>
      </c>
      <c r="AT18" s="382" t="n">
        <f aca="false">INDEX('Unique Asset List'!S$4:S$59,MATCH($B18,_CompoundList,0))</f>
        <v>0</v>
      </c>
      <c r="AU18" s="382" t="n">
        <f aca="false">INDEX('Unique Asset List'!T$4:T$59,MATCH($B18,_CompoundList,0))</f>
        <v>0</v>
      </c>
      <c r="AV18" s="382" t="n">
        <f aca="false">INDEX('Unique Asset List'!U$4:U$59,MATCH($B18,_CompoundList,0))</f>
        <v>0</v>
      </c>
      <c r="AW18" s="382" t="n">
        <f aca="false">INDEX('Unique Asset List'!V$4:V$59,MATCH($B18,_CompoundList,0))</f>
        <v>0</v>
      </c>
      <c r="AX18" s="382" t="n">
        <f aca="false">INDEX('Unique Asset List'!W$4:W$59,MATCH($B18,_CompoundList,0))</f>
        <v>0</v>
      </c>
      <c r="AY18" s="382" t="n">
        <f aca="false">INDEX('Unique Asset List'!X$4:X$59,MATCH($B18,_CompoundList,0))</f>
        <v>1</v>
      </c>
      <c r="AZ18" s="382" t="n">
        <f aca="false">INDEX('Unique Asset List'!Y$4:Y$59,MATCH($B18,_CompoundList,0))</f>
        <v>0</v>
      </c>
      <c r="BA18" s="382" t="n">
        <f aca="false">INDEX('Unique Asset List'!Z$4:Z$59,MATCH($B18,_CompoundList,0))</f>
        <v>1</v>
      </c>
      <c r="BB18" s="382" t="n">
        <f aca="false">INDEX('Unique Asset List'!AA$4:AA$59,MATCH($B18,_CompoundList,0))</f>
        <v>1</v>
      </c>
      <c r="BC18" s="382" t="n">
        <f aca="false">INDEX('Unique Asset List'!AB$4:AB$59,MATCH($B18,_CompoundList,0))</f>
        <v>0</v>
      </c>
      <c r="BD18" s="382" t="n">
        <f aca="false">INDEX('Unique Asset List'!$A$4:$A$76,MATCH(B18,'Unique Asset List'!$B$4:$B$76,0))</f>
        <v>11</v>
      </c>
      <c r="BE18" s="383" t="n">
        <f aca="false">IF($C$5="ON",CE18,MYRATING(_E1,$B18,Efficacy!$F$1))</f>
        <v>4</v>
      </c>
      <c r="BF18" s="384" t="n">
        <f aca="false">IF($C$5="ON",CF18,MYRATING(_E2,$B18,Efficacy!$F$1))</f>
        <v>3</v>
      </c>
      <c r="BG18" s="384" t="n">
        <f aca="false">IF($C$5="ON",CG18,MYRATING(_E3,$B18,Efficacy!$F$1))</f>
        <v>3</v>
      </c>
      <c r="BH18" s="384" t="n">
        <f aca="false">IF($C$5="ON",CH18,MYRATING(_E4,$B18,Efficacy!$F$1))</f>
        <v>4</v>
      </c>
      <c r="BI18" s="384" t="n">
        <f aca="false">IF($C$5="ON",CI18,MYRATING(_E5,$B18,Efficacy!$F$1))</f>
        <v>4</v>
      </c>
      <c r="BJ18" s="384" t="n">
        <f aca="false">IF($C$5="ON",CJ18,MYRATING(_E6,$B18,Efficacy!$F$1))</f>
        <v>2</v>
      </c>
      <c r="BK18" s="384" t="n">
        <f aca="false">IF($C$5="ON",CK18,MYRATING(_E7,$B18,Efficacy!$F$1))</f>
        <v>3</v>
      </c>
      <c r="BL18" s="384" t="n">
        <f aca="false">IF($C$5="ON",CL18,MYRATING(_E8,$B18,Efficacy!$F$1))</f>
        <v>3</v>
      </c>
      <c r="BM18" s="384" t="n">
        <f aca="false">IF($C$5="ON",CM18,MYRATING(_S1,$B18,Efficacy!$F$1))</f>
        <v>4</v>
      </c>
      <c r="BN18" s="384" t="n">
        <f aca="false">IF($C$5="ON",CN18,MYRATING(_S2,$B18,Efficacy!$F$1))</f>
        <v>4</v>
      </c>
      <c r="BO18" s="384" t="n">
        <f aca="false">IF($C$5="ON",CO18,MYRATING(_S3,$B18,Efficacy!$F$1))</f>
        <v>3</v>
      </c>
      <c r="BP18" s="384" t="n">
        <f aca="false">IF($C$5="ON",CP18,MYRATING(_S4,$B18,Efficacy!$F$1))</f>
        <v>5</v>
      </c>
      <c r="BQ18" s="384" t="n">
        <f aca="false">IF($C$5="ON",CQ18,MYRATING(_S5,$B18,Efficacy!$F$1))</f>
        <v>5</v>
      </c>
      <c r="BR18" s="384" t="n">
        <f aca="false">IF($C$5="ON",CR18,MYRATING(_S6,$B18,Efficacy!$F$1))</f>
        <v>2</v>
      </c>
      <c r="BS18" s="384" t="n">
        <f aca="false">IF($C$5="ON",CS18,MYRATING(_S7,$B18,Efficacy!$F$1))</f>
        <v>3</v>
      </c>
      <c r="BT18" s="384" t="n">
        <f aca="false">IF($C$5="ON",CT18,MYRATING(_D1,$B18,Efficacy!$F$1))</f>
        <v>3</v>
      </c>
      <c r="BU18" s="384" t="n">
        <f aca="false">IF($C$5="ON",CU18,MYRATING(_D2,$B18,Efficacy!$F$1))</f>
        <v>3</v>
      </c>
      <c r="BV18" s="384" t="n">
        <f aca="false">IF($C$5="ON",CV18,MYRATING(_D3,$B18,Efficacy!$F$1))</f>
        <v>3</v>
      </c>
      <c r="BW18" s="384" t="n">
        <f aca="false">IF($C$5="ON",CW18,MYRATING(_D4,$B18,Efficacy!$F$1))</f>
        <v>3</v>
      </c>
      <c r="BX18" s="384" t="n">
        <f aca="false">IF($C$5="ON",CX18,MYRATING(_B1G5,$B18,Barrier!$L$2))</f>
        <v>2</v>
      </c>
      <c r="BY18" s="384" t="n">
        <f aca="false">IF($C$5="ON",CY18,MYRATING(_B2,$B18,Barrier!$F$2))</f>
        <v>3</v>
      </c>
      <c r="BZ18" s="385" t="n">
        <f aca="false">IF($C$5="ON",CZ18,MYRATING(_B3,$B18,Barrier!$F$2))</f>
        <v>3</v>
      </c>
      <c r="CA18" s="386" t="n">
        <f aca="false">IF(C18="",CD18/$CD$7,0)</f>
        <v>0.0435996940273218</v>
      </c>
      <c r="CB18" s="387" t="n">
        <f aca="false">SUMPRODUCT($BX18:$BZ18,$BX$7:$BZ$7)</f>
        <v>2.8</v>
      </c>
      <c r="CC18" s="386" t="n">
        <f aca="false">CB18/$CB$7</f>
        <v>0.043343653250774</v>
      </c>
      <c r="CD18" s="388" t="n">
        <f aca="false">CC18^$X$4</f>
        <v>0.0197768396216992</v>
      </c>
      <c r="CE18" s="383" t="n">
        <v>4</v>
      </c>
      <c r="CF18" s="384" t="n">
        <v>3</v>
      </c>
      <c r="CG18" s="384" t="n">
        <v>3</v>
      </c>
      <c r="CH18" s="384" t="n">
        <v>4</v>
      </c>
      <c r="CI18" s="384" t="n">
        <v>3</v>
      </c>
      <c r="CJ18" s="384" t="n">
        <v>2</v>
      </c>
      <c r="CK18" s="384" t="n">
        <v>3</v>
      </c>
      <c r="CL18" s="384" t="n">
        <v>3</v>
      </c>
      <c r="CM18" s="384" t="n">
        <v>4</v>
      </c>
      <c r="CN18" s="384" t="n">
        <v>3</v>
      </c>
      <c r="CO18" s="384" t="n">
        <v>3</v>
      </c>
      <c r="CP18" s="384" t="n">
        <v>3</v>
      </c>
      <c r="CQ18" s="384" t="n">
        <v>5</v>
      </c>
      <c r="CR18" s="384" t="n">
        <v>2</v>
      </c>
      <c r="CS18" s="384" t="n">
        <v>3</v>
      </c>
      <c r="CT18" s="384" t="n">
        <v>3</v>
      </c>
      <c r="CU18" s="384" t="n">
        <v>3</v>
      </c>
      <c r="CV18" s="384" t="n">
        <v>3</v>
      </c>
      <c r="CW18" s="384" t="n">
        <v>3</v>
      </c>
      <c r="CX18" s="384" t="n">
        <v>2</v>
      </c>
      <c r="CY18" s="384" t="n">
        <v>3</v>
      </c>
      <c r="CZ18" s="385" t="n">
        <v>3</v>
      </c>
      <c r="DA18" s="386" t="n">
        <v>0.0362758447146398</v>
      </c>
      <c r="DB18" s="116"/>
    </row>
    <row r="19" customFormat="false" ht="15" hidden="false" customHeight="false" outlineLevel="0" collapsed="false">
      <c r="A19" s="39" t="str">
        <f aca="false">$C$1</f>
        <v>JP</v>
      </c>
      <c r="B19" s="39" t="s">
        <v>23</v>
      </c>
      <c r="C19" s="372"/>
      <c r="D19" s="39" t="s">
        <v>577</v>
      </c>
      <c r="E19" s="39"/>
      <c r="F19" s="39" t="str">
        <f aca="false">INDEX('Unique Asset List'!$D$4:$D$59,MATCH(B19,_CompoundList,0))</f>
        <v>Ph1</v>
      </c>
      <c r="G19" s="373" t="n">
        <v>0</v>
      </c>
      <c r="H19" s="39" t="n">
        <v>2018</v>
      </c>
      <c r="I19" s="39" t="n">
        <v>6</v>
      </c>
      <c r="J19" s="374" t="n">
        <f aca="false">INDEX(PTRS!$D$6:$D$12,MATCH('7'!$F19,PTRS!$B$6:$B$12,0))</f>
        <v>0.13923</v>
      </c>
      <c r="K19" s="186" t="n">
        <f aca="false">INDEX('Unique Asset List'!$I$4:$R$59,MATCH($B19,'Unique Asset List'!$B$4:$B$59,0),MATCH(K$8,'Unique Asset List'!$I$3:$R$3,0))</f>
        <v>0</v>
      </c>
      <c r="L19" s="186" t="n">
        <f aca="false">INDEX('Unique Asset List'!$I$4:$R$59,MATCH($B19,'Unique Asset List'!$B$4:$B$59,0),MATCH(L$8,'Unique Asset List'!$I$3:$R$3,0))</f>
        <v>0</v>
      </c>
      <c r="M19" s="186" t="n">
        <v>0.13923</v>
      </c>
      <c r="N19" s="186" t="n">
        <f aca="false">INDEX('Unique Asset List'!$I$4:$R$59,MATCH($B19,'Unique Asset List'!$B$4:$B$59,0),MATCH(N$8,'Unique Asset List'!$I$3:$R$3,0))</f>
        <v>0.14</v>
      </c>
      <c r="O19" s="186" t="n">
        <f aca="false">INDEX('Unique Asset List'!$I$4:$R$59,MATCH($B19,'Unique Asset List'!$B$4:$B$59,0),MATCH(O$8,'Unique Asset List'!$I$3:$R$3,0))</f>
        <v>0.14</v>
      </c>
      <c r="P19" s="186" t="n">
        <f aca="false">INDEX('Unique Asset List'!$I$4:$R$59,MATCH($B19,'Unique Asset List'!$B$4:$B$59,0),MATCH(P$8,'Unique Asset List'!$I$3:$R$3,0))</f>
        <v>0.14</v>
      </c>
      <c r="Q19" s="186" t="n">
        <f aca="false">INDEX('Unique Asset List'!$I$4:$R$59,MATCH($B19,'Unique Asset List'!$B$4:$B$59,0),MATCH(Q$8,'Unique Asset List'!$I$3:$R$3,0))</f>
        <v>0.14</v>
      </c>
      <c r="R19" s="186" t="n">
        <f aca="false">INDEX('Unique Asset List'!$I$4:$R$59,MATCH($B19,'Unique Asset List'!$B$4:$B$59,0),MATCH(R$8,'Unique Asset List'!$I$3:$R$3,0))</f>
        <v>0.14</v>
      </c>
      <c r="S19" s="186" t="n">
        <f aca="false">INDEX('Unique Asset List'!$I$4:$R$59,MATCH($B19,'Unique Asset List'!$B$4:$B$59,0),MATCH(S$8,'Unique Asset List'!$I$3:$R$3,0))</f>
        <v>0</v>
      </c>
      <c r="T19" s="186"/>
      <c r="U19" s="186" t="n">
        <f aca="false">CA19/$CA$7</f>
        <v>0.917373035680426</v>
      </c>
      <c r="V19" s="186" t="n">
        <f aca="false">2690/4041</f>
        <v>0.665676812670131</v>
      </c>
      <c r="W19" s="39" t="s">
        <v>597</v>
      </c>
      <c r="X19" s="39" t="n">
        <f aca="false">INDEX('Unique Asset List'!$AC$4:$AI$59,MATCH('7'!$B19,'Unique Asset List'!$B$4:$B$59,0),MATCH('7'!$C$1,'Unique Asset List'!$AC$3:$AI$3,0))</f>
        <v>2028</v>
      </c>
      <c r="Y19" s="39" t="n">
        <f aca="false">INDEX('Unique Asset List'!$AJ$4:$AP$59,MATCH('7'!$B19,'Unique Asset List'!$B$4:$B$59,0),MATCH('7'!$C$1,'Unique Asset List'!$AJ$3:$AP$3,0))</f>
        <v>2</v>
      </c>
      <c r="Z19" s="39" t="n">
        <f aca="false">INDEX('Unique Asset List'!$AX$4:$BD$59,MATCH('7'!$B19,'Unique Asset List'!$B$4:$B$59,0),MATCH('7'!$C$1,'Unique Asset List'!$AX$3:$BD$3,0))</f>
        <v>2039</v>
      </c>
      <c r="AA19" s="39" t="n">
        <f aca="false">INDEX('Unique Asset List'!$BE$4:$BK$59,MATCH('7'!$B19,'Unique Asset List'!$B$4:$B$59,0),MATCH('7'!$C$1,'Unique Asset List'!$BE$3:$BK$3,0))</f>
        <v>3</v>
      </c>
      <c r="AB19" s="375" t="n">
        <f aca="false">SUMPRODUCT($BE19:$BL19,$BE$7:$BL$7)</f>
        <v>2.06816</v>
      </c>
      <c r="AC19" s="375" t="n">
        <f aca="false">SUMPRODUCT($BM19:$BS19,$BM$7:$BS$7)</f>
        <v>0.9413755</v>
      </c>
      <c r="AD19" s="375" t="n">
        <f aca="false">SUMPRODUCT($BT19:$BW19,$BT$7:$BW$7)</f>
        <v>0.561</v>
      </c>
      <c r="AE19" s="376" t="n">
        <f aca="false">INDEX('Unique Asset List'!$CN$4:$CT$59,MATCH('7'!$B19,'Unique Asset List'!$B$4:$B$59,0),MATCH('7'!$C$1,'Unique Asset List'!$CN$3:$CT$3,0))</f>
        <v>0.16</v>
      </c>
      <c r="AF19" s="376" t="n">
        <f aca="false">INDEX('Unique Asset List'!$CU$4:$DA$59,MATCH('7'!$B19,'Unique Asset List'!$B$4:$B$59,0),MATCH('7'!$C$1,'Unique Asset List'!$CU$3:$DA$3,0))</f>
        <v>0.34</v>
      </c>
      <c r="AG19" s="376" t="n">
        <f aca="false">INDEX('Unique Asset List'!$BZ$4:$CF$59,MATCH('7'!$B19,'Unique Asset List'!$B$4:$B$59,0),MATCH('7'!$C$1,'Unique Asset List'!$BZ$3:$CF$3,0))</f>
        <v>0.16</v>
      </c>
      <c r="AH19" s="376" t="n">
        <f aca="false">INDEX('Unique Asset List'!$CG$4:$CM$59,MATCH('7'!$B19,'Unique Asset List'!$B$4:$B$59,0),MATCH('7'!$C$1,'Unique Asset List'!$CG$3:$CM$3,0))</f>
        <v>0.34</v>
      </c>
      <c r="AI19" s="377" t="n">
        <v>0.7</v>
      </c>
      <c r="AJ19" s="376" t="n">
        <f aca="false">INDEX('Unique Asset List'!$BL$4:$BR$59,MATCH('7'!$B19,'Unique Asset List'!$B$4:$B$59,0),MATCH('7'!$C$1,'Unique Asset List'!$BL$3:$BR$3,0))</f>
        <v>0.14</v>
      </c>
      <c r="AK19" s="376" t="n">
        <f aca="false">INDEX('Unique Asset List'!$BS$4:$BY$59,MATCH('7'!$B19,'Unique Asset List'!$B$4:$B$59,0),MATCH('7'!$C$1,'Unique Asset List'!$BS$3:$BY$3,0))</f>
        <v>0.15</v>
      </c>
      <c r="AL19" s="259" t="n">
        <v>169</v>
      </c>
      <c r="AM19" s="378" t="n">
        <f aca="false">INDEX(Simulation!$B$6:$H$6,MATCH($A19,Simulation!$B$1:$H$1,0))*(1+AN19)^((DATE(X19,Y19,15)-DATE(2017,1,15))/365.5)</f>
        <v>0.75</v>
      </c>
      <c r="AN19" s="379" t="n">
        <v>0</v>
      </c>
      <c r="AO19" s="380" t="n">
        <v>0.1</v>
      </c>
      <c r="AP19" s="377" t="n">
        <v>0.82</v>
      </c>
      <c r="AQ19" s="379" t="n">
        <v>0</v>
      </c>
      <c r="AR19" s="377" t="n">
        <f aca="false">AP19</f>
        <v>0.82</v>
      </c>
      <c r="AS19" s="381" t="n">
        <v>1</v>
      </c>
      <c r="AT19" s="382" t="n">
        <f aca="false">INDEX('Unique Asset List'!S$4:S$59,MATCH($B19,_CompoundList,0))</f>
        <v>0</v>
      </c>
      <c r="AU19" s="382" t="n">
        <f aca="false">INDEX('Unique Asset List'!T$4:T$59,MATCH($B19,_CompoundList,0))</f>
        <v>0</v>
      </c>
      <c r="AV19" s="382" t="n">
        <f aca="false">INDEX('Unique Asset List'!U$4:U$59,MATCH($B19,_CompoundList,0))</f>
        <v>0</v>
      </c>
      <c r="AW19" s="382" t="n">
        <f aca="false">INDEX('Unique Asset List'!V$4:V$59,MATCH($B19,_CompoundList,0))</f>
        <v>0</v>
      </c>
      <c r="AX19" s="382" t="n">
        <f aca="false">INDEX('Unique Asset List'!W$4:W$59,MATCH($B19,_CompoundList,0))</f>
        <v>0</v>
      </c>
      <c r="AY19" s="382" t="n">
        <f aca="false">INDEX('Unique Asset List'!X$4:X$59,MATCH($B19,_CompoundList,0))</f>
        <v>1</v>
      </c>
      <c r="AZ19" s="382" t="n">
        <f aca="false">INDEX('Unique Asset List'!Y$4:Y$59,MATCH($B19,_CompoundList,0))</f>
        <v>1</v>
      </c>
      <c r="BA19" s="382" t="n">
        <f aca="false">INDEX('Unique Asset List'!Z$4:Z$59,MATCH($B19,_CompoundList,0))</f>
        <v>0</v>
      </c>
      <c r="BB19" s="382" t="n">
        <f aca="false">INDEX('Unique Asset List'!AA$4:AA$59,MATCH($B19,_CompoundList,0))</f>
        <v>1</v>
      </c>
      <c r="BC19" s="382" t="n">
        <f aca="false">INDEX('Unique Asset List'!AB$4:AB$59,MATCH($B19,_CompoundList,0))</f>
        <v>1</v>
      </c>
      <c r="BD19" s="382" t="n">
        <f aca="false">INDEX('Unique Asset List'!$A$4:$A$76,MATCH(B19,'Unique Asset List'!$B$4:$B$76,0))</f>
        <v>17</v>
      </c>
      <c r="BE19" s="383" t="n">
        <f aca="false">IF($C$5="ON",CE19,MYRATING(_E1,$B19,Efficacy!$F$1))</f>
        <v>4</v>
      </c>
      <c r="BF19" s="384" t="n">
        <f aca="false">IF($C$5="ON",CF19,MYRATING(_E2,$B19,Efficacy!$F$1))</f>
        <v>3</v>
      </c>
      <c r="BG19" s="384" t="n">
        <f aca="false">IF($C$5="ON",CG19,MYRATING(_E3,$B19,Efficacy!$F$1))</f>
        <v>4</v>
      </c>
      <c r="BH19" s="384" t="n">
        <f aca="false">IF($C$5="ON",CH19,MYRATING(_E4,$B19,Efficacy!$F$1))</f>
        <v>4</v>
      </c>
      <c r="BI19" s="384" t="n">
        <f aca="false">IF($C$5="ON",CI19,MYRATING(_E5,$B19,Efficacy!$F$1))</f>
        <v>3</v>
      </c>
      <c r="BJ19" s="384" t="n">
        <f aca="false">IF($C$5="ON",CJ19,MYRATING(_E6,$B19,Efficacy!$F$1))</f>
        <v>4</v>
      </c>
      <c r="BK19" s="384" t="n">
        <f aca="false">IF($C$5="ON",CK19,MYRATING(_E7,$B19,Efficacy!$F$1))</f>
        <v>3</v>
      </c>
      <c r="BL19" s="384" t="n">
        <f aca="false">IF($C$5="ON",CL19,MYRATING(_E8,$B19,Efficacy!$F$1))</f>
        <v>4</v>
      </c>
      <c r="BM19" s="384" t="n">
        <f aca="false">IF($C$5="ON",CM19,MYRATING(_S1,$B19,Efficacy!$F$1))</f>
        <v>4</v>
      </c>
      <c r="BN19" s="384" t="n">
        <f aca="false">IF($C$5="ON",CN19,MYRATING(_S2,$B19,Efficacy!$F$1))</f>
        <v>3</v>
      </c>
      <c r="BO19" s="384" t="n">
        <f aca="false">IF($C$5="ON",CO19,MYRATING(_S3,$B19,Efficacy!$F$1))</f>
        <v>3</v>
      </c>
      <c r="BP19" s="384" t="n">
        <f aca="false">IF($C$5="ON",CP19,MYRATING(_S4,$B19,Efficacy!$F$1))</f>
        <v>4</v>
      </c>
      <c r="BQ19" s="384" t="n">
        <f aca="false">IF($C$5="ON",CQ19,MYRATING(_S5,$B19,Efficacy!$F$1))</f>
        <v>5</v>
      </c>
      <c r="BR19" s="384" t="n">
        <f aca="false">IF($C$5="ON",CR19,MYRATING(_S6,$B19,Efficacy!$F$1))</f>
        <v>3</v>
      </c>
      <c r="BS19" s="384" t="n">
        <f aca="false">IF($C$5="ON",CS19,MYRATING(_S7,$B19,Efficacy!$F$1))</f>
        <v>3</v>
      </c>
      <c r="BT19" s="384" t="n">
        <f aca="false">IF($C$5="ON",CT19,MYRATING(_D1,$B19,Efficacy!$F$1))</f>
        <v>3</v>
      </c>
      <c r="BU19" s="384" t="n">
        <f aca="false">IF($C$5="ON",CU19,MYRATING(_D2,$B19,Efficacy!$F$1))</f>
        <v>3</v>
      </c>
      <c r="BV19" s="384" t="n">
        <f aca="false">IF($C$5="ON",CV19,MYRATING(_D3,$B19,Efficacy!$F$1))</f>
        <v>3</v>
      </c>
      <c r="BW19" s="384" t="n">
        <f aca="false">IF($C$5="ON",CW19,MYRATING(_D4,$B19,Efficacy!$F$1))</f>
        <v>3</v>
      </c>
      <c r="BX19" s="384" t="n">
        <f aca="false">IF($C$5="ON",CX19,MYRATING(_B1G5,$B19,Barrier!$L$2))</f>
        <v>2</v>
      </c>
      <c r="BY19" s="384" t="n">
        <f aca="false">IF($C$5="ON",CY19,MYRATING(_B2,$B19,Barrier!$F$2))</f>
        <v>3</v>
      </c>
      <c r="BZ19" s="385" t="n">
        <f aca="false">IF($C$5="ON",CZ19,MYRATING(_B3,$B19,Barrier!$F$2))</f>
        <v>3</v>
      </c>
      <c r="CA19" s="386" t="n">
        <f aca="false">IF(C19="",CD19/$CD$7,0)</f>
        <v>0.0435996940273218</v>
      </c>
      <c r="CB19" s="387" t="n">
        <f aca="false">SUMPRODUCT($BX19:$BZ19,$BX$7:$BZ$7)</f>
        <v>2.8</v>
      </c>
      <c r="CC19" s="386" t="n">
        <f aca="false">CB19/$CB$7</f>
        <v>0.043343653250774</v>
      </c>
      <c r="CD19" s="388" t="n">
        <f aca="false">CC19^$X$4</f>
        <v>0.0197768396216992</v>
      </c>
      <c r="CE19" s="383" t="n">
        <v>4</v>
      </c>
      <c r="CF19" s="384" t="n">
        <v>4</v>
      </c>
      <c r="CG19" s="384" t="n">
        <v>4</v>
      </c>
      <c r="CH19" s="384" t="n">
        <v>4</v>
      </c>
      <c r="CI19" s="384" t="n">
        <v>3</v>
      </c>
      <c r="CJ19" s="384" t="n">
        <v>3</v>
      </c>
      <c r="CK19" s="384" t="n">
        <v>3</v>
      </c>
      <c r="CL19" s="384" t="n">
        <v>4</v>
      </c>
      <c r="CM19" s="384" t="n">
        <v>4</v>
      </c>
      <c r="CN19" s="384" t="n">
        <v>3</v>
      </c>
      <c r="CO19" s="384" t="n">
        <v>3</v>
      </c>
      <c r="CP19" s="384" t="n">
        <v>4</v>
      </c>
      <c r="CQ19" s="384" t="n">
        <v>5</v>
      </c>
      <c r="CR19" s="384" t="n">
        <v>3</v>
      </c>
      <c r="CS19" s="384" t="n">
        <v>4</v>
      </c>
      <c r="CT19" s="384" t="n">
        <v>3</v>
      </c>
      <c r="CU19" s="384" t="n">
        <v>3</v>
      </c>
      <c r="CV19" s="384" t="n">
        <v>3</v>
      </c>
      <c r="CW19" s="384" t="n">
        <v>3</v>
      </c>
      <c r="CX19" s="384" t="n">
        <v>2</v>
      </c>
      <c r="CY19" s="384" t="n">
        <v>3</v>
      </c>
      <c r="CZ19" s="385" t="n">
        <v>3</v>
      </c>
      <c r="DA19" s="386" t="n">
        <v>0.0362758447146398</v>
      </c>
      <c r="DB19" s="116"/>
    </row>
    <row r="20" customFormat="false" ht="15" hidden="false" customHeight="false" outlineLevel="0" collapsed="false">
      <c r="A20" s="39" t="str">
        <f aca="false">$C$1</f>
        <v>JP</v>
      </c>
      <c r="B20" s="39" t="s">
        <v>8</v>
      </c>
      <c r="C20" s="372"/>
      <c r="D20" s="39" t="s">
        <v>572</v>
      </c>
      <c r="E20" s="39"/>
      <c r="F20" s="39" t="str">
        <f aca="false">INDEX('Unique Asset List'!$D$4:$D$59,MATCH(B20,_CompoundList,0))</f>
        <v>Ph1</v>
      </c>
      <c r="G20" s="373" t="n">
        <v>0</v>
      </c>
      <c r="H20" s="39" t="n">
        <v>2018</v>
      </c>
      <c r="I20" s="39" t="n">
        <v>6</v>
      </c>
      <c r="J20" s="374" t="n">
        <f aca="false">INDEX(PTRS!$D$6:$D$12,MATCH('7'!$F20,PTRS!$B$6:$B$12,0))</f>
        <v>0.13923</v>
      </c>
      <c r="K20" s="186" t="n">
        <f aca="false">INDEX('Unique Asset List'!$I$4:$R$59,MATCH($B20,'Unique Asset List'!$B$4:$B$59,0),MATCH(K$8,'Unique Asset List'!$I$3:$R$3,0))</f>
        <v>0</v>
      </c>
      <c r="L20" s="186" t="n">
        <f aca="false">INDEX('Unique Asset List'!$I$4:$R$59,MATCH($B20,'Unique Asset List'!$B$4:$B$59,0),MATCH(L$8,'Unique Asset List'!$I$3:$R$3,0))</f>
        <v>0</v>
      </c>
      <c r="M20" s="186" t="n">
        <v>0.13923</v>
      </c>
      <c r="N20" s="186" t="n">
        <f aca="false">INDEX('Unique Asset List'!$I$4:$R$59,MATCH($B20,'Unique Asset List'!$B$4:$B$59,0),MATCH(N$8,'Unique Asset List'!$I$3:$R$3,0))</f>
        <v>0.13923</v>
      </c>
      <c r="O20" s="186" t="n">
        <f aca="false">INDEX('Unique Asset List'!$I$4:$R$59,MATCH($B20,'Unique Asset List'!$B$4:$B$59,0),MATCH(O$8,'Unique Asset List'!$I$3:$R$3,0))</f>
        <v>0.13923</v>
      </c>
      <c r="P20" s="186" t="n">
        <f aca="false">INDEX('Unique Asset List'!$I$4:$R$59,MATCH($B20,'Unique Asset List'!$B$4:$B$59,0),MATCH(P$8,'Unique Asset List'!$I$3:$R$3,0))</f>
        <v>0.13923</v>
      </c>
      <c r="Q20" s="186" t="n">
        <f aca="false">INDEX('Unique Asset List'!$I$4:$R$59,MATCH($B20,'Unique Asset List'!$B$4:$B$59,0),MATCH(Q$8,'Unique Asset List'!$I$3:$R$3,0))</f>
        <v>0.13923</v>
      </c>
      <c r="R20" s="186" t="n">
        <f aca="false">INDEX('Unique Asset List'!$I$4:$R$59,MATCH($B20,'Unique Asset List'!$B$4:$B$59,0),MATCH(R$8,'Unique Asset List'!$I$3:$R$3,0))</f>
        <v>0.13923</v>
      </c>
      <c r="S20" s="186" t="n">
        <f aca="false">INDEX('Unique Asset List'!$I$4:$R$59,MATCH($B20,'Unique Asset List'!$B$4:$B$59,0),MATCH(S$8,'Unique Asset List'!$I$3:$R$3,0))</f>
        <v>0</v>
      </c>
      <c r="T20" s="186"/>
      <c r="U20" s="186" t="n">
        <f aca="false">CA20/$CA$7</f>
        <v>0.917373035680426</v>
      </c>
      <c r="V20" s="186" t="n">
        <v>1</v>
      </c>
      <c r="W20" s="39" t="s">
        <v>570</v>
      </c>
      <c r="X20" s="39" t="n">
        <f aca="false">INDEX('Unique Asset List'!$AC$4:$AI$59,MATCH('7'!$B20,'Unique Asset List'!$B$4:$B$59,0),MATCH('7'!$C$1,'Unique Asset List'!$AC$3:$AI$3,0))</f>
        <v>2024</v>
      </c>
      <c r="Y20" s="39" t="n">
        <f aca="false">INDEX('Unique Asset List'!$AJ$4:$AP$59,MATCH('7'!$B20,'Unique Asset List'!$B$4:$B$59,0),MATCH('7'!$C$1,'Unique Asset List'!$AJ$3:$AP$3,0))</f>
        <v>6</v>
      </c>
      <c r="Z20" s="39" t="n">
        <f aca="false">INDEX('Unique Asset List'!$AX$4:$BD$59,MATCH('7'!$B20,'Unique Asset List'!$B$4:$B$59,0),MATCH('7'!$C$1,'Unique Asset List'!$AX$3:$BD$3,0))</f>
        <v>2032</v>
      </c>
      <c r="AA20" s="39" t="n">
        <f aca="false">INDEX('Unique Asset List'!$BE$4:$BK$59,MATCH('7'!$B20,'Unique Asset List'!$B$4:$B$59,0),MATCH('7'!$C$1,'Unique Asset List'!$BE$3:$BK$3,0))</f>
        <v>6</v>
      </c>
      <c r="AB20" s="375" t="n">
        <f aca="false">SUMPRODUCT($BE20:$BL20,$BE$7:$BL$7)</f>
        <v>1.686</v>
      </c>
      <c r="AC20" s="375" t="n">
        <f aca="false">SUMPRODUCT($BM20:$BS20,$BM$7:$BS$7)</f>
        <v>0.9199401</v>
      </c>
      <c r="AD20" s="375" t="n">
        <f aca="false">SUMPRODUCT($BT20:$BW20,$BT$7:$BW$7)</f>
        <v>0.50129594526</v>
      </c>
      <c r="AE20" s="376" t="n">
        <f aca="false">INDEX('Unique Asset List'!$CN$4:$CT$59,MATCH('7'!$B20,'Unique Asset List'!$B$4:$B$59,0),MATCH('7'!$C$1,'Unique Asset List'!$CN$3:$CT$3,0))</f>
        <v>0.16</v>
      </c>
      <c r="AF20" s="376" t="n">
        <f aca="false">INDEX('Unique Asset List'!$CU$4:$DA$59,MATCH('7'!$B20,'Unique Asset List'!$B$4:$B$59,0),MATCH('7'!$C$1,'Unique Asset List'!$CU$3:$DA$3,0))</f>
        <v>0.34</v>
      </c>
      <c r="AG20" s="376" t="n">
        <f aca="false">INDEX('Unique Asset List'!$BZ$4:$CF$59,MATCH('7'!$B20,'Unique Asset List'!$B$4:$B$59,0),MATCH('7'!$C$1,'Unique Asset List'!$BZ$3:$CF$3,0))</f>
        <v>0.16</v>
      </c>
      <c r="AH20" s="376" t="n">
        <f aca="false">INDEX('Unique Asset List'!$CG$4:$CM$59,MATCH('7'!$B20,'Unique Asset List'!$B$4:$B$59,0),MATCH('7'!$C$1,'Unique Asset List'!$CG$3:$CM$3,0))</f>
        <v>0.34</v>
      </c>
      <c r="AI20" s="377" t="n">
        <v>0.7</v>
      </c>
      <c r="AJ20" s="376" t="n">
        <f aca="false">INDEX('Unique Asset List'!$BL$4:$BR$59,MATCH('7'!$B20,'Unique Asset List'!$B$4:$B$59,0),MATCH('7'!$C$1,'Unique Asset List'!$BL$3:$BR$3,0))</f>
        <v>0.14</v>
      </c>
      <c r="AK20" s="376" t="n">
        <f aca="false">INDEX('Unique Asset List'!$BS$4:$BY$59,MATCH('7'!$B20,'Unique Asset List'!$B$4:$B$59,0),MATCH('7'!$C$1,'Unique Asset List'!$BS$3:$BY$3,0))</f>
        <v>0.15</v>
      </c>
      <c r="AL20" s="259" t="n">
        <v>169</v>
      </c>
      <c r="AM20" s="378" t="n">
        <f aca="false">INDEX(Simulation!$B$6:$H$6,MATCH($A20,Simulation!$B$1:$H$1,0))*(1+AN20)^((DATE(X20,Y20,15)-DATE(2017,1,15))/365.5)</f>
        <v>0.75</v>
      </c>
      <c r="AN20" s="379" t="n">
        <v>0</v>
      </c>
      <c r="AO20" s="380" t="n">
        <v>0.1</v>
      </c>
      <c r="AP20" s="377" t="n">
        <v>0.82</v>
      </c>
      <c r="AQ20" s="379" t="n">
        <v>0</v>
      </c>
      <c r="AR20" s="377" t="n">
        <f aca="false">AP20</f>
        <v>0.82</v>
      </c>
      <c r="AS20" s="381" t="n">
        <v>1</v>
      </c>
      <c r="AT20" s="382" t="n">
        <f aca="false">INDEX('Unique Asset List'!S$4:S$59,MATCH($B20,_CompoundList,0))</f>
        <v>0</v>
      </c>
      <c r="AU20" s="382" t="n">
        <f aca="false">INDEX('Unique Asset List'!T$4:T$59,MATCH($B20,_CompoundList,0))</f>
        <v>0</v>
      </c>
      <c r="AV20" s="382" t="n">
        <f aca="false">INDEX('Unique Asset List'!U$4:U$59,MATCH($B20,_CompoundList,0))</f>
        <v>0</v>
      </c>
      <c r="AW20" s="382" t="n">
        <f aca="false">INDEX('Unique Asset List'!V$4:V$59,MATCH($B20,_CompoundList,0))</f>
        <v>0</v>
      </c>
      <c r="AX20" s="382" t="n">
        <f aca="false">INDEX('Unique Asset List'!W$4:W$59,MATCH($B20,_CompoundList,0))</f>
        <v>0</v>
      </c>
      <c r="AY20" s="382" t="n">
        <f aca="false">INDEX('Unique Asset List'!X$4:X$59,MATCH($B20,_CompoundList,0))</f>
        <v>0</v>
      </c>
      <c r="AZ20" s="382" t="n">
        <f aca="false">INDEX('Unique Asset List'!Y$4:Y$59,MATCH($B20,_CompoundList,0))</f>
        <v>1</v>
      </c>
      <c r="BA20" s="382" t="n">
        <f aca="false">INDEX('Unique Asset List'!Z$4:Z$59,MATCH($B20,_CompoundList,0))</f>
        <v>0</v>
      </c>
      <c r="BB20" s="382" t="n">
        <f aca="false">INDEX('Unique Asset List'!AA$4:AA$59,MATCH($B20,_CompoundList,0))</f>
        <v>1</v>
      </c>
      <c r="BC20" s="382" t="n">
        <f aca="false">INDEX('Unique Asset List'!AB$4:AB$59,MATCH($B20,_CompoundList,0))</f>
        <v>1</v>
      </c>
      <c r="BD20" s="382" t="n">
        <f aca="false">INDEX('Unique Asset List'!$A$4:$A$76,MATCH(B20,'Unique Asset List'!$B$4:$B$76,0))</f>
        <v>1</v>
      </c>
      <c r="BE20" s="383" t="n">
        <f aca="false">IF($C$5="ON",CE20,MYRATING(_E1,$B20,Efficacy!$F$1))</f>
        <v>3</v>
      </c>
      <c r="BF20" s="384" t="n">
        <f aca="false">IF($C$5="ON",CF20,MYRATING(_E2,$B20,Efficacy!$F$1))</f>
        <v>3</v>
      </c>
      <c r="BG20" s="384" t="n">
        <f aca="false">IF($C$5="ON",CG20,MYRATING(_E3,$B20,Efficacy!$F$1))</f>
        <v>3</v>
      </c>
      <c r="BH20" s="384" t="n">
        <f aca="false">IF($C$5="ON",CH20,MYRATING(_E4,$B20,Efficacy!$F$1))</f>
        <v>3</v>
      </c>
      <c r="BI20" s="384" t="n">
        <f aca="false">IF($C$5="ON",CI20,MYRATING(_E5,$B20,Efficacy!$F$1))</f>
        <v>3</v>
      </c>
      <c r="BJ20" s="384" t="n">
        <f aca="false">IF($C$5="ON",CJ20,MYRATING(_E6,$B20,Efficacy!$F$1))</f>
        <v>3</v>
      </c>
      <c r="BK20" s="384" t="n">
        <f aca="false">IF($C$5="ON",CK20,MYRATING(_E7,$B20,Efficacy!$F$1))</f>
        <v>3</v>
      </c>
      <c r="BL20" s="384" t="n">
        <f aca="false">IF($C$5="ON",CL20,MYRATING(_E8,$B20,Efficacy!$F$1))</f>
        <v>3</v>
      </c>
      <c r="BM20" s="384" t="n">
        <f aca="false">IF($C$5="ON",CM20,MYRATING(_S1,$B20,Efficacy!$F$1))</f>
        <v>4</v>
      </c>
      <c r="BN20" s="384" t="n">
        <f aca="false">IF($C$5="ON",CN20,MYRATING(_S2,$B20,Efficacy!$F$1))</f>
        <v>3</v>
      </c>
      <c r="BO20" s="384" t="n">
        <f aca="false">IF($C$5="ON",CO20,MYRATING(_S3,$B20,Efficacy!$F$1))</f>
        <v>3</v>
      </c>
      <c r="BP20" s="384" t="n">
        <f aca="false">IF($C$5="ON",CP20,MYRATING(_S4,$B20,Efficacy!$F$1))</f>
        <v>4</v>
      </c>
      <c r="BQ20" s="384" t="n">
        <f aca="false">IF($C$5="ON",CQ20,MYRATING(_S5,$B20,Efficacy!$F$1))</f>
        <v>5</v>
      </c>
      <c r="BR20" s="384" t="n">
        <f aca="false">IF($C$5="ON",CR20,MYRATING(_S6,$B20,Efficacy!$F$1))</f>
        <v>2</v>
      </c>
      <c r="BS20" s="384" t="n">
        <f aca="false">IF($C$5="ON",CS20,MYRATING(_S7,$B20,Efficacy!$F$1))</f>
        <v>3</v>
      </c>
      <c r="BT20" s="384" t="n">
        <f aca="false">IF($C$5="ON",CT20,MYRATING(_D1,$B20,Efficacy!$F$1))</f>
        <v>2</v>
      </c>
      <c r="BU20" s="384" t="n">
        <f aca="false">IF($C$5="ON",CU20,MYRATING(_D2,$B20,Efficacy!$F$1))</f>
        <v>3</v>
      </c>
      <c r="BV20" s="384" t="n">
        <f aca="false">IF($C$5="ON",CV20,MYRATING(_D3,$B20,Efficacy!$F$1))</f>
        <v>3</v>
      </c>
      <c r="BW20" s="384" t="n">
        <f aca="false">IF($C$5="ON",CW20,MYRATING(_D4,$B20,Efficacy!$F$1))</f>
        <v>3</v>
      </c>
      <c r="BX20" s="384" t="n">
        <f aca="false">IF($C$5="ON",CX20,MYRATING(_B1G5,$B20,Barrier!$L$2))</f>
        <v>2</v>
      </c>
      <c r="BY20" s="384" t="n">
        <f aca="false">IF($C$5="ON",CY20,MYRATING(_B2,$B20,Barrier!$F$2))</f>
        <v>3</v>
      </c>
      <c r="BZ20" s="385" t="n">
        <f aca="false">IF($C$5="ON",CZ20,MYRATING(_B3,$B20,Barrier!$F$2))</f>
        <v>3</v>
      </c>
      <c r="CA20" s="386" t="n">
        <f aca="false">IF(C20="",CD20/$CD$7,0)</f>
        <v>0.0435996940273218</v>
      </c>
      <c r="CB20" s="387" t="n">
        <f aca="false">SUMPRODUCT($BX20:$BZ20,$BX$7:$BZ$7)</f>
        <v>2.8</v>
      </c>
      <c r="CC20" s="386" t="n">
        <f aca="false">CB20/$CB$7</f>
        <v>0.043343653250774</v>
      </c>
      <c r="CD20" s="388" t="n">
        <f aca="false">CC20^$X$4</f>
        <v>0.0197768396216992</v>
      </c>
      <c r="CE20" s="383" t="n">
        <v>3</v>
      </c>
      <c r="CF20" s="384" t="n">
        <v>3</v>
      </c>
      <c r="CG20" s="384" t="n">
        <v>3</v>
      </c>
      <c r="CH20" s="384" t="n">
        <v>3</v>
      </c>
      <c r="CI20" s="384" t="n">
        <v>3</v>
      </c>
      <c r="CJ20" s="384" t="n">
        <v>3</v>
      </c>
      <c r="CK20" s="384" t="n">
        <v>3</v>
      </c>
      <c r="CL20" s="384" t="n">
        <v>3</v>
      </c>
      <c r="CM20" s="384" t="n">
        <v>5</v>
      </c>
      <c r="CN20" s="384" t="n">
        <v>3</v>
      </c>
      <c r="CO20" s="384" t="n">
        <v>3</v>
      </c>
      <c r="CP20" s="384" t="n">
        <v>4</v>
      </c>
      <c r="CQ20" s="384" t="n">
        <v>5</v>
      </c>
      <c r="CR20" s="384" t="n">
        <v>2</v>
      </c>
      <c r="CS20" s="384" t="n">
        <v>3</v>
      </c>
      <c r="CT20" s="384" t="n">
        <v>2</v>
      </c>
      <c r="CU20" s="384" t="n">
        <v>3</v>
      </c>
      <c r="CV20" s="384" t="n">
        <v>3</v>
      </c>
      <c r="CW20" s="384" t="n">
        <v>3</v>
      </c>
      <c r="CX20" s="384" t="n">
        <v>2</v>
      </c>
      <c r="CY20" s="384" t="n">
        <v>3</v>
      </c>
      <c r="CZ20" s="385" t="n">
        <v>3</v>
      </c>
      <c r="DA20" s="386" t="n">
        <v>0.0362758447146398</v>
      </c>
      <c r="DB20" s="116"/>
    </row>
    <row r="21" customFormat="false" ht="15" hidden="false" customHeight="false" outlineLevel="0" collapsed="false">
      <c r="A21" s="39" t="str">
        <f aca="false">$C$1</f>
        <v>JP</v>
      </c>
      <c r="B21" s="39" t="s">
        <v>54</v>
      </c>
      <c r="C21" s="372"/>
      <c r="D21" s="39" t="s">
        <v>595</v>
      </c>
      <c r="E21" s="39" t="s">
        <v>596</v>
      </c>
      <c r="F21" s="39" t="str">
        <f aca="false">INDEX('Unique Asset List'!$D$4:$D$59,MATCH(B21,_CompoundList,0))</f>
        <v>Ph1</v>
      </c>
      <c r="G21" s="373" t="n">
        <v>0</v>
      </c>
      <c r="H21" s="39" t="n">
        <v>2018</v>
      </c>
      <c r="I21" s="39" t="n">
        <v>6</v>
      </c>
      <c r="J21" s="374" t="n">
        <f aca="false">INDEX(PTRS!$D$6:$D$12,MATCH('7'!$F21,PTRS!$B$6:$B$12,0))</f>
        <v>0.13923</v>
      </c>
      <c r="K21" s="186" t="n">
        <f aca="false">INDEX('Unique Asset List'!$I$4:$R$59,MATCH($B21,'Unique Asset List'!$B$4:$B$59,0),MATCH(K$8,'Unique Asset List'!$I$3:$R$3,0))</f>
        <v>0</v>
      </c>
      <c r="L21" s="186" t="n">
        <f aca="false">INDEX('Unique Asset List'!$I$4:$R$59,MATCH($B21,'Unique Asset List'!$B$4:$B$59,0),MATCH(L$8,'Unique Asset List'!$I$3:$R$3,0))</f>
        <v>0</v>
      </c>
      <c r="M21" s="186" t="n">
        <v>0.13923</v>
      </c>
      <c r="N21" s="186" t="n">
        <f aca="false">INDEX('Unique Asset List'!$I$4:$R$59,MATCH($B21,'Unique Asset List'!$B$4:$B$59,0),MATCH(N$8,'Unique Asset List'!$I$3:$R$3,0))</f>
        <v>0.13923</v>
      </c>
      <c r="O21" s="186" t="n">
        <f aca="false">INDEX('Unique Asset List'!$I$4:$R$59,MATCH($B21,'Unique Asset List'!$B$4:$B$59,0),MATCH(O$8,'Unique Asset List'!$I$3:$R$3,0))</f>
        <v>0.13923</v>
      </c>
      <c r="P21" s="186" t="n">
        <f aca="false">INDEX('Unique Asset List'!$I$4:$R$59,MATCH($B21,'Unique Asset List'!$B$4:$B$59,0),MATCH(P$8,'Unique Asset List'!$I$3:$R$3,0))</f>
        <v>0.13923</v>
      </c>
      <c r="Q21" s="186" t="n">
        <f aca="false">INDEX('Unique Asset List'!$I$4:$R$59,MATCH($B21,'Unique Asset List'!$B$4:$B$59,0),MATCH(Q$8,'Unique Asset List'!$I$3:$R$3,0))</f>
        <v>0.13923</v>
      </c>
      <c r="R21" s="186" t="n">
        <f aca="false">INDEX('Unique Asset List'!$I$4:$R$59,MATCH($B21,'Unique Asset List'!$B$4:$B$59,0),MATCH(R$8,'Unique Asset List'!$I$3:$R$3,0))</f>
        <v>0.13923</v>
      </c>
      <c r="S21" s="186" t="n">
        <f aca="false">INDEX('Unique Asset List'!$I$4:$R$59,MATCH($B21,'Unique Asset List'!$B$4:$B$59,0),MATCH(S$8,'Unique Asset List'!$I$3:$R$3,0))</f>
        <v>0</v>
      </c>
      <c r="T21" s="186"/>
      <c r="U21" s="186" t="n">
        <f aca="false">CA21/$CA$7</f>
        <v>0.917373035680426</v>
      </c>
      <c r="V21" s="186" t="n">
        <v>1</v>
      </c>
      <c r="W21" s="39" t="s">
        <v>21</v>
      </c>
      <c r="X21" s="39" t="n">
        <f aca="false">INDEX('Unique Asset List'!$AC$4:$AI$59,MATCH('7'!$B21,'Unique Asset List'!$B$4:$B$59,0),MATCH('7'!$C$1,'Unique Asset List'!$AC$3:$AI$3,0))</f>
        <v>2028</v>
      </c>
      <c r="Y21" s="39" t="n">
        <f aca="false">INDEX('Unique Asset List'!$AJ$4:$AP$59,MATCH('7'!$B21,'Unique Asset List'!$B$4:$B$59,0),MATCH('7'!$C$1,'Unique Asset List'!$AJ$3:$AP$3,0))</f>
        <v>6</v>
      </c>
      <c r="Z21" s="39" t="n">
        <f aca="false">INDEX('Unique Asset List'!$AX$4:$BD$59,MATCH('7'!$B21,'Unique Asset List'!$B$4:$B$59,0),MATCH('7'!$C$1,'Unique Asset List'!$AX$3:$BD$3,0))</f>
        <v>2036</v>
      </c>
      <c r="AA21" s="39" t="n">
        <f aca="false">INDEX('Unique Asset List'!$BE$4:$BK$59,MATCH('7'!$B21,'Unique Asset List'!$B$4:$B$59,0),MATCH('7'!$C$1,'Unique Asset List'!$BE$3:$BK$3,0))</f>
        <v>6</v>
      </c>
      <c r="AB21" s="375" t="n">
        <f aca="false">SUMPRODUCT($BE21:$BL21,$BE$7:$BL$7)</f>
        <v>2.3276916</v>
      </c>
      <c r="AC21" s="375" t="n">
        <f aca="false">SUMPRODUCT($BM21:$BS21,$BM$7:$BS$7)</f>
        <v>0.8799056</v>
      </c>
      <c r="AD21" s="375" t="n">
        <f aca="false">SUMPRODUCT($BT21:$BW21,$BT$7:$BW$7)</f>
        <v>0.561</v>
      </c>
      <c r="AE21" s="376" t="n">
        <f aca="false">INDEX('Unique Asset List'!$CN$4:$CT$59,MATCH('7'!$B21,'Unique Asset List'!$B$4:$B$59,0),MATCH('7'!$C$1,'Unique Asset List'!$CN$3:$CT$3,0))</f>
        <v>0.23</v>
      </c>
      <c r="AF21" s="376" t="n">
        <f aca="false">INDEX('Unique Asset List'!$CU$4:$DA$59,MATCH('7'!$B21,'Unique Asset List'!$B$4:$B$59,0),MATCH('7'!$C$1,'Unique Asset List'!$CU$3:$DA$3,0))</f>
        <v>0.27</v>
      </c>
      <c r="AG21" s="376" t="n">
        <f aca="false">INDEX('Unique Asset List'!$BZ$4:$CF$59,MATCH('7'!$B21,'Unique Asset List'!$B$4:$B$59,0),MATCH('7'!$C$1,'Unique Asset List'!$BZ$3:$CF$3,0))</f>
        <v>0.23</v>
      </c>
      <c r="AH21" s="376" t="n">
        <f aca="false">INDEX('Unique Asset List'!$CG$4:$CM$59,MATCH('7'!$B21,'Unique Asset List'!$B$4:$B$59,0),MATCH('7'!$C$1,'Unique Asset List'!$CG$3:$CM$3,0))</f>
        <v>0.27</v>
      </c>
      <c r="AI21" s="377" t="n">
        <v>0.7</v>
      </c>
      <c r="AJ21" s="376" t="n">
        <f aca="false">INDEX('Unique Asset List'!$BL$4:$BR$59,MATCH('7'!$B21,'Unique Asset List'!$B$4:$B$59,0),MATCH('7'!$C$1,'Unique Asset List'!$BL$3:$BR$3,0))</f>
        <v>0.14</v>
      </c>
      <c r="AK21" s="376" t="n">
        <f aca="false">INDEX('Unique Asset List'!$BS$4:$BY$59,MATCH('7'!$B21,'Unique Asset List'!$B$4:$B$59,0),MATCH('7'!$C$1,'Unique Asset List'!$BS$3:$BY$3,0))</f>
        <v>0.15</v>
      </c>
      <c r="AL21" s="259" t="n">
        <v>169</v>
      </c>
      <c r="AM21" s="378" t="n">
        <f aca="false">INDEX(Simulation!$B$6:$H$6,MATCH($A21,Simulation!$B$1:$H$1,0))*(1+AN21)^((DATE(X21,Y21,15)-DATE(2017,1,15))/365.5)</f>
        <v>0.75</v>
      </c>
      <c r="AN21" s="379" t="n">
        <v>0</v>
      </c>
      <c r="AO21" s="380" t="n">
        <v>0.1</v>
      </c>
      <c r="AP21" s="377" t="n">
        <v>0.82</v>
      </c>
      <c r="AQ21" s="379" t="n">
        <v>0</v>
      </c>
      <c r="AR21" s="377" t="n">
        <f aca="false">AP21</f>
        <v>0.82</v>
      </c>
      <c r="AS21" s="381" t="n">
        <v>1</v>
      </c>
      <c r="AT21" s="382" t="n">
        <f aca="false">INDEX('Unique Asset List'!S$4:S$59,MATCH($B21,_CompoundList,0))</f>
        <v>0</v>
      </c>
      <c r="AU21" s="382" t="n">
        <f aca="false">INDEX('Unique Asset List'!T$4:T$59,MATCH($B21,_CompoundList,0))</f>
        <v>0</v>
      </c>
      <c r="AV21" s="382" t="n">
        <f aca="false">INDEX('Unique Asset List'!U$4:U$59,MATCH($B21,_CompoundList,0))</f>
        <v>0</v>
      </c>
      <c r="AW21" s="382" t="n">
        <f aca="false">INDEX('Unique Asset List'!V$4:V$59,MATCH($B21,_CompoundList,0))</f>
        <v>0</v>
      </c>
      <c r="AX21" s="382" t="n">
        <f aca="false">INDEX('Unique Asset List'!W$4:W$59,MATCH($B21,_CompoundList,0))</f>
        <v>0</v>
      </c>
      <c r="AY21" s="382" t="n">
        <f aca="false">INDEX('Unique Asset List'!X$4:X$59,MATCH($B21,_CompoundList,0))</f>
        <v>0</v>
      </c>
      <c r="AZ21" s="382" t="n">
        <f aca="false">INDEX('Unique Asset List'!Y$4:Y$59,MATCH($B21,_CompoundList,0))</f>
        <v>1</v>
      </c>
      <c r="BA21" s="382" t="n">
        <f aca="false">INDEX('Unique Asset List'!Z$4:Z$59,MATCH($B21,_CompoundList,0))</f>
        <v>1</v>
      </c>
      <c r="BB21" s="382" t="n">
        <f aca="false">INDEX('Unique Asset List'!AA$4:AA$59,MATCH($B21,_CompoundList,0))</f>
        <v>0</v>
      </c>
      <c r="BC21" s="382" t="n">
        <f aca="false">INDEX('Unique Asset List'!AB$4:AB$59,MATCH($B21,_CompoundList,0))</f>
        <v>0</v>
      </c>
      <c r="BD21" s="382" t="n">
        <f aca="false">INDEX('Unique Asset List'!$A$4:$A$76,MATCH(B21,'Unique Asset List'!$B$4:$B$76,0))</f>
        <v>16</v>
      </c>
      <c r="BE21" s="383" t="n">
        <f aca="false">IF($C$5="ON",CE21,MYRATING(_E1,$B21,Efficacy!$F$1))</f>
        <v>4</v>
      </c>
      <c r="BF21" s="384" t="n">
        <f aca="false">IF($C$5="ON",CF21,MYRATING(_E2,$B21,Efficacy!$F$1))</f>
        <v>5</v>
      </c>
      <c r="BG21" s="384" t="n">
        <f aca="false">IF($C$5="ON",CG21,MYRATING(_E3,$B21,Efficacy!$F$1))</f>
        <v>5</v>
      </c>
      <c r="BH21" s="384" t="n">
        <f aca="false">IF($C$5="ON",CH21,MYRATING(_E4,$B21,Efficacy!$F$1))</f>
        <v>4</v>
      </c>
      <c r="BI21" s="384" t="n">
        <f aca="false">IF($C$5="ON",CI21,MYRATING(_E5,$B21,Efficacy!$F$1))</f>
        <v>4</v>
      </c>
      <c r="BJ21" s="384" t="n">
        <f aca="false">IF($C$5="ON",CJ21,MYRATING(_E6,$B21,Efficacy!$F$1))</f>
        <v>3</v>
      </c>
      <c r="BK21" s="384" t="n">
        <f aca="false">IF($C$5="ON",CK21,MYRATING(_E7,$B21,Efficacy!$F$1))</f>
        <v>3</v>
      </c>
      <c r="BL21" s="384" t="n">
        <f aca="false">IF($C$5="ON",CL21,MYRATING(_E8,$B21,Efficacy!$F$1))</f>
        <v>4</v>
      </c>
      <c r="BM21" s="384" t="n">
        <f aca="false">IF($C$5="ON",CM21,MYRATING(_S1,$B21,Efficacy!$F$1))</f>
        <v>3</v>
      </c>
      <c r="BN21" s="384" t="n">
        <f aca="false">IF($C$5="ON",CN21,MYRATING(_S2,$B21,Efficacy!$F$1))</f>
        <v>3</v>
      </c>
      <c r="BO21" s="384" t="n">
        <f aca="false">IF($C$5="ON",CO21,MYRATING(_S3,$B21,Efficacy!$F$1))</f>
        <v>3</v>
      </c>
      <c r="BP21" s="384" t="n">
        <f aca="false">IF($C$5="ON",CP21,MYRATING(_S4,$B21,Efficacy!$F$1))</f>
        <v>4</v>
      </c>
      <c r="BQ21" s="384" t="n">
        <f aca="false">IF($C$5="ON",CQ21,MYRATING(_S5,$B21,Efficacy!$F$1))</f>
        <v>5</v>
      </c>
      <c r="BR21" s="384" t="n">
        <f aca="false">IF($C$5="ON",CR21,MYRATING(_S6,$B21,Efficacy!$F$1))</f>
        <v>3</v>
      </c>
      <c r="BS21" s="384" t="n">
        <f aca="false">IF($C$5="ON",CS21,MYRATING(_S7,$B21,Efficacy!$F$1))</f>
        <v>3</v>
      </c>
      <c r="BT21" s="384" t="n">
        <f aca="false">IF($C$5="ON",CT21,MYRATING(_D1,$B21,Efficacy!$F$1))</f>
        <v>3</v>
      </c>
      <c r="BU21" s="384" t="n">
        <f aca="false">IF($C$5="ON",CU21,MYRATING(_D2,$B21,Efficacy!$F$1))</f>
        <v>3</v>
      </c>
      <c r="BV21" s="384" t="n">
        <f aca="false">IF($C$5="ON",CV21,MYRATING(_D3,$B21,Efficacy!$F$1))</f>
        <v>3</v>
      </c>
      <c r="BW21" s="384" t="n">
        <f aca="false">IF($C$5="ON",CW21,MYRATING(_D4,$B21,Efficacy!$F$1))</f>
        <v>3</v>
      </c>
      <c r="BX21" s="384" t="n">
        <f aca="false">IF($C$5="ON",CX21,MYRATING(_B1G5,$B21,Barrier!$L$2))</f>
        <v>2</v>
      </c>
      <c r="BY21" s="384" t="n">
        <f aca="false">IF($C$5="ON",CY21,MYRATING(_B2,$B21,Barrier!$F$2))</f>
        <v>3</v>
      </c>
      <c r="BZ21" s="385" t="n">
        <f aca="false">IF($C$5="ON",CZ21,MYRATING(_B3,$B21,Barrier!$F$2))</f>
        <v>3</v>
      </c>
      <c r="CA21" s="386" t="n">
        <f aca="false">IF(C21="",CD21/$CD$7,0)</f>
        <v>0.0435996940273218</v>
      </c>
      <c r="CB21" s="387" t="n">
        <f aca="false">SUMPRODUCT($BX21:$BZ21,$BX$7:$BZ$7)</f>
        <v>2.8</v>
      </c>
      <c r="CC21" s="386" t="n">
        <f aca="false">CB21/$CB$7</f>
        <v>0.043343653250774</v>
      </c>
      <c r="CD21" s="388" t="n">
        <f aca="false">CC21^$X$4</f>
        <v>0.0197768396216992</v>
      </c>
      <c r="CE21" s="383" t="n">
        <v>4</v>
      </c>
      <c r="CF21" s="384" t="n">
        <v>5</v>
      </c>
      <c r="CG21" s="384" t="n">
        <v>5</v>
      </c>
      <c r="CH21" s="384" t="n">
        <v>4</v>
      </c>
      <c r="CI21" s="384" t="n">
        <v>4</v>
      </c>
      <c r="CJ21" s="384" t="n">
        <v>3</v>
      </c>
      <c r="CK21" s="384" t="n">
        <v>3</v>
      </c>
      <c r="CL21" s="384" t="n">
        <v>4</v>
      </c>
      <c r="CM21" s="384" t="n">
        <v>5</v>
      </c>
      <c r="CN21" s="384" t="n">
        <v>3</v>
      </c>
      <c r="CO21" s="384" t="n">
        <v>3</v>
      </c>
      <c r="CP21" s="384" t="n">
        <v>4</v>
      </c>
      <c r="CQ21" s="384" t="n">
        <v>5</v>
      </c>
      <c r="CR21" s="384" t="n">
        <v>3</v>
      </c>
      <c r="CS21" s="384" t="n">
        <v>3</v>
      </c>
      <c r="CT21" s="384" t="n">
        <v>3</v>
      </c>
      <c r="CU21" s="384" t="n">
        <v>3</v>
      </c>
      <c r="CV21" s="384" t="n">
        <v>3</v>
      </c>
      <c r="CW21" s="384" t="n">
        <v>3</v>
      </c>
      <c r="CX21" s="384" t="n">
        <v>2</v>
      </c>
      <c r="CY21" s="384" t="n">
        <v>3</v>
      </c>
      <c r="CZ21" s="385" t="n">
        <v>3</v>
      </c>
      <c r="DA21" s="386" t="n">
        <v>0.0362758447146398</v>
      </c>
      <c r="DB21" s="116"/>
    </row>
    <row r="22" customFormat="false" ht="15" hidden="false" customHeight="false" outlineLevel="0" collapsed="false">
      <c r="A22" s="39" t="str">
        <f aca="false">$C$1</f>
        <v>JP</v>
      </c>
      <c r="B22" s="39" t="s">
        <v>18</v>
      </c>
      <c r="C22" s="372"/>
      <c r="D22" s="39" t="s">
        <v>588</v>
      </c>
      <c r="E22" s="39"/>
      <c r="F22" s="39" t="str">
        <f aca="false">INDEX('Unique Asset List'!$D$4:$D$59,MATCH(B22,_CompoundList,0))</f>
        <v>Ph2a</v>
      </c>
      <c r="G22" s="373" t="n">
        <v>0</v>
      </c>
      <c r="H22" s="39" t="n">
        <v>2018</v>
      </c>
      <c r="I22" s="39" t="n">
        <v>6</v>
      </c>
      <c r="J22" s="374" t="n">
        <f aca="false">INDEX(PTRS!$D$6:$D$12,MATCH('7'!$F22,PTRS!$B$6:$B$12,0))</f>
        <v>0.1638</v>
      </c>
      <c r="K22" s="186" t="n">
        <f aca="false">INDEX('Unique Asset List'!$I$4:$R$59,MATCH($B22,'Unique Asset List'!$B$4:$B$59,0),MATCH(K$8,'Unique Asset List'!$I$3:$R$3,0))</f>
        <v>0</v>
      </c>
      <c r="L22" s="186" t="n">
        <f aca="false">INDEX('Unique Asset List'!$I$4:$R$59,MATCH($B22,'Unique Asset List'!$B$4:$B$59,0),MATCH(L$8,'Unique Asset List'!$I$3:$R$3,0))</f>
        <v>0</v>
      </c>
      <c r="M22" s="186" t="n">
        <v>0.1638</v>
      </c>
      <c r="N22" s="186" t="n">
        <f aca="false">INDEX('Unique Asset List'!$I$4:$R$59,MATCH($B22,'Unique Asset List'!$B$4:$B$59,0),MATCH(N$8,'Unique Asset List'!$I$3:$R$3,0))</f>
        <v>0.1638</v>
      </c>
      <c r="O22" s="186" t="n">
        <f aca="false">INDEX('Unique Asset List'!$I$4:$R$59,MATCH($B22,'Unique Asset List'!$B$4:$B$59,0),MATCH(O$8,'Unique Asset List'!$I$3:$R$3,0))</f>
        <v>0.1638</v>
      </c>
      <c r="P22" s="186" t="n">
        <f aca="false">INDEX('Unique Asset List'!$I$4:$R$59,MATCH($B22,'Unique Asset List'!$B$4:$B$59,0),MATCH(P$8,'Unique Asset List'!$I$3:$R$3,0))</f>
        <v>0.1638</v>
      </c>
      <c r="Q22" s="186" t="n">
        <f aca="false">INDEX('Unique Asset List'!$I$4:$R$59,MATCH($B22,'Unique Asset List'!$B$4:$B$59,0),MATCH(Q$8,'Unique Asset List'!$I$3:$R$3,0))</f>
        <v>0.1638</v>
      </c>
      <c r="R22" s="186" t="n">
        <f aca="false">INDEX('Unique Asset List'!$I$4:$R$59,MATCH($B22,'Unique Asset List'!$B$4:$B$59,0),MATCH(R$8,'Unique Asset List'!$I$3:$R$3,0))</f>
        <v>0.1638</v>
      </c>
      <c r="S22" s="186" t="n">
        <f aca="false">INDEX('Unique Asset List'!$I$4:$R$59,MATCH($B22,'Unique Asset List'!$B$4:$B$59,0),MATCH(S$8,'Unique Asset List'!$I$3:$R$3,0))</f>
        <v>0</v>
      </c>
      <c r="T22" s="186"/>
      <c r="U22" s="186" t="n">
        <f aca="false">CA22/$CA$7</f>
        <v>0.917373035680426</v>
      </c>
      <c r="V22" s="186" t="n">
        <v>1</v>
      </c>
      <c r="W22" s="39" t="s">
        <v>586</v>
      </c>
      <c r="X22" s="39" t="n">
        <f aca="false">INDEX('Unique Asset List'!$AC$4:$AI$59,MATCH('7'!$B22,'Unique Asset List'!$B$4:$B$59,0),MATCH('7'!$C$1,'Unique Asset List'!$AC$3:$AI$3,0))</f>
        <v>2024</v>
      </c>
      <c r="Y22" s="39" t="n">
        <f aca="false">INDEX('Unique Asset List'!$AJ$4:$AP$59,MATCH('7'!$B22,'Unique Asset List'!$B$4:$B$59,0),MATCH('7'!$C$1,'Unique Asset List'!$AJ$3:$AP$3,0))</f>
        <v>6</v>
      </c>
      <c r="Z22" s="39" t="n">
        <f aca="false">INDEX('Unique Asset List'!$AX$4:$BD$59,MATCH('7'!$B22,'Unique Asset List'!$B$4:$B$59,0),MATCH('7'!$C$1,'Unique Asset List'!$AX$3:$BD$3,0))</f>
        <v>2032</v>
      </c>
      <c r="AA22" s="39" t="n">
        <f aca="false">INDEX('Unique Asset List'!$BE$4:$BK$59,MATCH('7'!$B22,'Unique Asset List'!$B$4:$B$59,0),MATCH('7'!$C$1,'Unique Asset List'!$BE$3:$BK$3,0))</f>
        <v>6</v>
      </c>
      <c r="AB22" s="375" t="n">
        <f aca="false">SUMPRODUCT($BE22:$BL22,$BE$7:$BL$7)</f>
        <v>1.686</v>
      </c>
      <c r="AC22" s="375" t="n">
        <f aca="false">SUMPRODUCT($BM22:$BS22,$BM$7:$BS$7)</f>
        <v>0.7529247</v>
      </c>
      <c r="AD22" s="375" t="n">
        <f aca="false">SUMPRODUCT($BT22:$BW22,$BT$7:$BW$7)</f>
        <v>0.561</v>
      </c>
      <c r="AE22" s="376" t="n">
        <f aca="false">INDEX('Unique Asset List'!$CN$4:$CT$59,MATCH('7'!$B22,'Unique Asset List'!$B$4:$B$59,0),MATCH('7'!$C$1,'Unique Asset List'!$CN$3:$CT$3,0))</f>
        <v>0.16</v>
      </c>
      <c r="AF22" s="376" t="n">
        <f aca="false">INDEX('Unique Asset List'!$CU$4:$DA$59,MATCH('7'!$B22,'Unique Asset List'!$B$4:$B$59,0),MATCH('7'!$C$1,'Unique Asset List'!$CU$3:$DA$3,0))</f>
        <v>0.34</v>
      </c>
      <c r="AG22" s="376" t="n">
        <f aca="false">INDEX('Unique Asset List'!$BZ$4:$CF$59,MATCH('7'!$B22,'Unique Asset List'!$B$4:$B$59,0),MATCH('7'!$C$1,'Unique Asset List'!$BZ$3:$CF$3,0))</f>
        <v>0.16</v>
      </c>
      <c r="AH22" s="376" t="n">
        <f aca="false">INDEX('Unique Asset List'!$CG$4:$CM$59,MATCH('7'!$B22,'Unique Asset List'!$B$4:$B$59,0),MATCH('7'!$C$1,'Unique Asset List'!$CG$3:$CM$3,0))</f>
        <v>0.34</v>
      </c>
      <c r="AI22" s="377" t="n">
        <v>0.7</v>
      </c>
      <c r="AJ22" s="376" t="n">
        <f aca="false">INDEX('Unique Asset List'!$BL$4:$BR$59,MATCH('7'!$B22,'Unique Asset List'!$B$4:$B$59,0),MATCH('7'!$C$1,'Unique Asset List'!$BL$3:$BR$3,0))</f>
        <v>0.14</v>
      </c>
      <c r="AK22" s="376" t="n">
        <f aca="false">INDEX('Unique Asset List'!$BS$4:$BY$59,MATCH('7'!$B22,'Unique Asset List'!$B$4:$B$59,0),MATCH('7'!$C$1,'Unique Asset List'!$BS$3:$BY$3,0))</f>
        <v>0.15</v>
      </c>
      <c r="AL22" s="259" t="n">
        <v>169</v>
      </c>
      <c r="AM22" s="378" t="n">
        <f aca="false">INDEX(Simulation!$B$6:$H$6,MATCH($A22,Simulation!$B$1:$H$1,0))*(1+AN22)^((DATE(X22,Y22,15)-DATE(2017,1,15))/365.5)</f>
        <v>0.75</v>
      </c>
      <c r="AN22" s="379" t="n">
        <v>0</v>
      </c>
      <c r="AO22" s="380" t="n">
        <v>0.1</v>
      </c>
      <c r="AP22" s="377" t="n">
        <v>0.82</v>
      </c>
      <c r="AQ22" s="379" t="n">
        <v>0</v>
      </c>
      <c r="AR22" s="377" t="n">
        <f aca="false">AP22</f>
        <v>0.82</v>
      </c>
      <c r="AS22" s="381" t="n">
        <v>1</v>
      </c>
      <c r="AT22" s="382" t="n">
        <f aca="false">INDEX('Unique Asset List'!S$4:S$59,MATCH($B22,_CompoundList,0))</f>
        <v>0</v>
      </c>
      <c r="AU22" s="382" t="n">
        <f aca="false">INDEX('Unique Asset List'!T$4:T$59,MATCH($B22,_CompoundList,0))</f>
        <v>0</v>
      </c>
      <c r="AV22" s="382" t="n">
        <f aca="false">INDEX('Unique Asset List'!U$4:U$59,MATCH($B22,_CompoundList,0))</f>
        <v>0</v>
      </c>
      <c r="AW22" s="382" t="n">
        <f aca="false">INDEX('Unique Asset List'!V$4:V$59,MATCH($B22,_CompoundList,0))</f>
        <v>0</v>
      </c>
      <c r="AX22" s="382" t="n">
        <f aca="false">INDEX('Unique Asset List'!W$4:W$59,MATCH($B22,_CompoundList,0))</f>
        <v>0</v>
      </c>
      <c r="AY22" s="382" t="n">
        <f aca="false">INDEX('Unique Asset List'!X$4:X$59,MATCH($B22,_CompoundList,0))</f>
        <v>1</v>
      </c>
      <c r="AZ22" s="382" t="n">
        <f aca="false">INDEX('Unique Asset List'!Y$4:Y$59,MATCH($B22,_CompoundList,0))</f>
        <v>0</v>
      </c>
      <c r="BA22" s="382" t="n">
        <f aca="false">INDEX('Unique Asset List'!Z$4:Z$59,MATCH($B22,_CompoundList,0))</f>
        <v>0</v>
      </c>
      <c r="BB22" s="382" t="n">
        <f aca="false">INDEX('Unique Asset List'!AA$4:AA$59,MATCH($B22,_CompoundList,0))</f>
        <v>0</v>
      </c>
      <c r="BC22" s="382" t="n">
        <f aca="false">INDEX('Unique Asset List'!AB$4:AB$59,MATCH($B22,_CompoundList,0))</f>
        <v>0</v>
      </c>
      <c r="BD22" s="382" t="n">
        <f aca="false">INDEX('Unique Asset List'!$A$4:$A$76,MATCH(B22,'Unique Asset List'!$B$4:$B$76,0))</f>
        <v>7</v>
      </c>
      <c r="BE22" s="383" t="n">
        <f aca="false">IF($C$5="ON",CE22,MYRATING(_E1,$B22,Efficacy!$F$1))</f>
        <v>3</v>
      </c>
      <c r="BF22" s="384" t="n">
        <f aca="false">IF($C$5="ON",CF22,MYRATING(_E2,$B22,Efficacy!$F$1))</f>
        <v>3</v>
      </c>
      <c r="BG22" s="384" t="n">
        <f aca="false">IF($C$5="ON",CG22,MYRATING(_E3,$B22,Efficacy!$F$1))</f>
        <v>3</v>
      </c>
      <c r="BH22" s="384" t="n">
        <f aca="false">IF($C$5="ON",CH22,MYRATING(_E4,$B22,Efficacy!$F$1))</f>
        <v>3</v>
      </c>
      <c r="BI22" s="384" t="n">
        <f aca="false">IF($C$5="ON",CI22,MYRATING(_E5,$B22,Efficacy!$F$1))</f>
        <v>3</v>
      </c>
      <c r="BJ22" s="384" t="n">
        <f aca="false">IF($C$5="ON",CJ22,MYRATING(_E6,$B22,Efficacy!$F$1))</f>
        <v>3</v>
      </c>
      <c r="BK22" s="384" t="n">
        <f aca="false">IF($C$5="ON",CK22,MYRATING(_E7,$B22,Efficacy!$F$1))</f>
        <v>3</v>
      </c>
      <c r="BL22" s="384" t="n">
        <f aca="false">IF($C$5="ON",CL22,MYRATING(_E8,$B22,Efficacy!$F$1))</f>
        <v>3</v>
      </c>
      <c r="BM22" s="384" t="n">
        <f aca="false">IF($C$5="ON",CM22,MYRATING(_S1,$B22,Efficacy!$F$1))</f>
        <v>3</v>
      </c>
      <c r="BN22" s="384" t="n">
        <f aca="false">IF($C$5="ON",CN22,MYRATING(_S2,$B22,Efficacy!$F$1))</f>
        <v>3</v>
      </c>
      <c r="BO22" s="384" t="n">
        <f aca="false">IF($C$5="ON",CO22,MYRATING(_S3,$B22,Efficacy!$F$1))</f>
        <v>3</v>
      </c>
      <c r="BP22" s="384" t="n">
        <f aca="false">IF($C$5="ON",CP22,MYRATING(_S4,$B22,Efficacy!$F$1))</f>
        <v>3</v>
      </c>
      <c r="BQ22" s="384" t="n">
        <f aca="false">IF($C$5="ON",CQ22,MYRATING(_S5,$B22,Efficacy!$F$1))</f>
        <v>3</v>
      </c>
      <c r="BR22" s="384" t="n">
        <f aca="false">IF($C$5="ON",CR22,MYRATING(_S6,$B22,Efficacy!$F$1))</f>
        <v>3</v>
      </c>
      <c r="BS22" s="384" t="n">
        <f aca="false">IF($C$5="ON",CS22,MYRATING(_S7,$B22,Efficacy!$F$1))</f>
        <v>3</v>
      </c>
      <c r="BT22" s="384" t="n">
        <f aca="false">IF($C$5="ON",CT22,MYRATING(_D1,$B22,Efficacy!$F$1))</f>
        <v>3</v>
      </c>
      <c r="BU22" s="384" t="n">
        <f aca="false">IF($C$5="ON",CU22,MYRATING(_D2,$B22,Efficacy!$F$1))</f>
        <v>3</v>
      </c>
      <c r="BV22" s="384" t="n">
        <f aca="false">IF($C$5="ON",CV22,MYRATING(_D3,$B22,Efficacy!$F$1))</f>
        <v>3</v>
      </c>
      <c r="BW22" s="384" t="n">
        <f aca="false">IF($C$5="ON",CW22,MYRATING(_D4,$B22,Efficacy!$F$1))</f>
        <v>3</v>
      </c>
      <c r="BX22" s="384" t="n">
        <f aca="false">IF($C$5="ON",CX22,MYRATING(_B1G5,$B22,Barrier!$L$2))</f>
        <v>2</v>
      </c>
      <c r="BY22" s="384" t="n">
        <f aca="false">IF($C$5="ON",CY22,MYRATING(_B2,$B22,Barrier!$F$2))</f>
        <v>3</v>
      </c>
      <c r="BZ22" s="385" t="n">
        <f aca="false">IF($C$5="ON",CZ22,MYRATING(_B3,$B22,Barrier!$F$2))</f>
        <v>3</v>
      </c>
      <c r="CA22" s="386" t="n">
        <f aca="false">IF(C22="",CD22/$CD$7,0)</f>
        <v>0.0435996940273218</v>
      </c>
      <c r="CB22" s="387" t="n">
        <f aca="false">SUMPRODUCT($BX22:$BZ22,$BX$7:$BZ$7)</f>
        <v>2.8</v>
      </c>
      <c r="CC22" s="386" t="n">
        <f aca="false">CB22/$CB$7</f>
        <v>0.043343653250774</v>
      </c>
      <c r="CD22" s="388" t="n">
        <f aca="false">CC22^$X$4</f>
        <v>0.0197768396216992</v>
      </c>
      <c r="CE22" s="383" t="n">
        <v>3</v>
      </c>
      <c r="CF22" s="384" t="n">
        <v>3</v>
      </c>
      <c r="CG22" s="384" t="n">
        <v>3</v>
      </c>
      <c r="CH22" s="384" t="n">
        <v>3</v>
      </c>
      <c r="CI22" s="384" t="n">
        <v>3</v>
      </c>
      <c r="CJ22" s="384" t="n">
        <v>3</v>
      </c>
      <c r="CK22" s="384" t="n">
        <v>3</v>
      </c>
      <c r="CL22" s="384" t="n">
        <v>3</v>
      </c>
      <c r="CM22" s="384" t="n">
        <v>3</v>
      </c>
      <c r="CN22" s="384" t="n">
        <v>3</v>
      </c>
      <c r="CO22" s="384" t="n">
        <v>3</v>
      </c>
      <c r="CP22" s="384" t="n">
        <v>3</v>
      </c>
      <c r="CQ22" s="384" t="n">
        <v>3</v>
      </c>
      <c r="CR22" s="384" t="n">
        <v>3</v>
      </c>
      <c r="CS22" s="384" t="n">
        <v>3</v>
      </c>
      <c r="CT22" s="384" t="n">
        <v>3</v>
      </c>
      <c r="CU22" s="384" t="n">
        <v>3</v>
      </c>
      <c r="CV22" s="384" t="n">
        <v>3</v>
      </c>
      <c r="CW22" s="384" t="n">
        <v>3</v>
      </c>
      <c r="CX22" s="384" t="n">
        <v>2</v>
      </c>
      <c r="CY22" s="384" t="n">
        <v>3</v>
      </c>
      <c r="CZ22" s="385" t="n">
        <v>3</v>
      </c>
      <c r="DA22" s="386" t="n">
        <v>0.0362758447146398</v>
      </c>
      <c r="DB22" s="116"/>
    </row>
    <row r="23" customFormat="false" ht="15" hidden="false" customHeight="false" outlineLevel="0" collapsed="false">
      <c r="A23" s="39" t="str">
        <f aca="false">$C$1</f>
        <v>JP</v>
      </c>
      <c r="B23" s="39" t="s">
        <v>27</v>
      </c>
      <c r="C23" s="372"/>
      <c r="D23" s="39" t="s">
        <v>619</v>
      </c>
      <c r="E23" s="39"/>
      <c r="F23" s="39" t="str">
        <f aca="false">INDEX('Unique Asset List'!$D$4:$D$59,MATCH(B23,_CompoundList,0))</f>
        <v>Ph2b</v>
      </c>
      <c r="G23" s="373" t="n">
        <v>0</v>
      </c>
      <c r="H23" s="39" t="n">
        <v>2018</v>
      </c>
      <c r="I23" s="39" t="n">
        <v>6</v>
      </c>
      <c r="J23" s="374" t="n">
        <f aca="false">INDEX(PTRS!$D$6:$D$12,MATCH('7'!$F23,PTRS!$B$6:$B$12,0))</f>
        <v>0.4095</v>
      </c>
      <c r="K23" s="186" t="n">
        <f aca="false">INDEX('Unique Asset List'!$I$4:$R$59,MATCH($B23,'Unique Asset List'!$B$4:$B$59,0),MATCH(K$8,'Unique Asset List'!$I$3:$R$3,0))</f>
        <v>0</v>
      </c>
      <c r="L23" s="186" t="n">
        <f aca="false">INDEX('Unique Asset List'!$I$4:$R$59,MATCH($B23,'Unique Asset List'!$B$4:$B$59,0),MATCH(L$8,'Unique Asset List'!$I$3:$R$3,0))</f>
        <v>0</v>
      </c>
      <c r="M23" s="186" t="n">
        <v>0.4095</v>
      </c>
      <c r="N23" s="186" t="n">
        <f aca="false">INDEX('Unique Asset List'!$I$4:$R$59,MATCH($B23,'Unique Asset List'!$B$4:$B$59,0),MATCH(N$8,'Unique Asset List'!$I$3:$R$3,0))</f>
        <v>0.59</v>
      </c>
      <c r="O23" s="186" t="n">
        <f aca="false">INDEX('Unique Asset List'!$I$4:$R$59,MATCH($B23,'Unique Asset List'!$B$4:$B$59,0),MATCH(O$8,'Unique Asset List'!$I$3:$R$3,0))</f>
        <v>0.59</v>
      </c>
      <c r="P23" s="186" t="n">
        <f aca="false">INDEX('Unique Asset List'!$I$4:$R$59,MATCH($B23,'Unique Asset List'!$B$4:$B$59,0),MATCH(P$8,'Unique Asset List'!$I$3:$R$3,0))</f>
        <v>0.59</v>
      </c>
      <c r="Q23" s="186" t="n">
        <f aca="false">INDEX('Unique Asset List'!$I$4:$R$59,MATCH($B23,'Unique Asset List'!$B$4:$B$59,0),MATCH(Q$8,'Unique Asset List'!$I$3:$R$3,0))</f>
        <v>0.59</v>
      </c>
      <c r="R23" s="186" t="n">
        <f aca="false">INDEX('Unique Asset List'!$I$4:$R$59,MATCH($B23,'Unique Asset List'!$B$4:$B$59,0),MATCH(R$8,'Unique Asset List'!$I$3:$R$3,0))</f>
        <v>0.59</v>
      </c>
      <c r="S23" s="186" t="n">
        <f aca="false">INDEX('Unique Asset List'!$I$4:$R$59,MATCH($B23,'Unique Asset List'!$B$4:$B$59,0),MATCH(S$8,'Unique Asset List'!$I$3:$R$3,0))</f>
        <v>1</v>
      </c>
      <c r="T23" s="186"/>
      <c r="U23" s="186" t="n">
        <f aca="false">CA23/$CA$7</f>
        <v>0.836209537340873</v>
      </c>
      <c r="V23" s="186" t="n">
        <f aca="false">5*7/Simulation!H5</f>
        <v>0.191956124314442</v>
      </c>
      <c r="W23" s="39" t="s">
        <v>618</v>
      </c>
      <c r="X23" s="39" t="n">
        <f aca="false">INDEX('Unique Asset List'!$AC$4:$AI$59,MATCH('7'!$B23,'Unique Asset List'!$B$4:$B$59,0),MATCH('7'!$C$1,'Unique Asset List'!$AC$3:$AI$3,0))</f>
        <v>2022</v>
      </c>
      <c r="Y23" s="39" t="n">
        <f aca="false">INDEX('Unique Asset List'!$AJ$4:$AP$59,MATCH('7'!$B23,'Unique Asset List'!$B$4:$B$59,0),MATCH('7'!$C$1,'Unique Asset List'!$AJ$3:$AP$3,0))</f>
        <v>6</v>
      </c>
      <c r="Z23" s="39" t="n">
        <f aca="false">INDEX('Unique Asset List'!$AX$4:$BD$59,MATCH('7'!$B23,'Unique Asset List'!$B$4:$B$59,0),MATCH('7'!$C$1,'Unique Asset List'!$AX$3:$BD$3,0))</f>
        <v>2030</v>
      </c>
      <c r="AA23" s="39" t="n">
        <f aca="false">INDEX('Unique Asset List'!$BE$4:$BK$59,MATCH('7'!$B23,'Unique Asset List'!$B$4:$B$59,0),MATCH('7'!$C$1,'Unique Asset List'!$BE$3:$BK$3,0))</f>
        <v>6</v>
      </c>
      <c r="AB23" s="375" t="n">
        <f aca="false">SUMPRODUCT($BE23:$BL23,$BE$7:$BL$7)</f>
        <v>2.1065446</v>
      </c>
      <c r="AC23" s="375" t="n">
        <f aca="false">SUMPRODUCT($BM23:$BS23,$BM$7:$BS$7)</f>
        <v>0.8604029</v>
      </c>
      <c r="AD23" s="375" t="n">
        <f aca="false">SUMPRODUCT($BT23:$BW23,$BT$7:$BW$7)</f>
        <v>0.561</v>
      </c>
      <c r="AE23" s="376" t="n">
        <f aca="false">INDEX('Unique Asset List'!$CN$4:$CT$59,MATCH('7'!$B23,'Unique Asset List'!$B$4:$B$59,0),MATCH('7'!$C$1,'Unique Asset List'!$CN$3:$CT$3,0))</f>
        <v>0.16</v>
      </c>
      <c r="AF23" s="376" t="n">
        <f aca="false">INDEX('Unique Asset List'!$CU$4:$DA$59,MATCH('7'!$B23,'Unique Asset List'!$B$4:$B$59,0),MATCH('7'!$C$1,'Unique Asset List'!$CU$3:$DA$3,0))</f>
        <v>0.34</v>
      </c>
      <c r="AG23" s="376" t="n">
        <f aca="false">INDEX('Unique Asset List'!$BZ$4:$CF$59,MATCH('7'!$B23,'Unique Asset List'!$B$4:$B$59,0),MATCH('7'!$C$1,'Unique Asset List'!$BZ$3:$CF$3,0))</f>
        <v>0.16</v>
      </c>
      <c r="AH23" s="376" t="n">
        <f aca="false">INDEX('Unique Asset List'!$CG$4:$CM$59,MATCH('7'!$B23,'Unique Asset List'!$B$4:$B$59,0),MATCH('7'!$C$1,'Unique Asset List'!$CG$3:$CM$3,0))</f>
        <v>0.34</v>
      </c>
      <c r="AI23" s="377" t="n">
        <v>0.7</v>
      </c>
      <c r="AJ23" s="376" t="n">
        <f aca="false">INDEX('Unique Asset List'!$BL$4:$BR$59,MATCH('7'!$B23,'Unique Asset List'!$B$4:$B$59,0),MATCH('7'!$C$1,'Unique Asset List'!$BL$3:$BR$3,0))</f>
        <v>0.14</v>
      </c>
      <c r="AK23" s="376" t="n">
        <f aca="false">INDEX('Unique Asset List'!$BS$4:$BY$59,MATCH('7'!$B23,'Unique Asset List'!$B$4:$B$59,0),MATCH('7'!$C$1,'Unique Asset List'!$BS$3:$BY$3,0))</f>
        <v>0.15</v>
      </c>
      <c r="AL23" s="259" t="n">
        <v>35</v>
      </c>
      <c r="AM23" s="378" t="n">
        <f aca="false">0.75*365*0.8/AL23</f>
        <v>6.25714285714286</v>
      </c>
      <c r="AN23" s="379" t="n">
        <v>0</v>
      </c>
      <c r="AO23" s="380" t="n">
        <v>0.1</v>
      </c>
      <c r="AP23" s="377" t="n">
        <v>0.82</v>
      </c>
      <c r="AQ23" s="379" t="n">
        <v>0</v>
      </c>
      <c r="AR23" s="377" t="n">
        <f aca="false">AP23</f>
        <v>0.82</v>
      </c>
      <c r="AS23" s="381" t="n">
        <v>1</v>
      </c>
      <c r="AT23" s="382" t="n">
        <f aca="false">INDEX('Unique Asset List'!S$4:S$59,MATCH($B23,_CompoundList,0))</f>
        <v>0</v>
      </c>
      <c r="AU23" s="382" t="n">
        <f aca="false">INDEX('Unique Asset List'!T$4:T$59,MATCH($B23,_CompoundList,0))</f>
        <v>0</v>
      </c>
      <c r="AV23" s="382" t="n">
        <f aca="false">INDEX('Unique Asset List'!U$4:U$59,MATCH($B23,_CompoundList,0))</f>
        <v>0</v>
      </c>
      <c r="AW23" s="382" t="n">
        <f aca="false">INDEX('Unique Asset List'!V$4:V$59,MATCH($B23,_CompoundList,0))</f>
        <v>0</v>
      </c>
      <c r="AX23" s="382" t="n">
        <f aca="false">INDEX('Unique Asset List'!W$4:W$59,MATCH($B23,_CompoundList,0))</f>
        <v>1</v>
      </c>
      <c r="AY23" s="382" t="n">
        <f aca="false">INDEX('Unique Asset List'!X$4:X$59,MATCH($B23,_CompoundList,0))</f>
        <v>0</v>
      </c>
      <c r="AZ23" s="382" t="n">
        <f aca="false">INDEX('Unique Asset List'!Y$4:Y$59,MATCH($B23,_CompoundList,0))</f>
        <v>1</v>
      </c>
      <c r="BA23" s="382" t="n">
        <f aca="false">INDEX('Unique Asset List'!Z$4:Z$59,MATCH($B23,_CompoundList,0))</f>
        <v>0</v>
      </c>
      <c r="BB23" s="382" t="n">
        <f aca="false">INDEX('Unique Asset List'!AA$4:AA$59,MATCH($B23,_CompoundList,0))</f>
        <v>0</v>
      </c>
      <c r="BC23" s="382" t="n">
        <f aca="false">INDEX('Unique Asset List'!AB$4:AB$59,MATCH($B23,_CompoundList,0))</f>
        <v>1</v>
      </c>
      <c r="BD23" s="382" t="n">
        <f aca="false">INDEX('Unique Asset List'!$A$4:$A$76,MATCH(B23,'Unique Asset List'!$B$4:$B$76,0))</f>
        <v>38</v>
      </c>
      <c r="BE23" s="383" t="n">
        <f aca="false">IF($C$5="ON",CE23,MYRATING(_E1,$B23,Efficacy!$F$1))</f>
        <v>4</v>
      </c>
      <c r="BF23" s="384" t="n">
        <f aca="false">IF($C$5="ON",CF23,MYRATING(_E2,$B23,Efficacy!$F$1))</f>
        <v>4</v>
      </c>
      <c r="BG23" s="384" t="n">
        <f aca="false">IF($C$5="ON",CG23,MYRATING(_E3,$B23,Efficacy!$F$1))</f>
        <v>4</v>
      </c>
      <c r="BH23" s="384" t="n">
        <f aca="false">IF($C$5="ON",CH23,MYRATING(_E4,$B23,Efficacy!$F$1))</f>
        <v>2</v>
      </c>
      <c r="BI23" s="384" t="n">
        <f aca="false">IF($C$5="ON",CI23,MYRATING(_E5,$B23,Efficacy!$F$1))</f>
        <v>4</v>
      </c>
      <c r="BJ23" s="384" t="n">
        <f aca="false">IF($C$5="ON",CJ23,MYRATING(_E6,$B23,Efficacy!$F$1))</f>
        <v>4</v>
      </c>
      <c r="BK23" s="384" t="n">
        <f aca="false">IF($C$5="ON",CK23,MYRATING(_E7,$B23,Efficacy!$F$1))</f>
        <v>3</v>
      </c>
      <c r="BL23" s="384" t="n">
        <f aca="false">IF($C$5="ON",CL23,MYRATING(_E8,$B23,Efficacy!$F$1))</f>
        <v>5</v>
      </c>
      <c r="BM23" s="384" t="n">
        <f aca="false">IF($C$5="ON",CM23,MYRATING(_S1,$B23,Efficacy!$F$1))</f>
        <v>4</v>
      </c>
      <c r="BN23" s="384" t="n">
        <f aca="false">IF($C$5="ON",CN23,MYRATING(_S2,$B23,Efficacy!$F$1))</f>
        <v>3</v>
      </c>
      <c r="BO23" s="384" t="n">
        <f aca="false">IF($C$5="ON",CO23,MYRATING(_S3,$B23,Efficacy!$F$1))</f>
        <v>3</v>
      </c>
      <c r="BP23" s="384" t="n">
        <f aca="false">IF($C$5="ON",CP23,MYRATING(_S4,$B23,Efficacy!$F$1))</f>
        <v>3</v>
      </c>
      <c r="BQ23" s="384" t="n">
        <f aca="false">IF($C$5="ON",CQ23,MYRATING(_S5,$B23,Efficacy!$F$1))</f>
        <v>4</v>
      </c>
      <c r="BR23" s="384" t="n">
        <f aca="false">IF($C$5="ON",CR23,MYRATING(_S6,$B23,Efficacy!$F$1))</f>
        <v>3</v>
      </c>
      <c r="BS23" s="384" t="n">
        <f aca="false">IF($C$5="ON",CS23,MYRATING(_S7,$B23,Efficacy!$F$1))</f>
        <v>3</v>
      </c>
      <c r="BT23" s="384" t="n">
        <f aca="false">IF($C$5="ON",CT23,MYRATING(_D1,$B23,Efficacy!$F$1))</f>
        <v>3</v>
      </c>
      <c r="BU23" s="384" t="n">
        <f aca="false">IF($C$5="ON",CU23,MYRATING(_D2,$B23,Efficacy!$F$1))</f>
        <v>3</v>
      </c>
      <c r="BV23" s="384" t="n">
        <f aca="false">IF($C$5="ON",CV23,MYRATING(_D3,$B23,Efficacy!$F$1))</f>
        <v>3</v>
      </c>
      <c r="BW23" s="384" t="n">
        <f aca="false">IF($C$5="ON",CW23,MYRATING(_D4,$B23,Efficacy!$F$1))</f>
        <v>3</v>
      </c>
      <c r="BX23" s="384" t="n">
        <f aca="false">IF($C$5="ON",CX23,MYRATING(_B1G5,$B23,Barrier!$L$2))</f>
        <v>1</v>
      </c>
      <c r="BY23" s="384" t="n">
        <f aca="false">IF($C$5="ON",CY23,MYRATING(_B2,$B23,Barrier!$F$2))</f>
        <v>3</v>
      </c>
      <c r="BZ23" s="385" t="n">
        <f aca="false">IF($C$5="ON",CZ23,MYRATING(_B3,$B23,Barrier!$F$2))</f>
        <v>3</v>
      </c>
      <c r="CA23" s="386" t="n">
        <f aca="false">IF(C23="",CD23/$CD$7,0)</f>
        <v>0.0397422624742276</v>
      </c>
      <c r="CB23" s="387" t="n">
        <f aca="false">SUMPRODUCT($BX23:$BZ23,$BX$7:$BZ$7)</f>
        <v>2.6</v>
      </c>
      <c r="CC23" s="386" t="n">
        <f aca="false">CB23/$CB$7</f>
        <v>0.0402476780185759</v>
      </c>
      <c r="CD23" s="388" t="n">
        <f aca="false">CC23^$X$4</f>
        <v>0.0180271070403324</v>
      </c>
      <c r="CE23" s="383" t="n">
        <v>0</v>
      </c>
      <c r="CF23" s="384" t="n">
        <v>0</v>
      </c>
      <c r="CG23" s="384" t="n">
        <v>0</v>
      </c>
      <c r="CH23" s="384" t="n">
        <v>0</v>
      </c>
      <c r="CI23" s="384" t="n">
        <v>0</v>
      </c>
      <c r="CJ23" s="384" t="n">
        <v>0</v>
      </c>
      <c r="CK23" s="384" t="n">
        <v>0</v>
      </c>
      <c r="CL23" s="384" t="n">
        <v>0</v>
      </c>
      <c r="CM23" s="384" t="n">
        <v>0</v>
      </c>
      <c r="CN23" s="384" t="n">
        <v>0</v>
      </c>
      <c r="CO23" s="384" t="n">
        <v>0</v>
      </c>
      <c r="CP23" s="384" t="n">
        <v>0</v>
      </c>
      <c r="CQ23" s="384" t="n">
        <v>0</v>
      </c>
      <c r="CR23" s="384" t="n">
        <v>0</v>
      </c>
      <c r="CS23" s="384" t="n">
        <v>0</v>
      </c>
      <c r="CT23" s="384" t="n">
        <v>0</v>
      </c>
      <c r="CU23" s="384" t="n">
        <v>0</v>
      </c>
      <c r="CV23" s="384" t="n">
        <v>0</v>
      </c>
      <c r="CW23" s="384" t="n">
        <v>0</v>
      </c>
      <c r="CX23" s="384" t="n">
        <v>0</v>
      </c>
      <c r="CY23" s="384" t="n">
        <v>0</v>
      </c>
      <c r="CZ23" s="385" t="n">
        <v>0</v>
      </c>
      <c r="DA23" s="386" t="n">
        <v>0</v>
      </c>
      <c r="DB23" s="116"/>
    </row>
    <row r="24" customFormat="false" ht="15" hidden="false" customHeight="false" outlineLevel="0" collapsed="false">
      <c r="A24" s="39" t="str">
        <f aca="false">$C$1</f>
        <v>JP</v>
      </c>
      <c r="B24" s="39" t="s">
        <v>60</v>
      </c>
      <c r="C24" s="372"/>
      <c r="D24" s="39" t="s">
        <v>525</v>
      </c>
      <c r="E24" s="39"/>
      <c r="F24" s="39" t="str">
        <f aca="false">INDEX('Unique Asset List'!$D$4:$D$59,MATCH(B24,_CompoundList,0))</f>
        <v>PCD</v>
      </c>
      <c r="G24" s="373" t="n">
        <v>0</v>
      </c>
      <c r="H24" s="39" t="n">
        <v>2018</v>
      </c>
      <c r="I24" s="39" t="n">
        <v>6</v>
      </c>
      <c r="J24" s="374" t="n">
        <f aca="false">INDEX(PTRS!$D$6:$D$12,MATCH('7'!$F24,PTRS!$B$6:$B$12,0))</f>
        <v>0.1044225</v>
      </c>
      <c r="K24" s="186" t="n">
        <f aca="false">INDEX('Unique Asset List'!$I$4:$R$59,MATCH($B24,'Unique Asset List'!$B$4:$B$59,0),MATCH(K$8,'Unique Asset List'!$I$3:$R$3,0))</f>
        <v>0</v>
      </c>
      <c r="L24" s="186" t="n">
        <f aca="false">INDEX('Unique Asset List'!$I$4:$R$59,MATCH($B24,'Unique Asset List'!$B$4:$B$59,0),MATCH(L$8,'Unique Asset List'!$I$3:$R$3,0))</f>
        <v>0</v>
      </c>
      <c r="M24" s="186" t="n">
        <v>0.1044225</v>
      </c>
      <c r="N24" s="186" t="n">
        <f aca="false">INDEX('Unique Asset List'!$I$4:$R$59,MATCH($B24,'Unique Asset List'!$B$4:$B$59,0),MATCH(N$8,'Unique Asset List'!$I$3:$R$3,0))</f>
        <v>0.1044225</v>
      </c>
      <c r="O24" s="186" t="n">
        <f aca="false">INDEX('Unique Asset List'!$I$4:$R$59,MATCH($B24,'Unique Asset List'!$B$4:$B$59,0),MATCH(O$8,'Unique Asset List'!$I$3:$R$3,0))</f>
        <v>0.1044225</v>
      </c>
      <c r="P24" s="186" t="n">
        <f aca="false">INDEX('Unique Asset List'!$I$4:$R$59,MATCH($B24,'Unique Asset List'!$B$4:$B$59,0),MATCH(P$8,'Unique Asset List'!$I$3:$R$3,0))</f>
        <v>0.1044225</v>
      </c>
      <c r="Q24" s="186" t="n">
        <f aca="false">INDEX('Unique Asset List'!$I$4:$R$59,MATCH($B24,'Unique Asset List'!$B$4:$B$59,0),MATCH(Q$8,'Unique Asset List'!$I$3:$R$3,0))</f>
        <v>0.1044225</v>
      </c>
      <c r="R24" s="186" t="n">
        <f aca="false">INDEX('Unique Asset List'!$I$4:$R$59,MATCH($B24,'Unique Asset List'!$B$4:$B$59,0),MATCH(R$8,'Unique Asset List'!$I$3:$R$3,0))</f>
        <v>0.1044225</v>
      </c>
      <c r="S24" s="186" t="n">
        <f aca="false">INDEX('Unique Asset List'!$I$4:$R$59,MATCH($B24,'Unique Asset List'!$B$4:$B$59,0),MATCH(S$8,'Unique Asset List'!$I$3:$R$3,0))</f>
        <v>0</v>
      </c>
      <c r="T24" s="186" t="s">
        <v>40</v>
      </c>
      <c r="U24" s="186" t="n">
        <f aca="false">CA24/$CA$7</f>
        <v>0.917373035680426</v>
      </c>
      <c r="V24" s="186" t="n">
        <v>1</v>
      </c>
      <c r="W24" s="185" t="s">
        <v>603</v>
      </c>
      <c r="X24" s="39" t="n">
        <f aca="false">INDEX('Unique Asset List'!$AC$4:$AI$59,MATCH('7'!$B24,'Unique Asset List'!$B$4:$B$59,0),MATCH('7'!$C$1,'Unique Asset List'!$AC$3:$AI$3,0))</f>
        <v>2028</v>
      </c>
      <c r="Y24" s="39" t="n">
        <f aca="false">INDEX('Unique Asset List'!$AJ$4:$AP$59,MATCH('7'!$B24,'Unique Asset List'!$B$4:$B$59,0),MATCH('7'!$C$1,'Unique Asset List'!$AJ$3:$AP$3,0))</f>
        <v>8</v>
      </c>
      <c r="Z24" s="39" t="n">
        <f aca="false">INDEX('Unique Asset List'!$AX$4:$BD$59,MATCH('7'!$B24,'Unique Asset List'!$B$4:$B$59,0),MATCH('7'!$C$1,'Unique Asset List'!$AX$3:$BD$3,0))</f>
        <v>2036</v>
      </c>
      <c r="AA24" s="39" t="n">
        <f aca="false">INDEX('Unique Asset List'!$BE$4:$BK$59,MATCH('7'!$B24,'Unique Asset List'!$B$4:$B$59,0),MATCH('7'!$C$1,'Unique Asset List'!$BE$3:$BK$3,0))</f>
        <v>8</v>
      </c>
      <c r="AB24" s="375" t="n">
        <f aca="false">AB15</f>
        <v>2.1511674</v>
      </c>
      <c r="AC24" s="375" t="n">
        <f aca="false">AC15</f>
        <v>0.9511896</v>
      </c>
      <c r="AD24" s="375" t="n">
        <f aca="false">AD15</f>
        <v>0.561</v>
      </c>
      <c r="AE24" s="376" t="n">
        <f aca="false">INDEX('Unique Asset List'!$CN$4:$CT$59,MATCH('7'!$B24,'Unique Asset List'!$B$4:$B$59,0),MATCH('7'!$C$1,'Unique Asset List'!$CN$3:$CT$3,0))</f>
        <v>0.16</v>
      </c>
      <c r="AF24" s="376" t="n">
        <f aca="false">INDEX('Unique Asset List'!$CU$4:$DA$59,MATCH('7'!$B24,'Unique Asset List'!$B$4:$B$59,0),MATCH('7'!$C$1,'Unique Asset List'!$CU$3:$DA$3,0))</f>
        <v>0.34</v>
      </c>
      <c r="AG24" s="376" t="n">
        <f aca="false">INDEX('Unique Asset List'!$BZ$4:$CF$59,MATCH('7'!$B24,'Unique Asset List'!$B$4:$B$59,0),MATCH('7'!$C$1,'Unique Asset List'!$BZ$3:$CF$3,0))</f>
        <v>0.16</v>
      </c>
      <c r="AH24" s="376" t="n">
        <f aca="false">INDEX('Unique Asset List'!$CG$4:$CM$59,MATCH('7'!$B24,'Unique Asset List'!$B$4:$B$59,0),MATCH('7'!$C$1,'Unique Asset List'!$CG$3:$CM$3,0))</f>
        <v>0.34</v>
      </c>
      <c r="AI24" s="377" t="n">
        <v>0.7</v>
      </c>
      <c r="AJ24" s="376" t="n">
        <f aca="false">INDEX('Unique Asset List'!$BL$4:$BR$59,MATCH('7'!$B24,'Unique Asset List'!$B$4:$B$59,0),MATCH('7'!$C$1,'Unique Asset List'!$BL$3:$BR$3,0))</f>
        <v>0.14</v>
      </c>
      <c r="AK24" s="376" t="n">
        <f aca="false">INDEX('Unique Asset List'!$BS$4:$BY$59,MATCH('7'!$B24,'Unique Asset List'!$B$4:$B$59,0),MATCH('7'!$C$1,'Unique Asset List'!$BS$3:$BY$3,0))</f>
        <v>0.15</v>
      </c>
      <c r="AL24" s="259" t="n">
        <v>169</v>
      </c>
      <c r="AM24" s="378" t="n">
        <f aca="false">INDEX(Simulation!$B$6:$H$6,MATCH($A24,Simulation!$B$1:$H$1,0))*(1+AN24)^((DATE(X24,Y24,15)-DATE(2017,1,15))/365.5)</f>
        <v>0.75</v>
      </c>
      <c r="AN24" s="379" t="n">
        <v>0</v>
      </c>
      <c r="AO24" s="380" t="n">
        <v>0.1</v>
      </c>
      <c r="AP24" s="377" t="n">
        <v>0.82</v>
      </c>
      <c r="AQ24" s="379" t="n">
        <v>0</v>
      </c>
      <c r="AR24" s="377" t="n">
        <f aca="false">AP24</f>
        <v>0.82</v>
      </c>
      <c r="AS24" s="381" t="n">
        <v>1</v>
      </c>
      <c r="AT24" s="382" t="n">
        <f aca="false">INDEX('Unique Asset List'!S$4:S$59,MATCH($B24,_CompoundList,0))</f>
        <v>0</v>
      </c>
      <c r="AU24" s="382" t="n">
        <f aca="false">INDEX('Unique Asset List'!T$4:T$59,MATCH($B24,_CompoundList,0))</f>
        <v>0</v>
      </c>
      <c r="AV24" s="382" t="n">
        <f aca="false">INDEX('Unique Asset List'!U$4:U$59,MATCH($B24,_CompoundList,0))</f>
        <v>0</v>
      </c>
      <c r="AW24" s="382" t="n">
        <f aca="false">INDEX('Unique Asset List'!V$4:V$59,MATCH($B24,_CompoundList,0))</f>
        <v>0</v>
      </c>
      <c r="AX24" s="382" t="n">
        <f aca="false">INDEX('Unique Asset List'!W$4:W$59,MATCH($B24,_CompoundList,0))</f>
        <v>0</v>
      </c>
      <c r="AY24" s="382" t="n">
        <f aca="false">INDEX('Unique Asset List'!X$4:X$59,MATCH($B24,_CompoundList,0))</f>
        <v>0</v>
      </c>
      <c r="AZ24" s="382" t="n">
        <f aca="false">INDEX('Unique Asset List'!Y$4:Y$59,MATCH($B24,_CompoundList,0))</f>
        <v>0</v>
      </c>
      <c r="BA24" s="382" t="n">
        <f aca="false">INDEX('Unique Asset List'!Z$4:Z$59,MATCH($B24,_CompoundList,0))</f>
        <v>0</v>
      </c>
      <c r="BB24" s="382" t="n">
        <f aca="false">INDEX('Unique Asset List'!AA$4:AA$59,MATCH($B24,_CompoundList,0))</f>
        <v>1</v>
      </c>
      <c r="BC24" s="382" t="n">
        <f aca="false">INDEX('Unique Asset List'!AB$4:AB$59,MATCH($B24,_CompoundList,0))</f>
        <v>1</v>
      </c>
      <c r="BD24" s="382" t="n">
        <f aca="false">INDEX('Unique Asset List'!$A$4:$A$76,MATCH(B24,'Unique Asset List'!$B$4:$B$76,0))</f>
        <v>23</v>
      </c>
      <c r="BE24" s="383" t="n">
        <f aca="false">IF($C$5="ON",CE24,MYRATING(_E1,$B24,Efficacy!$F$1))</f>
        <v>0</v>
      </c>
      <c r="BF24" s="384" t="n">
        <f aca="false">IF($C$5="ON",CF24,MYRATING(_E2,$B24,Efficacy!$F$1))</f>
        <v>0</v>
      </c>
      <c r="BG24" s="384" t="n">
        <f aca="false">IF($C$5="ON",CG24,MYRATING(_E3,$B24,Efficacy!$F$1))</f>
        <v>0</v>
      </c>
      <c r="BH24" s="384" t="n">
        <f aca="false">IF($C$5="ON",CH24,MYRATING(_E4,$B24,Efficacy!$F$1))</f>
        <v>0</v>
      </c>
      <c r="BI24" s="384" t="n">
        <f aca="false">IF($C$5="ON",CI24,MYRATING(_E5,$B24,Efficacy!$F$1))</f>
        <v>0</v>
      </c>
      <c r="BJ24" s="384" t="n">
        <f aca="false">IF($C$5="ON",CJ24,MYRATING(_E6,$B24,Efficacy!$F$1))</f>
        <v>0</v>
      </c>
      <c r="BK24" s="384" t="n">
        <f aca="false">IF($C$5="ON",CK24,MYRATING(_E7,$B24,Efficacy!$F$1))</f>
        <v>0</v>
      </c>
      <c r="BL24" s="384" t="n">
        <f aca="false">IF($C$5="ON",CL24,MYRATING(_E8,$B24,Efficacy!$F$1))</f>
        <v>0</v>
      </c>
      <c r="BM24" s="384" t="n">
        <f aca="false">IF($C$5="ON",CM24,MYRATING(_S1,$B24,Efficacy!$F$1))</f>
        <v>0</v>
      </c>
      <c r="BN24" s="384" t="n">
        <f aca="false">IF($C$5="ON",CN24,MYRATING(_S2,$B24,Efficacy!$F$1))</f>
        <v>0</v>
      </c>
      <c r="BO24" s="384" t="n">
        <f aca="false">IF($C$5="ON",CO24,MYRATING(_S3,$B24,Efficacy!$F$1))</f>
        <v>0</v>
      </c>
      <c r="BP24" s="384" t="n">
        <f aca="false">IF($C$5="ON",CP24,MYRATING(_S4,$B24,Efficacy!$F$1))</f>
        <v>0</v>
      </c>
      <c r="BQ24" s="384" t="n">
        <f aca="false">IF($C$5="ON",CQ24,MYRATING(_S5,$B24,Efficacy!$F$1))</f>
        <v>0</v>
      </c>
      <c r="BR24" s="384" t="n">
        <f aca="false">IF($C$5="ON",CR24,MYRATING(_S6,$B24,Efficacy!$F$1))</f>
        <v>0</v>
      </c>
      <c r="BS24" s="384" t="n">
        <f aca="false">IF($C$5="ON",CS24,MYRATING(_S7,$B24,Efficacy!$F$1))</f>
        <v>0</v>
      </c>
      <c r="BT24" s="384" t="n">
        <f aca="false">IF($C$5="ON",CT24,MYRATING(_D1,$B24,Efficacy!$F$1))</f>
        <v>0</v>
      </c>
      <c r="BU24" s="384" t="n">
        <f aca="false">IF($C$5="ON",CU24,MYRATING(_D2,$B24,Efficacy!$F$1))</f>
        <v>0</v>
      </c>
      <c r="BV24" s="384" t="n">
        <f aca="false">IF($C$5="ON",CV24,MYRATING(_D3,$B24,Efficacy!$F$1))</f>
        <v>0</v>
      </c>
      <c r="BW24" s="384" t="n">
        <f aca="false">IF($C$5="ON",CW24,MYRATING(_D4,$B24,Efficacy!$F$1))</f>
        <v>0</v>
      </c>
      <c r="BX24" s="384" t="n">
        <f aca="false">IF($C$5="ON",CX24,MYRATING(_B1G5,$B24,Barrier!$L$2))</f>
        <v>2</v>
      </c>
      <c r="BY24" s="384" t="n">
        <f aca="false">IF($C$5="ON",CY24,MYRATING(_B2,$B24,Barrier!$F$2))</f>
        <v>3</v>
      </c>
      <c r="BZ24" s="385" t="n">
        <f aca="false">IF($C$5="ON",CZ24,MYRATING(_B3,$B24,Barrier!$F$2))</f>
        <v>3</v>
      </c>
      <c r="CA24" s="386" t="n">
        <f aca="false">IF(C24="",CD24/$CD$7,0)</f>
        <v>0.0435996940273218</v>
      </c>
      <c r="CB24" s="387" t="n">
        <f aca="false">SUMPRODUCT($BX24:$BZ24,$BX$7:$BZ$7)</f>
        <v>2.8</v>
      </c>
      <c r="CC24" s="386" t="n">
        <f aca="false">CB24/$CB$7</f>
        <v>0.043343653250774</v>
      </c>
      <c r="CD24" s="388" t="n">
        <f aca="false">CC24^$X$4</f>
        <v>0.0197768396216992</v>
      </c>
      <c r="CE24" s="383" t="n">
        <v>0</v>
      </c>
      <c r="CF24" s="384" t="n">
        <v>0</v>
      </c>
      <c r="CG24" s="384" t="n">
        <v>0</v>
      </c>
      <c r="CH24" s="384" t="n">
        <v>0</v>
      </c>
      <c r="CI24" s="384" t="n">
        <v>0</v>
      </c>
      <c r="CJ24" s="384" t="n">
        <v>0</v>
      </c>
      <c r="CK24" s="384" t="n">
        <v>0</v>
      </c>
      <c r="CL24" s="384" t="n">
        <v>0</v>
      </c>
      <c r="CM24" s="384" t="n">
        <v>0</v>
      </c>
      <c r="CN24" s="384" t="n">
        <v>0</v>
      </c>
      <c r="CO24" s="384" t="n">
        <v>0</v>
      </c>
      <c r="CP24" s="384" t="n">
        <v>0</v>
      </c>
      <c r="CQ24" s="384" t="n">
        <v>0</v>
      </c>
      <c r="CR24" s="384" t="n">
        <v>0</v>
      </c>
      <c r="CS24" s="384" t="n">
        <v>0</v>
      </c>
      <c r="CT24" s="384" t="n">
        <v>0</v>
      </c>
      <c r="CU24" s="384" t="n">
        <v>0</v>
      </c>
      <c r="CV24" s="384" t="n">
        <v>0</v>
      </c>
      <c r="CW24" s="384" t="n">
        <v>0</v>
      </c>
      <c r="CX24" s="384" t="n">
        <v>0</v>
      </c>
      <c r="CY24" s="384" t="n">
        <v>0</v>
      </c>
      <c r="CZ24" s="385" t="n">
        <v>0</v>
      </c>
      <c r="DA24" s="386" t="n">
        <v>0</v>
      </c>
      <c r="DB24" s="116"/>
    </row>
    <row r="25" customFormat="false" ht="15" hidden="false" customHeight="false" outlineLevel="0" collapsed="false">
      <c r="A25" s="39" t="str">
        <f aca="false">$C$1</f>
        <v>JP</v>
      </c>
      <c r="B25" s="39" t="s">
        <v>61</v>
      </c>
      <c r="C25" s="372"/>
      <c r="D25" s="39" t="s">
        <v>602</v>
      </c>
      <c r="E25" s="39"/>
      <c r="F25" s="39" t="str">
        <f aca="false">INDEX('Unique Asset List'!$D$4:$D$59,MATCH(B25,_CompoundList,0))</f>
        <v>PCD</v>
      </c>
      <c r="G25" s="373" t="n">
        <v>0</v>
      </c>
      <c r="H25" s="39" t="n">
        <v>2018</v>
      </c>
      <c r="I25" s="39" t="n">
        <v>6</v>
      </c>
      <c r="J25" s="374" t="n">
        <f aca="false">INDEX(PTRS!$D$6:$D$12,MATCH('7'!$F25,PTRS!$B$6:$B$12,0))</f>
        <v>0.1044225</v>
      </c>
      <c r="K25" s="186" t="n">
        <f aca="false">INDEX('Unique Asset List'!$I$4:$R$59,MATCH($B25,'Unique Asset List'!$B$4:$B$59,0),MATCH(K$8,'Unique Asset List'!$I$3:$R$3,0))</f>
        <v>0</v>
      </c>
      <c r="L25" s="186" t="n">
        <f aca="false">INDEX('Unique Asset List'!$I$4:$R$59,MATCH($B25,'Unique Asset List'!$B$4:$B$59,0),MATCH(L$8,'Unique Asset List'!$I$3:$R$3,0))</f>
        <v>0</v>
      </c>
      <c r="M25" s="186" t="n">
        <v>0.1044225</v>
      </c>
      <c r="N25" s="186" t="n">
        <f aca="false">INDEX('Unique Asset List'!$I$4:$R$59,MATCH($B25,'Unique Asset List'!$B$4:$B$59,0),MATCH(N$8,'Unique Asset List'!$I$3:$R$3,0))</f>
        <v>0.1044225</v>
      </c>
      <c r="O25" s="186" t="n">
        <f aca="false">INDEX('Unique Asset List'!$I$4:$R$59,MATCH($B25,'Unique Asset List'!$B$4:$B$59,0),MATCH(O$8,'Unique Asset List'!$I$3:$R$3,0))</f>
        <v>0.1044225</v>
      </c>
      <c r="P25" s="186" t="n">
        <f aca="false">INDEX('Unique Asset List'!$I$4:$R$59,MATCH($B25,'Unique Asset List'!$B$4:$B$59,0),MATCH(P$8,'Unique Asset List'!$I$3:$R$3,0))</f>
        <v>0.1044225</v>
      </c>
      <c r="Q25" s="186" t="n">
        <f aca="false">INDEX('Unique Asset List'!$I$4:$R$59,MATCH($B25,'Unique Asset List'!$B$4:$B$59,0),MATCH(Q$8,'Unique Asset List'!$I$3:$R$3,0))</f>
        <v>0.1044225</v>
      </c>
      <c r="R25" s="186" t="n">
        <f aca="false">INDEX('Unique Asset List'!$I$4:$R$59,MATCH($B25,'Unique Asset List'!$B$4:$B$59,0),MATCH(R$8,'Unique Asset List'!$I$3:$R$3,0))</f>
        <v>0.1044225</v>
      </c>
      <c r="S25" s="186" t="n">
        <f aca="false">INDEX('Unique Asset List'!$I$4:$R$59,MATCH($B25,'Unique Asset List'!$B$4:$B$59,0),MATCH(S$8,'Unique Asset List'!$I$3:$R$3,0))</f>
        <v>0</v>
      </c>
      <c r="T25" s="186" t="s">
        <v>23</v>
      </c>
      <c r="U25" s="186" t="n">
        <f aca="false">CA25/$CA$7</f>
        <v>0.917373035680426</v>
      </c>
      <c r="V25" s="186" t="n">
        <f aca="false">V19</f>
        <v>0.665676812670131</v>
      </c>
      <c r="W25" s="39" t="s">
        <v>597</v>
      </c>
      <c r="X25" s="39" t="n">
        <f aca="false">INDEX('Unique Asset List'!$AC$4:$AI$59,MATCH('7'!$B25,'Unique Asset List'!$B$4:$B$59,0),MATCH('7'!$C$1,'Unique Asset List'!$AC$3:$AI$3,0))</f>
        <v>2033</v>
      </c>
      <c r="Y25" s="39" t="n">
        <f aca="false">INDEX('Unique Asset List'!$AJ$4:$AP$59,MATCH('7'!$B25,'Unique Asset List'!$B$4:$B$59,0),MATCH('7'!$C$1,'Unique Asset List'!$AJ$3:$AP$3,0))</f>
        <v>6</v>
      </c>
      <c r="Z25" s="39" t="n">
        <f aca="false">INDEX('Unique Asset List'!$AX$4:$BD$59,MATCH('7'!$B25,'Unique Asset List'!$B$4:$B$59,0),MATCH('7'!$C$1,'Unique Asset List'!$AX$3:$BD$3,0))</f>
        <v>2041</v>
      </c>
      <c r="AA25" s="39" t="n">
        <f aca="false">INDEX('Unique Asset List'!$BE$4:$BK$59,MATCH('7'!$B25,'Unique Asset List'!$B$4:$B$59,0),MATCH('7'!$C$1,'Unique Asset List'!$BE$3:$BK$3,0))</f>
        <v>6</v>
      </c>
      <c r="AB25" s="375" t="n">
        <f aca="false">AB19</f>
        <v>2.06816</v>
      </c>
      <c r="AC25" s="375" t="n">
        <f aca="false">AC19</f>
        <v>0.9413755</v>
      </c>
      <c r="AD25" s="375" t="n">
        <f aca="false">AD19</f>
        <v>0.561</v>
      </c>
      <c r="AE25" s="376" t="n">
        <f aca="false">INDEX('Unique Asset List'!$CN$4:$CT$59,MATCH('7'!$B25,'Unique Asset List'!$B$4:$B$59,0),MATCH('7'!$C$1,'Unique Asset List'!$CN$3:$CT$3,0))</f>
        <v>0.16</v>
      </c>
      <c r="AF25" s="376" t="n">
        <f aca="false">INDEX('Unique Asset List'!$CU$4:$DA$59,MATCH('7'!$B25,'Unique Asset List'!$B$4:$B$59,0),MATCH('7'!$C$1,'Unique Asset List'!$CU$3:$DA$3,0))</f>
        <v>0.34</v>
      </c>
      <c r="AG25" s="376" t="n">
        <f aca="false">INDEX('Unique Asset List'!$BZ$4:$CF$59,MATCH('7'!$B25,'Unique Asset List'!$B$4:$B$59,0),MATCH('7'!$C$1,'Unique Asset List'!$BZ$3:$CF$3,0))</f>
        <v>0.16</v>
      </c>
      <c r="AH25" s="376" t="n">
        <f aca="false">INDEX('Unique Asset List'!$CG$4:$CM$59,MATCH('7'!$B25,'Unique Asset List'!$B$4:$B$59,0),MATCH('7'!$C$1,'Unique Asset List'!$CG$3:$CM$3,0))</f>
        <v>0.34</v>
      </c>
      <c r="AI25" s="377" t="n">
        <v>0.7</v>
      </c>
      <c r="AJ25" s="376" t="n">
        <f aca="false">INDEX('Unique Asset List'!$BL$4:$BR$59,MATCH('7'!$B25,'Unique Asset List'!$B$4:$B$59,0),MATCH('7'!$C$1,'Unique Asset List'!$BL$3:$BR$3,0))</f>
        <v>0.14</v>
      </c>
      <c r="AK25" s="376" t="n">
        <f aca="false">INDEX('Unique Asset List'!$BS$4:$BY$59,MATCH('7'!$B25,'Unique Asset List'!$B$4:$B$59,0),MATCH('7'!$C$1,'Unique Asset List'!$BS$3:$BY$3,0))</f>
        <v>0.15</v>
      </c>
      <c r="AL25" s="259" t="n">
        <v>169</v>
      </c>
      <c r="AM25" s="378" t="n">
        <f aca="false">INDEX(Simulation!$B$6:$H$6,MATCH($A25,Simulation!$B$1:$H$1,0))*(1+AN25)^((DATE(X25,Y25,15)-DATE(2017,1,15))/365.5)</f>
        <v>0.75</v>
      </c>
      <c r="AN25" s="379" t="n">
        <v>0</v>
      </c>
      <c r="AO25" s="380" t="n">
        <v>0.1</v>
      </c>
      <c r="AP25" s="377" t="n">
        <v>0.82</v>
      </c>
      <c r="AQ25" s="379" t="n">
        <v>0</v>
      </c>
      <c r="AR25" s="377" t="n">
        <f aca="false">AP25</f>
        <v>0.82</v>
      </c>
      <c r="AS25" s="381" t="n">
        <v>1</v>
      </c>
      <c r="AT25" s="382" t="n">
        <f aca="false">INDEX('Unique Asset List'!S$4:S$59,MATCH($B25,_CompoundList,0))</f>
        <v>0</v>
      </c>
      <c r="AU25" s="382" t="n">
        <f aca="false">INDEX('Unique Asset List'!T$4:T$59,MATCH($B25,_CompoundList,0))</f>
        <v>0</v>
      </c>
      <c r="AV25" s="382" t="n">
        <f aca="false">INDEX('Unique Asset List'!U$4:U$59,MATCH($B25,_CompoundList,0))</f>
        <v>0</v>
      </c>
      <c r="AW25" s="382" t="n">
        <f aca="false">INDEX('Unique Asset List'!V$4:V$59,MATCH($B25,_CompoundList,0))</f>
        <v>0</v>
      </c>
      <c r="AX25" s="382" t="n">
        <f aca="false">INDEX('Unique Asset List'!W$4:W$59,MATCH($B25,_CompoundList,0))</f>
        <v>0</v>
      </c>
      <c r="AY25" s="382" t="n">
        <f aca="false">INDEX('Unique Asset List'!X$4:X$59,MATCH($B25,_CompoundList,0))</f>
        <v>1</v>
      </c>
      <c r="AZ25" s="382" t="n">
        <f aca="false">INDEX('Unique Asset List'!Y$4:Y$59,MATCH($B25,_CompoundList,0))</f>
        <v>0</v>
      </c>
      <c r="BA25" s="382" t="n">
        <f aca="false">INDEX('Unique Asset List'!Z$4:Z$59,MATCH($B25,_CompoundList,0))</f>
        <v>1</v>
      </c>
      <c r="BB25" s="382" t="n">
        <f aca="false">INDEX('Unique Asset List'!AA$4:AA$59,MATCH($B25,_CompoundList,0))</f>
        <v>1</v>
      </c>
      <c r="BC25" s="382" t="n">
        <f aca="false">INDEX('Unique Asset List'!AB$4:AB$59,MATCH($B25,_CompoundList,0))</f>
        <v>1</v>
      </c>
      <c r="BD25" s="382" t="n">
        <f aca="false">INDEX('Unique Asset List'!$A$4:$A$76,MATCH(B25,'Unique Asset List'!$B$4:$B$76,0))</f>
        <v>22</v>
      </c>
      <c r="BE25" s="383" t="n">
        <f aca="false">IF($C$5="ON",CE25,MYRATING(_E1,$B25,Efficacy!$F$1))</f>
        <v>0</v>
      </c>
      <c r="BF25" s="384" t="n">
        <f aca="false">IF($C$5="ON",CF25,MYRATING(_E2,$B25,Efficacy!$F$1))</f>
        <v>0</v>
      </c>
      <c r="BG25" s="384" t="n">
        <f aca="false">IF($C$5="ON",CG25,MYRATING(_E3,$B25,Efficacy!$F$1))</f>
        <v>0</v>
      </c>
      <c r="BH25" s="384" t="n">
        <f aca="false">IF($C$5="ON",CH25,MYRATING(_E4,$B25,Efficacy!$F$1))</f>
        <v>0</v>
      </c>
      <c r="BI25" s="384" t="n">
        <f aca="false">IF($C$5="ON",CI25,MYRATING(_E5,$B25,Efficacy!$F$1))</f>
        <v>0</v>
      </c>
      <c r="BJ25" s="384" t="n">
        <f aca="false">IF($C$5="ON",CJ25,MYRATING(_E6,$B25,Efficacy!$F$1))</f>
        <v>0</v>
      </c>
      <c r="BK25" s="384" t="n">
        <f aca="false">IF($C$5="ON",CK25,MYRATING(_E7,$B25,Efficacy!$F$1))</f>
        <v>0</v>
      </c>
      <c r="BL25" s="384" t="n">
        <f aca="false">IF($C$5="ON",CL25,MYRATING(_E8,$B25,Efficacy!$F$1))</f>
        <v>0</v>
      </c>
      <c r="BM25" s="384" t="n">
        <f aca="false">IF($C$5="ON",CM25,MYRATING(_S1,$B25,Efficacy!$F$1))</f>
        <v>0</v>
      </c>
      <c r="BN25" s="384" t="n">
        <f aca="false">IF($C$5="ON",CN25,MYRATING(_S2,$B25,Efficacy!$F$1))</f>
        <v>0</v>
      </c>
      <c r="BO25" s="384" t="n">
        <f aca="false">IF($C$5="ON",CO25,MYRATING(_S3,$B25,Efficacy!$F$1))</f>
        <v>0</v>
      </c>
      <c r="BP25" s="384" t="n">
        <f aca="false">IF($C$5="ON",CP25,MYRATING(_S4,$B25,Efficacy!$F$1))</f>
        <v>0</v>
      </c>
      <c r="BQ25" s="384" t="n">
        <f aca="false">IF($C$5="ON",CQ25,MYRATING(_S5,$B25,Efficacy!$F$1))</f>
        <v>0</v>
      </c>
      <c r="BR25" s="384" t="n">
        <f aca="false">IF($C$5="ON",CR25,MYRATING(_S6,$B25,Efficacy!$F$1))</f>
        <v>0</v>
      </c>
      <c r="BS25" s="384" t="n">
        <f aca="false">IF($C$5="ON",CS25,MYRATING(_S7,$B25,Efficacy!$F$1))</f>
        <v>0</v>
      </c>
      <c r="BT25" s="384" t="n">
        <f aca="false">IF($C$5="ON",CT25,MYRATING(_D1,$B25,Efficacy!$F$1))</f>
        <v>0</v>
      </c>
      <c r="BU25" s="384" t="n">
        <f aca="false">IF($C$5="ON",CU25,MYRATING(_D2,$B25,Efficacy!$F$1))</f>
        <v>0</v>
      </c>
      <c r="BV25" s="384" t="n">
        <f aca="false">IF($C$5="ON",CV25,MYRATING(_D3,$B25,Efficacy!$F$1))</f>
        <v>0</v>
      </c>
      <c r="BW25" s="384" t="n">
        <f aca="false">IF($C$5="ON",CW25,MYRATING(_D4,$B25,Efficacy!$F$1))</f>
        <v>0</v>
      </c>
      <c r="BX25" s="384" t="n">
        <f aca="false">IF($C$5="ON",CX25,MYRATING(_B1G5,$B25,Barrier!$L$2))</f>
        <v>2</v>
      </c>
      <c r="BY25" s="384" t="n">
        <f aca="false">IF($C$5="ON",CY25,MYRATING(_B2,$B25,Barrier!$F$2))</f>
        <v>3</v>
      </c>
      <c r="BZ25" s="385" t="n">
        <f aca="false">IF($C$5="ON",CZ25,MYRATING(_B3,$B25,Barrier!$F$2))</f>
        <v>3</v>
      </c>
      <c r="CA25" s="386" t="n">
        <f aca="false">IF(C25="",CD25/$CD$7,0)</f>
        <v>0.0435996940273218</v>
      </c>
      <c r="CB25" s="387" t="n">
        <f aca="false">SUMPRODUCT($BX25:$BZ25,$BX$7:$BZ$7)</f>
        <v>2.8</v>
      </c>
      <c r="CC25" s="386" t="n">
        <f aca="false">CB25/$CB$7</f>
        <v>0.043343653250774</v>
      </c>
      <c r="CD25" s="388" t="n">
        <f aca="false">CC25^$X$4</f>
        <v>0.0197768396216992</v>
      </c>
      <c r="CE25" s="383" t="n">
        <v>0</v>
      </c>
      <c r="CF25" s="384" t="n">
        <v>0</v>
      </c>
      <c r="CG25" s="384" t="n">
        <v>0</v>
      </c>
      <c r="CH25" s="384" t="n">
        <v>0</v>
      </c>
      <c r="CI25" s="384" t="n">
        <v>0</v>
      </c>
      <c r="CJ25" s="384" t="n">
        <v>0</v>
      </c>
      <c r="CK25" s="384" t="n">
        <v>0</v>
      </c>
      <c r="CL25" s="384" t="n">
        <v>0</v>
      </c>
      <c r="CM25" s="384" t="n">
        <v>0</v>
      </c>
      <c r="CN25" s="384" t="n">
        <v>0</v>
      </c>
      <c r="CO25" s="384" t="n">
        <v>0</v>
      </c>
      <c r="CP25" s="384" t="n">
        <v>0</v>
      </c>
      <c r="CQ25" s="384" t="n">
        <v>0</v>
      </c>
      <c r="CR25" s="384" t="n">
        <v>0</v>
      </c>
      <c r="CS25" s="384" t="n">
        <v>0</v>
      </c>
      <c r="CT25" s="384" t="n">
        <v>0</v>
      </c>
      <c r="CU25" s="384" t="n">
        <v>0</v>
      </c>
      <c r="CV25" s="384" t="n">
        <v>0</v>
      </c>
      <c r="CW25" s="384" t="n">
        <v>0</v>
      </c>
      <c r="CX25" s="384" t="n">
        <v>0</v>
      </c>
      <c r="CY25" s="384" t="n">
        <v>0</v>
      </c>
      <c r="CZ25" s="385" t="n">
        <v>0</v>
      </c>
      <c r="DA25" s="386" t="n">
        <v>0</v>
      </c>
      <c r="DB25" s="116"/>
    </row>
    <row r="26" customFormat="false" ht="15" hidden="false" customHeight="false" outlineLevel="0" collapsed="false">
      <c r="A26" s="39" t="str">
        <f aca="false">$C$1</f>
        <v>JP</v>
      </c>
      <c r="B26" s="39" t="s">
        <v>64</v>
      </c>
      <c r="C26" s="372"/>
      <c r="D26" s="39" t="s">
        <v>600</v>
      </c>
      <c r="E26" s="39"/>
      <c r="F26" s="39" t="str">
        <f aca="false">INDEX('Unique Asset List'!$D$4:$D$59,MATCH(B26,_CompoundList,0))</f>
        <v>PCD</v>
      </c>
      <c r="G26" s="373" t="n">
        <v>0</v>
      </c>
      <c r="H26" s="39" t="n">
        <v>2018</v>
      </c>
      <c r="I26" s="39" t="n">
        <v>6</v>
      </c>
      <c r="J26" s="374" t="n">
        <f aca="false">INDEX(PTRS!$D$6:$D$12,MATCH('7'!$F26,PTRS!$B$6:$B$12,0))</f>
        <v>0.1044225</v>
      </c>
      <c r="K26" s="186" t="n">
        <f aca="false">K18</f>
        <v>0</v>
      </c>
      <c r="L26" s="186" t="n">
        <f aca="false">L18</f>
        <v>0</v>
      </c>
      <c r="M26" s="186" t="n">
        <f aca="false">M18</f>
        <v>0.25</v>
      </c>
      <c r="N26" s="186" t="n">
        <f aca="false">N18</f>
        <v>0.25</v>
      </c>
      <c r="O26" s="186" t="n">
        <f aca="false">O18</f>
        <v>0.25</v>
      </c>
      <c r="P26" s="186" t="n">
        <f aca="false">P18</f>
        <v>0.25</v>
      </c>
      <c r="Q26" s="186" t="n">
        <f aca="false">Q18</f>
        <v>0.25</v>
      </c>
      <c r="R26" s="186" t="n">
        <f aca="false">R18</f>
        <v>0.25</v>
      </c>
      <c r="S26" s="186" t="n">
        <f aca="false">S18</f>
        <v>0</v>
      </c>
      <c r="T26" s="39" t="s">
        <v>41</v>
      </c>
      <c r="U26" s="186" t="n">
        <f aca="false">CA26/$CA$7</f>
        <v>0.917373035680426</v>
      </c>
      <c r="V26" s="186" t="n">
        <v>1</v>
      </c>
      <c r="W26" s="39" t="s">
        <v>573</v>
      </c>
      <c r="X26" s="39" t="n">
        <f aca="false">INDEX('Unique Asset List'!$AC$4:$AI$59,MATCH('7'!$B26,'Unique Asset List'!$B$4:$B$59,0),MATCH('7'!$C$1,'Unique Asset List'!$AC$3:$AI$3,0))</f>
        <v>2030</v>
      </c>
      <c r="Y26" s="39" t="n">
        <f aca="false">INDEX('Unique Asset List'!$AJ$4:$AP$59,MATCH('7'!$B26,'Unique Asset List'!$B$4:$B$59,0),MATCH('7'!$C$1,'Unique Asset List'!$AJ$3:$AP$3,0))</f>
        <v>11</v>
      </c>
      <c r="Z26" s="39" t="n">
        <f aca="false">INDEX('Unique Asset List'!$AX$4:$BD$59,MATCH('7'!$B26,'Unique Asset List'!$B$4:$B$59,0),MATCH('7'!$C$1,'Unique Asset List'!$AX$3:$BD$3,0))</f>
        <v>2038</v>
      </c>
      <c r="AA26" s="39" t="n">
        <f aca="false">INDEX('Unique Asset List'!$BE$4:$BK$59,MATCH('7'!$B26,'Unique Asset List'!$B$4:$B$59,0),MATCH('7'!$C$1,'Unique Asset List'!$BE$3:$BK$3,0))</f>
        <v>11</v>
      </c>
      <c r="AB26" s="375" t="n">
        <f aca="false">AB18</f>
        <v>1.8562298</v>
      </c>
      <c r="AC26" s="375" t="n">
        <f aca="false">AC18</f>
        <v>0.9794773</v>
      </c>
      <c r="AD26" s="375" t="n">
        <f aca="false">AD18</f>
        <v>0.561</v>
      </c>
      <c r="AE26" s="376" t="n">
        <f aca="false">INDEX('Unique Asset List'!$CN$4:$CT$59,MATCH('7'!$B26,'Unique Asset List'!$B$4:$B$59,0),MATCH('7'!$C$1,'Unique Asset List'!$CN$3:$CT$3,0))</f>
        <v>0.16</v>
      </c>
      <c r="AF26" s="376" t="n">
        <f aca="false">INDEX('Unique Asset List'!$CU$4:$DA$59,MATCH('7'!$B26,'Unique Asset List'!$B$4:$B$59,0),MATCH('7'!$C$1,'Unique Asset List'!$CU$3:$DA$3,0))</f>
        <v>0.34</v>
      </c>
      <c r="AG26" s="376" t="n">
        <f aca="false">INDEX('Unique Asset List'!$BZ$4:$CF$59,MATCH('7'!$B26,'Unique Asset List'!$B$4:$B$59,0),MATCH('7'!$C$1,'Unique Asset List'!$BZ$3:$CF$3,0))</f>
        <v>0.16</v>
      </c>
      <c r="AH26" s="376" t="n">
        <f aca="false">INDEX('Unique Asset List'!$CG$4:$CM$59,MATCH('7'!$B26,'Unique Asset List'!$B$4:$B$59,0),MATCH('7'!$C$1,'Unique Asset List'!$CG$3:$CM$3,0))</f>
        <v>0.34</v>
      </c>
      <c r="AI26" s="377" t="n">
        <v>0.7</v>
      </c>
      <c r="AJ26" s="376" t="n">
        <f aca="false">INDEX('Unique Asset List'!$BL$4:$BR$59,MATCH('7'!$B26,'Unique Asset List'!$B$4:$B$59,0),MATCH('7'!$C$1,'Unique Asset List'!$BL$3:$BR$3,0))</f>
        <v>0.14</v>
      </c>
      <c r="AK26" s="376" t="n">
        <f aca="false">INDEX('Unique Asset List'!$BS$4:$BY$59,MATCH('7'!$B26,'Unique Asset List'!$B$4:$B$59,0),MATCH('7'!$C$1,'Unique Asset List'!$BS$3:$BY$3,0))</f>
        <v>0.15</v>
      </c>
      <c r="AL26" s="259" t="n">
        <v>169</v>
      </c>
      <c r="AM26" s="378" t="n">
        <f aca="false">INDEX(Simulation!$B$6:$H$6,MATCH($A26,Simulation!$B$1:$H$1,0))*(1+AN26)^((DATE(X26,Y26,15)-DATE(2017,1,15))/365.5)</f>
        <v>0.75</v>
      </c>
      <c r="AN26" s="379" t="n">
        <v>0</v>
      </c>
      <c r="AO26" s="380" t="n">
        <v>0.1</v>
      </c>
      <c r="AP26" s="377" t="n">
        <v>0.82</v>
      </c>
      <c r="AQ26" s="379" t="n">
        <v>0</v>
      </c>
      <c r="AR26" s="377" t="n">
        <f aca="false">AP26</f>
        <v>0.82</v>
      </c>
      <c r="AS26" s="381" t="n">
        <v>1</v>
      </c>
      <c r="AT26" s="382" t="n">
        <f aca="false">INDEX('Unique Asset List'!S$4:S$59,MATCH($B26,_CompoundList,0))</f>
        <v>0</v>
      </c>
      <c r="AU26" s="382" t="n">
        <f aca="false">INDEX('Unique Asset List'!T$4:T$59,MATCH($B26,_CompoundList,0))</f>
        <v>0</v>
      </c>
      <c r="AV26" s="382" t="n">
        <f aca="false">INDEX('Unique Asset List'!U$4:U$59,MATCH($B26,_CompoundList,0))</f>
        <v>0</v>
      </c>
      <c r="AW26" s="382" t="n">
        <f aca="false">INDEX('Unique Asset List'!V$4:V$59,MATCH($B26,_CompoundList,0))</f>
        <v>0</v>
      </c>
      <c r="AX26" s="382" t="n">
        <f aca="false">INDEX('Unique Asset List'!W$4:W$59,MATCH($B26,_CompoundList,0))</f>
        <v>0</v>
      </c>
      <c r="AY26" s="382" t="n">
        <f aca="false">INDEX('Unique Asset List'!X$4:X$59,MATCH($B26,_CompoundList,0))</f>
        <v>0</v>
      </c>
      <c r="AZ26" s="382" t="n">
        <f aca="false">INDEX('Unique Asset List'!Y$4:Y$59,MATCH($B26,_CompoundList,0))</f>
        <v>1</v>
      </c>
      <c r="BA26" s="382" t="n">
        <f aca="false">INDEX('Unique Asset List'!Z$4:Z$59,MATCH($B26,_CompoundList,0))</f>
        <v>1</v>
      </c>
      <c r="BB26" s="382" t="n">
        <f aca="false">INDEX('Unique Asset List'!AA$4:AA$59,MATCH($B26,_CompoundList,0))</f>
        <v>0</v>
      </c>
      <c r="BC26" s="382" t="n">
        <f aca="false">INDEX('Unique Asset List'!AB$4:AB$59,MATCH($B26,_CompoundList,0))</f>
        <v>1</v>
      </c>
      <c r="BD26" s="382" t="n">
        <f aca="false">INDEX('Unique Asset List'!$A$4:$A$76,MATCH(B26,'Unique Asset List'!$B$4:$B$76,0))</f>
        <v>20</v>
      </c>
      <c r="BE26" s="383" t="n">
        <f aca="false">IF($C$5="ON",CE26,MYRATING(_E1,$B26,Efficacy!$F$1))</f>
        <v>0</v>
      </c>
      <c r="BF26" s="384" t="n">
        <f aca="false">IF($C$5="ON",CF26,MYRATING(_E2,$B26,Efficacy!$F$1))</f>
        <v>0</v>
      </c>
      <c r="BG26" s="384" t="n">
        <f aca="false">IF($C$5="ON",CG26,MYRATING(_E3,$B26,Efficacy!$F$1))</f>
        <v>0</v>
      </c>
      <c r="BH26" s="384" t="n">
        <f aca="false">IF($C$5="ON",CH26,MYRATING(_E4,$B26,Efficacy!$F$1))</f>
        <v>0</v>
      </c>
      <c r="BI26" s="384" t="n">
        <f aca="false">IF($C$5="ON",CI26,MYRATING(_E5,$B26,Efficacy!$F$1))</f>
        <v>0</v>
      </c>
      <c r="BJ26" s="384" t="n">
        <f aca="false">IF($C$5="ON",CJ26,MYRATING(_E6,$B26,Efficacy!$F$1))</f>
        <v>0</v>
      </c>
      <c r="BK26" s="384" t="n">
        <f aca="false">IF($C$5="ON",CK26,MYRATING(_E7,$B26,Efficacy!$F$1))</f>
        <v>0</v>
      </c>
      <c r="BL26" s="384" t="n">
        <f aca="false">IF($C$5="ON",CL26,MYRATING(_E8,$B26,Efficacy!$F$1))</f>
        <v>0</v>
      </c>
      <c r="BM26" s="384" t="n">
        <f aca="false">IF($C$5="ON",CM26,MYRATING(_S1,$B26,Efficacy!$F$1))</f>
        <v>0</v>
      </c>
      <c r="BN26" s="384" t="n">
        <f aca="false">IF($C$5="ON",CN26,MYRATING(_S2,$B26,Efficacy!$F$1))</f>
        <v>0</v>
      </c>
      <c r="BO26" s="384" t="n">
        <f aca="false">IF($C$5="ON",CO26,MYRATING(_S3,$B26,Efficacy!$F$1))</f>
        <v>0</v>
      </c>
      <c r="BP26" s="384" t="n">
        <f aca="false">IF($C$5="ON",CP26,MYRATING(_S4,$B26,Efficacy!$F$1))</f>
        <v>0</v>
      </c>
      <c r="BQ26" s="384" t="n">
        <f aca="false">IF($C$5="ON",CQ26,MYRATING(_S5,$B26,Efficacy!$F$1))</f>
        <v>0</v>
      </c>
      <c r="BR26" s="384" t="n">
        <f aca="false">IF($C$5="ON",CR26,MYRATING(_S6,$B26,Efficacy!$F$1))</f>
        <v>0</v>
      </c>
      <c r="BS26" s="384" t="n">
        <f aca="false">IF($C$5="ON",CS26,MYRATING(_S7,$B26,Efficacy!$F$1))</f>
        <v>0</v>
      </c>
      <c r="BT26" s="384" t="n">
        <f aca="false">IF($C$5="ON",CT26,MYRATING(_D1,$B26,Efficacy!$F$1))</f>
        <v>0</v>
      </c>
      <c r="BU26" s="384" t="n">
        <f aca="false">IF($C$5="ON",CU26,MYRATING(_D2,$B26,Efficacy!$F$1))</f>
        <v>0</v>
      </c>
      <c r="BV26" s="384" t="n">
        <f aca="false">IF($C$5="ON",CV26,MYRATING(_D3,$B26,Efficacy!$F$1))</f>
        <v>0</v>
      </c>
      <c r="BW26" s="384" t="n">
        <f aca="false">IF($C$5="ON",CW26,MYRATING(_D4,$B26,Efficacy!$F$1))</f>
        <v>0</v>
      </c>
      <c r="BX26" s="384" t="n">
        <f aca="false">IF($C$5="ON",CX26,MYRATING(_B1G5,$B26,Barrier!$L$2))</f>
        <v>2</v>
      </c>
      <c r="BY26" s="384" t="n">
        <f aca="false">IF($C$5="ON",CY26,MYRATING(_B2,$B26,Barrier!$F$2))</f>
        <v>3</v>
      </c>
      <c r="BZ26" s="385" t="n">
        <f aca="false">IF($C$5="ON",CZ26,MYRATING(_B3,$B26,Barrier!$F$2))</f>
        <v>3</v>
      </c>
      <c r="CA26" s="386" t="n">
        <f aca="false">IF(C26="",CD26/$CD$7,0)</f>
        <v>0.0435996940273218</v>
      </c>
      <c r="CB26" s="387" t="n">
        <f aca="false">SUMPRODUCT($BX26:$BZ26,$BX$7:$BZ$7)</f>
        <v>2.8</v>
      </c>
      <c r="CC26" s="386" t="n">
        <f aca="false">CB26/$CB$7</f>
        <v>0.043343653250774</v>
      </c>
      <c r="CD26" s="388" t="n">
        <f aca="false">CC26^$X$4</f>
        <v>0.0197768396216992</v>
      </c>
      <c r="CE26" s="383" t="n">
        <v>0</v>
      </c>
      <c r="CF26" s="384" t="n">
        <v>0</v>
      </c>
      <c r="CG26" s="384" t="n">
        <v>0</v>
      </c>
      <c r="CH26" s="384" t="n">
        <v>0</v>
      </c>
      <c r="CI26" s="384" t="n">
        <v>0</v>
      </c>
      <c r="CJ26" s="384" t="n">
        <v>0</v>
      </c>
      <c r="CK26" s="384" t="n">
        <v>0</v>
      </c>
      <c r="CL26" s="384" t="n">
        <v>0</v>
      </c>
      <c r="CM26" s="384" t="n">
        <v>0</v>
      </c>
      <c r="CN26" s="384" t="n">
        <v>0</v>
      </c>
      <c r="CO26" s="384" t="n">
        <v>0</v>
      </c>
      <c r="CP26" s="384" t="n">
        <v>0</v>
      </c>
      <c r="CQ26" s="384" t="n">
        <v>0</v>
      </c>
      <c r="CR26" s="384" t="n">
        <v>0</v>
      </c>
      <c r="CS26" s="384" t="n">
        <v>0</v>
      </c>
      <c r="CT26" s="384" t="n">
        <v>0</v>
      </c>
      <c r="CU26" s="384" t="n">
        <v>0</v>
      </c>
      <c r="CV26" s="384" t="n">
        <v>0</v>
      </c>
      <c r="CW26" s="384" t="n">
        <v>0</v>
      </c>
      <c r="CX26" s="384" t="n">
        <v>0</v>
      </c>
      <c r="CY26" s="384" t="n">
        <v>0</v>
      </c>
      <c r="CZ26" s="385" t="n">
        <v>0</v>
      </c>
      <c r="DA26" s="386" t="n">
        <v>0</v>
      </c>
      <c r="DB26" s="116"/>
    </row>
    <row r="27" customFormat="false" ht="15" hidden="false" customHeight="false" outlineLevel="0" collapsed="false">
      <c r="A27" s="39" t="str">
        <f aca="false">$C$1</f>
        <v>JP</v>
      </c>
      <c r="B27" s="39" t="s">
        <v>65</v>
      </c>
      <c r="C27" s="372"/>
      <c r="D27" s="39" t="s">
        <v>577</v>
      </c>
      <c r="E27" s="39"/>
      <c r="F27" s="39" t="str">
        <f aca="false">INDEX('Unique Asset List'!$D$4:$D$59,MATCH(B27,_CompoundList,0))</f>
        <v>PCD</v>
      </c>
      <c r="G27" s="373" t="n">
        <v>0</v>
      </c>
      <c r="H27" s="39" t="n">
        <v>2018</v>
      </c>
      <c r="I27" s="39" t="n">
        <v>6</v>
      </c>
      <c r="J27" s="374" t="n">
        <f aca="false">INDEX(PTRS!$D$6:$D$12,MATCH('7'!$F27,PTRS!$B$6:$B$12,0))</f>
        <v>0.1044225</v>
      </c>
      <c r="K27" s="186" t="n">
        <f aca="false">INDEX('Unique Asset List'!$I$4:$R$59,MATCH($B27,'Unique Asset List'!$B$4:$B$59,0),MATCH(K$8,'Unique Asset List'!$I$3:$R$3,0))</f>
        <v>0</v>
      </c>
      <c r="L27" s="186" t="n">
        <f aca="false">INDEX('Unique Asset List'!$I$4:$R$59,MATCH($B27,'Unique Asset List'!$B$4:$B$59,0),MATCH(L$8,'Unique Asset List'!$I$3:$R$3,0))</f>
        <v>0</v>
      </c>
      <c r="M27" s="186" t="n">
        <v>0</v>
      </c>
      <c r="N27" s="186" t="n">
        <f aca="false">INDEX('Unique Asset List'!$I$4:$R$59,MATCH($B27,'Unique Asset List'!$B$4:$B$59,0),MATCH(N$8,'Unique Asset List'!$I$3:$R$3,0))</f>
        <v>1</v>
      </c>
      <c r="O27" s="186" t="n">
        <f aca="false">INDEX('Unique Asset List'!$I$4:$R$59,MATCH($B27,'Unique Asset List'!$B$4:$B$59,0),MATCH(O$8,'Unique Asset List'!$I$3:$R$3,0))</f>
        <v>1</v>
      </c>
      <c r="P27" s="186" t="n">
        <f aca="false">INDEX('Unique Asset List'!$I$4:$R$59,MATCH($B27,'Unique Asset List'!$B$4:$B$59,0),MATCH(P$8,'Unique Asset List'!$I$3:$R$3,0))</f>
        <v>1</v>
      </c>
      <c r="Q27" s="186" t="n">
        <f aca="false">INDEX('Unique Asset List'!$I$4:$R$59,MATCH($B27,'Unique Asset List'!$B$4:$B$59,0),MATCH(Q$8,'Unique Asset List'!$I$3:$R$3,0))</f>
        <v>1</v>
      </c>
      <c r="R27" s="186" t="n">
        <f aca="false">INDEX('Unique Asset List'!$I$4:$R$59,MATCH($B27,'Unique Asset List'!$B$4:$B$59,0),MATCH(R$8,'Unique Asset List'!$I$3:$R$3,0))</f>
        <v>1</v>
      </c>
      <c r="S27" s="186" t="n">
        <f aca="false">INDEX('Unique Asset List'!$I$4:$R$59,MATCH($B27,'Unique Asset List'!$B$4:$B$59,0),MATCH(S$8,'Unique Asset List'!$I$3:$R$3,0))</f>
        <v>1</v>
      </c>
      <c r="T27" s="186"/>
      <c r="U27" s="186" t="n">
        <f aca="false">CA27/$CA$7</f>
        <v>0.917373035680426</v>
      </c>
      <c r="V27" s="186" t="n">
        <v>1</v>
      </c>
      <c r="W27" s="39" t="s">
        <v>65</v>
      </c>
      <c r="X27" s="39" t="n">
        <f aca="false">INDEX('Unique Asset List'!$AC$4:$AI$59,MATCH('7'!$B27,'Unique Asset List'!$B$4:$B$59,0),MATCH('7'!$C$1,'Unique Asset List'!$AC$3:$AI$3,0))</f>
        <v>2030</v>
      </c>
      <c r="Y27" s="39" t="n">
        <f aca="false">INDEX('Unique Asset List'!$AJ$4:$AP$59,MATCH('7'!$B27,'Unique Asset List'!$B$4:$B$59,0),MATCH('7'!$C$1,'Unique Asset List'!$AJ$3:$AP$3,0))</f>
        <v>6</v>
      </c>
      <c r="Z27" s="39" t="n">
        <f aca="false">INDEX('Unique Asset List'!$AX$4:$BD$59,MATCH('7'!$B27,'Unique Asset List'!$B$4:$B$59,0),MATCH('7'!$C$1,'Unique Asset List'!$AX$3:$BD$3,0))</f>
        <v>2038</v>
      </c>
      <c r="AA27" s="39" t="n">
        <f aca="false">INDEX('Unique Asset List'!$BE$4:$BK$59,MATCH('7'!$B27,'Unique Asset List'!$B$4:$B$59,0),MATCH('7'!$C$1,'Unique Asset List'!$BE$3:$BK$3,0))</f>
        <v>6</v>
      </c>
      <c r="AB27" s="375" t="n">
        <v>2.3276916</v>
      </c>
      <c r="AC27" s="375" t="n">
        <v>1.0028454</v>
      </c>
      <c r="AD27" s="375" t="n">
        <v>0.561</v>
      </c>
      <c r="AE27" s="376" t="n">
        <f aca="false">INDEX('Unique Asset List'!$CN$4:$CT$59,MATCH('7'!$B27,'Unique Asset List'!$B$4:$B$59,0),MATCH('7'!$C$1,'Unique Asset List'!$CN$3:$CT$3,0))</f>
        <v>0.16</v>
      </c>
      <c r="AF27" s="376" t="n">
        <f aca="false">INDEX('Unique Asset List'!$CU$4:$DA$59,MATCH('7'!$B27,'Unique Asset List'!$B$4:$B$59,0),MATCH('7'!$C$1,'Unique Asset List'!$CU$3:$DA$3,0))</f>
        <v>0.34</v>
      </c>
      <c r="AG27" s="376" t="n">
        <f aca="false">INDEX('Unique Asset List'!$BZ$4:$CF$59,MATCH('7'!$B27,'Unique Asset List'!$B$4:$B$59,0),MATCH('7'!$C$1,'Unique Asset List'!$BZ$3:$CF$3,0))</f>
        <v>0.16</v>
      </c>
      <c r="AH27" s="376" t="n">
        <f aca="false">INDEX('Unique Asset List'!$CG$4:$CM$59,MATCH('7'!$B27,'Unique Asset List'!$B$4:$B$59,0),MATCH('7'!$C$1,'Unique Asset List'!$CG$3:$CM$3,0))</f>
        <v>0.34</v>
      </c>
      <c r="AI27" s="377" t="n">
        <v>0.7</v>
      </c>
      <c r="AJ27" s="376" t="n">
        <f aca="false">INDEX('Unique Asset List'!$BL$4:$BR$59,MATCH('7'!$B27,'Unique Asset List'!$B$4:$B$59,0),MATCH('7'!$C$1,'Unique Asset List'!$BL$3:$BR$3,0))</f>
        <v>0.14</v>
      </c>
      <c r="AK27" s="376" t="n">
        <f aca="false">INDEX('Unique Asset List'!$BS$4:$BY$59,MATCH('7'!$B27,'Unique Asset List'!$B$4:$B$59,0),MATCH('7'!$C$1,'Unique Asset List'!$BS$3:$BY$3,0))</f>
        <v>0.15</v>
      </c>
      <c r="AL27" s="259" t="n">
        <v>169</v>
      </c>
      <c r="AM27" s="378" t="n">
        <f aca="false">INDEX(Simulation!$B$6:$H$6,MATCH($A27,Simulation!$B$1:$H$1,0))*(1+AN27)^((DATE(X27,Y27,15)-DATE(2017,1,15))/365.5)</f>
        <v>0.75</v>
      </c>
      <c r="AN27" s="379" t="n">
        <v>0</v>
      </c>
      <c r="AO27" s="380" t="n">
        <v>0.1</v>
      </c>
      <c r="AP27" s="377" t="n">
        <v>0.82</v>
      </c>
      <c r="AQ27" s="379" t="n">
        <v>0</v>
      </c>
      <c r="AR27" s="377" t="n">
        <f aca="false">AP27</f>
        <v>0.82</v>
      </c>
      <c r="AS27" s="381" t="n">
        <v>1</v>
      </c>
      <c r="AT27" s="382" t="n">
        <f aca="false">INDEX('Unique Asset List'!S$4:S$59,MATCH($B27,_CompoundList,0))</f>
        <v>1</v>
      </c>
      <c r="AU27" s="382" t="n">
        <f aca="false">INDEX('Unique Asset List'!T$4:T$59,MATCH($B27,_CompoundList,0))</f>
        <v>1</v>
      </c>
      <c r="AV27" s="382" t="n">
        <f aca="false">INDEX('Unique Asset List'!U$4:U$59,MATCH($B27,_CompoundList,0))</f>
        <v>1</v>
      </c>
      <c r="AW27" s="382" t="n">
        <f aca="false">INDEX('Unique Asset List'!V$4:V$59,MATCH($B27,_CompoundList,0))</f>
        <v>1</v>
      </c>
      <c r="AX27" s="382" t="n">
        <f aca="false">INDEX('Unique Asset List'!W$4:W$59,MATCH($B27,_CompoundList,0))</f>
        <v>1</v>
      </c>
      <c r="AY27" s="382" t="n">
        <f aca="false">INDEX('Unique Asset List'!X$4:X$59,MATCH($B27,_CompoundList,0))</f>
        <v>1</v>
      </c>
      <c r="AZ27" s="382" t="n">
        <f aca="false">INDEX('Unique Asset List'!Y$4:Y$59,MATCH($B27,_CompoundList,0))</f>
        <v>1</v>
      </c>
      <c r="BA27" s="382" t="n">
        <f aca="false">INDEX('Unique Asset List'!Z$4:Z$59,MATCH($B27,_CompoundList,0))</f>
        <v>1</v>
      </c>
      <c r="BB27" s="382" t="n">
        <f aca="false">INDEX('Unique Asset List'!AA$4:AA$59,MATCH($B27,_CompoundList,0))</f>
        <v>1</v>
      </c>
      <c r="BC27" s="382" t="n">
        <f aca="false">INDEX('Unique Asset List'!AB$4:AB$59,MATCH($B27,_CompoundList,0))</f>
        <v>1</v>
      </c>
      <c r="BD27" s="382" t="n">
        <f aca="false">INDEX('Unique Asset List'!$A$4:$A$76,MATCH(B27,'Unique Asset List'!$B$4:$B$76,0))</f>
        <v>27</v>
      </c>
      <c r="BE27" s="383" t="n">
        <f aca="false">IF($C$5="ON",CE27,MYRATING(_E1,$B27,Efficacy!$F$1))</f>
        <v>0</v>
      </c>
      <c r="BF27" s="384" t="n">
        <f aca="false">IF($C$5="ON",CF27,MYRATING(_E2,$B27,Efficacy!$F$1))</f>
        <v>0</v>
      </c>
      <c r="BG27" s="384" t="n">
        <f aca="false">IF($C$5="ON",CG27,MYRATING(_E3,$B27,Efficacy!$F$1))</f>
        <v>0</v>
      </c>
      <c r="BH27" s="384" t="n">
        <f aca="false">IF($C$5="ON",CH27,MYRATING(_E4,$B27,Efficacy!$F$1))</f>
        <v>0</v>
      </c>
      <c r="BI27" s="384" t="n">
        <f aca="false">IF($C$5="ON",CI27,MYRATING(_E5,$B27,Efficacy!$F$1))</f>
        <v>0</v>
      </c>
      <c r="BJ27" s="384" t="n">
        <f aca="false">IF($C$5="ON",CJ27,MYRATING(_E6,$B27,Efficacy!$F$1))</f>
        <v>0</v>
      </c>
      <c r="BK27" s="384" t="n">
        <f aca="false">IF($C$5="ON",CK27,MYRATING(_E7,$B27,Efficacy!$F$1))</f>
        <v>0</v>
      </c>
      <c r="BL27" s="384" t="n">
        <f aca="false">IF($C$5="ON",CL27,MYRATING(_E8,$B27,Efficacy!$F$1))</f>
        <v>0</v>
      </c>
      <c r="BM27" s="384" t="n">
        <f aca="false">IF($C$5="ON",CM27,MYRATING(_S1,$B27,Efficacy!$F$1))</f>
        <v>0</v>
      </c>
      <c r="BN27" s="384" t="n">
        <f aca="false">IF($C$5="ON",CN27,MYRATING(_S2,$B27,Efficacy!$F$1))</f>
        <v>0</v>
      </c>
      <c r="BO27" s="384" t="n">
        <f aca="false">IF($C$5="ON",CO27,MYRATING(_S3,$B27,Efficacy!$F$1))</f>
        <v>0</v>
      </c>
      <c r="BP27" s="384" t="n">
        <f aca="false">IF($C$5="ON",CP27,MYRATING(_S4,$B27,Efficacy!$F$1))</f>
        <v>0</v>
      </c>
      <c r="BQ27" s="384" t="n">
        <f aca="false">IF($C$5="ON",CQ27,MYRATING(_S5,$B27,Efficacy!$F$1))</f>
        <v>0</v>
      </c>
      <c r="BR27" s="384" t="n">
        <f aca="false">IF($C$5="ON",CR27,MYRATING(_S6,$B27,Efficacy!$F$1))</f>
        <v>0</v>
      </c>
      <c r="BS27" s="384" t="n">
        <f aca="false">IF($C$5="ON",CS27,MYRATING(_S7,$B27,Efficacy!$F$1))</f>
        <v>0</v>
      </c>
      <c r="BT27" s="384" t="n">
        <f aca="false">IF($C$5="ON",CT27,MYRATING(_D1,$B27,Efficacy!$F$1))</f>
        <v>0</v>
      </c>
      <c r="BU27" s="384" t="n">
        <f aca="false">IF($C$5="ON",CU27,MYRATING(_D2,$B27,Efficacy!$F$1))</f>
        <v>0</v>
      </c>
      <c r="BV27" s="384" t="n">
        <f aca="false">IF($C$5="ON",CV27,MYRATING(_D3,$B27,Efficacy!$F$1))</f>
        <v>0</v>
      </c>
      <c r="BW27" s="384" t="n">
        <f aca="false">IF($C$5="ON",CW27,MYRATING(_D4,$B27,Efficacy!$F$1))</f>
        <v>0</v>
      </c>
      <c r="BX27" s="384" t="n">
        <f aca="false">IF($C$5="ON",CX27,MYRATING(_B1G5,$B27,Barrier!$L$2))</f>
        <v>2</v>
      </c>
      <c r="BY27" s="384" t="n">
        <f aca="false">IF($C$5="ON",CY27,MYRATING(_B2,$B27,Barrier!$F$2))</f>
        <v>3</v>
      </c>
      <c r="BZ27" s="385" t="n">
        <f aca="false">IF($C$5="ON",CZ27,MYRATING(_B3,$B27,Barrier!$F$2))</f>
        <v>3</v>
      </c>
      <c r="CA27" s="386" t="n">
        <f aca="false">IF(C27="",CD27/$CD$7,0)</f>
        <v>0.0435996940273218</v>
      </c>
      <c r="CB27" s="387" t="n">
        <f aca="false">SUMPRODUCT($BX27:$BZ27,$BX$7:$BZ$7)</f>
        <v>2.8</v>
      </c>
      <c r="CC27" s="386" t="n">
        <f aca="false">CB27/$CB$7</f>
        <v>0.043343653250774</v>
      </c>
      <c r="CD27" s="388" t="n">
        <f aca="false">CC27^$X$4</f>
        <v>0.0197768396216992</v>
      </c>
      <c r="CE27" s="383" t="n">
        <v>0</v>
      </c>
      <c r="CF27" s="384" t="n">
        <v>0</v>
      </c>
      <c r="CG27" s="384" t="n">
        <v>0</v>
      </c>
      <c r="CH27" s="384" t="n">
        <v>0</v>
      </c>
      <c r="CI27" s="384" t="n">
        <v>0</v>
      </c>
      <c r="CJ27" s="384" t="n">
        <v>0</v>
      </c>
      <c r="CK27" s="384" t="n">
        <v>0</v>
      </c>
      <c r="CL27" s="384" t="n">
        <v>0</v>
      </c>
      <c r="CM27" s="384" t="n">
        <v>0</v>
      </c>
      <c r="CN27" s="384" t="n">
        <v>0</v>
      </c>
      <c r="CO27" s="384" t="n">
        <v>0</v>
      </c>
      <c r="CP27" s="384" t="n">
        <v>0</v>
      </c>
      <c r="CQ27" s="384" t="n">
        <v>0</v>
      </c>
      <c r="CR27" s="384" t="n">
        <v>0</v>
      </c>
      <c r="CS27" s="384" t="n">
        <v>0</v>
      </c>
      <c r="CT27" s="384" t="n">
        <v>0</v>
      </c>
      <c r="CU27" s="384" t="n">
        <v>0</v>
      </c>
      <c r="CV27" s="384" t="n">
        <v>0</v>
      </c>
      <c r="CW27" s="384" t="n">
        <v>0</v>
      </c>
      <c r="CX27" s="384" t="n">
        <v>0</v>
      </c>
      <c r="CY27" s="384" t="n">
        <v>0</v>
      </c>
      <c r="CZ27" s="385" t="n">
        <v>0</v>
      </c>
      <c r="DA27" s="386" t="n">
        <v>0</v>
      </c>
      <c r="DB27" s="116"/>
    </row>
    <row r="28" customFormat="false" ht="15" hidden="false" customHeight="false" outlineLevel="0" collapsed="false">
      <c r="A28" s="39" t="str">
        <f aca="false">$C$1</f>
        <v>JP</v>
      </c>
      <c r="B28" s="39" t="s">
        <v>66</v>
      </c>
      <c r="C28" s="372"/>
      <c r="D28" s="39" t="s">
        <v>577</v>
      </c>
      <c r="E28" s="39"/>
      <c r="F28" s="39" t="str">
        <f aca="false">INDEX('Unique Asset List'!$D$4:$D$59,MATCH(B28,_CompoundList,0))</f>
        <v>PCD</v>
      </c>
      <c r="G28" s="373" t="n">
        <v>0</v>
      </c>
      <c r="H28" s="39" t="n">
        <v>2018</v>
      </c>
      <c r="I28" s="39" t="n">
        <v>6</v>
      </c>
      <c r="J28" s="374" t="n">
        <f aca="false">INDEX(PTRS!$D$6:$D$12,MATCH('7'!$F28,PTRS!$B$6:$B$12,0))</f>
        <v>0.1044225</v>
      </c>
      <c r="K28" s="186" t="n">
        <f aca="false">INDEX('Unique Asset List'!$I$4:$R$59,MATCH($B28,'Unique Asset List'!$B$4:$B$59,0),MATCH(K$8,'Unique Asset List'!$I$3:$R$3,0))</f>
        <v>0</v>
      </c>
      <c r="L28" s="186" t="n">
        <f aca="false">INDEX('Unique Asset List'!$I$4:$R$59,MATCH($B28,'Unique Asset List'!$B$4:$B$59,0),MATCH(L$8,'Unique Asset List'!$I$3:$R$3,0))</f>
        <v>0</v>
      </c>
      <c r="M28" s="186" t="n">
        <v>0</v>
      </c>
      <c r="N28" s="186" t="n">
        <f aca="false">INDEX('Unique Asset List'!$I$4:$R$59,MATCH($B28,'Unique Asset List'!$B$4:$B$59,0),MATCH(N$8,'Unique Asset List'!$I$3:$R$3,0))</f>
        <v>1</v>
      </c>
      <c r="O28" s="186" t="n">
        <f aca="false">INDEX('Unique Asset List'!$I$4:$R$59,MATCH($B28,'Unique Asset List'!$B$4:$B$59,0),MATCH(O$8,'Unique Asset List'!$I$3:$R$3,0))</f>
        <v>1</v>
      </c>
      <c r="P28" s="186" t="n">
        <f aca="false">INDEX('Unique Asset List'!$I$4:$R$59,MATCH($B28,'Unique Asset List'!$B$4:$B$59,0),MATCH(P$8,'Unique Asset List'!$I$3:$R$3,0))</f>
        <v>1</v>
      </c>
      <c r="Q28" s="186" t="n">
        <f aca="false">INDEX('Unique Asset List'!$I$4:$R$59,MATCH($B28,'Unique Asset List'!$B$4:$B$59,0),MATCH(Q$8,'Unique Asset List'!$I$3:$R$3,0))</f>
        <v>1</v>
      </c>
      <c r="R28" s="186" t="n">
        <f aca="false">INDEX('Unique Asset List'!$I$4:$R$59,MATCH($B28,'Unique Asset List'!$B$4:$B$59,0),MATCH(R$8,'Unique Asset List'!$I$3:$R$3,0))</f>
        <v>1</v>
      </c>
      <c r="S28" s="186" t="n">
        <f aca="false">INDEX('Unique Asset List'!$I$4:$R$59,MATCH($B28,'Unique Asset List'!$B$4:$B$59,0),MATCH(S$8,'Unique Asset List'!$I$3:$R$3,0))</f>
        <v>1</v>
      </c>
      <c r="T28" s="186"/>
      <c r="U28" s="186" t="n">
        <f aca="false">CA28/$CA$7</f>
        <v>0.917373035680426</v>
      </c>
      <c r="V28" s="186" t="n">
        <v>1</v>
      </c>
      <c r="W28" s="39" t="s">
        <v>66</v>
      </c>
      <c r="X28" s="39" t="n">
        <f aca="false">INDEX('Unique Asset List'!$AC$4:$AI$59,MATCH('7'!$B28,'Unique Asset List'!$B$4:$B$59,0),MATCH('7'!$C$1,'Unique Asset List'!$AC$3:$AI$3,0))</f>
        <v>2034</v>
      </c>
      <c r="Y28" s="39" t="n">
        <f aca="false">INDEX('Unique Asset List'!$AJ$4:$AP$59,MATCH('7'!$B28,'Unique Asset List'!$B$4:$B$59,0),MATCH('7'!$C$1,'Unique Asset List'!$AJ$3:$AP$3,0))</f>
        <v>6</v>
      </c>
      <c r="Z28" s="39" t="n">
        <f aca="false">INDEX('Unique Asset List'!$AX$4:$BD$59,MATCH('7'!$B28,'Unique Asset List'!$B$4:$B$59,0),MATCH('7'!$C$1,'Unique Asset List'!$AX$3:$BD$3,0))</f>
        <v>2042</v>
      </c>
      <c r="AA28" s="39" t="n">
        <f aca="false">INDEX('Unique Asset List'!$BE$4:$BK$59,MATCH('7'!$B28,'Unique Asset List'!$B$4:$B$59,0),MATCH('7'!$C$1,'Unique Asset List'!$BE$3:$BK$3,0))</f>
        <v>6</v>
      </c>
      <c r="AB28" s="375" t="n">
        <v>2.3276916</v>
      </c>
      <c r="AC28" s="375" t="n">
        <v>1.0028454</v>
      </c>
      <c r="AD28" s="375" t="n">
        <v>0.561</v>
      </c>
      <c r="AE28" s="376" t="n">
        <f aca="false">INDEX('Unique Asset List'!$CN$4:$CT$59,MATCH('7'!$B28,'Unique Asset List'!$B$4:$B$59,0),MATCH('7'!$C$1,'Unique Asset List'!$CN$3:$CT$3,0))</f>
        <v>0.16</v>
      </c>
      <c r="AF28" s="376" t="n">
        <f aca="false">INDEX('Unique Asset List'!$CU$4:$DA$59,MATCH('7'!$B28,'Unique Asset List'!$B$4:$B$59,0),MATCH('7'!$C$1,'Unique Asset List'!$CU$3:$DA$3,0))</f>
        <v>0.34</v>
      </c>
      <c r="AG28" s="376" t="n">
        <f aca="false">INDEX('Unique Asset List'!$BZ$4:$CF$59,MATCH('7'!$B28,'Unique Asset List'!$B$4:$B$59,0),MATCH('7'!$C$1,'Unique Asset List'!$BZ$3:$CF$3,0))</f>
        <v>0.16</v>
      </c>
      <c r="AH28" s="376" t="n">
        <f aca="false">INDEX('Unique Asset List'!$CG$4:$CM$59,MATCH('7'!$B28,'Unique Asset List'!$B$4:$B$59,0),MATCH('7'!$C$1,'Unique Asset List'!$CG$3:$CM$3,0))</f>
        <v>0.34</v>
      </c>
      <c r="AI28" s="377" t="n">
        <v>0.7</v>
      </c>
      <c r="AJ28" s="376" t="n">
        <f aca="false">INDEX('Unique Asset List'!$BL$4:$BR$59,MATCH('7'!$B28,'Unique Asset List'!$B$4:$B$59,0),MATCH('7'!$C$1,'Unique Asset List'!$BL$3:$BR$3,0))</f>
        <v>0.14</v>
      </c>
      <c r="AK28" s="376" t="n">
        <f aca="false">INDEX('Unique Asset List'!$BS$4:$BY$59,MATCH('7'!$B28,'Unique Asset List'!$B$4:$B$59,0),MATCH('7'!$C$1,'Unique Asset List'!$BS$3:$BY$3,0))</f>
        <v>0.15</v>
      </c>
      <c r="AL28" s="259" t="n">
        <v>169</v>
      </c>
      <c r="AM28" s="378" t="n">
        <f aca="false">INDEX(Simulation!$B$6:$H$6,MATCH($A28,Simulation!$B$1:$H$1,0))*(1+AN28)^((DATE(X28,Y28,15)-DATE(2017,1,15))/365.5)</f>
        <v>0.75</v>
      </c>
      <c r="AN28" s="379" t="n">
        <v>0</v>
      </c>
      <c r="AO28" s="380" t="n">
        <v>0.1</v>
      </c>
      <c r="AP28" s="377" t="n">
        <v>0.82</v>
      </c>
      <c r="AQ28" s="379" t="n">
        <v>0</v>
      </c>
      <c r="AR28" s="377" t="n">
        <f aca="false">AP28</f>
        <v>0.82</v>
      </c>
      <c r="AS28" s="381" t="n">
        <v>1</v>
      </c>
      <c r="AT28" s="382" t="n">
        <f aca="false">INDEX('Unique Asset List'!S$4:S$59,MATCH($B28,_CompoundList,0))</f>
        <v>1</v>
      </c>
      <c r="AU28" s="382" t="n">
        <f aca="false">INDEX('Unique Asset List'!T$4:T$59,MATCH($B28,_CompoundList,0))</f>
        <v>1</v>
      </c>
      <c r="AV28" s="382" t="n">
        <f aca="false">INDEX('Unique Asset List'!U$4:U$59,MATCH($B28,_CompoundList,0))</f>
        <v>1</v>
      </c>
      <c r="AW28" s="382" t="n">
        <f aca="false">INDEX('Unique Asset List'!V$4:V$59,MATCH($B28,_CompoundList,0))</f>
        <v>1</v>
      </c>
      <c r="AX28" s="382" t="n">
        <f aca="false">INDEX('Unique Asset List'!W$4:W$59,MATCH($B28,_CompoundList,0))</f>
        <v>1</v>
      </c>
      <c r="AY28" s="382" t="n">
        <f aca="false">INDEX('Unique Asset List'!X$4:X$59,MATCH($B28,_CompoundList,0))</f>
        <v>1</v>
      </c>
      <c r="AZ28" s="382" t="n">
        <f aca="false">INDEX('Unique Asset List'!Y$4:Y$59,MATCH($B28,_CompoundList,0))</f>
        <v>1</v>
      </c>
      <c r="BA28" s="382" t="n">
        <f aca="false">INDEX('Unique Asset List'!Z$4:Z$59,MATCH($B28,_CompoundList,0))</f>
        <v>1</v>
      </c>
      <c r="BB28" s="382" t="n">
        <f aca="false">INDEX('Unique Asset List'!AA$4:AA$59,MATCH($B28,_CompoundList,0))</f>
        <v>1</v>
      </c>
      <c r="BC28" s="382" t="n">
        <f aca="false">INDEX('Unique Asset List'!AB$4:AB$59,MATCH($B28,_CompoundList,0))</f>
        <v>1</v>
      </c>
      <c r="BD28" s="382" t="n">
        <f aca="false">INDEX('Unique Asset List'!$A$4:$A$76,MATCH(B28,'Unique Asset List'!$B$4:$B$76,0))</f>
        <v>28</v>
      </c>
      <c r="BE28" s="383" t="n">
        <f aca="false">IF($C$5="ON",CE28,MYRATING(_E1,$B28,Efficacy!$F$1))</f>
        <v>0</v>
      </c>
      <c r="BF28" s="384" t="n">
        <f aca="false">IF($C$5="ON",CF28,MYRATING(_E2,$B28,Efficacy!$F$1))</f>
        <v>0</v>
      </c>
      <c r="BG28" s="384" t="n">
        <f aca="false">IF($C$5="ON",CG28,MYRATING(_E3,$B28,Efficacy!$F$1))</f>
        <v>0</v>
      </c>
      <c r="BH28" s="384" t="n">
        <f aca="false">IF($C$5="ON",CH28,MYRATING(_E4,$B28,Efficacy!$F$1))</f>
        <v>0</v>
      </c>
      <c r="BI28" s="384" t="n">
        <f aca="false">IF($C$5="ON",CI28,MYRATING(_E5,$B28,Efficacy!$F$1))</f>
        <v>0</v>
      </c>
      <c r="BJ28" s="384" t="n">
        <f aca="false">IF($C$5="ON",CJ28,MYRATING(_E6,$B28,Efficacy!$F$1))</f>
        <v>0</v>
      </c>
      <c r="BK28" s="384" t="n">
        <f aca="false">IF($C$5="ON",CK28,MYRATING(_E7,$B28,Efficacy!$F$1))</f>
        <v>0</v>
      </c>
      <c r="BL28" s="384" t="n">
        <f aca="false">IF($C$5="ON",CL28,MYRATING(_E8,$B28,Efficacy!$F$1))</f>
        <v>0</v>
      </c>
      <c r="BM28" s="384" t="n">
        <f aca="false">IF($C$5="ON",CM28,MYRATING(_S1,$B28,Efficacy!$F$1))</f>
        <v>0</v>
      </c>
      <c r="BN28" s="384" t="n">
        <f aca="false">IF($C$5="ON",CN28,MYRATING(_S2,$B28,Efficacy!$F$1))</f>
        <v>0</v>
      </c>
      <c r="BO28" s="384" t="n">
        <f aca="false">IF($C$5="ON",CO28,MYRATING(_S3,$B28,Efficacy!$F$1))</f>
        <v>0</v>
      </c>
      <c r="BP28" s="384" t="n">
        <f aca="false">IF($C$5="ON",CP28,MYRATING(_S4,$B28,Efficacy!$F$1))</f>
        <v>0</v>
      </c>
      <c r="BQ28" s="384" t="n">
        <f aca="false">IF($C$5="ON",CQ28,MYRATING(_S5,$B28,Efficacy!$F$1))</f>
        <v>0</v>
      </c>
      <c r="BR28" s="384" t="n">
        <f aca="false">IF($C$5="ON",CR28,MYRATING(_S6,$B28,Efficacy!$F$1))</f>
        <v>0</v>
      </c>
      <c r="BS28" s="384" t="n">
        <f aca="false">IF($C$5="ON",CS28,MYRATING(_S7,$B28,Efficacy!$F$1))</f>
        <v>0</v>
      </c>
      <c r="BT28" s="384" t="n">
        <f aca="false">IF($C$5="ON",CT28,MYRATING(_D1,$B28,Efficacy!$F$1))</f>
        <v>0</v>
      </c>
      <c r="BU28" s="384" t="n">
        <f aca="false">IF($C$5="ON",CU28,MYRATING(_D2,$B28,Efficacy!$F$1))</f>
        <v>0</v>
      </c>
      <c r="BV28" s="384" t="n">
        <f aca="false">IF($C$5="ON",CV28,MYRATING(_D3,$B28,Efficacy!$F$1))</f>
        <v>0</v>
      </c>
      <c r="BW28" s="384" t="n">
        <f aca="false">IF($C$5="ON",CW28,MYRATING(_D4,$B28,Efficacy!$F$1))</f>
        <v>0</v>
      </c>
      <c r="BX28" s="384" t="n">
        <f aca="false">IF($C$5="ON",CX28,MYRATING(_B1G5,$B28,Barrier!$L$2))</f>
        <v>2</v>
      </c>
      <c r="BY28" s="384" t="n">
        <f aca="false">IF($C$5="ON",CY28,MYRATING(_B2,$B28,Barrier!$F$2))</f>
        <v>3</v>
      </c>
      <c r="BZ28" s="385" t="n">
        <f aca="false">IF($C$5="ON",CZ28,MYRATING(_B3,$B28,Barrier!$F$2))</f>
        <v>3</v>
      </c>
      <c r="CA28" s="386" t="n">
        <f aca="false">IF(C28="",CD28/$CD$7,0)</f>
        <v>0.0435996940273218</v>
      </c>
      <c r="CB28" s="387" t="n">
        <f aca="false">SUMPRODUCT($BX28:$BZ28,$BX$7:$BZ$7)</f>
        <v>2.8</v>
      </c>
      <c r="CC28" s="386" t="n">
        <f aca="false">CB28/$CB$7</f>
        <v>0.043343653250774</v>
      </c>
      <c r="CD28" s="388" t="n">
        <f aca="false">CC28^$X$4</f>
        <v>0.0197768396216992</v>
      </c>
      <c r="CE28" s="383" t="n">
        <v>0</v>
      </c>
      <c r="CF28" s="384" t="n">
        <v>0</v>
      </c>
      <c r="CG28" s="384" t="n">
        <v>0</v>
      </c>
      <c r="CH28" s="384" t="n">
        <v>0</v>
      </c>
      <c r="CI28" s="384" t="n">
        <v>0</v>
      </c>
      <c r="CJ28" s="384" t="n">
        <v>0</v>
      </c>
      <c r="CK28" s="384" t="n">
        <v>0</v>
      </c>
      <c r="CL28" s="384" t="n">
        <v>0</v>
      </c>
      <c r="CM28" s="384" t="n">
        <v>0</v>
      </c>
      <c r="CN28" s="384" t="n">
        <v>0</v>
      </c>
      <c r="CO28" s="384" t="n">
        <v>0</v>
      </c>
      <c r="CP28" s="384" t="n">
        <v>0</v>
      </c>
      <c r="CQ28" s="384" t="n">
        <v>0</v>
      </c>
      <c r="CR28" s="384" t="n">
        <v>0</v>
      </c>
      <c r="CS28" s="384" t="n">
        <v>0</v>
      </c>
      <c r="CT28" s="384" t="n">
        <v>0</v>
      </c>
      <c r="CU28" s="384" t="n">
        <v>0</v>
      </c>
      <c r="CV28" s="384" t="n">
        <v>0</v>
      </c>
      <c r="CW28" s="384" t="n">
        <v>0</v>
      </c>
      <c r="CX28" s="384" t="n">
        <v>0</v>
      </c>
      <c r="CY28" s="384" t="n">
        <v>0</v>
      </c>
      <c r="CZ28" s="385" t="n">
        <v>0</v>
      </c>
      <c r="DA28" s="386" t="n">
        <v>0</v>
      </c>
      <c r="DB28" s="116"/>
    </row>
    <row r="29" customFormat="false" ht="15" hidden="false" customHeight="false" outlineLevel="0" collapsed="false">
      <c r="A29" s="39" t="str">
        <f aca="false">$C$1</f>
        <v>JP</v>
      </c>
      <c r="B29" s="39" t="s">
        <v>67</v>
      </c>
      <c r="C29" s="372"/>
      <c r="D29" s="39" t="s">
        <v>577</v>
      </c>
      <c r="E29" s="39"/>
      <c r="F29" s="39" t="str">
        <f aca="false">INDEX('Unique Asset List'!$D$4:$D$59,MATCH(B29,_CompoundList,0))</f>
        <v>PCD</v>
      </c>
      <c r="G29" s="373" t="n">
        <v>0</v>
      </c>
      <c r="H29" s="39" t="n">
        <v>2018</v>
      </c>
      <c r="I29" s="39" t="n">
        <v>6</v>
      </c>
      <c r="J29" s="374" t="n">
        <f aca="false">INDEX(PTRS!$D$6:$D$12,MATCH('7'!$F29,PTRS!$B$6:$B$12,0))</f>
        <v>0.1044225</v>
      </c>
      <c r="K29" s="186" t="n">
        <f aca="false">INDEX('Unique Asset List'!$I$4:$R$59,MATCH($B29,'Unique Asset List'!$B$4:$B$59,0),MATCH(K$8,'Unique Asset List'!$I$3:$R$3,0))</f>
        <v>0</v>
      </c>
      <c r="L29" s="186" t="n">
        <f aca="false">INDEX('Unique Asset List'!$I$4:$R$59,MATCH($B29,'Unique Asset List'!$B$4:$B$59,0),MATCH(L$8,'Unique Asset List'!$I$3:$R$3,0))</f>
        <v>0</v>
      </c>
      <c r="M29" s="186" t="n">
        <v>0</v>
      </c>
      <c r="N29" s="186" t="n">
        <f aca="false">INDEX('Unique Asset List'!$I$4:$R$59,MATCH($B29,'Unique Asset List'!$B$4:$B$59,0),MATCH(N$8,'Unique Asset List'!$I$3:$R$3,0))</f>
        <v>1</v>
      </c>
      <c r="O29" s="186" t="n">
        <f aca="false">INDEX('Unique Asset List'!$I$4:$R$59,MATCH($B29,'Unique Asset List'!$B$4:$B$59,0),MATCH(O$8,'Unique Asset List'!$I$3:$R$3,0))</f>
        <v>1</v>
      </c>
      <c r="P29" s="186" t="n">
        <f aca="false">INDEX('Unique Asset List'!$I$4:$R$59,MATCH($B29,'Unique Asset List'!$B$4:$B$59,0),MATCH(P$8,'Unique Asset List'!$I$3:$R$3,0))</f>
        <v>1</v>
      </c>
      <c r="Q29" s="186" t="n">
        <f aca="false">INDEX('Unique Asset List'!$I$4:$R$59,MATCH($B29,'Unique Asset List'!$B$4:$B$59,0),MATCH(Q$8,'Unique Asset List'!$I$3:$R$3,0))</f>
        <v>1</v>
      </c>
      <c r="R29" s="186" t="n">
        <f aca="false">INDEX('Unique Asset List'!$I$4:$R$59,MATCH($B29,'Unique Asset List'!$B$4:$B$59,0),MATCH(R$8,'Unique Asset List'!$I$3:$R$3,0))</f>
        <v>1</v>
      </c>
      <c r="S29" s="186" t="n">
        <f aca="false">INDEX('Unique Asset List'!$I$4:$R$59,MATCH($B29,'Unique Asset List'!$B$4:$B$59,0),MATCH(S$8,'Unique Asset List'!$I$3:$R$3,0))</f>
        <v>1</v>
      </c>
      <c r="T29" s="186"/>
      <c r="U29" s="186" t="n">
        <f aca="false">CA29/$CA$7</f>
        <v>0.917373035680426</v>
      </c>
      <c r="V29" s="186" t="n">
        <v>1</v>
      </c>
      <c r="W29" s="39" t="s">
        <v>67</v>
      </c>
      <c r="X29" s="39" t="n">
        <f aca="false">INDEX('Unique Asset List'!$AC$4:$AI$59,MATCH('7'!$B29,'Unique Asset List'!$B$4:$B$59,0),MATCH('7'!$C$1,'Unique Asset List'!$AC$3:$AI$3,0))</f>
        <v>2038</v>
      </c>
      <c r="Y29" s="39" t="n">
        <f aca="false">INDEX('Unique Asset List'!$AJ$4:$AP$59,MATCH('7'!$B29,'Unique Asset List'!$B$4:$B$59,0),MATCH('7'!$C$1,'Unique Asset List'!$AJ$3:$AP$3,0))</f>
        <v>6</v>
      </c>
      <c r="Z29" s="39" t="n">
        <f aca="false">INDEX('Unique Asset List'!$AX$4:$BD$59,MATCH('7'!$B29,'Unique Asset List'!$B$4:$B$59,0),MATCH('7'!$C$1,'Unique Asset List'!$AX$3:$BD$3,0))</f>
        <v>2046</v>
      </c>
      <c r="AA29" s="39" t="n">
        <f aca="false">INDEX('Unique Asset List'!$BE$4:$BK$59,MATCH('7'!$B29,'Unique Asset List'!$B$4:$B$59,0),MATCH('7'!$C$1,'Unique Asset List'!$BE$3:$BK$3,0))</f>
        <v>6</v>
      </c>
      <c r="AB29" s="375" t="n">
        <v>2.3276916</v>
      </c>
      <c r="AC29" s="375" t="n">
        <v>1.0028454</v>
      </c>
      <c r="AD29" s="375" t="n">
        <v>0.561</v>
      </c>
      <c r="AE29" s="376" t="n">
        <f aca="false">INDEX('Unique Asset List'!$CN$4:$CT$59,MATCH('7'!$B29,'Unique Asset List'!$B$4:$B$59,0),MATCH('7'!$C$1,'Unique Asset List'!$CN$3:$CT$3,0))</f>
        <v>0.16</v>
      </c>
      <c r="AF29" s="376" t="n">
        <f aca="false">INDEX('Unique Asset List'!$CU$4:$DA$59,MATCH('7'!$B29,'Unique Asset List'!$B$4:$B$59,0),MATCH('7'!$C$1,'Unique Asset List'!$CU$3:$DA$3,0))</f>
        <v>0.34</v>
      </c>
      <c r="AG29" s="376" t="n">
        <f aca="false">INDEX('Unique Asset List'!$BZ$4:$CF$59,MATCH('7'!$B29,'Unique Asset List'!$B$4:$B$59,0),MATCH('7'!$C$1,'Unique Asset List'!$BZ$3:$CF$3,0))</f>
        <v>0.16</v>
      </c>
      <c r="AH29" s="376" t="n">
        <f aca="false">INDEX('Unique Asset List'!$CG$4:$CM$59,MATCH('7'!$B29,'Unique Asset List'!$B$4:$B$59,0),MATCH('7'!$C$1,'Unique Asset List'!$CG$3:$CM$3,0))</f>
        <v>0.34</v>
      </c>
      <c r="AI29" s="377" t="n">
        <v>0.7</v>
      </c>
      <c r="AJ29" s="376" t="n">
        <f aca="false">INDEX('Unique Asset List'!$BL$4:$BR$59,MATCH('7'!$B29,'Unique Asset List'!$B$4:$B$59,0),MATCH('7'!$C$1,'Unique Asset List'!$BL$3:$BR$3,0))</f>
        <v>0.14</v>
      </c>
      <c r="AK29" s="376" t="n">
        <f aca="false">INDEX('Unique Asset List'!$BS$4:$BY$59,MATCH('7'!$B29,'Unique Asset List'!$B$4:$B$59,0),MATCH('7'!$C$1,'Unique Asset List'!$BS$3:$BY$3,0))</f>
        <v>0.15</v>
      </c>
      <c r="AL29" s="259" t="n">
        <v>169</v>
      </c>
      <c r="AM29" s="378" t="n">
        <f aca="false">INDEX(Simulation!$B$6:$H$6,MATCH($A29,Simulation!$B$1:$H$1,0))*(1+AN29)^((DATE(X29,Y29,15)-DATE(2017,1,15))/365.5)</f>
        <v>0.75</v>
      </c>
      <c r="AN29" s="379" t="n">
        <v>0</v>
      </c>
      <c r="AO29" s="380" t="n">
        <v>0.1</v>
      </c>
      <c r="AP29" s="377" t="n">
        <v>0.82</v>
      </c>
      <c r="AQ29" s="379" t="n">
        <v>0</v>
      </c>
      <c r="AR29" s="377" t="n">
        <f aca="false">AP29</f>
        <v>0.82</v>
      </c>
      <c r="AS29" s="381" t="n">
        <v>1</v>
      </c>
      <c r="AT29" s="382" t="n">
        <f aca="false">INDEX('Unique Asset List'!S$4:S$59,MATCH($B29,_CompoundList,0))</f>
        <v>1</v>
      </c>
      <c r="AU29" s="382" t="n">
        <f aca="false">INDEX('Unique Asset List'!T$4:T$59,MATCH($B29,_CompoundList,0))</f>
        <v>1</v>
      </c>
      <c r="AV29" s="382" t="n">
        <f aca="false">INDEX('Unique Asset List'!U$4:U$59,MATCH($B29,_CompoundList,0))</f>
        <v>1</v>
      </c>
      <c r="AW29" s="382" t="n">
        <f aca="false">INDEX('Unique Asset List'!V$4:V$59,MATCH($B29,_CompoundList,0))</f>
        <v>1</v>
      </c>
      <c r="AX29" s="382" t="n">
        <f aca="false">INDEX('Unique Asset List'!W$4:W$59,MATCH($B29,_CompoundList,0))</f>
        <v>1</v>
      </c>
      <c r="AY29" s="382" t="n">
        <f aca="false">INDEX('Unique Asset List'!X$4:X$59,MATCH($B29,_CompoundList,0))</f>
        <v>1</v>
      </c>
      <c r="AZ29" s="382" t="n">
        <f aca="false">INDEX('Unique Asset List'!Y$4:Y$59,MATCH($B29,_CompoundList,0))</f>
        <v>1</v>
      </c>
      <c r="BA29" s="382" t="n">
        <f aca="false">INDEX('Unique Asset List'!Z$4:Z$59,MATCH($B29,_CompoundList,0))</f>
        <v>1</v>
      </c>
      <c r="BB29" s="382" t="n">
        <f aca="false">INDEX('Unique Asset List'!AA$4:AA$59,MATCH($B29,_CompoundList,0))</f>
        <v>1</v>
      </c>
      <c r="BC29" s="382" t="n">
        <f aca="false">INDEX('Unique Asset List'!AB$4:AB$59,MATCH($B29,_CompoundList,0))</f>
        <v>1</v>
      </c>
      <c r="BD29" s="382" t="n">
        <f aca="false">INDEX('Unique Asset List'!$A$4:$A$76,MATCH(B29,'Unique Asset List'!$B$4:$B$76,0))</f>
        <v>29</v>
      </c>
      <c r="BE29" s="383" t="n">
        <f aca="false">IF($C$5="ON",CE29,MYRATING(_E1,$B29,Efficacy!$F$1))</f>
        <v>0</v>
      </c>
      <c r="BF29" s="384" t="n">
        <f aca="false">IF($C$5="ON",CF29,MYRATING(_E2,$B29,Efficacy!$F$1))</f>
        <v>0</v>
      </c>
      <c r="BG29" s="384" t="n">
        <f aca="false">IF($C$5="ON",CG29,MYRATING(_E3,$B29,Efficacy!$F$1))</f>
        <v>0</v>
      </c>
      <c r="BH29" s="384" t="n">
        <f aca="false">IF($C$5="ON",CH29,MYRATING(_E4,$B29,Efficacy!$F$1))</f>
        <v>0</v>
      </c>
      <c r="BI29" s="384" t="n">
        <f aca="false">IF($C$5="ON",CI29,MYRATING(_E5,$B29,Efficacy!$F$1))</f>
        <v>0</v>
      </c>
      <c r="BJ29" s="384" t="n">
        <f aca="false">IF($C$5="ON",CJ29,MYRATING(_E6,$B29,Efficacy!$F$1))</f>
        <v>0</v>
      </c>
      <c r="BK29" s="384" t="n">
        <f aca="false">IF($C$5="ON",CK29,MYRATING(_E7,$B29,Efficacy!$F$1))</f>
        <v>0</v>
      </c>
      <c r="BL29" s="384" t="n">
        <f aca="false">IF($C$5="ON",CL29,MYRATING(_E8,$B29,Efficacy!$F$1))</f>
        <v>0</v>
      </c>
      <c r="BM29" s="384" t="n">
        <f aca="false">IF($C$5="ON",CM29,MYRATING(_S1,$B29,Efficacy!$F$1))</f>
        <v>0</v>
      </c>
      <c r="BN29" s="384" t="n">
        <f aca="false">IF($C$5="ON",CN29,MYRATING(_S2,$B29,Efficacy!$F$1))</f>
        <v>0</v>
      </c>
      <c r="BO29" s="384" t="n">
        <f aca="false">IF($C$5="ON",CO29,MYRATING(_S3,$B29,Efficacy!$F$1))</f>
        <v>0</v>
      </c>
      <c r="BP29" s="384" t="n">
        <f aca="false">IF($C$5="ON",CP29,MYRATING(_S4,$B29,Efficacy!$F$1))</f>
        <v>0</v>
      </c>
      <c r="BQ29" s="384" t="n">
        <f aca="false">IF($C$5="ON",CQ29,MYRATING(_S5,$B29,Efficacy!$F$1))</f>
        <v>0</v>
      </c>
      <c r="BR29" s="384" t="n">
        <f aca="false">IF($C$5="ON",CR29,MYRATING(_S6,$B29,Efficacy!$F$1))</f>
        <v>0</v>
      </c>
      <c r="BS29" s="384" t="n">
        <f aca="false">IF($C$5="ON",CS29,MYRATING(_S7,$B29,Efficacy!$F$1))</f>
        <v>0</v>
      </c>
      <c r="BT29" s="384" t="n">
        <f aca="false">IF($C$5="ON",CT29,MYRATING(_D1,$B29,Efficacy!$F$1))</f>
        <v>0</v>
      </c>
      <c r="BU29" s="384" t="n">
        <f aca="false">IF($C$5="ON",CU29,MYRATING(_D2,$B29,Efficacy!$F$1))</f>
        <v>0</v>
      </c>
      <c r="BV29" s="384" t="n">
        <f aca="false">IF($C$5="ON",CV29,MYRATING(_D3,$B29,Efficacy!$F$1))</f>
        <v>0</v>
      </c>
      <c r="BW29" s="384" t="n">
        <f aca="false">IF($C$5="ON",CW29,MYRATING(_D4,$B29,Efficacy!$F$1))</f>
        <v>0</v>
      </c>
      <c r="BX29" s="384" t="n">
        <f aca="false">IF($C$5="ON",CX29,MYRATING(_B1G5,$B29,Barrier!$L$2))</f>
        <v>2</v>
      </c>
      <c r="BY29" s="384" t="n">
        <f aca="false">IF($C$5="ON",CY29,MYRATING(_B2,$B29,Barrier!$F$2))</f>
        <v>3</v>
      </c>
      <c r="BZ29" s="385" t="n">
        <f aca="false">IF($C$5="ON",CZ29,MYRATING(_B3,$B29,Barrier!$F$2))</f>
        <v>3</v>
      </c>
      <c r="CA29" s="386" t="n">
        <f aca="false">IF(C29="",CD29/$CD$7,0)</f>
        <v>0.0435996940273218</v>
      </c>
      <c r="CB29" s="387" t="n">
        <f aca="false">SUMPRODUCT($BX29:$BZ29,$BX$7:$BZ$7)</f>
        <v>2.8</v>
      </c>
      <c r="CC29" s="386" t="n">
        <f aca="false">CB29/$CB$7</f>
        <v>0.043343653250774</v>
      </c>
      <c r="CD29" s="388" t="n">
        <f aca="false">CC29^$X$4</f>
        <v>0.0197768396216992</v>
      </c>
      <c r="CE29" s="383" t="n">
        <v>0</v>
      </c>
      <c r="CF29" s="384" t="n">
        <v>0</v>
      </c>
      <c r="CG29" s="384" t="n">
        <v>0</v>
      </c>
      <c r="CH29" s="384" t="n">
        <v>0</v>
      </c>
      <c r="CI29" s="384" t="n">
        <v>0</v>
      </c>
      <c r="CJ29" s="384" t="n">
        <v>0</v>
      </c>
      <c r="CK29" s="384" t="n">
        <v>0</v>
      </c>
      <c r="CL29" s="384" t="n">
        <v>0</v>
      </c>
      <c r="CM29" s="384" t="n">
        <v>0</v>
      </c>
      <c r="CN29" s="384" t="n">
        <v>0</v>
      </c>
      <c r="CO29" s="384" t="n">
        <v>0</v>
      </c>
      <c r="CP29" s="384" t="n">
        <v>0</v>
      </c>
      <c r="CQ29" s="384" t="n">
        <v>0</v>
      </c>
      <c r="CR29" s="384" t="n">
        <v>0</v>
      </c>
      <c r="CS29" s="384" t="n">
        <v>0</v>
      </c>
      <c r="CT29" s="384" t="n">
        <v>0</v>
      </c>
      <c r="CU29" s="384" t="n">
        <v>0</v>
      </c>
      <c r="CV29" s="384" t="n">
        <v>0</v>
      </c>
      <c r="CW29" s="384" t="n">
        <v>0</v>
      </c>
      <c r="CX29" s="384" t="n">
        <v>0</v>
      </c>
      <c r="CY29" s="384" t="n">
        <v>0</v>
      </c>
      <c r="CZ29" s="385" t="n">
        <v>0</v>
      </c>
      <c r="DA29" s="386" t="n">
        <v>0</v>
      </c>
      <c r="DB29" s="116"/>
    </row>
    <row r="30" customFormat="false" ht="15" hidden="false" customHeight="false" outlineLevel="0" collapsed="false">
      <c r="A30" s="39" t="str">
        <f aca="false">$C$1</f>
        <v>JP</v>
      </c>
      <c r="B30" s="39" t="s">
        <v>68</v>
      </c>
      <c r="C30" s="372"/>
      <c r="D30" s="39" t="s">
        <v>608</v>
      </c>
      <c r="E30" s="39"/>
      <c r="F30" s="39" t="str">
        <f aca="false">INDEX('Unique Asset List'!$D$4:$D$59,MATCH(B30,_CompoundList,0))</f>
        <v>PCD</v>
      </c>
      <c r="G30" s="373" t="n">
        <v>0</v>
      </c>
      <c r="H30" s="39" t="n">
        <v>2018</v>
      </c>
      <c r="I30" s="39" t="n">
        <v>6</v>
      </c>
      <c r="J30" s="374" t="n">
        <f aca="false">INDEX(PTRS!$D$6:$D$12,MATCH('7'!$F30,PTRS!$B$6:$B$12,0))</f>
        <v>0.1044225</v>
      </c>
      <c r="K30" s="186" t="n">
        <f aca="false">INDEX('Unique Asset List'!$I$4:$R$59,MATCH($B30,'Unique Asset List'!$B$4:$B$59,0),MATCH(K$8,'Unique Asset List'!$I$3:$R$3,0))</f>
        <v>0</v>
      </c>
      <c r="L30" s="186" t="n">
        <f aca="false">INDEX('Unique Asset List'!$I$4:$R$59,MATCH($B30,'Unique Asset List'!$B$4:$B$59,0),MATCH(L$8,'Unique Asset List'!$I$3:$R$3,0))</f>
        <v>0</v>
      </c>
      <c r="M30" s="186" t="n">
        <v>0</v>
      </c>
      <c r="N30" s="186" t="n">
        <f aca="false">INDEX('Unique Asset List'!$I$4:$R$59,MATCH($B30,'Unique Asset List'!$B$4:$B$59,0),MATCH(N$8,'Unique Asset List'!$I$3:$R$3,0))</f>
        <v>1</v>
      </c>
      <c r="O30" s="186" t="n">
        <f aca="false">INDEX('Unique Asset List'!$I$4:$R$59,MATCH($B30,'Unique Asset List'!$B$4:$B$59,0),MATCH(O$8,'Unique Asset List'!$I$3:$R$3,0))</f>
        <v>1</v>
      </c>
      <c r="P30" s="186" t="n">
        <f aca="false">INDEX('Unique Asset List'!$I$4:$R$59,MATCH($B30,'Unique Asset List'!$B$4:$B$59,0),MATCH(P$8,'Unique Asset List'!$I$3:$R$3,0))</f>
        <v>1</v>
      </c>
      <c r="Q30" s="186" t="n">
        <f aca="false">INDEX('Unique Asset List'!$I$4:$R$59,MATCH($B30,'Unique Asset List'!$B$4:$B$59,0),MATCH(Q$8,'Unique Asset List'!$I$3:$R$3,0))</f>
        <v>1</v>
      </c>
      <c r="R30" s="186" t="n">
        <f aca="false">INDEX('Unique Asset List'!$I$4:$R$59,MATCH($B30,'Unique Asset List'!$B$4:$B$59,0),MATCH(R$8,'Unique Asset List'!$I$3:$R$3,0))</f>
        <v>1</v>
      </c>
      <c r="S30" s="186" t="n">
        <f aca="false">INDEX('Unique Asset List'!$I$4:$R$59,MATCH($B30,'Unique Asset List'!$B$4:$B$59,0),MATCH(S$8,'Unique Asset List'!$I$3:$R$3,0))</f>
        <v>1</v>
      </c>
      <c r="T30" s="186" t="s">
        <v>65</v>
      </c>
      <c r="U30" s="186" t="n">
        <f aca="false">CA30/$CA$7</f>
        <v>0.917373035680426</v>
      </c>
      <c r="V30" s="186" t="n">
        <v>1</v>
      </c>
      <c r="W30" s="39" t="s">
        <v>65</v>
      </c>
      <c r="X30" s="39" t="n">
        <f aca="false">INDEX('Unique Asset List'!$AC$4:$AI$59,MATCH('7'!$B30,'Unique Asset List'!$B$4:$B$59,0),MATCH('7'!$C$1,'Unique Asset List'!$AC$3:$AI$3,0))</f>
        <v>2032</v>
      </c>
      <c r="Y30" s="39" t="n">
        <f aca="false">INDEX('Unique Asset List'!$AJ$4:$AP$59,MATCH('7'!$B30,'Unique Asset List'!$B$4:$B$59,0),MATCH('7'!$C$1,'Unique Asset List'!$AJ$3:$AP$3,0))</f>
        <v>6</v>
      </c>
      <c r="Z30" s="39" t="n">
        <f aca="false">INDEX('Unique Asset List'!$AX$4:$BD$59,MATCH('7'!$B30,'Unique Asset List'!$B$4:$B$59,0),MATCH('7'!$C$1,'Unique Asset List'!$AX$3:$BD$3,0))</f>
        <v>2040</v>
      </c>
      <c r="AA30" s="39" t="n">
        <f aca="false">INDEX('Unique Asset List'!$BE$4:$BK$59,MATCH('7'!$B30,'Unique Asset List'!$B$4:$B$59,0),MATCH('7'!$C$1,'Unique Asset List'!$BE$3:$BK$3,0))</f>
        <v>6</v>
      </c>
      <c r="AB30" s="375" t="n">
        <v>2.3276916</v>
      </c>
      <c r="AC30" s="375" t="n">
        <v>1.0028454</v>
      </c>
      <c r="AD30" s="375" t="n">
        <v>0.561</v>
      </c>
      <c r="AE30" s="376" t="n">
        <f aca="false">INDEX('Unique Asset List'!$CN$4:$CT$59,MATCH('7'!$B30,'Unique Asset List'!$B$4:$B$59,0),MATCH('7'!$C$1,'Unique Asset List'!$CN$3:$CT$3,0))</f>
        <v>0.16</v>
      </c>
      <c r="AF30" s="376" t="n">
        <f aca="false">INDEX('Unique Asset List'!$CU$4:$DA$59,MATCH('7'!$B30,'Unique Asset List'!$B$4:$B$59,0),MATCH('7'!$C$1,'Unique Asset List'!$CU$3:$DA$3,0))</f>
        <v>0.34</v>
      </c>
      <c r="AG30" s="376" t="n">
        <f aca="false">INDEX('Unique Asset List'!$BZ$4:$CF$59,MATCH('7'!$B30,'Unique Asset List'!$B$4:$B$59,0),MATCH('7'!$C$1,'Unique Asset List'!$BZ$3:$CF$3,0))</f>
        <v>0.16</v>
      </c>
      <c r="AH30" s="376" t="n">
        <f aca="false">INDEX('Unique Asset List'!$CG$4:$CM$59,MATCH('7'!$B30,'Unique Asset List'!$B$4:$B$59,0),MATCH('7'!$C$1,'Unique Asset List'!$CG$3:$CM$3,0))</f>
        <v>0.34</v>
      </c>
      <c r="AI30" s="377" t="n">
        <v>0.7</v>
      </c>
      <c r="AJ30" s="376" t="n">
        <f aca="false">INDEX('Unique Asset List'!$BL$4:$BR$59,MATCH('7'!$B30,'Unique Asset List'!$B$4:$B$59,0),MATCH('7'!$C$1,'Unique Asset List'!$BL$3:$BR$3,0))</f>
        <v>0.14</v>
      </c>
      <c r="AK30" s="376" t="n">
        <f aca="false">INDEX('Unique Asset List'!$BS$4:$BY$59,MATCH('7'!$B30,'Unique Asset List'!$B$4:$B$59,0),MATCH('7'!$C$1,'Unique Asset List'!$BS$3:$BY$3,0))</f>
        <v>0.15</v>
      </c>
      <c r="AL30" s="259" t="n">
        <v>169</v>
      </c>
      <c r="AM30" s="378" t="n">
        <f aca="false">INDEX(Simulation!$B$6:$H$6,MATCH($A30,Simulation!$B$1:$H$1,0))*(1+AN30)^((DATE(X30,Y30,15)-DATE(2017,1,15))/365.5)</f>
        <v>0.75</v>
      </c>
      <c r="AN30" s="379" t="n">
        <v>0</v>
      </c>
      <c r="AO30" s="380" t="n">
        <v>0.1</v>
      </c>
      <c r="AP30" s="377" t="n">
        <v>0.82</v>
      </c>
      <c r="AQ30" s="379" t="n">
        <v>0</v>
      </c>
      <c r="AR30" s="377" t="n">
        <f aca="false">AP30</f>
        <v>0.82</v>
      </c>
      <c r="AS30" s="381" t="n">
        <v>1</v>
      </c>
      <c r="AT30" s="382" t="n">
        <f aca="false">INDEX('Unique Asset List'!S$4:S$59,MATCH($B30,_CompoundList,0))</f>
        <v>1</v>
      </c>
      <c r="AU30" s="382" t="n">
        <f aca="false">INDEX('Unique Asset List'!T$4:T$59,MATCH($B30,_CompoundList,0))</f>
        <v>1</v>
      </c>
      <c r="AV30" s="382" t="n">
        <f aca="false">INDEX('Unique Asset List'!U$4:U$59,MATCH($B30,_CompoundList,0))</f>
        <v>1</v>
      </c>
      <c r="AW30" s="382" t="n">
        <f aca="false">INDEX('Unique Asset List'!V$4:V$59,MATCH($B30,_CompoundList,0))</f>
        <v>1</v>
      </c>
      <c r="AX30" s="382" t="n">
        <f aca="false">INDEX('Unique Asset List'!W$4:W$59,MATCH($B30,_CompoundList,0))</f>
        <v>1</v>
      </c>
      <c r="AY30" s="382" t="n">
        <f aca="false">INDEX('Unique Asset List'!X$4:X$59,MATCH($B30,_CompoundList,0))</f>
        <v>1</v>
      </c>
      <c r="AZ30" s="382" t="n">
        <f aca="false">INDEX('Unique Asset List'!Y$4:Y$59,MATCH($B30,_CompoundList,0))</f>
        <v>1</v>
      </c>
      <c r="BA30" s="382" t="n">
        <f aca="false">INDEX('Unique Asset List'!Z$4:Z$59,MATCH($B30,_CompoundList,0))</f>
        <v>1</v>
      </c>
      <c r="BB30" s="382" t="n">
        <f aca="false">INDEX('Unique Asset List'!AA$4:AA$59,MATCH($B30,_CompoundList,0))</f>
        <v>1</v>
      </c>
      <c r="BC30" s="382" t="n">
        <f aca="false">INDEX('Unique Asset List'!AB$4:AB$59,MATCH($B30,_CompoundList,0))</f>
        <v>1</v>
      </c>
      <c r="BD30" s="382" t="n">
        <f aca="false">INDEX('Unique Asset List'!$A$4:$A$76,MATCH(B30,'Unique Asset List'!$B$4:$B$76,0))</f>
        <v>30</v>
      </c>
      <c r="BE30" s="383" t="n">
        <f aca="false">IF($C$5="ON",CE30,MYRATING(_E1,$B30,Efficacy!$F$1))</f>
        <v>0</v>
      </c>
      <c r="BF30" s="384" t="n">
        <f aca="false">IF($C$5="ON",CF30,MYRATING(_E2,$B30,Efficacy!$F$1))</f>
        <v>0</v>
      </c>
      <c r="BG30" s="384" t="n">
        <f aca="false">IF($C$5="ON",CG30,MYRATING(_E3,$B30,Efficacy!$F$1))</f>
        <v>0</v>
      </c>
      <c r="BH30" s="384" t="n">
        <f aca="false">IF($C$5="ON",CH30,MYRATING(_E4,$B30,Efficacy!$F$1))</f>
        <v>0</v>
      </c>
      <c r="BI30" s="384" t="n">
        <f aca="false">IF($C$5="ON",CI30,MYRATING(_E5,$B30,Efficacy!$F$1))</f>
        <v>0</v>
      </c>
      <c r="BJ30" s="384" t="n">
        <f aca="false">IF($C$5="ON",CJ30,MYRATING(_E6,$B30,Efficacy!$F$1))</f>
        <v>0</v>
      </c>
      <c r="BK30" s="384" t="n">
        <f aca="false">IF($C$5="ON",CK30,MYRATING(_E7,$B30,Efficacy!$F$1))</f>
        <v>0</v>
      </c>
      <c r="BL30" s="384" t="n">
        <f aca="false">IF($C$5="ON",CL30,MYRATING(_E8,$B30,Efficacy!$F$1))</f>
        <v>0</v>
      </c>
      <c r="BM30" s="384" t="n">
        <f aca="false">IF($C$5="ON",CM30,MYRATING(_S1,$B30,Efficacy!$F$1))</f>
        <v>0</v>
      </c>
      <c r="BN30" s="384" t="n">
        <f aca="false">IF($C$5="ON",CN30,MYRATING(_S2,$B30,Efficacy!$F$1))</f>
        <v>0</v>
      </c>
      <c r="BO30" s="384" t="n">
        <f aca="false">IF($C$5="ON",CO30,MYRATING(_S3,$B30,Efficacy!$F$1))</f>
        <v>0</v>
      </c>
      <c r="BP30" s="384" t="n">
        <f aca="false">IF($C$5="ON",CP30,MYRATING(_S4,$B30,Efficacy!$F$1))</f>
        <v>0</v>
      </c>
      <c r="BQ30" s="384" t="n">
        <f aca="false">IF($C$5="ON",CQ30,MYRATING(_S5,$B30,Efficacy!$F$1))</f>
        <v>0</v>
      </c>
      <c r="BR30" s="384" t="n">
        <f aca="false">IF($C$5="ON",CR30,MYRATING(_S6,$B30,Efficacy!$F$1))</f>
        <v>0</v>
      </c>
      <c r="BS30" s="384" t="n">
        <f aca="false">IF($C$5="ON",CS30,MYRATING(_S7,$B30,Efficacy!$F$1))</f>
        <v>0</v>
      </c>
      <c r="BT30" s="384" t="n">
        <f aca="false">IF($C$5="ON",CT30,MYRATING(_D1,$B30,Efficacy!$F$1))</f>
        <v>0</v>
      </c>
      <c r="BU30" s="384" t="n">
        <f aca="false">IF($C$5="ON",CU30,MYRATING(_D2,$B30,Efficacy!$F$1))</f>
        <v>0</v>
      </c>
      <c r="BV30" s="384" t="n">
        <f aca="false">IF($C$5="ON",CV30,MYRATING(_D3,$B30,Efficacy!$F$1))</f>
        <v>0</v>
      </c>
      <c r="BW30" s="384" t="n">
        <f aca="false">IF($C$5="ON",CW30,MYRATING(_D4,$B30,Efficacy!$F$1))</f>
        <v>0</v>
      </c>
      <c r="BX30" s="384" t="n">
        <f aca="false">IF($C$5="ON",CX30,MYRATING(_B1G5,$B30,Barrier!$L$2))</f>
        <v>2</v>
      </c>
      <c r="BY30" s="384" t="n">
        <f aca="false">IF($C$5="ON",CY30,MYRATING(_B2,$B30,Barrier!$F$2))</f>
        <v>3</v>
      </c>
      <c r="BZ30" s="385" t="n">
        <f aca="false">IF($C$5="ON",CZ30,MYRATING(_B3,$B30,Barrier!$F$2))</f>
        <v>3</v>
      </c>
      <c r="CA30" s="386" t="n">
        <f aca="false">IF(C30="",CD30/$CD$7,0)</f>
        <v>0.0435996940273218</v>
      </c>
      <c r="CB30" s="387" t="n">
        <f aca="false">SUMPRODUCT($BX30:$BZ30,$BX$7:$BZ$7)</f>
        <v>2.8</v>
      </c>
      <c r="CC30" s="386" t="n">
        <f aca="false">CB30/$CB$7</f>
        <v>0.043343653250774</v>
      </c>
      <c r="CD30" s="388" t="n">
        <f aca="false">CC30^$X$4</f>
        <v>0.0197768396216992</v>
      </c>
      <c r="CE30" s="383" t="n">
        <v>0</v>
      </c>
      <c r="CF30" s="384" t="n">
        <v>0</v>
      </c>
      <c r="CG30" s="384" t="n">
        <v>0</v>
      </c>
      <c r="CH30" s="384" t="n">
        <v>0</v>
      </c>
      <c r="CI30" s="384" t="n">
        <v>0</v>
      </c>
      <c r="CJ30" s="384" t="n">
        <v>0</v>
      </c>
      <c r="CK30" s="384" t="n">
        <v>0</v>
      </c>
      <c r="CL30" s="384" t="n">
        <v>0</v>
      </c>
      <c r="CM30" s="384" t="n">
        <v>0</v>
      </c>
      <c r="CN30" s="384" t="n">
        <v>0</v>
      </c>
      <c r="CO30" s="384" t="n">
        <v>0</v>
      </c>
      <c r="CP30" s="384" t="n">
        <v>0</v>
      </c>
      <c r="CQ30" s="384" t="n">
        <v>0</v>
      </c>
      <c r="CR30" s="384" t="n">
        <v>0</v>
      </c>
      <c r="CS30" s="384" t="n">
        <v>0</v>
      </c>
      <c r="CT30" s="384" t="n">
        <v>0</v>
      </c>
      <c r="CU30" s="384" t="n">
        <v>0</v>
      </c>
      <c r="CV30" s="384" t="n">
        <v>0</v>
      </c>
      <c r="CW30" s="384" t="n">
        <v>0</v>
      </c>
      <c r="CX30" s="384" t="n">
        <v>0</v>
      </c>
      <c r="CY30" s="384" t="n">
        <v>0</v>
      </c>
      <c r="CZ30" s="385" t="n">
        <v>0</v>
      </c>
      <c r="DA30" s="386" t="n">
        <v>0</v>
      </c>
      <c r="DB30" s="116"/>
    </row>
    <row r="31" customFormat="false" ht="15" hidden="false" customHeight="false" outlineLevel="0" collapsed="false">
      <c r="A31" s="39" t="str">
        <f aca="false">$C$1</f>
        <v>JP</v>
      </c>
      <c r="B31" s="39" t="s">
        <v>69</v>
      </c>
      <c r="C31" s="372"/>
      <c r="D31" s="39" t="s">
        <v>609</v>
      </c>
      <c r="E31" s="39"/>
      <c r="F31" s="39" t="str">
        <f aca="false">INDEX('Unique Asset List'!$D$4:$D$59,MATCH(B31,_CompoundList,0))</f>
        <v>PCD</v>
      </c>
      <c r="G31" s="373" t="n">
        <v>0</v>
      </c>
      <c r="H31" s="39" t="n">
        <v>2018</v>
      </c>
      <c r="I31" s="39" t="n">
        <v>6</v>
      </c>
      <c r="J31" s="374" t="n">
        <f aca="false">INDEX(PTRS!$D$6:$D$12,MATCH('7'!$F31,PTRS!$B$6:$B$12,0))</f>
        <v>0.1044225</v>
      </c>
      <c r="K31" s="186" t="n">
        <f aca="false">INDEX('Unique Asset List'!$I$4:$R$59,MATCH($B31,'Unique Asset List'!$B$4:$B$59,0),MATCH(K$8,'Unique Asset List'!$I$3:$R$3,0))</f>
        <v>0</v>
      </c>
      <c r="L31" s="186" t="n">
        <f aca="false">INDEX('Unique Asset List'!$I$4:$R$59,MATCH($B31,'Unique Asset List'!$B$4:$B$59,0),MATCH(L$8,'Unique Asset List'!$I$3:$R$3,0))</f>
        <v>0</v>
      </c>
      <c r="M31" s="186" t="n">
        <v>0</v>
      </c>
      <c r="N31" s="186" t="n">
        <f aca="false">INDEX('Unique Asset List'!$I$4:$R$59,MATCH($B31,'Unique Asset List'!$B$4:$B$59,0),MATCH(N$8,'Unique Asset List'!$I$3:$R$3,0))</f>
        <v>1</v>
      </c>
      <c r="O31" s="186" t="n">
        <f aca="false">INDEX('Unique Asset List'!$I$4:$R$59,MATCH($B31,'Unique Asset List'!$B$4:$B$59,0),MATCH(O$8,'Unique Asset List'!$I$3:$R$3,0))</f>
        <v>1</v>
      </c>
      <c r="P31" s="186" t="n">
        <f aca="false">INDEX('Unique Asset List'!$I$4:$R$59,MATCH($B31,'Unique Asset List'!$B$4:$B$59,0),MATCH(P$8,'Unique Asset List'!$I$3:$R$3,0))</f>
        <v>1</v>
      </c>
      <c r="Q31" s="186" t="n">
        <f aca="false">INDEX('Unique Asset List'!$I$4:$R$59,MATCH($B31,'Unique Asset List'!$B$4:$B$59,0),MATCH(Q$8,'Unique Asset List'!$I$3:$R$3,0))</f>
        <v>1</v>
      </c>
      <c r="R31" s="186" t="n">
        <f aca="false">INDEX('Unique Asset List'!$I$4:$R$59,MATCH($B31,'Unique Asset List'!$B$4:$B$59,0),MATCH(R$8,'Unique Asset List'!$I$3:$R$3,0))</f>
        <v>1</v>
      </c>
      <c r="S31" s="186" t="n">
        <f aca="false">INDEX('Unique Asset List'!$I$4:$R$59,MATCH($B31,'Unique Asset List'!$B$4:$B$59,0),MATCH(S$8,'Unique Asset List'!$I$3:$R$3,0))</f>
        <v>1</v>
      </c>
      <c r="T31" s="186" t="s">
        <v>66</v>
      </c>
      <c r="U31" s="186" t="n">
        <f aca="false">CA31/$CA$7</f>
        <v>0.917373035680426</v>
      </c>
      <c r="V31" s="186" t="n">
        <v>1</v>
      </c>
      <c r="W31" s="39" t="s">
        <v>66</v>
      </c>
      <c r="X31" s="39" t="n">
        <f aca="false">INDEX('Unique Asset List'!$AC$4:$AI$59,MATCH('7'!$B31,'Unique Asset List'!$B$4:$B$59,0),MATCH('7'!$C$1,'Unique Asset List'!$AC$3:$AI$3,0))</f>
        <v>2036</v>
      </c>
      <c r="Y31" s="39" t="n">
        <f aca="false">INDEX('Unique Asset List'!$AJ$4:$AP$59,MATCH('7'!$B31,'Unique Asset List'!$B$4:$B$59,0),MATCH('7'!$C$1,'Unique Asset List'!$AJ$3:$AP$3,0))</f>
        <v>6</v>
      </c>
      <c r="Z31" s="39" t="n">
        <f aca="false">INDEX('Unique Asset List'!$AX$4:$BD$59,MATCH('7'!$B31,'Unique Asset List'!$B$4:$B$59,0),MATCH('7'!$C$1,'Unique Asset List'!$AX$3:$BD$3,0))</f>
        <v>2044</v>
      </c>
      <c r="AA31" s="39" t="n">
        <f aca="false">INDEX('Unique Asset List'!$BE$4:$BK$59,MATCH('7'!$B31,'Unique Asset List'!$B$4:$B$59,0),MATCH('7'!$C$1,'Unique Asset List'!$BE$3:$BK$3,0))</f>
        <v>6</v>
      </c>
      <c r="AB31" s="375" t="n">
        <v>2.3276916</v>
      </c>
      <c r="AC31" s="375" t="n">
        <v>1.0028454</v>
      </c>
      <c r="AD31" s="375" t="n">
        <v>0.561</v>
      </c>
      <c r="AE31" s="376" t="n">
        <f aca="false">INDEX('Unique Asset List'!$CN$4:$CT$59,MATCH('7'!$B31,'Unique Asset List'!$B$4:$B$59,0),MATCH('7'!$C$1,'Unique Asset List'!$CN$3:$CT$3,0))</f>
        <v>0.16</v>
      </c>
      <c r="AF31" s="376" t="n">
        <f aca="false">INDEX('Unique Asset List'!$CU$4:$DA$59,MATCH('7'!$B31,'Unique Asset List'!$B$4:$B$59,0),MATCH('7'!$C$1,'Unique Asset List'!$CU$3:$DA$3,0))</f>
        <v>0.34</v>
      </c>
      <c r="AG31" s="376" t="n">
        <f aca="false">INDEX('Unique Asset List'!$BZ$4:$CF$59,MATCH('7'!$B31,'Unique Asset List'!$B$4:$B$59,0),MATCH('7'!$C$1,'Unique Asset List'!$BZ$3:$CF$3,0))</f>
        <v>0.16</v>
      </c>
      <c r="AH31" s="376" t="n">
        <f aca="false">INDEX('Unique Asset List'!$CG$4:$CM$59,MATCH('7'!$B31,'Unique Asset List'!$B$4:$B$59,0),MATCH('7'!$C$1,'Unique Asset List'!$CG$3:$CM$3,0))</f>
        <v>0.34</v>
      </c>
      <c r="AI31" s="377" t="n">
        <v>0.7</v>
      </c>
      <c r="AJ31" s="376" t="n">
        <f aca="false">INDEX('Unique Asset List'!$BL$4:$BR$59,MATCH('7'!$B31,'Unique Asset List'!$B$4:$B$59,0),MATCH('7'!$C$1,'Unique Asset List'!$BL$3:$BR$3,0))</f>
        <v>0.14</v>
      </c>
      <c r="AK31" s="376" t="n">
        <f aca="false">INDEX('Unique Asset List'!$BS$4:$BY$59,MATCH('7'!$B31,'Unique Asset List'!$B$4:$B$59,0),MATCH('7'!$C$1,'Unique Asset List'!$BS$3:$BY$3,0))</f>
        <v>0.15</v>
      </c>
      <c r="AL31" s="259" t="n">
        <v>169</v>
      </c>
      <c r="AM31" s="378" t="n">
        <f aca="false">INDEX(Simulation!$B$6:$H$6,MATCH($A31,Simulation!$B$1:$H$1,0))*(1+AN31)^((DATE(X31,Y31,15)-DATE(2017,1,15))/365.5)</f>
        <v>0.75</v>
      </c>
      <c r="AN31" s="379" t="n">
        <v>0</v>
      </c>
      <c r="AO31" s="380" t="n">
        <v>0.1</v>
      </c>
      <c r="AP31" s="377" t="n">
        <v>0.82</v>
      </c>
      <c r="AQ31" s="379" t="n">
        <v>0</v>
      </c>
      <c r="AR31" s="377" t="n">
        <f aca="false">AP31</f>
        <v>0.82</v>
      </c>
      <c r="AS31" s="381" t="n">
        <v>1</v>
      </c>
      <c r="AT31" s="382" t="n">
        <f aca="false">INDEX('Unique Asset List'!S$4:S$59,MATCH($B31,_CompoundList,0))</f>
        <v>1</v>
      </c>
      <c r="AU31" s="382" t="n">
        <f aca="false">INDEX('Unique Asset List'!T$4:T$59,MATCH($B31,_CompoundList,0))</f>
        <v>1</v>
      </c>
      <c r="AV31" s="382" t="n">
        <f aca="false">INDEX('Unique Asset List'!U$4:U$59,MATCH($B31,_CompoundList,0))</f>
        <v>1</v>
      </c>
      <c r="AW31" s="382" t="n">
        <f aca="false">INDEX('Unique Asset List'!V$4:V$59,MATCH($B31,_CompoundList,0))</f>
        <v>1</v>
      </c>
      <c r="AX31" s="382" t="n">
        <f aca="false">INDEX('Unique Asset List'!W$4:W$59,MATCH($B31,_CompoundList,0))</f>
        <v>1</v>
      </c>
      <c r="AY31" s="382" t="n">
        <f aca="false">INDEX('Unique Asset List'!X$4:X$59,MATCH($B31,_CompoundList,0))</f>
        <v>1</v>
      </c>
      <c r="AZ31" s="382" t="n">
        <f aca="false">INDEX('Unique Asset List'!Y$4:Y$59,MATCH($B31,_CompoundList,0))</f>
        <v>1</v>
      </c>
      <c r="BA31" s="382" t="n">
        <f aca="false">INDEX('Unique Asset List'!Z$4:Z$59,MATCH($B31,_CompoundList,0))</f>
        <v>1</v>
      </c>
      <c r="BB31" s="382" t="n">
        <f aca="false">INDEX('Unique Asset List'!AA$4:AA$59,MATCH($B31,_CompoundList,0))</f>
        <v>1</v>
      </c>
      <c r="BC31" s="382" t="n">
        <f aca="false">INDEX('Unique Asset List'!AB$4:AB$59,MATCH($B31,_CompoundList,0))</f>
        <v>1</v>
      </c>
      <c r="BD31" s="382" t="n">
        <f aca="false">INDEX('Unique Asset List'!$A$4:$A$76,MATCH(B31,'Unique Asset List'!$B$4:$B$76,0))</f>
        <v>31</v>
      </c>
      <c r="BE31" s="383" t="n">
        <f aca="false">IF($C$5="ON",CE31,MYRATING(_E1,$B31,Efficacy!$F$1))</f>
        <v>0</v>
      </c>
      <c r="BF31" s="384" t="n">
        <f aca="false">IF($C$5="ON",CF31,MYRATING(_E2,$B31,Efficacy!$F$1))</f>
        <v>0</v>
      </c>
      <c r="BG31" s="384" t="n">
        <f aca="false">IF($C$5="ON",CG31,MYRATING(_E3,$B31,Efficacy!$F$1))</f>
        <v>0</v>
      </c>
      <c r="BH31" s="384" t="n">
        <f aca="false">IF($C$5="ON",CH31,MYRATING(_E4,$B31,Efficacy!$F$1))</f>
        <v>0</v>
      </c>
      <c r="BI31" s="384" t="n">
        <f aca="false">IF($C$5="ON",CI31,MYRATING(_E5,$B31,Efficacy!$F$1))</f>
        <v>0</v>
      </c>
      <c r="BJ31" s="384" t="n">
        <f aca="false">IF($C$5="ON",CJ31,MYRATING(_E6,$B31,Efficacy!$F$1))</f>
        <v>0</v>
      </c>
      <c r="BK31" s="384" t="n">
        <f aca="false">IF($C$5="ON",CK31,MYRATING(_E7,$B31,Efficacy!$F$1))</f>
        <v>0</v>
      </c>
      <c r="BL31" s="384" t="n">
        <f aca="false">IF($C$5="ON",CL31,MYRATING(_E8,$B31,Efficacy!$F$1))</f>
        <v>0</v>
      </c>
      <c r="BM31" s="384" t="n">
        <f aca="false">IF($C$5="ON",CM31,MYRATING(_S1,$B31,Efficacy!$F$1))</f>
        <v>0</v>
      </c>
      <c r="BN31" s="384" t="n">
        <f aca="false">IF($C$5="ON",CN31,MYRATING(_S2,$B31,Efficacy!$F$1))</f>
        <v>0</v>
      </c>
      <c r="BO31" s="384" t="n">
        <f aca="false">IF($C$5="ON",CO31,MYRATING(_S3,$B31,Efficacy!$F$1))</f>
        <v>0</v>
      </c>
      <c r="BP31" s="384" t="n">
        <f aca="false">IF($C$5="ON",CP31,MYRATING(_S4,$B31,Efficacy!$F$1))</f>
        <v>0</v>
      </c>
      <c r="BQ31" s="384" t="n">
        <f aca="false">IF($C$5="ON",CQ31,MYRATING(_S5,$B31,Efficacy!$F$1))</f>
        <v>0</v>
      </c>
      <c r="BR31" s="384" t="n">
        <f aca="false">IF($C$5="ON",CR31,MYRATING(_S6,$B31,Efficacy!$F$1))</f>
        <v>0</v>
      </c>
      <c r="BS31" s="384" t="n">
        <f aca="false">IF($C$5="ON",CS31,MYRATING(_S7,$B31,Efficacy!$F$1))</f>
        <v>0</v>
      </c>
      <c r="BT31" s="384" t="n">
        <f aca="false">IF($C$5="ON",CT31,MYRATING(_D1,$B31,Efficacy!$F$1))</f>
        <v>0</v>
      </c>
      <c r="BU31" s="384" t="n">
        <f aca="false">IF($C$5="ON",CU31,MYRATING(_D2,$B31,Efficacy!$F$1))</f>
        <v>0</v>
      </c>
      <c r="BV31" s="384" t="n">
        <f aca="false">IF($C$5="ON",CV31,MYRATING(_D3,$B31,Efficacy!$F$1))</f>
        <v>0</v>
      </c>
      <c r="BW31" s="384" t="n">
        <f aca="false">IF($C$5="ON",CW31,MYRATING(_D4,$B31,Efficacy!$F$1))</f>
        <v>0</v>
      </c>
      <c r="BX31" s="384" t="n">
        <f aca="false">IF($C$5="ON",CX31,MYRATING(_B1G5,$B31,Barrier!$L$2))</f>
        <v>2</v>
      </c>
      <c r="BY31" s="384" t="n">
        <f aca="false">IF($C$5="ON",CY31,MYRATING(_B2,$B31,Barrier!$F$2))</f>
        <v>3</v>
      </c>
      <c r="BZ31" s="385" t="n">
        <f aca="false">IF($C$5="ON",CZ31,MYRATING(_B3,$B31,Barrier!$F$2))</f>
        <v>3</v>
      </c>
      <c r="CA31" s="386" t="n">
        <f aca="false">IF(C31="",CD31/$CD$7,0)</f>
        <v>0.0435996940273218</v>
      </c>
      <c r="CB31" s="387" t="n">
        <f aca="false">SUMPRODUCT($BX31:$BZ31,$BX$7:$BZ$7)</f>
        <v>2.8</v>
      </c>
      <c r="CC31" s="386" t="n">
        <f aca="false">CB31/$CB$7</f>
        <v>0.043343653250774</v>
      </c>
      <c r="CD31" s="388" t="n">
        <f aca="false">CC31^$X$4</f>
        <v>0.0197768396216992</v>
      </c>
      <c r="CE31" s="383" t="n">
        <v>0</v>
      </c>
      <c r="CF31" s="384" t="n">
        <v>0</v>
      </c>
      <c r="CG31" s="384" t="n">
        <v>0</v>
      </c>
      <c r="CH31" s="384" t="n">
        <v>0</v>
      </c>
      <c r="CI31" s="384" t="n">
        <v>0</v>
      </c>
      <c r="CJ31" s="384" t="n">
        <v>0</v>
      </c>
      <c r="CK31" s="384" t="n">
        <v>0</v>
      </c>
      <c r="CL31" s="384" t="n">
        <v>0</v>
      </c>
      <c r="CM31" s="384" t="n">
        <v>0</v>
      </c>
      <c r="CN31" s="384" t="n">
        <v>0</v>
      </c>
      <c r="CO31" s="384" t="n">
        <v>0</v>
      </c>
      <c r="CP31" s="384" t="n">
        <v>0</v>
      </c>
      <c r="CQ31" s="384" t="n">
        <v>0</v>
      </c>
      <c r="CR31" s="384" t="n">
        <v>0</v>
      </c>
      <c r="CS31" s="384" t="n">
        <v>0</v>
      </c>
      <c r="CT31" s="384" t="n">
        <v>0</v>
      </c>
      <c r="CU31" s="384" t="n">
        <v>0</v>
      </c>
      <c r="CV31" s="384" t="n">
        <v>0</v>
      </c>
      <c r="CW31" s="384" t="n">
        <v>0</v>
      </c>
      <c r="CX31" s="384" t="n">
        <v>0</v>
      </c>
      <c r="CY31" s="384" t="n">
        <v>0</v>
      </c>
      <c r="CZ31" s="385" t="n">
        <v>0</v>
      </c>
      <c r="DA31" s="386" t="n">
        <v>0</v>
      </c>
      <c r="DB31" s="116"/>
    </row>
    <row r="32" customFormat="false" ht="15" hidden="false" customHeight="false" outlineLevel="0" collapsed="false">
      <c r="A32" s="39" t="str">
        <f aca="false">$C$1</f>
        <v>JP</v>
      </c>
      <c r="B32" s="39" t="s">
        <v>70</v>
      </c>
      <c r="C32" s="372"/>
      <c r="D32" s="39" t="s">
        <v>610</v>
      </c>
      <c r="E32" s="39"/>
      <c r="F32" s="39" t="str">
        <f aca="false">INDEX('Unique Asset List'!$D$4:$D$59,MATCH(B32,_CompoundList,0))</f>
        <v>PCD</v>
      </c>
      <c r="G32" s="373" t="n">
        <v>0</v>
      </c>
      <c r="H32" s="39" t="n">
        <v>2018</v>
      </c>
      <c r="I32" s="39" t="n">
        <v>6</v>
      </c>
      <c r="J32" s="374" t="n">
        <f aca="false">INDEX(PTRS!$D$6:$D$12,MATCH('7'!$F32,PTRS!$B$6:$B$12,0))</f>
        <v>0.1044225</v>
      </c>
      <c r="K32" s="186" t="n">
        <f aca="false">INDEX('Unique Asset List'!$I$4:$R$59,MATCH($B32,'Unique Asset List'!$B$4:$B$59,0),MATCH(K$8,'Unique Asset List'!$I$3:$R$3,0))</f>
        <v>0</v>
      </c>
      <c r="L32" s="186" t="n">
        <f aca="false">INDEX('Unique Asset List'!$I$4:$R$59,MATCH($B32,'Unique Asset List'!$B$4:$B$59,0),MATCH(L$8,'Unique Asset List'!$I$3:$R$3,0))</f>
        <v>0</v>
      </c>
      <c r="M32" s="186" t="n">
        <v>0</v>
      </c>
      <c r="N32" s="186" t="n">
        <f aca="false">INDEX('Unique Asset List'!$I$4:$R$59,MATCH($B32,'Unique Asset List'!$B$4:$B$59,0),MATCH(N$8,'Unique Asset List'!$I$3:$R$3,0))</f>
        <v>1</v>
      </c>
      <c r="O32" s="186" t="n">
        <f aca="false">INDEX('Unique Asset List'!$I$4:$R$59,MATCH($B32,'Unique Asset List'!$B$4:$B$59,0),MATCH(O$8,'Unique Asset List'!$I$3:$R$3,0))</f>
        <v>1</v>
      </c>
      <c r="P32" s="186" t="n">
        <f aca="false">INDEX('Unique Asset List'!$I$4:$R$59,MATCH($B32,'Unique Asset List'!$B$4:$B$59,0),MATCH(P$8,'Unique Asset List'!$I$3:$R$3,0))</f>
        <v>1</v>
      </c>
      <c r="Q32" s="186" t="n">
        <f aca="false">INDEX('Unique Asset List'!$I$4:$R$59,MATCH($B32,'Unique Asset List'!$B$4:$B$59,0),MATCH(Q$8,'Unique Asset List'!$I$3:$R$3,0))</f>
        <v>1</v>
      </c>
      <c r="R32" s="186" t="n">
        <f aca="false">INDEX('Unique Asset List'!$I$4:$R$59,MATCH($B32,'Unique Asset List'!$B$4:$B$59,0),MATCH(R$8,'Unique Asset List'!$I$3:$R$3,0))</f>
        <v>1</v>
      </c>
      <c r="S32" s="186" t="n">
        <f aca="false">INDEX('Unique Asset List'!$I$4:$R$59,MATCH($B32,'Unique Asset List'!$B$4:$B$59,0),MATCH(S$8,'Unique Asset List'!$I$3:$R$3,0))</f>
        <v>1</v>
      </c>
      <c r="T32" s="186" t="s">
        <v>67</v>
      </c>
      <c r="U32" s="186" t="n">
        <f aca="false">CA32/$CA$7</f>
        <v>0.917373035680426</v>
      </c>
      <c r="V32" s="186" t="n">
        <v>1</v>
      </c>
      <c r="W32" s="39" t="s">
        <v>67</v>
      </c>
      <c r="X32" s="39" t="n">
        <f aca="false">INDEX('Unique Asset List'!$AC$4:$AI$59,MATCH('7'!$B32,'Unique Asset List'!$B$4:$B$59,0),MATCH('7'!$C$1,'Unique Asset List'!$AC$3:$AI$3,0))</f>
        <v>2041</v>
      </c>
      <c r="Y32" s="39" t="n">
        <f aca="false">INDEX('Unique Asset List'!$AJ$4:$AP$59,MATCH('7'!$B32,'Unique Asset List'!$B$4:$B$59,0),MATCH('7'!$C$1,'Unique Asset List'!$AJ$3:$AP$3,0))</f>
        <v>6</v>
      </c>
      <c r="Z32" s="39" t="n">
        <f aca="false">INDEX('Unique Asset List'!$AX$4:$BD$59,MATCH('7'!$B32,'Unique Asset List'!$B$4:$B$59,0),MATCH('7'!$C$1,'Unique Asset List'!$AX$3:$BD$3,0))</f>
        <v>2049</v>
      </c>
      <c r="AA32" s="39" t="n">
        <f aca="false">INDEX('Unique Asset List'!$BE$4:$BK$59,MATCH('7'!$B32,'Unique Asset List'!$B$4:$B$59,0),MATCH('7'!$C$1,'Unique Asset List'!$BE$3:$BK$3,0))</f>
        <v>6</v>
      </c>
      <c r="AB32" s="375" t="n">
        <v>2.3276916</v>
      </c>
      <c r="AC32" s="375" t="n">
        <v>1.0028454</v>
      </c>
      <c r="AD32" s="375" t="n">
        <v>0.561</v>
      </c>
      <c r="AE32" s="376" t="n">
        <f aca="false">INDEX('Unique Asset List'!$CN$4:$CT$59,MATCH('7'!$B32,'Unique Asset List'!$B$4:$B$59,0),MATCH('7'!$C$1,'Unique Asset List'!$CN$3:$CT$3,0))</f>
        <v>0.16</v>
      </c>
      <c r="AF32" s="376" t="n">
        <f aca="false">INDEX('Unique Asset List'!$CU$4:$DA$59,MATCH('7'!$B32,'Unique Asset List'!$B$4:$B$59,0),MATCH('7'!$C$1,'Unique Asset List'!$CU$3:$DA$3,0))</f>
        <v>0.34</v>
      </c>
      <c r="AG32" s="376" t="n">
        <f aca="false">INDEX('Unique Asset List'!$BZ$4:$CF$59,MATCH('7'!$B32,'Unique Asset List'!$B$4:$B$59,0),MATCH('7'!$C$1,'Unique Asset List'!$BZ$3:$CF$3,0))</f>
        <v>0.16</v>
      </c>
      <c r="AH32" s="376" t="n">
        <f aca="false">INDEX('Unique Asset List'!$CG$4:$CM$59,MATCH('7'!$B32,'Unique Asset List'!$B$4:$B$59,0),MATCH('7'!$C$1,'Unique Asset List'!$CG$3:$CM$3,0))</f>
        <v>0.34</v>
      </c>
      <c r="AI32" s="377" t="n">
        <v>0.7</v>
      </c>
      <c r="AJ32" s="376" t="n">
        <f aca="false">INDEX('Unique Asset List'!$BL$4:$BR$59,MATCH('7'!$B32,'Unique Asset List'!$B$4:$B$59,0),MATCH('7'!$C$1,'Unique Asset List'!$BL$3:$BR$3,0))</f>
        <v>0.14</v>
      </c>
      <c r="AK32" s="376" t="n">
        <f aca="false">INDEX('Unique Asset List'!$BS$4:$BY$59,MATCH('7'!$B32,'Unique Asset List'!$B$4:$B$59,0),MATCH('7'!$C$1,'Unique Asset List'!$BS$3:$BY$3,0))</f>
        <v>0.15</v>
      </c>
      <c r="AL32" s="259" t="n">
        <v>169</v>
      </c>
      <c r="AM32" s="378" t="n">
        <f aca="false">INDEX(Simulation!$B$6:$H$6,MATCH($A32,Simulation!$B$1:$H$1,0))*(1+AN32)^((DATE(X32,Y32,15)-DATE(2017,1,15))/365.5)</f>
        <v>0.75</v>
      </c>
      <c r="AN32" s="379" t="n">
        <v>0</v>
      </c>
      <c r="AO32" s="380" t="n">
        <v>0.1</v>
      </c>
      <c r="AP32" s="377" t="n">
        <v>0.82</v>
      </c>
      <c r="AQ32" s="379" t="n">
        <v>0</v>
      </c>
      <c r="AR32" s="377" t="n">
        <f aca="false">AP32</f>
        <v>0.82</v>
      </c>
      <c r="AS32" s="381" t="n">
        <v>1</v>
      </c>
      <c r="AT32" s="382" t="n">
        <f aca="false">INDEX('Unique Asset List'!S$4:S$59,MATCH($B32,_CompoundList,0))</f>
        <v>1</v>
      </c>
      <c r="AU32" s="382" t="n">
        <f aca="false">INDEX('Unique Asset List'!T$4:T$59,MATCH($B32,_CompoundList,0))</f>
        <v>1</v>
      </c>
      <c r="AV32" s="382" t="n">
        <f aca="false">INDEX('Unique Asset List'!U$4:U$59,MATCH($B32,_CompoundList,0))</f>
        <v>1</v>
      </c>
      <c r="AW32" s="382" t="n">
        <f aca="false">INDEX('Unique Asset List'!V$4:V$59,MATCH($B32,_CompoundList,0))</f>
        <v>1</v>
      </c>
      <c r="AX32" s="382" t="n">
        <f aca="false">INDEX('Unique Asset List'!W$4:W$59,MATCH($B32,_CompoundList,0))</f>
        <v>1</v>
      </c>
      <c r="AY32" s="382" t="n">
        <f aca="false">INDEX('Unique Asset List'!X$4:X$59,MATCH($B32,_CompoundList,0))</f>
        <v>1</v>
      </c>
      <c r="AZ32" s="382" t="n">
        <f aca="false">INDEX('Unique Asset List'!Y$4:Y$59,MATCH($B32,_CompoundList,0))</f>
        <v>1</v>
      </c>
      <c r="BA32" s="382" t="n">
        <f aca="false">INDEX('Unique Asset List'!Z$4:Z$59,MATCH($B32,_CompoundList,0))</f>
        <v>1</v>
      </c>
      <c r="BB32" s="382" t="n">
        <f aca="false">INDEX('Unique Asset List'!AA$4:AA$59,MATCH($B32,_CompoundList,0))</f>
        <v>1</v>
      </c>
      <c r="BC32" s="382" t="n">
        <f aca="false">INDEX('Unique Asset List'!AB$4:AB$59,MATCH($B32,_CompoundList,0))</f>
        <v>1</v>
      </c>
      <c r="BD32" s="382" t="n">
        <f aca="false">INDEX('Unique Asset List'!$A$4:$A$76,MATCH(B32,'Unique Asset List'!$B$4:$B$76,0))</f>
        <v>32</v>
      </c>
      <c r="BE32" s="383" t="n">
        <f aca="false">IF($C$5="ON",CE32,MYRATING(_E1,$B32,Efficacy!$F$1))</f>
        <v>0</v>
      </c>
      <c r="BF32" s="384" t="n">
        <f aca="false">IF($C$5="ON",CF32,MYRATING(_E2,$B32,Efficacy!$F$1))</f>
        <v>0</v>
      </c>
      <c r="BG32" s="384" t="n">
        <f aca="false">IF($C$5="ON",CG32,MYRATING(_E3,$B32,Efficacy!$F$1))</f>
        <v>0</v>
      </c>
      <c r="BH32" s="384" t="n">
        <f aca="false">IF($C$5="ON",CH32,MYRATING(_E4,$B32,Efficacy!$F$1))</f>
        <v>0</v>
      </c>
      <c r="BI32" s="384" t="n">
        <f aca="false">IF($C$5="ON",CI32,MYRATING(_E5,$B32,Efficacy!$F$1))</f>
        <v>0</v>
      </c>
      <c r="BJ32" s="384" t="n">
        <f aca="false">IF($C$5="ON",CJ32,MYRATING(_E6,$B32,Efficacy!$F$1))</f>
        <v>0</v>
      </c>
      <c r="BK32" s="384" t="n">
        <f aca="false">IF($C$5="ON",CK32,MYRATING(_E7,$B32,Efficacy!$F$1))</f>
        <v>0</v>
      </c>
      <c r="BL32" s="384" t="n">
        <f aca="false">IF($C$5="ON",CL32,MYRATING(_E8,$B32,Efficacy!$F$1))</f>
        <v>0</v>
      </c>
      <c r="BM32" s="384" t="n">
        <f aca="false">IF($C$5="ON",CM32,MYRATING(_S1,$B32,Efficacy!$F$1))</f>
        <v>0</v>
      </c>
      <c r="BN32" s="384" t="n">
        <f aca="false">IF($C$5="ON",CN32,MYRATING(_S2,$B32,Efficacy!$F$1))</f>
        <v>0</v>
      </c>
      <c r="BO32" s="384" t="n">
        <f aca="false">IF($C$5="ON",CO32,MYRATING(_S3,$B32,Efficacy!$F$1))</f>
        <v>0</v>
      </c>
      <c r="BP32" s="384" t="n">
        <f aca="false">IF($C$5="ON",CP32,MYRATING(_S4,$B32,Efficacy!$F$1))</f>
        <v>0</v>
      </c>
      <c r="BQ32" s="384" t="n">
        <f aca="false">IF($C$5="ON",CQ32,MYRATING(_S5,$B32,Efficacy!$F$1))</f>
        <v>0</v>
      </c>
      <c r="BR32" s="384" t="n">
        <f aca="false">IF($C$5="ON",CR32,MYRATING(_S6,$B32,Efficacy!$F$1))</f>
        <v>0</v>
      </c>
      <c r="BS32" s="384" t="n">
        <f aca="false">IF($C$5="ON",CS32,MYRATING(_S7,$B32,Efficacy!$F$1))</f>
        <v>0</v>
      </c>
      <c r="BT32" s="384" t="n">
        <f aca="false">IF($C$5="ON",CT32,MYRATING(_D1,$B32,Efficacy!$F$1))</f>
        <v>0</v>
      </c>
      <c r="BU32" s="384" t="n">
        <f aca="false">IF($C$5="ON",CU32,MYRATING(_D2,$B32,Efficacy!$F$1))</f>
        <v>0</v>
      </c>
      <c r="BV32" s="384" t="n">
        <f aca="false">IF($C$5="ON",CV32,MYRATING(_D3,$B32,Efficacy!$F$1))</f>
        <v>0</v>
      </c>
      <c r="BW32" s="384" t="n">
        <f aca="false">IF($C$5="ON",CW32,MYRATING(_D4,$B32,Efficacy!$F$1))</f>
        <v>0</v>
      </c>
      <c r="BX32" s="384" t="n">
        <f aca="false">IF($C$5="ON",CX32,MYRATING(_B1G5,$B32,Barrier!$L$2))</f>
        <v>2</v>
      </c>
      <c r="BY32" s="384" t="n">
        <f aca="false">IF($C$5="ON",CY32,MYRATING(_B2,$B32,Barrier!$F$2))</f>
        <v>3</v>
      </c>
      <c r="BZ32" s="385" t="n">
        <f aca="false">IF($C$5="ON",CZ32,MYRATING(_B3,$B32,Barrier!$F$2))</f>
        <v>3</v>
      </c>
      <c r="CA32" s="386" t="n">
        <f aca="false">IF(C32="",CD32/$CD$7,0)</f>
        <v>0.0435996940273218</v>
      </c>
      <c r="CB32" s="387" t="n">
        <f aca="false">SUMPRODUCT($BX32:$BZ32,$BX$7:$BZ$7)</f>
        <v>2.8</v>
      </c>
      <c r="CC32" s="386" t="n">
        <f aca="false">CB32/$CB$7</f>
        <v>0.043343653250774</v>
      </c>
      <c r="CD32" s="388" t="n">
        <f aca="false">CC32^$X$4</f>
        <v>0.0197768396216992</v>
      </c>
      <c r="CE32" s="383" t="n">
        <v>0</v>
      </c>
      <c r="CF32" s="384" t="n">
        <v>0</v>
      </c>
      <c r="CG32" s="384" t="n">
        <v>0</v>
      </c>
      <c r="CH32" s="384" t="n">
        <v>0</v>
      </c>
      <c r="CI32" s="384" t="n">
        <v>0</v>
      </c>
      <c r="CJ32" s="384" t="n">
        <v>0</v>
      </c>
      <c r="CK32" s="384" t="n">
        <v>0</v>
      </c>
      <c r="CL32" s="384" t="n">
        <v>0</v>
      </c>
      <c r="CM32" s="384" t="n">
        <v>0</v>
      </c>
      <c r="CN32" s="384" t="n">
        <v>0</v>
      </c>
      <c r="CO32" s="384" t="n">
        <v>0</v>
      </c>
      <c r="CP32" s="384" t="n">
        <v>0</v>
      </c>
      <c r="CQ32" s="384" t="n">
        <v>0</v>
      </c>
      <c r="CR32" s="384" t="n">
        <v>0</v>
      </c>
      <c r="CS32" s="384" t="n">
        <v>0</v>
      </c>
      <c r="CT32" s="384" t="n">
        <v>0</v>
      </c>
      <c r="CU32" s="384" t="n">
        <v>0</v>
      </c>
      <c r="CV32" s="384" t="n">
        <v>0</v>
      </c>
      <c r="CW32" s="384" t="n">
        <v>0</v>
      </c>
      <c r="CX32" s="384" t="n">
        <v>0</v>
      </c>
      <c r="CY32" s="384" t="n">
        <v>0</v>
      </c>
      <c r="CZ32" s="385" t="n">
        <v>0</v>
      </c>
      <c r="DA32" s="386" t="n">
        <v>0</v>
      </c>
      <c r="DB32" s="116"/>
    </row>
  </sheetData>
  <mergeCells count="7">
    <mergeCell ref="A1:B1"/>
    <mergeCell ref="F1:I1"/>
    <mergeCell ref="J1:S1"/>
    <mergeCell ref="T1:W1"/>
    <mergeCell ref="T2:W2"/>
    <mergeCell ref="T3:W3"/>
    <mergeCell ref="T4:W4"/>
  </mergeCells>
  <dataValidations count="3">
    <dataValidation allowBlank="true" operator="between" showDropDown="false" showErrorMessage="true" showInputMessage="true" sqref="C1" type="list">
      <formula1>"US,FR,DE,ES,IT,UK,JP"</formula1>
      <formula2>0</formula2>
    </dataValidation>
    <dataValidation allowBlank="true" operator="between" showDropDown="false" showErrorMessage="true" showInputMessage="true" sqref="C5" type="list">
      <formula1>"ON,OFF"</formula1>
      <formula2>0</formula2>
    </dataValidation>
    <dataValidation allowBlank="true" operator="between" showDropDown="false" showErrorMessage="true" showInputMessage="true" sqref="J1:S1" type="list">
      <formula1>'Unique Asset List'!$I$3:$R$3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9" activeCellId="0" sqref="G9"/>
    </sheetView>
  </sheetViews>
  <sheetFormatPr defaultRowHeight="15" zeroHeight="false" outlineLevelRow="0" outlineLevelCol="0"/>
  <cols>
    <col collapsed="false" customWidth="true" hidden="false" outlineLevel="0" max="1" min="1" style="0" width="6.86"/>
    <col collapsed="false" customWidth="true" hidden="false" outlineLevel="0" max="2" min="2" style="0" width="24.29"/>
    <col collapsed="false" customWidth="true" hidden="false" outlineLevel="0" max="3" min="3" style="0" width="6.57"/>
    <col collapsed="false" customWidth="false" hidden="false" outlineLevel="0" max="4" min="4" style="0" width="11.42"/>
    <col collapsed="false" customWidth="true" hidden="false" outlineLevel="0" max="5" min="5" style="0" width="8.29"/>
    <col collapsed="false" customWidth="true" hidden="false" outlineLevel="0" max="6" min="6" style="0" width="8.42"/>
    <col collapsed="false" customWidth="true" hidden="false" outlineLevel="0" max="7" min="7" style="0" width="5.57"/>
    <col collapsed="false" customWidth="true" hidden="false" outlineLevel="0" max="8" min="8" style="0" width="4.43"/>
    <col collapsed="false" customWidth="true" hidden="false" outlineLevel="0" max="9" min="9" style="0" width="3.99"/>
    <col collapsed="false" customWidth="true" hidden="false" outlineLevel="0" max="10" min="10" style="0" width="4.86"/>
    <col collapsed="false" customWidth="true" hidden="false" outlineLevel="0" max="19" min="11" style="0" width="5.14"/>
    <col collapsed="false" customWidth="true" hidden="false" outlineLevel="0" max="20" min="20" style="0" width="21.71"/>
    <col collapsed="false" customWidth="true" hidden="false" outlineLevel="0" max="21" min="21" style="0" width="7.15"/>
    <col collapsed="false" customWidth="true" hidden="false" outlineLevel="0" max="22" min="22" style="0" width="4.86"/>
    <col collapsed="false" customWidth="true" hidden="false" outlineLevel="0" max="23" min="23" style="0" width="8.71"/>
    <col collapsed="false" customWidth="true" hidden="false" outlineLevel="0" max="24" min="24" style="0" width="4.86"/>
    <col collapsed="false" customWidth="true" hidden="false" outlineLevel="0" max="25" min="25" style="0" width="3.14"/>
    <col collapsed="false" customWidth="true" hidden="false" outlineLevel="0" max="30" min="26" style="0" width="5.01"/>
    <col collapsed="false" customWidth="true" hidden="false" outlineLevel="0" max="34" min="31" style="0" width="4.71"/>
    <col collapsed="false" customWidth="true" hidden="false" outlineLevel="0" max="35" min="35" style="0" width="4.43"/>
    <col collapsed="false" customWidth="true" hidden="false" outlineLevel="0" max="37" min="36" style="0" width="4.71"/>
    <col collapsed="false" customWidth="true" hidden="false" outlineLevel="0" max="38" min="38" style="344" width="3.99"/>
    <col collapsed="false" customWidth="true" hidden="false" outlineLevel="0" max="39" min="39" style="344" width="6.15"/>
    <col collapsed="false" customWidth="true" hidden="false" outlineLevel="0" max="40" min="40" style="344" width="6.71"/>
    <col collapsed="false" customWidth="true" hidden="false" outlineLevel="0" max="41" min="41" style="344" width="4.57"/>
    <col collapsed="false" customWidth="true" hidden="false" outlineLevel="0" max="42" min="42" style="0" width="3.99"/>
    <col collapsed="false" customWidth="true" hidden="false" outlineLevel="0" max="43" min="43" style="344" width="4.43"/>
    <col collapsed="false" customWidth="true" hidden="false" outlineLevel="0" max="44" min="44" style="0" width="5.28"/>
    <col collapsed="false" customWidth="true" hidden="false" outlineLevel="0" max="45" min="45" style="0" width="4.57"/>
    <col collapsed="false" customWidth="true" hidden="false" outlineLevel="0" max="55" min="46" style="0" width="2.85"/>
    <col collapsed="false" customWidth="true" hidden="false" outlineLevel="0" max="56" min="56" style="0" width="3.29"/>
    <col collapsed="false" customWidth="true" hidden="false" outlineLevel="0" max="60" min="57" style="345" width="7.71"/>
    <col collapsed="false" customWidth="true" hidden="false" outlineLevel="0" max="1025" min="61" style="0" width="8.67"/>
  </cols>
  <sheetData>
    <row r="1" customFormat="false" ht="15" hidden="false" customHeight="false" outlineLevel="0" collapsed="false">
      <c r="A1" s="346" t="s">
        <v>822</v>
      </c>
      <c r="B1" s="346"/>
      <c r="C1" s="347" t="s">
        <v>127</v>
      </c>
      <c r="D1" s="348"/>
      <c r="E1" s="348"/>
      <c r="F1" s="349" t="s">
        <v>823</v>
      </c>
      <c r="G1" s="349"/>
      <c r="H1" s="349"/>
      <c r="I1" s="349"/>
      <c r="J1" s="350" t="str">
        <f aca="false">'Unique Asset List'!I2</f>
        <v>Portfolio 190214</v>
      </c>
      <c r="K1" s="350"/>
      <c r="L1" s="350"/>
      <c r="M1" s="350"/>
      <c r="N1" s="350"/>
      <c r="O1" s="350"/>
      <c r="P1" s="350"/>
      <c r="Q1" s="350"/>
      <c r="R1" s="350"/>
      <c r="S1" s="350"/>
      <c r="T1" s="346" t="s">
        <v>824</v>
      </c>
      <c r="U1" s="346"/>
      <c r="V1" s="346"/>
      <c r="W1" s="346"/>
      <c r="X1" s="351" t="n">
        <v>3</v>
      </c>
      <c r="BF1" s="352"/>
    </row>
    <row r="2" customFormat="false" ht="15" hidden="false" customHeight="false" outlineLevel="0" collapsed="false">
      <c r="B2" s="0" t="s">
        <v>825</v>
      </c>
      <c r="C2" s="353" t="n">
        <v>3</v>
      </c>
      <c r="T2" s="346" t="s">
        <v>826</v>
      </c>
      <c r="U2" s="346"/>
      <c r="V2" s="346"/>
      <c r="W2" s="346"/>
      <c r="X2" s="351" t="n">
        <v>0.2</v>
      </c>
      <c r="BF2" s="352"/>
    </row>
    <row r="3" customFormat="false" ht="15" hidden="false" customHeight="false" outlineLevel="0" collapsed="false">
      <c r="B3" s="0" t="s">
        <v>827</v>
      </c>
      <c r="C3" s="353" t="n">
        <v>2</v>
      </c>
      <c r="T3" s="346" t="s">
        <v>828</v>
      </c>
      <c r="U3" s="346"/>
      <c r="V3" s="346"/>
      <c r="W3" s="346"/>
      <c r="X3" s="351" t="n">
        <v>-0.5</v>
      </c>
      <c r="BF3" s="352"/>
    </row>
    <row r="4" customFormat="false" ht="15" hidden="false" customHeight="false" outlineLevel="0" collapsed="false">
      <c r="B4" s="0" t="s">
        <v>829</v>
      </c>
      <c r="C4" s="355" t="n">
        <v>0.01</v>
      </c>
      <c r="T4" s="346" t="s">
        <v>830</v>
      </c>
      <c r="U4" s="346"/>
      <c r="V4" s="346"/>
      <c r="W4" s="346"/>
      <c r="X4" s="356" t="n">
        <v>1.25</v>
      </c>
      <c r="BF4" s="352"/>
    </row>
    <row r="5" customFormat="false" ht="15" hidden="false" customHeight="false" outlineLevel="0" collapsed="false">
      <c r="B5" s="0" t="s">
        <v>831</v>
      </c>
      <c r="C5" s="356" t="s">
        <v>832</v>
      </c>
      <c r="D5" s="357"/>
      <c r="U5" s="358"/>
      <c r="V5" s="359"/>
      <c r="BF5" s="352"/>
    </row>
    <row r="6" customFormat="false" ht="15" hidden="false" customHeight="false" outlineLevel="0" collapsed="false">
      <c r="BF6" s="352"/>
    </row>
    <row r="7" customFormat="false" ht="15" hidden="false" customHeight="false" outlineLevel="0" collapsed="false">
      <c r="G7" s="359"/>
      <c r="BE7" s="361" t="n">
        <f aca="false">MAX(BE9:BE36)</f>
        <v>0.0652822124618647</v>
      </c>
      <c r="BF7" s="362" t="n">
        <f aca="false">SUMIF($C$21:$C$36,"",BF9:BF42)</f>
        <v>44.2</v>
      </c>
      <c r="BG7" s="390"/>
      <c r="BH7" s="364" t="n">
        <f aca="false">SUMIF($C$21:$C$36,"",BH21:BH36)</f>
        <v>0.53067529152838</v>
      </c>
    </row>
    <row r="8" customFormat="false" ht="148.5" hidden="false" customHeight="true" outlineLevel="0" collapsed="false">
      <c r="A8" s="366" t="s">
        <v>128</v>
      </c>
      <c r="B8" s="366" t="s">
        <v>833</v>
      </c>
      <c r="C8" s="367" t="s">
        <v>834</v>
      </c>
      <c r="D8" s="367" t="s">
        <v>547</v>
      </c>
      <c r="E8" s="367" t="s">
        <v>548</v>
      </c>
      <c r="F8" s="367" t="s">
        <v>546</v>
      </c>
      <c r="G8" s="367" t="s">
        <v>835</v>
      </c>
      <c r="H8" s="367" t="s">
        <v>836</v>
      </c>
      <c r="I8" s="367" t="s">
        <v>837</v>
      </c>
      <c r="J8" s="368" t="str">
        <f aca="false" t="array" ref="J8:S8">'Unique Asset List'!I3:R3</f>
        <v>Benchmark</v>
      </c>
      <c r="K8" s="368" t="str">
        <v>Esketamine Clean</v>
      </c>
      <c r="L8" s="368" t="str">
        <v>Esketamine + Seltorexant Clean</v>
      </c>
      <c r="M8" s="368" t="str">
        <v>2018 Adjusted Benchmark Scenario</v>
      </c>
      <c r="N8" s="368" t="str">
        <v>Portfolio 190214</v>
      </c>
      <c r="O8" s="368" t="str">
        <v>Esketamine + Selt=0 Faah=0</v>
      </c>
      <c r="P8" s="368" t="str">
        <v>Esketamine + Selt=1 Faah=0</v>
      </c>
      <c r="Q8" s="368" t="str">
        <v>Esketamine + Selt=0 Faah=1</v>
      </c>
      <c r="R8" s="368" t="str">
        <v>Esketamine + Selt=1 Faah=1</v>
      </c>
      <c r="S8" s="368" t="str">
        <v>Scenario Sage217=ON Selt+Faah=OFF</v>
      </c>
      <c r="T8" s="367" t="s">
        <v>838</v>
      </c>
      <c r="U8" s="367" t="s">
        <v>650</v>
      </c>
      <c r="V8" s="367" t="s">
        <v>839</v>
      </c>
      <c r="W8" s="367" t="s">
        <v>840</v>
      </c>
      <c r="X8" s="367" t="s">
        <v>512</v>
      </c>
      <c r="Y8" s="367" t="s">
        <v>513</v>
      </c>
      <c r="Z8" s="367" t="s">
        <v>514</v>
      </c>
      <c r="AA8" s="367" t="s">
        <v>515</v>
      </c>
      <c r="AB8" s="367" t="s">
        <v>135</v>
      </c>
      <c r="AC8" s="367" t="s">
        <v>136</v>
      </c>
      <c r="AD8" s="367" t="s">
        <v>137</v>
      </c>
      <c r="AE8" s="367" t="s">
        <v>841</v>
      </c>
      <c r="AF8" s="367" t="s">
        <v>842</v>
      </c>
      <c r="AG8" s="367" t="s">
        <v>539</v>
      </c>
      <c r="AH8" s="367" t="s">
        <v>540</v>
      </c>
      <c r="AI8" s="367" t="s">
        <v>843</v>
      </c>
      <c r="AJ8" s="367" t="s">
        <v>537</v>
      </c>
      <c r="AK8" s="367" t="s">
        <v>538</v>
      </c>
      <c r="AL8" s="367" t="s">
        <v>844</v>
      </c>
      <c r="AM8" s="367" t="s">
        <v>845</v>
      </c>
      <c r="AN8" s="367" t="s">
        <v>846</v>
      </c>
      <c r="AO8" s="367" t="s">
        <v>847</v>
      </c>
      <c r="AP8" s="367" t="s">
        <v>848</v>
      </c>
      <c r="AQ8" s="367" t="s">
        <v>849</v>
      </c>
      <c r="AR8" s="367" t="s">
        <v>850</v>
      </c>
      <c r="AS8" s="367" t="s">
        <v>851</v>
      </c>
      <c r="AT8" s="367" t="str">
        <f aca="false" t="array" ref="AT8:BC8">'Unique Asset List'!S3:AB3</f>
        <v>Scenario Spravato Only</v>
      </c>
      <c r="AU8" s="367" t="str">
        <v>Scenario Spravato + Seltorexant</v>
      </c>
      <c r="AV8" s="367" t="str">
        <v>Scenario Spravato + FAAHi</v>
      </c>
      <c r="AW8" s="367" t="str">
        <v>Scenario Spravato + Seltorexant + FAAHi</v>
      </c>
      <c r="AX8" s="367" t="str">
        <v>Scenario 185819579029920</v>
      </c>
      <c r="AY8" s="367" t="str">
        <v>Sceanario Random Iteration 6</v>
      </c>
      <c r="AZ8" s="367" t="str">
        <v>Scenario Random Iteration 7</v>
      </c>
      <c r="BA8" s="367" t="str">
        <v>Scenario Random Iteration 8</v>
      </c>
      <c r="BB8" s="367" t="str">
        <v>Scenario Random Iteration 9</v>
      </c>
      <c r="BC8" s="367" t="str">
        <v>Scenario Random Iteration 10</v>
      </c>
      <c r="BD8" s="367" t="s">
        <v>852</v>
      </c>
      <c r="BE8" s="371" t="s">
        <v>853</v>
      </c>
      <c r="BF8" s="371" t="s">
        <v>138</v>
      </c>
      <c r="BG8" s="371" t="s">
        <v>854</v>
      </c>
      <c r="BH8" s="371" t="s">
        <v>855</v>
      </c>
    </row>
    <row r="9" customFormat="false" ht="15" hidden="false" customHeight="false" outlineLevel="0" collapsed="false">
      <c r="A9" s="39" t="str">
        <f aca="false">$C$1</f>
        <v>IT</v>
      </c>
      <c r="B9" s="39" t="s">
        <v>72</v>
      </c>
      <c r="C9" s="372"/>
      <c r="D9" s="39" t="s">
        <v>592</v>
      </c>
      <c r="E9" s="39"/>
      <c r="F9" s="39" t="s">
        <v>579</v>
      </c>
      <c r="G9" s="373" t="n">
        <v>0.405293896523077</v>
      </c>
      <c r="H9" s="39" t="n">
        <v>2018</v>
      </c>
      <c r="I9" s="39" t="n">
        <v>6</v>
      </c>
      <c r="J9" s="374" t="n">
        <v>1</v>
      </c>
      <c r="K9" s="186" t="n">
        <v>1</v>
      </c>
      <c r="L9" s="186" t="n">
        <v>1</v>
      </c>
      <c r="M9" s="186" t="n">
        <v>1</v>
      </c>
      <c r="N9" s="186" t="n">
        <v>1</v>
      </c>
      <c r="O9" s="186" t="n">
        <v>1</v>
      </c>
      <c r="P9" s="186" t="n">
        <v>1</v>
      </c>
      <c r="Q9" s="186" t="n">
        <v>1</v>
      </c>
      <c r="R9" s="186" t="n">
        <v>1</v>
      </c>
      <c r="S9" s="186" t="n">
        <v>1</v>
      </c>
      <c r="T9" s="186"/>
      <c r="U9" s="186" t="n">
        <f aca="false">BE9/$BE$7</f>
        <v>0.836209537340873</v>
      </c>
      <c r="V9" s="186" t="n">
        <v>1</v>
      </c>
      <c r="W9" s="39" t="str">
        <f aca="false">INDEX('Unique Asset List'!$C$4:$C$76,MATCH($B9,'Unique Asset List'!$B$4:$B$76,0))</f>
        <v>Benzo</v>
      </c>
      <c r="X9" s="39" t="n">
        <f aca="false">INDEX('Unique Asset List'!$AC$4:$AI$100,MATCH($B9,'Unique Asset List'!$B$4:$B$100,0),MATCH($C$1,'Unique Asset List'!$AC$3:$AI$3,0))</f>
        <v>1980</v>
      </c>
      <c r="Y9" s="39" t="n">
        <f aca="false">INDEX('Unique Asset List'!$AJ$4:$AP$100,MATCH($B9,'Unique Asset List'!$B$4:$B$100,0),MATCH($C$1,'Unique Asset List'!$AJ$3:$AP$3,0))</f>
        <v>9</v>
      </c>
      <c r="Z9" s="39" t="n">
        <f aca="false">INDEX('Unique Asset List'!$AX$4:$BD$100,MATCH($B9,'Unique Asset List'!$B$4:$B$100,0),MATCH($C$1,'Unique Asset List'!$AX$3:$BD$3,0))</f>
        <v>1990</v>
      </c>
      <c r="AA9" s="39" t="n">
        <f aca="false">INDEX('Unique Asset List'!$BE$4:$BK$100,MATCH($B9,'Unique Asset List'!$B$4:$B$100,0),MATCH($C$1,'Unique Asset List'!$BE$3:$BK$3,0))</f>
        <v>9</v>
      </c>
      <c r="AB9" s="375" t="n">
        <f aca="false">INDEX('IT-Efficacy Acceptability'!$C$12:$C$52,MATCH($B9,'IT-Efficacy Acceptability'!$B$12:$B$52,0))</f>
        <v>1.104892</v>
      </c>
      <c r="AC9" s="375" t="n">
        <f aca="false">INDEX('IT-Efficacy Acceptability'!$E$12:$E$52,MATCH($B9,'IT-Efficacy Acceptability'!$B$12:$B$52,0))</f>
        <v>0.83081</v>
      </c>
      <c r="AD9" s="375" t="n">
        <f aca="false">INDEX('IT-Efficacy Acceptability'!$F$12:$F$52,MATCH($B9,'IT-Efficacy Acceptability'!$B$12:$B$52,0))</f>
        <v>0.38188783578</v>
      </c>
      <c r="AE9" s="376" t="n">
        <f aca="false">INDEX('Unique Asset List'!$CN$4:$CT$100,MATCH($B9,'Unique Asset List'!$B$4:$B$100,0),MATCH($C$1,'Unique Asset List'!$CN$3:$CT$3,0))</f>
        <v>0.18</v>
      </c>
      <c r="AF9" s="376" t="n">
        <f aca="false">INDEX('Unique Asset List'!$CU$4:$DA$100,MATCH($B9,'Unique Asset List'!$B$4:$B$100,0),MATCH($C$1,'Unique Asset List'!$CU$3:$DA$3,0))</f>
        <v>0.32</v>
      </c>
      <c r="AG9" s="376" t="n">
        <f aca="false">INDEX('Unique Asset List'!$BZ$4:$CF$100,MATCH($B9,'Unique Asset List'!$B$4:$B$100,0),MATCH($C$1,'Unique Asset List'!$BZ$3:$CF$3,0))</f>
        <v>0.18</v>
      </c>
      <c r="AH9" s="376" t="n">
        <f aca="false">INDEX('Unique Asset List'!$CG$4:$CM$100,MATCH($B9,'Unique Asset List'!$B$4:$B$100,0),MATCH($C$1,'Unique Asset List'!$CG$3:$CM$3,0))</f>
        <v>0.32</v>
      </c>
      <c r="AI9" s="377" t="n">
        <v>0.961879633498678</v>
      </c>
      <c r="AJ9" s="376" t="n">
        <f aca="false">INDEX('Unique Asset List'!$BL$4:$BR$100,MATCH($B9,'Unique Asset List'!$B$4:$B$100,0),MATCH($C$1,'Unique Asset List'!$BL$3:$BR$3,0))</f>
        <v>0.323142843416298</v>
      </c>
      <c r="AK9" s="376" t="n">
        <f aca="false">INDEX('Unique Asset List'!$BS$4:$BY$100,MATCH($B9,'Unique Asset List'!$B$4:$B$100,0),MATCH($C$1,'Unique Asset List'!$BS$3:$BY$3,0))</f>
        <v>0.617682164779912</v>
      </c>
      <c r="AL9" s="39" t="n">
        <v>169</v>
      </c>
      <c r="AM9" s="378" t="n">
        <f aca="false">INDEX(Simulation!$B$6:$H$6,MATCH($A9,Simulation!$B$1:$H$1,0))*(1+AN9)^((DATE(X9,Y9,15)-DATE(2017,1,15))/365.5)</f>
        <v>3.5</v>
      </c>
      <c r="AN9" s="379" t="n">
        <v>0</v>
      </c>
      <c r="AO9" s="380" t="n">
        <v>0.1</v>
      </c>
      <c r="AP9" s="377" t="n">
        <v>0.82</v>
      </c>
      <c r="AQ9" s="379" t="n">
        <v>0</v>
      </c>
      <c r="AR9" s="377" t="n">
        <f aca="false">AP9</f>
        <v>0.82</v>
      </c>
      <c r="AS9" s="381" t="n">
        <v>1</v>
      </c>
      <c r="AT9" s="382" t="n">
        <v>1</v>
      </c>
      <c r="AU9" s="382" t="n">
        <v>1</v>
      </c>
      <c r="AV9" s="382" t="n">
        <v>1</v>
      </c>
      <c r="AW9" s="382" t="n">
        <v>1</v>
      </c>
      <c r="AX9" s="382" t="n">
        <v>1</v>
      </c>
      <c r="AY9" s="382" t="n">
        <v>1</v>
      </c>
      <c r="AZ9" s="382" t="n">
        <v>1</v>
      </c>
      <c r="BA9" s="382" t="n">
        <v>1</v>
      </c>
      <c r="BB9" s="382" t="n">
        <v>1</v>
      </c>
      <c r="BC9" s="382" t="n">
        <v>1</v>
      </c>
      <c r="BD9" s="382" t="n">
        <f aca="false">INDEX('Unique Asset List'!$A$4:$A$76,MATCH(B9,'Unique Asset List'!$B$4:$B$76,0))</f>
        <v>77</v>
      </c>
      <c r="BE9" s="386" t="n">
        <f aca="false">IF(C9="",BH9/$BH$7,0)</f>
        <v>0.0545896086793245</v>
      </c>
      <c r="BF9" s="391" t="n">
        <f aca="false">INDEX('IT-Efficacy Acceptability'!$G$12:$G$52,MATCH($B9,'IT-Efficacy Acceptability'!$B$12:$B$52,0))</f>
        <v>2.6</v>
      </c>
      <c r="BG9" s="386" t="n">
        <f aca="false">BF9/$BF$7</f>
        <v>0.0588235294117647</v>
      </c>
      <c r="BH9" s="392" t="n">
        <f aca="false">BG9^$X$4</f>
        <v>0.0289693565003207</v>
      </c>
      <c r="BI9" s="116"/>
    </row>
    <row r="10" customFormat="false" ht="15" hidden="false" customHeight="false" outlineLevel="0" collapsed="false">
      <c r="A10" s="39" t="str">
        <f aca="false">$C$1</f>
        <v>IT</v>
      </c>
      <c r="B10" s="39" t="s">
        <v>55</v>
      </c>
      <c r="C10" s="372"/>
      <c r="D10" s="39" t="s">
        <v>592</v>
      </c>
      <c r="E10" s="39"/>
      <c r="F10" s="39" t="s">
        <v>579</v>
      </c>
      <c r="G10" s="373" t="n">
        <v>0.0534899350501811</v>
      </c>
      <c r="H10" s="39" t="n">
        <v>2018</v>
      </c>
      <c r="I10" s="39" t="n">
        <v>6</v>
      </c>
      <c r="J10" s="374" t="n">
        <v>1</v>
      </c>
      <c r="K10" s="186" t="n">
        <v>1</v>
      </c>
      <c r="L10" s="186" t="n">
        <v>1</v>
      </c>
      <c r="M10" s="186" t="n">
        <v>1</v>
      </c>
      <c r="N10" s="186" t="n">
        <v>1</v>
      </c>
      <c r="O10" s="186" t="n">
        <v>1</v>
      </c>
      <c r="P10" s="186" t="n">
        <v>1</v>
      </c>
      <c r="Q10" s="186" t="n">
        <v>1</v>
      </c>
      <c r="R10" s="186" t="n">
        <v>1</v>
      </c>
      <c r="S10" s="186" t="n">
        <v>1</v>
      </c>
      <c r="T10" s="186"/>
      <c r="U10" s="186" t="n">
        <f aca="false">BE10/$BE$7</f>
        <v>1</v>
      </c>
      <c r="V10" s="186" t="n">
        <v>1</v>
      </c>
      <c r="W10" s="39" t="str">
        <f aca="false">INDEX('Unique Asset List'!$C$4:$C$76,MATCH($B10,'Unique Asset List'!$B$4:$B$76,0))</f>
        <v>TCA</v>
      </c>
      <c r="X10" s="39" t="n">
        <f aca="false">INDEX('Unique Asset List'!$AC$4:$AI$100,MATCH($B10,'Unique Asset List'!$B$4:$B$100,0),MATCH($C$1,'Unique Asset List'!$AC$3:$AI$3,0))</f>
        <v>2003</v>
      </c>
      <c r="Y10" s="39" t="n">
        <f aca="false">INDEX('Unique Asset List'!$AJ$4:$AP$100,MATCH($B10,'Unique Asset List'!$B$4:$B$100,0),MATCH($C$1,'Unique Asset List'!$AJ$3:$AP$3,0))</f>
        <v>1</v>
      </c>
      <c r="Z10" s="39" t="n">
        <f aca="false">INDEX('Unique Asset List'!$AX$4:$BD$100,MATCH($B10,'Unique Asset List'!$B$4:$B$100,0),MATCH($C$1,'Unique Asset List'!$AX$3:$BD$3,0))</f>
        <v>2013</v>
      </c>
      <c r="AA10" s="39" t="n">
        <f aca="false">INDEX('Unique Asset List'!$BE$4:$BK$100,MATCH($B10,'Unique Asset List'!$B$4:$B$100,0),MATCH($C$1,'Unique Asset List'!$BE$3:$BK$3,0))</f>
        <v>1</v>
      </c>
      <c r="AB10" s="375" t="n">
        <f aca="false">INDEX('IT-Efficacy Acceptability'!$C$12:$C$52,MATCH($B10,'IT-Efficacy Acceptability'!$B$12:$B$52,0))</f>
        <v>1.9669438</v>
      </c>
      <c r="AC10" s="375" t="n">
        <f aca="false">INDEX('IT-Efficacy Acceptability'!$E$12:$E$52,MATCH($B10,'IT-Efficacy Acceptability'!$B$12:$B$52,0))</f>
        <v>0.5497653</v>
      </c>
      <c r="AD10" s="375" t="n">
        <f aca="false">INDEX('IT-Efficacy Acceptability'!$F$12:$F$52,MATCH($B10,'IT-Efficacy Acceptability'!$B$12:$B$52,0))</f>
        <v>0.34186063164</v>
      </c>
      <c r="AE10" s="376" t="n">
        <f aca="false">INDEX('Unique Asset List'!$CN$4:$CT$100,MATCH($B10,'Unique Asset List'!$B$4:$B$100,0),MATCH($C$1,'Unique Asset List'!$CN$3:$CT$3,0))</f>
        <v>0.18</v>
      </c>
      <c r="AF10" s="376" t="n">
        <f aca="false">INDEX('Unique Asset List'!$CU$4:$DA$100,MATCH($B10,'Unique Asset List'!$B$4:$B$100,0),MATCH($C$1,'Unique Asset List'!$CU$3:$DA$3,0))</f>
        <v>0.32</v>
      </c>
      <c r="AG10" s="376" t="n">
        <f aca="false">INDEX('Unique Asset List'!$BZ$4:$CF$100,MATCH($B10,'Unique Asset List'!$B$4:$B$100,0),MATCH($C$1,'Unique Asset List'!$BZ$3:$CF$3,0))</f>
        <v>0.18</v>
      </c>
      <c r="AH10" s="376" t="n">
        <f aca="false">INDEX('Unique Asset List'!$CG$4:$CM$100,MATCH($B10,'Unique Asset List'!$B$4:$B$100,0),MATCH($C$1,'Unique Asset List'!$CG$3:$CM$3,0))</f>
        <v>0.32</v>
      </c>
      <c r="AI10" s="377" t="n">
        <v>0.961879633498678</v>
      </c>
      <c r="AJ10" s="376" t="n">
        <f aca="false">INDEX('Unique Asset List'!$BL$4:$BR$100,MATCH($B10,'Unique Asset List'!$B$4:$B$100,0),MATCH($C$1,'Unique Asset List'!$BL$3:$BR$3,0))</f>
        <v>0.323142843416298</v>
      </c>
      <c r="AK10" s="376" t="n">
        <f aca="false">INDEX('Unique Asset List'!$BS$4:$BY$100,MATCH($B10,'Unique Asset List'!$B$4:$B$100,0),MATCH($C$1,'Unique Asset List'!$BS$3:$BY$3,0))</f>
        <v>0.617682164779912</v>
      </c>
      <c r="AL10" s="39" t="n">
        <v>169</v>
      </c>
      <c r="AM10" s="378" t="n">
        <f aca="false">INDEX(Simulation!$B$6:$H$6,MATCH($A10,Simulation!$B$1:$H$1,0))*(1+AN10)^((DATE(X10,Y10,15)-DATE(2017,1,15))/365.5)</f>
        <v>3.5</v>
      </c>
      <c r="AN10" s="379" t="n">
        <v>0</v>
      </c>
      <c r="AO10" s="380" t="n">
        <v>0.1</v>
      </c>
      <c r="AP10" s="377" t="n">
        <v>0.82</v>
      </c>
      <c r="AQ10" s="379" t="n">
        <v>0</v>
      </c>
      <c r="AR10" s="377" t="n">
        <f aca="false">AP10</f>
        <v>0.82</v>
      </c>
      <c r="AS10" s="381" t="n">
        <v>1</v>
      </c>
      <c r="AT10" s="382" t="n">
        <v>1</v>
      </c>
      <c r="AU10" s="382" t="n">
        <v>1</v>
      </c>
      <c r="AV10" s="382" t="n">
        <v>1</v>
      </c>
      <c r="AW10" s="382" t="n">
        <v>1</v>
      </c>
      <c r="AX10" s="382" t="n">
        <v>1</v>
      </c>
      <c r="AY10" s="382" t="n">
        <v>1</v>
      </c>
      <c r="AZ10" s="382" t="n">
        <v>1</v>
      </c>
      <c r="BA10" s="382" t="n">
        <v>1</v>
      </c>
      <c r="BB10" s="382" t="n">
        <v>1</v>
      </c>
      <c r="BC10" s="382" t="n">
        <v>1</v>
      </c>
      <c r="BD10" s="382" t="n">
        <f aca="false">INDEX('Unique Asset List'!$A$4:$A$76,MATCH(B10,'Unique Asset List'!$B$4:$B$76,0))</f>
        <v>78</v>
      </c>
      <c r="BE10" s="386" t="n">
        <f aca="false">IF(C10="",BH10/$BH$7,0)</f>
        <v>0.0652822124618647</v>
      </c>
      <c r="BF10" s="391" t="n">
        <f aca="false">INDEX('IT-Efficacy Acceptability'!$G$12:$G$52,MATCH($B10,'IT-Efficacy Acceptability'!$B$12:$B$52,0))</f>
        <v>3</v>
      </c>
      <c r="BG10" s="386" t="n">
        <f aca="false">BF10/$BF$7</f>
        <v>0.0678733031674208</v>
      </c>
      <c r="BH10" s="392" t="n">
        <f aca="false">BG10^$X$4</f>
        <v>0.0346436571298177</v>
      </c>
      <c r="BI10" s="116"/>
    </row>
    <row r="11" customFormat="false" ht="15" hidden="false" customHeight="false" outlineLevel="0" collapsed="false">
      <c r="A11" s="39" t="str">
        <f aca="false">$C$1</f>
        <v>IT</v>
      </c>
      <c r="B11" s="39" t="s">
        <v>56</v>
      </c>
      <c r="C11" s="372"/>
      <c r="D11" s="39" t="s">
        <v>592</v>
      </c>
      <c r="E11" s="39"/>
      <c r="F11" s="39" t="s">
        <v>579</v>
      </c>
      <c r="G11" s="373" t="n">
        <v>0.0400529126786896</v>
      </c>
      <c r="H11" s="39" t="n">
        <v>2018</v>
      </c>
      <c r="I11" s="39" t="n">
        <v>6</v>
      </c>
      <c r="J11" s="374" t="n">
        <v>1</v>
      </c>
      <c r="K11" s="186" t="n">
        <v>1</v>
      </c>
      <c r="L11" s="186" t="n">
        <v>1</v>
      </c>
      <c r="M11" s="186" t="n">
        <v>1</v>
      </c>
      <c r="N11" s="186" t="n">
        <v>1</v>
      </c>
      <c r="O11" s="186" t="n">
        <v>1</v>
      </c>
      <c r="P11" s="186" t="n">
        <v>1</v>
      </c>
      <c r="Q11" s="186" t="n">
        <v>1</v>
      </c>
      <c r="R11" s="186" t="n">
        <v>1</v>
      </c>
      <c r="S11" s="186" t="n">
        <v>1</v>
      </c>
      <c r="T11" s="186"/>
      <c r="U11" s="186" t="n">
        <f aca="false">BE11/$BE$7</f>
        <v>0.917373035680426</v>
      </c>
      <c r="V11" s="186" t="n">
        <v>1</v>
      </c>
      <c r="W11" s="39" t="str">
        <f aca="false">INDEX('Unique Asset List'!$C$4:$C$76,MATCH($B11,'Unique Asset List'!$B$4:$B$76,0))</f>
        <v>AAPS</v>
      </c>
      <c r="X11" s="39" t="n">
        <f aca="false">INDEX('Unique Asset List'!$AC$4:$AI$100,MATCH($B11,'Unique Asset List'!$B$4:$B$100,0),MATCH($C$1,'Unique Asset List'!$AC$3:$AI$3,0))</f>
        <v>2005</v>
      </c>
      <c r="Y11" s="39" t="n">
        <f aca="false">INDEX('Unique Asset List'!$AJ$4:$AP$100,MATCH($B11,'Unique Asset List'!$B$4:$B$100,0),MATCH($C$1,'Unique Asset List'!$AJ$3:$AP$3,0))</f>
        <v>2</v>
      </c>
      <c r="Z11" s="39" t="n">
        <f aca="false">INDEX('Unique Asset List'!$AX$4:$BD$100,MATCH($B11,'Unique Asset List'!$B$4:$B$100,0),MATCH($C$1,'Unique Asset List'!$AX$3:$BD$3,0))</f>
        <v>2015</v>
      </c>
      <c r="AA11" s="39" t="n">
        <f aca="false">INDEX('Unique Asset List'!$BE$4:$BK$100,MATCH($B11,'Unique Asset List'!$B$4:$B$100,0),MATCH($C$1,'Unique Asset List'!$BE$3:$BK$3,0))</f>
        <v>4</v>
      </c>
      <c r="AB11" s="375" t="n">
        <f aca="false">INDEX('IT-Efficacy Acceptability'!$C$12:$C$52,MATCH($B11,'IT-Efficacy Acceptability'!$B$12:$B$52,0))</f>
        <v>1.5318434</v>
      </c>
      <c r="AC11" s="375" t="n">
        <f aca="false">INDEX('IT-Efficacy Acceptability'!$E$12:$E$52,MATCH($B11,'IT-Efficacy Acceptability'!$B$12:$B$52,0))</f>
        <v>0.7639687</v>
      </c>
      <c r="AD11" s="375" t="n">
        <f aca="false">INDEX('IT-Efficacy Acceptability'!$F$12:$F$52,MATCH($B11,'IT-Efficacy Acceptability'!$B$12:$B$52,0))</f>
        <v>0.38188783578</v>
      </c>
      <c r="AE11" s="376" t="n">
        <f aca="false">INDEX('Unique Asset List'!$CN$4:$CT$100,MATCH($B11,'Unique Asset List'!$B$4:$B$100,0),MATCH($C$1,'Unique Asset List'!$CN$3:$CT$3,0))</f>
        <v>0.18</v>
      </c>
      <c r="AF11" s="376" t="n">
        <f aca="false">INDEX('Unique Asset List'!$CU$4:$DA$100,MATCH($B11,'Unique Asset List'!$B$4:$B$100,0),MATCH($C$1,'Unique Asset List'!$CU$3:$DA$3,0))</f>
        <v>0.32</v>
      </c>
      <c r="AG11" s="376" t="n">
        <f aca="false">INDEX('Unique Asset List'!$BZ$4:$CF$100,MATCH($B11,'Unique Asset List'!$B$4:$B$100,0),MATCH($C$1,'Unique Asset List'!$BZ$3:$CF$3,0))</f>
        <v>0.18</v>
      </c>
      <c r="AH11" s="376" t="n">
        <f aca="false">INDEX('Unique Asset List'!$CG$4:$CM$100,MATCH($B11,'Unique Asset List'!$B$4:$B$100,0),MATCH($C$1,'Unique Asset List'!$CG$3:$CM$3,0))</f>
        <v>0.32</v>
      </c>
      <c r="AI11" s="377" t="n">
        <v>0.961879633498678</v>
      </c>
      <c r="AJ11" s="376" t="n">
        <f aca="false">INDEX('Unique Asset List'!$BL$4:$BR$100,MATCH($B11,'Unique Asset List'!$B$4:$B$100,0),MATCH($C$1,'Unique Asset List'!$BL$3:$BR$3,0))</f>
        <v>0.323142843416298</v>
      </c>
      <c r="AK11" s="376" t="n">
        <f aca="false">INDEX('Unique Asset List'!$BS$4:$BY$100,MATCH($B11,'Unique Asset List'!$B$4:$B$100,0),MATCH($C$1,'Unique Asset List'!$BS$3:$BY$3,0))</f>
        <v>0.617682164779912</v>
      </c>
      <c r="AL11" s="39" t="n">
        <v>169</v>
      </c>
      <c r="AM11" s="378" t="n">
        <f aca="false">INDEX(Simulation!$B$6:$H$6,MATCH($A11,Simulation!$B$1:$H$1,0))*(1+AN11)^((DATE(X11,Y11,15)-DATE(2017,1,15))/365.5)</f>
        <v>3.5</v>
      </c>
      <c r="AN11" s="379" t="n">
        <v>0</v>
      </c>
      <c r="AO11" s="380" t="n">
        <v>0.1</v>
      </c>
      <c r="AP11" s="377" t="n">
        <v>0.82</v>
      </c>
      <c r="AQ11" s="379" t="n">
        <v>0</v>
      </c>
      <c r="AR11" s="377" t="n">
        <f aca="false">AP11</f>
        <v>0.82</v>
      </c>
      <c r="AS11" s="381" t="n">
        <v>1</v>
      </c>
      <c r="AT11" s="382" t="n">
        <v>1</v>
      </c>
      <c r="AU11" s="382" t="n">
        <v>1</v>
      </c>
      <c r="AV11" s="382" t="n">
        <v>1</v>
      </c>
      <c r="AW11" s="382" t="n">
        <v>1</v>
      </c>
      <c r="AX11" s="382" t="n">
        <v>1</v>
      </c>
      <c r="AY11" s="382" t="n">
        <v>1</v>
      </c>
      <c r="AZ11" s="382" t="n">
        <v>1</v>
      </c>
      <c r="BA11" s="382" t="n">
        <v>1</v>
      </c>
      <c r="BB11" s="382" t="n">
        <v>1</v>
      </c>
      <c r="BC11" s="382" t="n">
        <v>1</v>
      </c>
      <c r="BD11" s="382" t="n">
        <f aca="false">INDEX('Unique Asset List'!$A$4:$A$76,MATCH(B11,'Unique Asset List'!$B$4:$B$76,0))</f>
        <v>65</v>
      </c>
      <c r="BE11" s="386" t="n">
        <f aca="false">IF(C11="",BH11/$BH$7,0)</f>
        <v>0.0598881414220754</v>
      </c>
      <c r="BF11" s="391" t="n">
        <f aca="false">INDEX('IT-Efficacy Acceptability'!$G$12:$G$52,MATCH($B11,'IT-Efficacy Acceptability'!$B$12:$B$52,0))</f>
        <v>2.8</v>
      </c>
      <c r="BG11" s="386" t="n">
        <f aca="false">BF11/$BF$7</f>
        <v>0.0633484162895928</v>
      </c>
      <c r="BH11" s="392" t="n">
        <f aca="false">BG11^$X$4</f>
        <v>0.0317811569082527</v>
      </c>
      <c r="BI11" s="116"/>
    </row>
    <row r="12" customFormat="false" ht="15" hidden="false" customHeight="false" outlineLevel="0" collapsed="false">
      <c r="A12" s="39" t="str">
        <f aca="false">$C$1</f>
        <v>IT</v>
      </c>
      <c r="B12" s="39" t="s">
        <v>73</v>
      </c>
      <c r="C12" s="372"/>
      <c r="D12" s="39" t="s">
        <v>592</v>
      </c>
      <c r="E12" s="39"/>
      <c r="F12" s="39" t="s">
        <v>579</v>
      </c>
      <c r="G12" s="373" t="n">
        <v>0.0427913471769146</v>
      </c>
      <c r="H12" s="39" t="n">
        <v>2018</v>
      </c>
      <c r="I12" s="39" t="n">
        <v>6</v>
      </c>
      <c r="J12" s="374" t="n">
        <v>1</v>
      </c>
      <c r="K12" s="186" t="n">
        <v>1</v>
      </c>
      <c r="L12" s="186" t="n">
        <v>1</v>
      </c>
      <c r="M12" s="186" t="n">
        <v>1</v>
      </c>
      <c r="N12" s="186" t="n">
        <v>1</v>
      </c>
      <c r="O12" s="186" t="n">
        <v>1</v>
      </c>
      <c r="P12" s="186" t="n">
        <v>1</v>
      </c>
      <c r="Q12" s="186" t="n">
        <v>1</v>
      </c>
      <c r="R12" s="186" t="n">
        <v>1</v>
      </c>
      <c r="S12" s="186" t="n">
        <v>1</v>
      </c>
      <c r="T12" s="186"/>
      <c r="U12" s="186" t="n">
        <f aca="false">BE12/$BE$7</f>
        <v>1</v>
      </c>
      <c r="V12" s="186" t="n">
        <v>1</v>
      </c>
      <c r="W12" s="39" t="str">
        <f aca="false">INDEX('Unique Asset List'!$C$4:$C$76,MATCH($B12,'Unique Asset List'!$B$4:$B$76,0))</f>
        <v>ATAD</v>
      </c>
      <c r="X12" s="39" t="n">
        <f aca="false">INDEX('Unique Asset List'!$AC$4:$AI$100,MATCH($B12,'Unique Asset List'!$B$4:$B$100,0),MATCH($C$1,'Unique Asset List'!$AC$3:$AI$3,0))</f>
        <v>2008</v>
      </c>
      <c r="Y12" s="39" t="n">
        <f aca="false">INDEX('Unique Asset List'!$AJ$4:$AP$100,MATCH($B12,'Unique Asset List'!$B$4:$B$100,0),MATCH($C$1,'Unique Asset List'!$AJ$3:$AP$3,0))</f>
        <v>3</v>
      </c>
      <c r="Z12" s="39" t="n">
        <f aca="false">INDEX('Unique Asset List'!$AX$4:$BD$100,MATCH($B12,'Unique Asset List'!$B$4:$B$100,0),MATCH($C$1,'Unique Asset List'!$AX$3:$BD$3,0))</f>
        <v>2018</v>
      </c>
      <c r="AA12" s="39" t="n">
        <f aca="false">INDEX('Unique Asset List'!$BE$4:$BK$100,MATCH($B12,'Unique Asset List'!$B$4:$B$100,0),MATCH($C$1,'Unique Asset List'!$BE$3:$BK$3,0))</f>
        <v>3</v>
      </c>
      <c r="AB12" s="375" t="n">
        <f aca="false">INDEX('IT-Efficacy Acceptability'!$C$12:$C$52,MATCH($B12,'IT-Efficacy Acceptability'!$B$12:$B$52,0))</f>
        <v>1.709604</v>
      </c>
      <c r="AC12" s="375" t="n">
        <f aca="false">INDEX('IT-Efficacy Acceptability'!$E$12:$E$52,MATCH($B12,'IT-Efficacy Acceptability'!$B$12:$B$52,0))</f>
        <v>0.7990836</v>
      </c>
      <c r="AD12" s="375" t="n">
        <f aca="false">INDEX('IT-Efficacy Acceptability'!$F$12:$F$52,MATCH($B12,'IT-Efficacy Acceptability'!$B$12:$B$52,0))</f>
        <v>0.38188783578</v>
      </c>
      <c r="AE12" s="376" t="n">
        <f aca="false">INDEX('Unique Asset List'!$CN$4:$CT$100,MATCH($B12,'Unique Asset List'!$B$4:$B$100,0),MATCH($C$1,'Unique Asset List'!$CN$3:$CT$3,0))</f>
        <v>0.18</v>
      </c>
      <c r="AF12" s="376" t="n">
        <f aca="false">INDEX('Unique Asset List'!$CU$4:$DA$100,MATCH($B12,'Unique Asset List'!$B$4:$B$100,0),MATCH($C$1,'Unique Asset List'!$CU$3:$DA$3,0))</f>
        <v>0.32</v>
      </c>
      <c r="AG12" s="376" t="n">
        <f aca="false">INDEX('Unique Asset List'!$BZ$4:$CF$100,MATCH($B12,'Unique Asset List'!$B$4:$B$100,0),MATCH($C$1,'Unique Asset List'!$BZ$3:$CF$3,0))</f>
        <v>0.18</v>
      </c>
      <c r="AH12" s="376" t="n">
        <f aca="false">INDEX('Unique Asset List'!$CG$4:$CM$100,MATCH($B12,'Unique Asset List'!$B$4:$B$100,0),MATCH($C$1,'Unique Asset List'!$CG$3:$CM$3,0))</f>
        <v>0.32</v>
      </c>
      <c r="AI12" s="377" t="n">
        <v>0.961879633498678</v>
      </c>
      <c r="AJ12" s="376" t="n">
        <f aca="false">INDEX('Unique Asset List'!$BL$4:$BR$100,MATCH($B12,'Unique Asset List'!$B$4:$B$100,0),MATCH($C$1,'Unique Asset List'!$BL$3:$BR$3,0))</f>
        <v>0.323142843416298</v>
      </c>
      <c r="AK12" s="376" t="n">
        <f aca="false">INDEX('Unique Asset List'!$BS$4:$BY$100,MATCH($B12,'Unique Asset List'!$B$4:$B$100,0),MATCH($C$1,'Unique Asset List'!$BS$3:$BY$3,0))</f>
        <v>0.617682164779912</v>
      </c>
      <c r="AL12" s="39" t="n">
        <v>169</v>
      </c>
      <c r="AM12" s="378" t="n">
        <f aca="false">INDEX(Simulation!$B$6:$H$6,MATCH($A12,Simulation!$B$1:$H$1,0))*(1+AN12)^((DATE(X12,Y12,15)-DATE(2017,1,15))/365.5)</f>
        <v>3.5</v>
      </c>
      <c r="AN12" s="379" t="n">
        <v>0</v>
      </c>
      <c r="AO12" s="380" t="n">
        <v>0.1</v>
      </c>
      <c r="AP12" s="377" t="n">
        <v>0.82</v>
      </c>
      <c r="AQ12" s="379" t="n">
        <v>0</v>
      </c>
      <c r="AR12" s="377" t="n">
        <f aca="false">AP12</f>
        <v>0.82</v>
      </c>
      <c r="AS12" s="381" t="n">
        <v>1</v>
      </c>
      <c r="AT12" s="382" t="n">
        <v>1</v>
      </c>
      <c r="AU12" s="382" t="n">
        <v>1</v>
      </c>
      <c r="AV12" s="382" t="n">
        <v>1</v>
      </c>
      <c r="AW12" s="382" t="n">
        <v>1</v>
      </c>
      <c r="AX12" s="382" t="n">
        <v>1</v>
      </c>
      <c r="AY12" s="382" t="n">
        <v>1</v>
      </c>
      <c r="AZ12" s="382" t="n">
        <v>1</v>
      </c>
      <c r="BA12" s="382" t="n">
        <v>1</v>
      </c>
      <c r="BB12" s="382" t="n">
        <v>1</v>
      </c>
      <c r="BC12" s="382" t="n">
        <v>1</v>
      </c>
      <c r="BD12" s="382" t="n">
        <f aca="false">INDEX('Unique Asset List'!$A$4:$A$76,MATCH(B12,'Unique Asset List'!$B$4:$B$76,0))</f>
        <v>66</v>
      </c>
      <c r="BE12" s="386" t="n">
        <f aca="false">IF(C12="",BH12/$BH$7,0)</f>
        <v>0.0652822124618647</v>
      </c>
      <c r="BF12" s="391" t="n">
        <f aca="false">INDEX('IT-Efficacy Acceptability'!$G$12:$G$52,MATCH($B12,'IT-Efficacy Acceptability'!$B$12:$B$52,0))</f>
        <v>3</v>
      </c>
      <c r="BG12" s="386" t="n">
        <f aca="false">BF12/$BF$7</f>
        <v>0.0678733031674208</v>
      </c>
      <c r="BH12" s="392" t="n">
        <f aca="false">BG12^$X$4</f>
        <v>0.0346436571298177</v>
      </c>
      <c r="BI12" s="116"/>
    </row>
    <row r="13" customFormat="false" ht="15" hidden="false" customHeight="false" outlineLevel="0" collapsed="false">
      <c r="A13" s="39" t="str">
        <f aca="false">$C$1</f>
        <v>IT</v>
      </c>
      <c r="B13" s="39" t="s">
        <v>74</v>
      </c>
      <c r="C13" s="372"/>
      <c r="D13" s="39" t="s">
        <v>592</v>
      </c>
      <c r="E13" s="39"/>
      <c r="F13" s="39" t="s">
        <v>579</v>
      </c>
      <c r="G13" s="373" t="n">
        <v>0.0445690170627723</v>
      </c>
      <c r="H13" s="39" t="n">
        <v>2018</v>
      </c>
      <c r="I13" s="39" t="n">
        <v>6</v>
      </c>
      <c r="J13" s="374" t="n">
        <v>1</v>
      </c>
      <c r="K13" s="186" t="n">
        <v>1</v>
      </c>
      <c r="L13" s="186" t="n">
        <v>1</v>
      </c>
      <c r="M13" s="186" t="n">
        <v>1</v>
      </c>
      <c r="N13" s="186" t="n">
        <v>1</v>
      </c>
      <c r="O13" s="186" t="n">
        <v>1</v>
      </c>
      <c r="P13" s="186" t="n">
        <v>1</v>
      </c>
      <c r="Q13" s="186" t="n">
        <v>1</v>
      </c>
      <c r="R13" s="186" t="n">
        <v>1</v>
      </c>
      <c r="S13" s="186" t="n">
        <v>1</v>
      </c>
      <c r="T13" s="186"/>
      <c r="U13" s="186" t="n">
        <f aca="false">BE13/$BE$7</f>
        <v>1</v>
      </c>
      <c r="V13" s="186" t="n">
        <v>1</v>
      </c>
      <c r="W13" s="39" t="str">
        <f aca="false">INDEX('Unique Asset List'!$C$4:$C$76,MATCH($B13,'Unique Asset List'!$B$4:$B$76,0))</f>
        <v>TCA</v>
      </c>
      <c r="X13" s="39" t="n">
        <f aca="false">INDEX('Unique Asset List'!$AC$4:$AI$100,MATCH($B13,'Unique Asset List'!$B$4:$B$100,0),MATCH($C$1,'Unique Asset List'!$AC$3:$AI$3,0))</f>
        <v>2002</v>
      </c>
      <c r="Y13" s="39" t="n">
        <f aca="false">INDEX('Unique Asset List'!$AJ$4:$AP$100,MATCH($B13,'Unique Asset List'!$B$4:$B$100,0),MATCH($C$1,'Unique Asset List'!$AJ$3:$AP$3,0))</f>
        <v>1</v>
      </c>
      <c r="Z13" s="39" t="n">
        <f aca="false">INDEX('Unique Asset List'!$AX$4:$BD$100,MATCH($B13,'Unique Asset List'!$B$4:$B$100,0),MATCH($C$1,'Unique Asset List'!$AX$3:$BD$3,0))</f>
        <v>2012</v>
      </c>
      <c r="AA13" s="39" t="n">
        <f aca="false">INDEX('Unique Asset List'!$BE$4:$BK$100,MATCH($B13,'Unique Asset List'!$B$4:$B$100,0),MATCH($C$1,'Unique Asset List'!$BE$3:$BK$3,0))</f>
        <v>1</v>
      </c>
      <c r="AB13" s="375" t="n">
        <f aca="false">INDEX('IT-Efficacy Acceptability'!$C$12:$C$52,MATCH($B13,'IT-Efficacy Acceptability'!$B$12:$B$52,0))</f>
        <v>1.9669438</v>
      </c>
      <c r="AC13" s="375" t="n">
        <f aca="false">INDEX('IT-Efficacy Acceptability'!$E$12:$E$52,MATCH($B13,'IT-Efficacy Acceptability'!$B$12:$B$52,0))</f>
        <v>0.5497653</v>
      </c>
      <c r="AD13" s="375" t="n">
        <f aca="false">INDEX('IT-Efficacy Acceptability'!$F$12:$F$52,MATCH($B13,'IT-Efficacy Acceptability'!$B$12:$B$52,0))</f>
        <v>0.34186063164</v>
      </c>
      <c r="AE13" s="376" t="n">
        <f aca="false">INDEX('Unique Asset List'!$CN$4:$CT$100,MATCH($B13,'Unique Asset List'!$B$4:$B$100,0),MATCH($C$1,'Unique Asset List'!$CN$3:$CT$3,0))</f>
        <v>0.18</v>
      </c>
      <c r="AF13" s="376" t="n">
        <f aca="false">INDEX('Unique Asset List'!$CU$4:$DA$100,MATCH($B13,'Unique Asset List'!$B$4:$B$100,0),MATCH($C$1,'Unique Asset List'!$CU$3:$DA$3,0))</f>
        <v>0.32</v>
      </c>
      <c r="AG13" s="376" t="n">
        <f aca="false">INDEX('Unique Asset List'!$BZ$4:$CF$100,MATCH($B13,'Unique Asset List'!$B$4:$B$100,0),MATCH($C$1,'Unique Asset List'!$BZ$3:$CF$3,0))</f>
        <v>0.18</v>
      </c>
      <c r="AH13" s="376" t="n">
        <f aca="false">INDEX('Unique Asset List'!$CG$4:$CM$100,MATCH($B13,'Unique Asset List'!$B$4:$B$100,0),MATCH($C$1,'Unique Asset List'!$CG$3:$CM$3,0))</f>
        <v>0.32</v>
      </c>
      <c r="AI13" s="377" t="n">
        <v>0.961879633498678</v>
      </c>
      <c r="AJ13" s="376" t="n">
        <f aca="false">INDEX('Unique Asset List'!$BL$4:$BR$100,MATCH($B13,'Unique Asset List'!$B$4:$B$100,0),MATCH($C$1,'Unique Asset List'!$BL$3:$BR$3,0))</f>
        <v>0.323142843416298</v>
      </c>
      <c r="AK13" s="376" t="n">
        <f aca="false">INDEX('Unique Asset List'!$BS$4:$BY$100,MATCH($B13,'Unique Asset List'!$B$4:$B$100,0),MATCH($C$1,'Unique Asset List'!$BS$3:$BY$3,0))</f>
        <v>0.617682164779912</v>
      </c>
      <c r="AL13" s="39" t="n">
        <v>169</v>
      </c>
      <c r="AM13" s="378" t="n">
        <f aca="false">INDEX(Simulation!$B$6:$H$6,MATCH($A13,Simulation!$B$1:$H$1,0))*(1+AN13)^((DATE(X13,Y13,15)-DATE(2017,1,15))/365.5)</f>
        <v>3.5</v>
      </c>
      <c r="AN13" s="379" t="n">
        <v>0</v>
      </c>
      <c r="AO13" s="380" t="n">
        <v>0.1</v>
      </c>
      <c r="AP13" s="377" t="n">
        <v>0.82</v>
      </c>
      <c r="AQ13" s="379" t="n">
        <v>0</v>
      </c>
      <c r="AR13" s="377" t="n">
        <f aca="false">AP13</f>
        <v>0.82</v>
      </c>
      <c r="AS13" s="381" t="n">
        <v>1</v>
      </c>
      <c r="AT13" s="382" t="n">
        <v>1</v>
      </c>
      <c r="AU13" s="382" t="n">
        <v>1</v>
      </c>
      <c r="AV13" s="382" t="n">
        <v>1</v>
      </c>
      <c r="AW13" s="382" t="n">
        <v>1</v>
      </c>
      <c r="AX13" s="382" t="n">
        <v>1</v>
      </c>
      <c r="AY13" s="382" t="n">
        <v>1</v>
      </c>
      <c r="AZ13" s="382" t="n">
        <v>1</v>
      </c>
      <c r="BA13" s="382" t="n">
        <v>1</v>
      </c>
      <c r="BB13" s="382" t="n">
        <v>1</v>
      </c>
      <c r="BC13" s="382" t="n">
        <v>1</v>
      </c>
      <c r="BD13" s="382" t="n">
        <f aca="false">INDEX('Unique Asset List'!$A$4:$A$76,MATCH(B13,'Unique Asset List'!$B$4:$B$76,0))</f>
        <v>80</v>
      </c>
      <c r="BE13" s="386" t="n">
        <f aca="false">IF(C13="",BH13/$BH$7,0)</f>
        <v>0.0652822124618647</v>
      </c>
      <c r="BF13" s="391" t="n">
        <f aca="false">INDEX('IT-Efficacy Acceptability'!$G$12:$G$52,MATCH($B13,'IT-Efficacy Acceptability'!$B$12:$B$52,0))</f>
        <v>3</v>
      </c>
      <c r="BG13" s="386" t="n">
        <f aca="false">BF13/$BF$7</f>
        <v>0.0678733031674208</v>
      </c>
      <c r="BH13" s="392" t="n">
        <f aca="false">BG13^$X$4</f>
        <v>0.0346436571298177</v>
      </c>
      <c r="BI13" s="116"/>
    </row>
    <row r="14" customFormat="false" ht="15" hidden="false" customHeight="false" outlineLevel="0" collapsed="false">
      <c r="A14" s="39" t="str">
        <f aca="false">$C$1</f>
        <v>IT</v>
      </c>
      <c r="B14" s="39" t="s">
        <v>76</v>
      </c>
      <c r="C14" s="372"/>
      <c r="D14" s="39" t="s">
        <v>592</v>
      </c>
      <c r="E14" s="39"/>
      <c r="F14" s="39" t="s">
        <v>579</v>
      </c>
      <c r="G14" s="373" t="n">
        <v>0.0515110274700627</v>
      </c>
      <c r="H14" s="39" t="n">
        <v>2018</v>
      </c>
      <c r="I14" s="39" t="n">
        <v>6</v>
      </c>
      <c r="J14" s="374" t="n">
        <v>1</v>
      </c>
      <c r="K14" s="186" t="n">
        <v>1</v>
      </c>
      <c r="L14" s="186" t="n">
        <v>1</v>
      </c>
      <c r="M14" s="186" t="n">
        <v>1</v>
      </c>
      <c r="N14" s="186" t="n">
        <v>1</v>
      </c>
      <c r="O14" s="186" t="n">
        <v>1</v>
      </c>
      <c r="P14" s="186" t="n">
        <v>1</v>
      </c>
      <c r="Q14" s="186" t="n">
        <v>1</v>
      </c>
      <c r="R14" s="186" t="n">
        <v>1</v>
      </c>
      <c r="S14" s="186" t="n">
        <v>1</v>
      </c>
      <c r="T14" s="186"/>
      <c r="U14" s="186" t="n">
        <f aca="false">BE14/$BE$7</f>
        <v>0.756593287202541</v>
      </c>
      <c r="V14" s="186" t="n">
        <v>1</v>
      </c>
      <c r="W14" s="39" t="str">
        <f aca="false">INDEX('Unique Asset List'!$C$4:$C$76,MATCH($B14,'Unique Asset List'!$B$4:$B$76,0))</f>
        <v>MSTB</v>
      </c>
      <c r="X14" s="39" t="n">
        <f aca="false">INDEX('Unique Asset List'!$AC$4:$AI$100,MATCH($B14,'Unique Asset List'!$B$4:$B$100,0),MATCH($C$1,'Unique Asset List'!$AC$3:$AI$3,0))</f>
        <v>1997</v>
      </c>
      <c r="Y14" s="39" t="n">
        <f aca="false">INDEX('Unique Asset List'!$AJ$4:$AP$100,MATCH($B14,'Unique Asset List'!$B$4:$B$100,0),MATCH($C$1,'Unique Asset List'!$AJ$3:$AP$3,0))</f>
        <v>1</v>
      </c>
      <c r="Z14" s="39" t="n">
        <f aca="false">INDEX('Unique Asset List'!$AX$4:$BD$100,MATCH($B14,'Unique Asset List'!$B$4:$B$100,0),MATCH($C$1,'Unique Asset List'!$AX$3:$BD$3,0))</f>
        <v>2007</v>
      </c>
      <c r="AA14" s="39" t="n">
        <f aca="false">INDEX('Unique Asset List'!$BE$4:$BK$100,MATCH($B14,'Unique Asset List'!$B$4:$B$100,0),MATCH($C$1,'Unique Asset List'!$BE$3:$BK$3,0))</f>
        <v>1</v>
      </c>
      <c r="AB14" s="375" t="n">
        <f aca="false">INDEX('IT-Efficacy Acceptability'!$C$12:$C$52,MATCH($B14,'IT-Efficacy Acceptability'!$B$12:$B$52,0))</f>
        <v>2.251372</v>
      </c>
      <c r="AC14" s="375" t="n">
        <f aca="false">INDEX('IT-Efficacy Acceptability'!$E$12:$E$52,MATCH($B14,'IT-Efficacy Acceptability'!$B$12:$B$52,0))</f>
        <v>0.6706218</v>
      </c>
      <c r="AD14" s="375" t="n">
        <f aca="false">INDEX('IT-Efficacy Acceptability'!$F$12:$F$52,MATCH($B14,'IT-Efficacy Acceptability'!$B$12:$B$52,0))</f>
        <v>0.1919522275</v>
      </c>
      <c r="AE14" s="376" t="n">
        <f aca="false">INDEX('Unique Asset List'!$CN$4:$CT$100,MATCH($B14,'Unique Asset List'!$B$4:$B$100,0),MATCH($C$1,'Unique Asset List'!$CN$3:$CT$3,0))</f>
        <v>0.18</v>
      </c>
      <c r="AF14" s="376" t="n">
        <f aca="false">INDEX('Unique Asset List'!$CU$4:$DA$100,MATCH($B14,'Unique Asset List'!$B$4:$B$100,0),MATCH($C$1,'Unique Asset List'!$CU$3:$DA$3,0))</f>
        <v>0.32</v>
      </c>
      <c r="AG14" s="376" t="n">
        <f aca="false">INDEX('Unique Asset List'!$BZ$4:$CF$100,MATCH($B14,'Unique Asset List'!$B$4:$B$100,0),MATCH($C$1,'Unique Asset List'!$BZ$3:$CF$3,0))</f>
        <v>0.18</v>
      </c>
      <c r="AH14" s="376" t="n">
        <f aca="false">INDEX('Unique Asset List'!$CG$4:$CM$100,MATCH($B14,'Unique Asset List'!$B$4:$B$100,0),MATCH($C$1,'Unique Asset List'!$CG$3:$CM$3,0))</f>
        <v>0.32</v>
      </c>
      <c r="AI14" s="377" t="n">
        <v>0.961879633498678</v>
      </c>
      <c r="AJ14" s="376" t="n">
        <f aca="false">INDEX('Unique Asset List'!$BL$4:$BR$100,MATCH($B14,'Unique Asset List'!$B$4:$B$100,0),MATCH($C$1,'Unique Asset List'!$BL$3:$BR$3,0))</f>
        <v>0.323142843416298</v>
      </c>
      <c r="AK14" s="376" t="n">
        <f aca="false">INDEX('Unique Asset List'!$BS$4:$BY$100,MATCH($B14,'Unique Asset List'!$B$4:$B$100,0),MATCH($C$1,'Unique Asset List'!$BS$3:$BY$3,0))</f>
        <v>0.617682164779912</v>
      </c>
      <c r="AL14" s="39" t="n">
        <v>169</v>
      </c>
      <c r="AM14" s="378" t="n">
        <f aca="false">INDEX(Simulation!$B$6:$H$6,MATCH($A14,Simulation!$B$1:$H$1,0))*(1+AN14)^((DATE(X14,Y14,15)-DATE(2017,1,15))/365.5)</f>
        <v>3.5</v>
      </c>
      <c r="AN14" s="379" t="n">
        <v>0</v>
      </c>
      <c r="AO14" s="380" t="n">
        <v>0.1</v>
      </c>
      <c r="AP14" s="377" t="n">
        <v>0.82</v>
      </c>
      <c r="AQ14" s="379" t="n">
        <v>0</v>
      </c>
      <c r="AR14" s="377" t="n">
        <f aca="false">AP14</f>
        <v>0.82</v>
      </c>
      <c r="AS14" s="381" t="n">
        <v>1</v>
      </c>
      <c r="AT14" s="382" t="n">
        <v>1</v>
      </c>
      <c r="AU14" s="382" t="n">
        <v>1</v>
      </c>
      <c r="AV14" s="382" t="n">
        <v>1</v>
      </c>
      <c r="AW14" s="382" t="n">
        <v>1</v>
      </c>
      <c r="AX14" s="382" t="n">
        <v>1</v>
      </c>
      <c r="AY14" s="382" t="n">
        <v>1</v>
      </c>
      <c r="AZ14" s="382" t="n">
        <v>1</v>
      </c>
      <c r="BA14" s="382" t="n">
        <v>1</v>
      </c>
      <c r="BB14" s="382" t="n">
        <v>1</v>
      </c>
      <c r="BC14" s="382" t="n">
        <v>1</v>
      </c>
      <c r="BD14" s="382" t="n">
        <f aca="false">INDEX('Unique Asset List'!$A$4:$A$76,MATCH(B14,'Unique Asset List'!$B$4:$B$76,0))</f>
        <v>83</v>
      </c>
      <c r="BE14" s="386" t="n">
        <f aca="false">IF(C14="",BH14/$BH$7,0)</f>
        <v>0.0493920837223769</v>
      </c>
      <c r="BF14" s="391" t="n">
        <f aca="false">INDEX('IT-Efficacy Acceptability'!$G$12:$G$52,MATCH($B14,'IT-Efficacy Acceptability'!$B$12:$B$52,0))</f>
        <v>2.4</v>
      </c>
      <c r="BG14" s="386" t="n">
        <f aca="false">BF14/$BF$7</f>
        <v>0.0542986425339366</v>
      </c>
      <c r="BH14" s="392" t="n">
        <f aca="false">BG14^$X$4</f>
        <v>0.0262111584285665</v>
      </c>
      <c r="BI14" s="116"/>
    </row>
    <row r="15" customFormat="false" ht="15" hidden="false" customHeight="false" outlineLevel="0" collapsed="false">
      <c r="A15" s="39" t="str">
        <f aca="false">$C$1</f>
        <v>IT</v>
      </c>
      <c r="B15" s="39" t="s">
        <v>80</v>
      </c>
      <c r="C15" s="372"/>
      <c r="D15" s="39" t="s">
        <v>592</v>
      </c>
      <c r="E15" s="39"/>
      <c r="F15" s="39" t="s">
        <v>579</v>
      </c>
      <c r="G15" s="373" t="n">
        <v>0.0878708820821664</v>
      </c>
      <c r="H15" s="39" t="n">
        <v>2018</v>
      </c>
      <c r="I15" s="39" t="n">
        <v>6</v>
      </c>
      <c r="J15" s="374" t="n">
        <v>1</v>
      </c>
      <c r="K15" s="186" t="n">
        <v>1</v>
      </c>
      <c r="L15" s="186" t="n">
        <v>1</v>
      </c>
      <c r="M15" s="186" t="n">
        <v>1</v>
      </c>
      <c r="N15" s="186" t="n">
        <v>1</v>
      </c>
      <c r="O15" s="186" t="n">
        <v>1</v>
      </c>
      <c r="P15" s="186" t="n">
        <v>1</v>
      </c>
      <c r="Q15" s="186" t="n">
        <v>1</v>
      </c>
      <c r="R15" s="186" t="n">
        <v>1</v>
      </c>
      <c r="S15" s="186" t="n">
        <v>1</v>
      </c>
      <c r="T15" s="186"/>
      <c r="U15" s="186" t="n">
        <f aca="false">BE15/$BE$7</f>
        <v>0.836209537340873</v>
      </c>
      <c r="V15" s="186" t="n">
        <v>1</v>
      </c>
      <c r="W15" s="39" t="str">
        <f aca="false">INDEX('Unique Asset List'!$C$4:$C$76,MATCH($B15,'Unique Asset List'!$B$4:$B$76,0))</f>
        <v>Benzo</v>
      </c>
      <c r="X15" s="39" t="n">
        <f aca="false">INDEX('Unique Asset List'!$AC$4:$AI$100,MATCH($B15,'Unique Asset List'!$B$4:$B$100,0),MATCH($C$1,'Unique Asset List'!$AC$3:$AI$3,0))</f>
        <v>1979</v>
      </c>
      <c r="Y15" s="39" t="n">
        <f aca="false">INDEX('Unique Asset List'!$AJ$4:$AP$100,MATCH($B15,'Unique Asset List'!$B$4:$B$100,0),MATCH($C$1,'Unique Asset List'!$AJ$3:$AP$3,0))</f>
        <v>5</v>
      </c>
      <c r="Z15" s="39" t="n">
        <f aca="false">INDEX('Unique Asset List'!$AX$4:$BD$100,MATCH($B15,'Unique Asset List'!$B$4:$B$100,0),MATCH($C$1,'Unique Asset List'!$AX$3:$BD$3,0))</f>
        <v>1989</v>
      </c>
      <c r="AA15" s="39" t="n">
        <f aca="false">INDEX('Unique Asset List'!$BE$4:$BK$100,MATCH($B15,'Unique Asset List'!$B$4:$B$100,0),MATCH($C$1,'Unique Asset List'!$BE$3:$BK$3,0))</f>
        <v>6</v>
      </c>
      <c r="AB15" s="375" t="n">
        <f aca="false">INDEX('IT-Efficacy Acceptability'!$C$12:$C$52,MATCH($B15,'IT-Efficacy Acceptability'!$B$12:$B$52,0))</f>
        <v>1.104892</v>
      </c>
      <c r="AC15" s="375" t="n">
        <f aca="false">INDEX('IT-Efficacy Acceptability'!$E$12:$E$52,MATCH($B15,'IT-Efficacy Acceptability'!$B$12:$B$52,0))</f>
        <v>0.83081</v>
      </c>
      <c r="AD15" s="375" t="n">
        <f aca="false">INDEX('IT-Efficacy Acceptability'!$F$12:$F$52,MATCH($B15,'IT-Efficacy Acceptability'!$B$12:$B$52,0))</f>
        <v>0.38188783578</v>
      </c>
      <c r="AE15" s="376" t="n">
        <f aca="false">INDEX('Unique Asset List'!$CN$4:$CT$100,MATCH($B15,'Unique Asset List'!$B$4:$B$100,0),MATCH($C$1,'Unique Asset List'!$CN$3:$CT$3,0))</f>
        <v>0.18</v>
      </c>
      <c r="AF15" s="376" t="n">
        <f aca="false">INDEX('Unique Asset List'!$CU$4:$DA$100,MATCH($B15,'Unique Asset List'!$B$4:$B$100,0),MATCH($C$1,'Unique Asset List'!$CU$3:$DA$3,0))</f>
        <v>0.32</v>
      </c>
      <c r="AG15" s="376" t="n">
        <f aca="false">INDEX('Unique Asset List'!$BZ$4:$CF$100,MATCH($B15,'Unique Asset List'!$B$4:$B$100,0),MATCH($C$1,'Unique Asset List'!$BZ$3:$CF$3,0))</f>
        <v>0.18</v>
      </c>
      <c r="AH15" s="376" t="n">
        <f aca="false">INDEX('Unique Asset List'!$CG$4:$CM$100,MATCH($B15,'Unique Asset List'!$B$4:$B$100,0),MATCH($C$1,'Unique Asset List'!$CG$3:$CM$3,0))</f>
        <v>0.32</v>
      </c>
      <c r="AI15" s="377" t="n">
        <v>0.961879633498678</v>
      </c>
      <c r="AJ15" s="376" t="n">
        <f aca="false">INDEX('Unique Asset List'!$BL$4:$BR$100,MATCH($B15,'Unique Asset List'!$B$4:$B$100,0),MATCH($C$1,'Unique Asset List'!$BL$3:$BR$3,0))</f>
        <v>0.323142843416298</v>
      </c>
      <c r="AK15" s="376" t="n">
        <f aca="false">INDEX('Unique Asset List'!$BS$4:$BY$100,MATCH($B15,'Unique Asset List'!$B$4:$B$100,0),MATCH($C$1,'Unique Asset List'!$BS$3:$BY$3,0))</f>
        <v>0.617682164779912</v>
      </c>
      <c r="AL15" s="39" t="n">
        <v>169</v>
      </c>
      <c r="AM15" s="378" t="n">
        <f aca="false">INDEX(Simulation!$B$6:$H$6,MATCH($A15,Simulation!$B$1:$H$1,0))*(1+AN15)^((DATE(X15,Y15,15)-DATE(2017,1,15))/365.5)</f>
        <v>3.5</v>
      </c>
      <c r="AN15" s="379" t="n">
        <v>0</v>
      </c>
      <c r="AO15" s="380" t="n">
        <v>0.1</v>
      </c>
      <c r="AP15" s="377" t="n">
        <v>0.82</v>
      </c>
      <c r="AQ15" s="379" t="n">
        <v>0</v>
      </c>
      <c r="AR15" s="377" t="n">
        <f aca="false">AP15</f>
        <v>0.82</v>
      </c>
      <c r="AS15" s="381" t="n">
        <v>1</v>
      </c>
      <c r="AT15" s="382" t="n">
        <v>1</v>
      </c>
      <c r="AU15" s="382" t="n">
        <v>1</v>
      </c>
      <c r="AV15" s="382" t="n">
        <v>1</v>
      </c>
      <c r="AW15" s="382" t="n">
        <v>1</v>
      </c>
      <c r="AX15" s="382" t="n">
        <v>1</v>
      </c>
      <c r="AY15" s="382" t="n">
        <v>1</v>
      </c>
      <c r="AZ15" s="382" t="n">
        <v>1</v>
      </c>
      <c r="BA15" s="382" t="n">
        <v>1</v>
      </c>
      <c r="BB15" s="382" t="n">
        <v>1</v>
      </c>
      <c r="BC15" s="382" t="n">
        <v>1</v>
      </c>
      <c r="BD15" s="382" t="n">
        <f aca="false">INDEX('Unique Asset List'!$A$4:$A$76,MATCH(B15,'Unique Asset List'!$B$4:$B$76,0))</f>
        <v>73</v>
      </c>
      <c r="BE15" s="386" t="n">
        <f aca="false">IF(C15="",BH15/$BH$7,0)</f>
        <v>0.0545896086793245</v>
      </c>
      <c r="BF15" s="391" t="n">
        <f aca="false">INDEX('IT-Efficacy Acceptability'!$G$12:$G$52,MATCH($B15,'IT-Efficacy Acceptability'!$B$12:$B$52,0))</f>
        <v>2.6</v>
      </c>
      <c r="BG15" s="386" t="n">
        <f aca="false">BF15/$BF$7</f>
        <v>0.0588235294117647</v>
      </c>
      <c r="BH15" s="392" t="n">
        <f aca="false">BG15^$X$4</f>
        <v>0.0289693565003207</v>
      </c>
      <c r="BI15" s="116"/>
    </row>
    <row r="16" customFormat="false" ht="15" hidden="false" customHeight="false" outlineLevel="0" collapsed="false">
      <c r="A16" s="39" t="str">
        <f aca="false">$C$1</f>
        <v>IT</v>
      </c>
      <c r="B16" s="39" t="s">
        <v>57</v>
      </c>
      <c r="C16" s="372"/>
      <c r="D16" s="39" t="s">
        <v>592</v>
      </c>
      <c r="E16" s="39"/>
      <c r="F16" s="39" t="s">
        <v>579</v>
      </c>
      <c r="G16" s="373" t="n">
        <v>0.110607204000281</v>
      </c>
      <c r="H16" s="39" t="n">
        <v>2018</v>
      </c>
      <c r="I16" s="39" t="n">
        <v>6</v>
      </c>
      <c r="J16" s="374" t="n">
        <v>1</v>
      </c>
      <c r="K16" s="186" t="n">
        <v>1</v>
      </c>
      <c r="L16" s="186" t="n">
        <v>1</v>
      </c>
      <c r="M16" s="186" t="n">
        <v>1</v>
      </c>
      <c r="N16" s="186" t="n">
        <v>1</v>
      </c>
      <c r="O16" s="186" t="n">
        <v>1</v>
      </c>
      <c r="P16" s="186" t="n">
        <v>1</v>
      </c>
      <c r="Q16" s="186" t="n">
        <v>1</v>
      </c>
      <c r="R16" s="186" t="n">
        <v>1</v>
      </c>
      <c r="S16" s="186" t="n">
        <v>1</v>
      </c>
      <c r="T16" s="186"/>
      <c r="U16" s="186" t="n">
        <f aca="false">BE16/$BE$7</f>
        <v>1</v>
      </c>
      <c r="V16" s="186" t="n">
        <v>1</v>
      </c>
      <c r="W16" s="39" t="str">
        <f aca="false">INDEX('Unique Asset List'!$C$4:$C$76,MATCH($B16,'Unique Asset List'!$B$4:$B$76,0))</f>
        <v>TCA</v>
      </c>
      <c r="X16" s="39" t="n">
        <f aca="false">INDEX('Unique Asset List'!$AC$4:$AI$100,MATCH($B16,'Unique Asset List'!$B$4:$B$100,0),MATCH($C$1,'Unique Asset List'!$AC$3:$AI$3,0))</f>
        <v>1996</v>
      </c>
      <c r="Y16" s="39" t="n">
        <f aca="false">INDEX('Unique Asset List'!$AJ$4:$AP$100,MATCH($B16,'Unique Asset List'!$B$4:$B$100,0),MATCH($C$1,'Unique Asset List'!$AJ$3:$AP$3,0))</f>
        <v>2</v>
      </c>
      <c r="Z16" s="39" t="n">
        <f aca="false">INDEX('Unique Asset List'!$AX$4:$BD$100,MATCH($B16,'Unique Asset List'!$B$4:$B$100,0),MATCH($C$1,'Unique Asset List'!$AX$3:$BD$3,0))</f>
        <v>2006</v>
      </c>
      <c r="AA16" s="39" t="n">
        <f aca="false">INDEX('Unique Asset List'!$BE$4:$BK$100,MATCH($B16,'Unique Asset List'!$B$4:$B$100,0),MATCH($C$1,'Unique Asset List'!$BE$3:$BK$3,0))</f>
        <v>2</v>
      </c>
      <c r="AB16" s="375" t="n">
        <f aca="false">INDEX('IT-Efficacy Acceptability'!$C$12:$C$52,MATCH($B16,'IT-Efficacy Acceptability'!$B$12:$B$52,0))</f>
        <v>1.782664</v>
      </c>
      <c r="AC16" s="375" t="n">
        <f aca="false">INDEX('IT-Efficacy Acceptability'!$E$12:$E$52,MATCH($B16,'IT-Efficacy Acceptability'!$B$12:$B$52,0))</f>
        <v>0.7149735</v>
      </c>
      <c r="AD16" s="375" t="n">
        <f aca="false">INDEX('IT-Efficacy Acceptability'!$F$12:$F$52,MATCH($B16,'IT-Efficacy Acceptability'!$B$12:$B$52,0))</f>
        <v>0.34186063164</v>
      </c>
      <c r="AE16" s="376" t="n">
        <f aca="false">INDEX('Unique Asset List'!$CN$4:$CT$100,MATCH($B16,'Unique Asset List'!$B$4:$B$100,0),MATCH($C$1,'Unique Asset List'!$CN$3:$CT$3,0))</f>
        <v>0.18</v>
      </c>
      <c r="AF16" s="376" t="n">
        <f aca="false">INDEX('Unique Asset List'!$CU$4:$DA$100,MATCH($B16,'Unique Asset List'!$B$4:$B$100,0),MATCH($C$1,'Unique Asset List'!$CU$3:$DA$3,0))</f>
        <v>0.32</v>
      </c>
      <c r="AG16" s="376" t="n">
        <f aca="false">INDEX('Unique Asset List'!$BZ$4:$CF$100,MATCH($B16,'Unique Asset List'!$B$4:$B$100,0),MATCH($C$1,'Unique Asset List'!$BZ$3:$CF$3,0))</f>
        <v>0.18</v>
      </c>
      <c r="AH16" s="376" t="n">
        <f aca="false">INDEX('Unique Asset List'!$CG$4:$CM$100,MATCH($B16,'Unique Asset List'!$B$4:$B$100,0),MATCH($C$1,'Unique Asset List'!$CG$3:$CM$3,0))</f>
        <v>0.32</v>
      </c>
      <c r="AI16" s="377" t="n">
        <v>0.961879633498678</v>
      </c>
      <c r="AJ16" s="376" t="n">
        <f aca="false">INDEX('Unique Asset List'!$BL$4:$BR$100,MATCH($B16,'Unique Asset List'!$B$4:$B$100,0),MATCH($C$1,'Unique Asset List'!$BL$3:$BR$3,0))</f>
        <v>0.323142843416298</v>
      </c>
      <c r="AK16" s="376" t="n">
        <f aca="false">INDEX('Unique Asset List'!$BS$4:$BY$100,MATCH($B16,'Unique Asset List'!$B$4:$B$100,0),MATCH($C$1,'Unique Asset List'!$BS$3:$BY$3,0))</f>
        <v>0.617682164779912</v>
      </c>
      <c r="AL16" s="39" t="n">
        <v>169</v>
      </c>
      <c r="AM16" s="378" t="n">
        <f aca="false">INDEX(Simulation!$B$6:$H$6,MATCH($A16,Simulation!$B$1:$H$1,0))*(1+AN16)^((DATE(X16,Y16,15)-DATE(2017,1,15))/365.5)</f>
        <v>3.5</v>
      </c>
      <c r="AN16" s="379" t="n">
        <v>0</v>
      </c>
      <c r="AO16" s="380" t="n">
        <v>0.1</v>
      </c>
      <c r="AP16" s="377" t="n">
        <v>0.82</v>
      </c>
      <c r="AQ16" s="379" t="n">
        <v>0</v>
      </c>
      <c r="AR16" s="377" t="n">
        <f aca="false">AP16</f>
        <v>0.82</v>
      </c>
      <c r="AS16" s="381" t="n">
        <v>1</v>
      </c>
      <c r="AT16" s="382" t="n">
        <v>1</v>
      </c>
      <c r="AU16" s="382" t="n">
        <v>1</v>
      </c>
      <c r="AV16" s="382" t="n">
        <v>1</v>
      </c>
      <c r="AW16" s="382" t="n">
        <v>1</v>
      </c>
      <c r="AX16" s="382" t="n">
        <v>1</v>
      </c>
      <c r="AY16" s="382" t="n">
        <v>1</v>
      </c>
      <c r="AZ16" s="382" t="n">
        <v>1</v>
      </c>
      <c r="BA16" s="382" t="n">
        <v>1</v>
      </c>
      <c r="BB16" s="382" t="n">
        <v>1</v>
      </c>
      <c r="BC16" s="382" t="n">
        <v>1</v>
      </c>
      <c r="BD16" s="382" t="n">
        <f aca="false">INDEX('Unique Asset List'!$A$4:$A$76,MATCH(B16,'Unique Asset List'!$B$4:$B$76,0))</f>
        <v>86</v>
      </c>
      <c r="BE16" s="386" t="n">
        <f aca="false">IF(C16="",BH16/$BH$7,0)</f>
        <v>0.0652822124618647</v>
      </c>
      <c r="BF16" s="391" t="n">
        <f aca="false">INDEX('IT-Efficacy Acceptability'!$G$12:$G$52,MATCH($B16,'IT-Efficacy Acceptability'!$B$12:$B$52,0))</f>
        <v>3</v>
      </c>
      <c r="BG16" s="386" t="n">
        <f aca="false">BF16/$BF$7</f>
        <v>0.0678733031674208</v>
      </c>
      <c r="BH16" s="392" t="n">
        <f aca="false">BG16^$X$4</f>
        <v>0.0346436571298177</v>
      </c>
      <c r="BI16" s="116"/>
    </row>
    <row r="17" customFormat="false" ht="15" hidden="false" customHeight="false" outlineLevel="0" collapsed="false">
      <c r="A17" s="39" t="str">
        <f aca="false">$C$1</f>
        <v>IT</v>
      </c>
      <c r="B17" s="39" t="s">
        <v>58</v>
      </c>
      <c r="C17" s="372"/>
      <c r="D17" s="39" t="s">
        <v>592</v>
      </c>
      <c r="E17" s="39"/>
      <c r="F17" s="39" t="s">
        <v>579</v>
      </c>
      <c r="G17" s="373" t="n">
        <v>0.0469387228032081</v>
      </c>
      <c r="H17" s="39" t="n">
        <v>2018</v>
      </c>
      <c r="I17" s="39" t="n">
        <v>6</v>
      </c>
      <c r="J17" s="374" t="n">
        <v>1</v>
      </c>
      <c r="K17" s="186" t="n">
        <v>1</v>
      </c>
      <c r="L17" s="186" t="n">
        <v>1</v>
      </c>
      <c r="M17" s="186" t="n">
        <v>1</v>
      </c>
      <c r="N17" s="186" t="n">
        <v>1</v>
      </c>
      <c r="O17" s="186" t="n">
        <v>1</v>
      </c>
      <c r="P17" s="186" t="n">
        <v>1</v>
      </c>
      <c r="Q17" s="186" t="n">
        <v>1</v>
      </c>
      <c r="R17" s="186" t="n">
        <v>1</v>
      </c>
      <c r="S17" s="186" t="n">
        <v>1</v>
      </c>
      <c r="T17" s="186"/>
      <c r="U17" s="186" t="n">
        <f aca="false">BE17/$BE$7</f>
        <v>1</v>
      </c>
      <c r="V17" s="186" t="n">
        <v>1</v>
      </c>
      <c r="W17" s="39" t="str">
        <f aca="false">INDEX('Unique Asset List'!$C$4:$C$76,MATCH($B17,'Unique Asset List'!$B$4:$B$76,0))</f>
        <v>AAPS</v>
      </c>
      <c r="X17" s="39" t="n">
        <f aca="false">INDEX('Unique Asset List'!$AC$4:$AI$100,MATCH($B17,'Unique Asset List'!$B$4:$B$100,0),MATCH($C$1,'Unique Asset List'!$AC$3:$AI$3,0))</f>
        <v>2000</v>
      </c>
      <c r="Y17" s="39" t="n">
        <f aca="false">INDEX('Unique Asset List'!$AJ$4:$AP$100,MATCH($B17,'Unique Asset List'!$B$4:$B$100,0),MATCH($C$1,'Unique Asset List'!$AJ$3:$AP$3,0))</f>
        <v>5</v>
      </c>
      <c r="Z17" s="39" t="n">
        <f aca="false">INDEX('Unique Asset List'!$AX$4:$BD$100,MATCH($B17,'Unique Asset List'!$B$4:$B$100,0),MATCH($C$1,'Unique Asset List'!$AX$3:$BD$3,0))</f>
        <v>2007</v>
      </c>
      <c r="AA17" s="39" t="n">
        <f aca="false">INDEX('Unique Asset List'!$BE$4:$BK$100,MATCH($B17,'Unique Asset List'!$B$4:$B$100,0),MATCH($C$1,'Unique Asset List'!$BE$3:$BK$3,0))</f>
        <v>3</v>
      </c>
      <c r="AB17" s="375" t="n">
        <f aca="false">INDEX('IT-Efficacy Acceptability'!$C$12:$C$52,MATCH($B17,'IT-Efficacy Acceptability'!$B$12:$B$52,0))</f>
        <v>1.686</v>
      </c>
      <c r="AC17" s="375" t="n">
        <f aca="false">INDEX('IT-Efficacy Acceptability'!$E$12:$E$52,MATCH($B17,'IT-Efficacy Acceptability'!$B$12:$B$52,0))</f>
        <v>0.798933</v>
      </c>
      <c r="AD17" s="375" t="n">
        <f aca="false">INDEX('IT-Efficacy Acceptability'!$F$12:$F$52,MATCH($B17,'IT-Efficacy Acceptability'!$B$12:$B$52,0))</f>
        <v>0.38188783578</v>
      </c>
      <c r="AE17" s="376" t="n">
        <f aca="false">INDEX('Unique Asset List'!$CN$4:$CT$100,MATCH($B17,'Unique Asset List'!$B$4:$B$100,0),MATCH($C$1,'Unique Asset List'!$CN$3:$CT$3,0))</f>
        <v>0.18</v>
      </c>
      <c r="AF17" s="376" t="n">
        <f aca="false">INDEX('Unique Asset List'!$CU$4:$DA$100,MATCH($B17,'Unique Asset List'!$B$4:$B$100,0),MATCH($C$1,'Unique Asset List'!$CU$3:$DA$3,0))</f>
        <v>0.32</v>
      </c>
      <c r="AG17" s="376" t="n">
        <f aca="false">INDEX('Unique Asset List'!$BZ$4:$CF$100,MATCH($B17,'Unique Asset List'!$B$4:$B$100,0),MATCH($C$1,'Unique Asset List'!$BZ$3:$CF$3,0))</f>
        <v>0.18</v>
      </c>
      <c r="AH17" s="376" t="n">
        <f aca="false">INDEX('Unique Asset List'!$CG$4:$CM$100,MATCH($B17,'Unique Asset List'!$B$4:$B$100,0),MATCH($C$1,'Unique Asset List'!$CG$3:$CM$3,0))</f>
        <v>0.32</v>
      </c>
      <c r="AI17" s="377" t="n">
        <v>0.961879633498678</v>
      </c>
      <c r="AJ17" s="376" t="n">
        <f aca="false">INDEX('Unique Asset List'!$BL$4:$BR$100,MATCH($B17,'Unique Asset List'!$B$4:$B$100,0),MATCH($C$1,'Unique Asset List'!$BL$3:$BR$3,0))</f>
        <v>0.323142843416298</v>
      </c>
      <c r="AK17" s="376" t="n">
        <f aca="false">INDEX('Unique Asset List'!$BS$4:$BY$100,MATCH($B17,'Unique Asset List'!$B$4:$B$100,0),MATCH($C$1,'Unique Asset List'!$BS$3:$BY$3,0))</f>
        <v>0.617682164779912</v>
      </c>
      <c r="AL17" s="39" t="n">
        <v>169</v>
      </c>
      <c r="AM17" s="378" t="n">
        <f aca="false">INDEX(Simulation!$B$6:$H$6,MATCH($A17,Simulation!$B$1:$H$1,0))*(1+AN17)^((DATE(X17,Y17,15)-DATE(2017,1,15))/365.5)</f>
        <v>3.5</v>
      </c>
      <c r="AN17" s="379" t="n">
        <v>0</v>
      </c>
      <c r="AO17" s="380" t="n">
        <v>0.1</v>
      </c>
      <c r="AP17" s="377" t="n">
        <v>0.82</v>
      </c>
      <c r="AQ17" s="379" t="n">
        <v>0</v>
      </c>
      <c r="AR17" s="377" t="n">
        <f aca="false">AP17</f>
        <v>0.82</v>
      </c>
      <c r="AS17" s="381" t="n">
        <v>1</v>
      </c>
      <c r="AT17" s="382" t="n">
        <v>1</v>
      </c>
      <c r="AU17" s="382" t="n">
        <v>1</v>
      </c>
      <c r="AV17" s="382" t="n">
        <v>1</v>
      </c>
      <c r="AW17" s="382" t="n">
        <v>1</v>
      </c>
      <c r="AX17" s="382" t="n">
        <v>1</v>
      </c>
      <c r="AY17" s="382" t="n">
        <v>1</v>
      </c>
      <c r="AZ17" s="382" t="n">
        <v>1</v>
      </c>
      <c r="BA17" s="382" t="n">
        <v>1</v>
      </c>
      <c r="BB17" s="382" t="n">
        <v>1</v>
      </c>
      <c r="BC17" s="382" t="n">
        <v>1</v>
      </c>
      <c r="BD17" s="382" t="n">
        <f aca="false">INDEX('Unique Asset List'!$A$4:$A$76,MATCH(B17,'Unique Asset List'!$B$4:$B$76,0))</f>
        <v>74</v>
      </c>
      <c r="BE17" s="386" t="n">
        <f aca="false">IF(C17="",BH17/$BH$7,0)</f>
        <v>0.0652822124618647</v>
      </c>
      <c r="BF17" s="391" t="n">
        <f aca="false">INDEX('IT-Efficacy Acceptability'!$G$12:$G$52,MATCH($B17,'IT-Efficacy Acceptability'!$B$12:$B$52,0))</f>
        <v>3</v>
      </c>
      <c r="BG17" s="386" t="n">
        <f aca="false">BF17/$BF$7</f>
        <v>0.0678733031674208</v>
      </c>
      <c r="BH17" s="392" t="n">
        <f aca="false">BG17^$X$4</f>
        <v>0.0346436571298177</v>
      </c>
      <c r="BI17" s="116"/>
    </row>
    <row r="18" customFormat="false" ht="15" hidden="false" customHeight="false" outlineLevel="0" collapsed="false">
      <c r="A18" s="39" t="str">
        <f aca="false">$C$1</f>
        <v>IT</v>
      </c>
      <c r="B18" s="39" t="s">
        <v>59</v>
      </c>
      <c r="C18" s="372"/>
      <c r="D18" s="39" t="s">
        <v>592</v>
      </c>
      <c r="E18" s="39"/>
      <c r="F18" s="39" t="s">
        <v>579</v>
      </c>
      <c r="G18" s="373" t="n">
        <v>0.0623487080451797</v>
      </c>
      <c r="H18" s="39" t="n">
        <v>2018</v>
      </c>
      <c r="I18" s="39" t="n">
        <v>6</v>
      </c>
      <c r="J18" s="374" t="n">
        <v>1</v>
      </c>
      <c r="K18" s="186" t="n">
        <v>1</v>
      </c>
      <c r="L18" s="186" t="n">
        <v>1</v>
      </c>
      <c r="M18" s="186" t="n">
        <v>1</v>
      </c>
      <c r="N18" s="186" t="n">
        <v>1</v>
      </c>
      <c r="O18" s="186" t="n">
        <v>1</v>
      </c>
      <c r="P18" s="186" t="n">
        <v>1</v>
      </c>
      <c r="Q18" s="186" t="n">
        <v>1</v>
      </c>
      <c r="R18" s="186" t="n">
        <v>1</v>
      </c>
      <c r="S18" s="186" t="n">
        <v>1</v>
      </c>
      <c r="T18" s="186"/>
      <c r="U18" s="186" t="n">
        <f aca="false">BE18/$BE$7</f>
        <v>1</v>
      </c>
      <c r="V18" s="186" t="n">
        <v>1</v>
      </c>
      <c r="W18" s="39" t="str">
        <f aca="false">INDEX('Unique Asset List'!$C$4:$C$76,MATCH($B18,'Unique Asset List'!$B$4:$B$76,0))</f>
        <v>ATAD</v>
      </c>
      <c r="X18" s="39" t="n">
        <f aca="false">INDEX('Unique Asset List'!$AC$4:$AI$100,MATCH($B18,'Unique Asset List'!$B$4:$B$100,0),MATCH($C$1,'Unique Asset List'!$AC$3:$AI$3,0))</f>
        <v>1972</v>
      </c>
      <c r="Y18" s="39" t="n">
        <f aca="false">INDEX('Unique Asset List'!$AJ$4:$AP$100,MATCH($B18,'Unique Asset List'!$B$4:$B$100,0),MATCH($C$1,'Unique Asset List'!$AJ$3:$AP$3,0))</f>
        <v>1</v>
      </c>
      <c r="Z18" s="39" t="n">
        <f aca="false">INDEX('Unique Asset List'!$AX$4:$BD$100,MATCH($B18,'Unique Asset List'!$B$4:$B$100,0),MATCH($C$1,'Unique Asset List'!$AX$3:$BD$3,0))</f>
        <v>1982</v>
      </c>
      <c r="AA18" s="39" t="n">
        <f aca="false">INDEX('Unique Asset List'!$BE$4:$BK$100,MATCH($B18,'Unique Asset List'!$B$4:$B$100,0),MATCH($C$1,'Unique Asset List'!$BE$3:$BK$3,0))</f>
        <v>1</v>
      </c>
      <c r="AB18" s="375" t="n">
        <f aca="false">INDEX('IT-Efficacy Acceptability'!$C$12:$C$52,MATCH($B18,'IT-Efficacy Acceptability'!$B$12:$B$52,0))</f>
        <v>1.782664</v>
      </c>
      <c r="AC18" s="375" t="n">
        <f aca="false">INDEX('IT-Efficacy Acceptability'!$E$12:$E$52,MATCH($B18,'IT-Efficacy Acceptability'!$B$12:$B$52,0))</f>
        <v>0.7456206</v>
      </c>
      <c r="AD18" s="375" t="n">
        <f aca="false">INDEX('IT-Efficacy Acceptability'!$F$12:$F$52,MATCH($B18,'IT-Efficacy Acceptability'!$B$12:$B$52,0))</f>
        <v>0.38188783578</v>
      </c>
      <c r="AE18" s="376" t="n">
        <f aca="false">INDEX('Unique Asset List'!$CN$4:$CT$100,MATCH($B18,'Unique Asset List'!$B$4:$B$100,0),MATCH($C$1,'Unique Asset List'!$CN$3:$CT$3,0))</f>
        <v>0.18</v>
      </c>
      <c r="AF18" s="376" t="n">
        <f aca="false">INDEX('Unique Asset List'!$CU$4:$DA$100,MATCH($B18,'Unique Asset List'!$B$4:$B$100,0),MATCH($C$1,'Unique Asset List'!$CU$3:$DA$3,0))</f>
        <v>0.32</v>
      </c>
      <c r="AG18" s="376" t="n">
        <f aca="false">INDEX('Unique Asset List'!$BZ$4:$CF$100,MATCH($B18,'Unique Asset List'!$B$4:$B$100,0),MATCH($C$1,'Unique Asset List'!$BZ$3:$CF$3,0))</f>
        <v>0.18</v>
      </c>
      <c r="AH18" s="376" t="n">
        <f aca="false">INDEX('Unique Asset List'!$CG$4:$CM$100,MATCH($B18,'Unique Asset List'!$B$4:$B$100,0),MATCH($C$1,'Unique Asset List'!$CG$3:$CM$3,0))</f>
        <v>0.32</v>
      </c>
      <c r="AI18" s="377" t="n">
        <v>0.961879633498678</v>
      </c>
      <c r="AJ18" s="376" t="n">
        <f aca="false">INDEX('Unique Asset List'!$BL$4:$BR$100,MATCH($B18,'Unique Asset List'!$B$4:$B$100,0),MATCH($C$1,'Unique Asset List'!$BL$3:$BR$3,0))</f>
        <v>0.323142843416298</v>
      </c>
      <c r="AK18" s="376" t="n">
        <f aca="false">INDEX('Unique Asset List'!$BS$4:$BY$100,MATCH($B18,'Unique Asset List'!$B$4:$B$100,0),MATCH($C$1,'Unique Asset List'!$BS$3:$BY$3,0))</f>
        <v>0.617682164779912</v>
      </c>
      <c r="AL18" s="39" t="n">
        <v>169</v>
      </c>
      <c r="AM18" s="378" t="n">
        <f aca="false">INDEX(Simulation!$B$6:$H$6,MATCH($A18,Simulation!$B$1:$H$1,0))*(1+AN18)^((DATE(X18,Y18,15)-DATE(2017,1,15))/365.5)</f>
        <v>3.5</v>
      </c>
      <c r="AN18" s="379" t="n">
        <v>0</v>
      </c>
      <c r="AO18" s="380" t="n">
        <v>0.1</v>
      </c>
      <c r="AP18" s="377" t="n">
        <v>0.82</v>
      </c>
      <c r="AQ18" s="379" t="n">
        <v>0</v>
      </c>
      <c r="AR18" s="377" t="n">
        <f aca="false">AP18</f>
        <v>0.82</v>
      </c>
      <c r="AS18" s="381" t="n">
        <v>1</v>
      </c>
      <c r="AT18" s="382" t="n">
        <v>1</v>
      </c>
      <c r="AU18" s="382" t="n">
        <v>1</v>
      </c>
      <c r="AV18" s="382" t="n">
        <v>1</v>
      </c>
      <c r="AW18" s="382" t="n">
        <v>1</v>
      </c>
      <c r="AX18" s="382" t="n">
        <v>1</v>
      </c>
      <c r="AY18" s="382" t="n">
        <v>1</v>
      </c>
      <c r="AZ18" s="382" t="n">
        <v>1</v>
      </c>
      <c r="BA18" s="382" t="n">
        <v>1</v>
      </c>
      <c r="BB18" s="382" t="n">
        <v>1</v>
      </c>
      <c r="BC18" s="382" t="n">
        <v>1</v>
      </c>
      <c r="BD18" s="382" t="n">
        <f aca="false">INDEX('Unique Asset List'!$A$4:$A$76,MATCH(B18,'Unique Asset List'!$B$4:$B$76,0))</f>
        <v>75</v>
      </c>
      <c r="BE18" s="386" t="n">
        <f aca="false">IF(C18="",BH18/$BH$7,0)</f>
        <v>0.0652822124618647</v>
      </c>
      <c r="BF18" s="391" t="n">
        <f aca="false">INDEX('IT-Efficacy Acceptability'!$G$12:$G$52,MATCH($B18,'IT-Efficacy Acceptability'!$B$12:$B$52,0))</f>
        <v>3</v>
      </c>
      <c r="BG18" s="386" t="n">
        <f aca="false">BF18/$BF$7</f>
        <v>0.0678733031674208</v>
      </c>
      <c r="BH18" s="392" t="n">
        <f aca="false">BG18^$X$4</f>
        <v>0.0346436571298177</v>
      </c>
      <c r="BI18" s="116"/>
    </row>
    <row r="19" customFormat="false" ht="15" hidden="false" customHeight="false" outlineLevel="0" collapsed="false">
      <c r="A19" s="39" t="str">
        <f aca="false">$C$1</f>
        <v>IT</v>
      </c>
      <c r="B19" s="39" t="s">
        <v>82</v>
      </c>
      <c r="C19" s="372"/>
      <c r="D19" s="39" t="s">
        <v>592</v>
      </c>
      <c r="E19" s="39"/>
      <c r="F19" s="39" t="s">
        <v>579</v>
      </c>
      <c r="G19" s="373" t="n">
        <v>0.0472438434161798</v>
      </c>
      <c r="H19" s="39" t="n">
        <v>2018</v>
      </c>
      <c r="I19" s="39" t="n">
        <v>6</v>
      </c>
      <c r="J19" s="374" t="n">
        <v>1</v>
      </c>
      <c r="K19" s="186" t="n">
        <v>1</v>
      </c>
      <c r="L19" s="186" t="n">
        <v>1</v>
      </c>
      <c r="M19" s="186" t="n">
        <v>1</v>
      </c>
      <c r="N19" s="186" t="n">
        <v>1</v>
      </c>
      <c r="O19" s="186" t="n">
        <v>1</v>
      </c>
      <c r="P19" s="186" t="n">
        <v>1</v>
      </c>
      <c r="Q19" s="186" t="n">
        <v>1</v>
      </c>
      <c r="R19" s="186" t="n">
        <v>1</v>
      </c>
      <c r="S19" s="186" t="n">
        <v>1</v>
      </c>
      <c r="T19" s="186"/>
      <c r="U19" s="186" t="n">
        <f aca="false">BE19/$BE$7</f>
        <v>0.917373035680426</v>
      </c>
      <c r="V19" s="186" t="n">
        <v>1</v>
      </c>
      <c r="W19" s="39" t="str">
        <f aca="false">INDEX('Unique Asset List'!$C$4:$C$76,MATCH($B19,'Unique Asset List'!$B$4:$B$76,0))</f>
        <v>ACV</v>
      </c>
      <c r="X19" s="39" t="n">
        <f aca="false">INDEX('Unique Asset List'!$AC$4:$AI$100,MATCH($B19,'Unique Asset List'!$B$4:$B$100,0),MATCH($C$1,'Unique Asset List'!$AC$3:$AI$3,0))</f>
        <v>1973</v>
      </c>
      <c r="Y19" s="39" t="n">
        <f aca="false">INDEX('Unique Asset List'!$AJ$4:$AP$100,MATCH($B19,'Unique Asset List'!$B$4:$B$100,0),MATCH($C$1,'Unique Asset List'!$AJ$3:$AP$3,0))</f>
        <v>6.99999999999909</v>
      </c>
      <c r="Z19" s="39" t="n">
        <f aca="false">INDEX('Unique Asset List'!$AX$4:$BD$100,MATCH($B19,'Unique Asset List'!$B$4:$B$100,0),MATCH($C$1,'Unique Asset List'!$AX$3:$BD$3,0))</f>
        <v>1983</v>
      </c>
      <c r="AA19" s="39" t="n">
        <f aca="false">INDEX('Unique Asset List'!$BE$4:$BK$100,MATCH($B19,'Unique Asset List'!$B$4:$B$100,0),MATCH($C$1,'Unique Asset List'!$BE$3:$BK$3,0))</f>
        <v>6</v>
      </c>
      <c r="AB19" s="375" t="n">
        <f aca="false">INDEX('IT-Efficacy Acceptability'!$C$12:$C$52,MATCH($B19,'IT-Efficacy Acceptability'!$B$12:$B$52,0))</f>
        <v>1.56236</v>
      </c>
      <c r="AC19" s="375" t="n">
        <f aca="false">INDEX('IT-Efficacy Acceptability'!$E$12:$E$52,MATCH($B19,'IT-Efficacy Acceptability'!$B$12:$B$52,0))</f>
        <v>0.7916289</v>
      </c>
      <c r="AD19" s="375" t="n">
        <f aca="false">INDEX('IT-Efficacy Acceptability'!$F$12:$F$52,MATCH($B19,'IT-Efficacy Acceptability'!$B$12:$B$52,0))</f>
        <v>0.34186063164</v>
      </c>
      <c r="AE19" s="376" t="n">
        <f aca="false">INDEX('Unique Asset List'!$CN$4:$CT$100,MATCH($B19,'Unique Asset List'!$B$4:$B$100,0),MATCH($C$1,'Unique Asset List'!$CN$3:$CT$3,0))</f>
        <v>0.18</v>
      </c>
      <c r="AF19" s="376" t="n">
        <f aca="false">INDEX('Unique Asset List'!$CU$4:$DA$100,MATCH($B19,'Unique Asset List'!$B$4:$B$100,0),MATCH($C$1,'Unique Asset List'!$CU$3:$DA$3,0))</f>
        <v>0.32</v>
      </c>
      <c r="AG19" s="376" t="n">
        <f aca="false">INDEX('Unique Asset List'!$BZ$4:$CF$100,MATCH($B19,'Unique Asset List'!$B$4:$B$100,0),MATCH($C$1,'Unique Asset List'!$BZ$3:$CF$3,0))</f>
        <v>0.18</v>
      </c>
      <c r="AH19" s="376" t="n">
        <f aca="false">INDEX('Unique Asset List'!$CG$4:$CM$100,MATCH($B19,'Unique Asset List'!$B$4:$B$100,0),MATCH($C$1,'Unique Asset List'!$CG$3:$CM$3,0))</f>
        <v>0.32</v>
      </c>
      <c r="AI19" s="377" t="n">
        <v>0.961879633498678</v>
      </c>
      <c r="AJ19" s="376" t="n">
        <f aca="false">INDEX('Unique Asset List'!$BL$4:$BR$100,MATCH($B19,'Unique Asset List'!$B$4:$B$100,0),MATCH($C$1,'Unique Asset List'!$BL$3:$BR$3,0))</f>
        <v>0.323142843416298</v>
      </c>
      <c r="AK19" s="376" t="n">
        <f aca="false">INDEX('Unique Asset List'!$BS$4:$BY$100,MATCH($B19,'Unique Asset List'!$B$4:$B$100,0),MATCH($C$1,'Unique Asset List'!$BS$3:$BY$3,0))</f>
        <v>0.617682164779912</v>
      </c>
      <c r="AL19" s="39" t="n">
        <v>169</v>
      </c>
      <c r="AM19" s="378" t="n">
        <f aca="false">INDEX(Simulation!$B$6:$H$6,MATCH($A19,Simulation!$B$1:$H$1,0))*(1+AN19)^((DATE(X19,Y19,15)-DATE(2017,1,15))/365.5)</f>
        <v>3.5</v>
      </c>
      <c r="AN19" s="379" t="n">
        <v>0</v>
      </c>
      <c r="AO19" s="380" t="n">
        <v>0.1</v>
      </c>
      <c r="AP19" s="377" t="n">
        <v>0.82</v>
      </c>
      <c r="AQ19" s="379" t="n">
        <v>0</v>
      </c>
      <c r="AR19" s="377" t="n">
        <f aca="false">AP19</f>
        <v>0.82</v>
      </c>
      <c r="AS19" s="381" t="n">
        <v>1</v>
      </c>
      <c r="AT19" s="382" t="n">
        <v>1</v>
      </c>
      <c r="AU19" s="382" t="n">
        <v>1</v>
      </c>
      <c r="AV19" s="382" t="n">
        <v>1</v>
      </c>
      <c r="AW19" s="382" t="n">
        <v>1</v>
      </c>
      <c r="AX19" s="382" t="n">
        <v>1</v>
      </c>
      <c r="AY19" s="382" t="n">
        <v>1</v>
      </c>
      <c r="AZ19" s="382" t="n">
        <v>1</v>
      </c>
      <c r="BA19" s="382" t="n">
        <v>1</v>
      </c>
      <c r="BB19" s="382" t="n">
        <v>1</v>
      </c>
      <c r="BC19" s="382" t="n">
        <v>1</v>
      </c>
      <c r="BD19" s="382" t="n">
        <f aca="false">INDEX('Unique Asset List'!$A$4:$A$76,MATCH(B19,'Unique Asset List'!$B$4:$B$76,0))</f>
        <v>72</v>
      </c>
      <c r="BE19" s="386" t="n">
        <f aca="false">IF(C19="",BH19/$BH$7,0)</f>
        <v>0.0598881414220754</v>
      </c>
      <c r="BF19" s="391" t="n">
        <f aca="false">INDEX('IT-Efficacy Acceptability'!$G$12:$G$52,MATCH($B19,'IT-Efficacy Acceptability'!$B$12:$B$52,0))</f>
        <v>2.8</v>
      </c>
      <c r="BG19" s="386" t="n">
        <f aca="false">BF19/$BF$7</f>
        <v>0.0633484162895928</v>
      </c>
      <c r="BH19" s="392" t="n">
        <f aca="false">BG19^$X$4</f>
        <v>0.0317811569082527</v>
      </c>
      <c r="BI19" s="116"/>
    </row>
    <row r="20" customFormat="false" ht="15" hidden="false" customHeight="false" outlineLevel="0" collapsed="false">
      <c r="A20" s="39" t="str">
        <f aca="false">$C$1</f>
        <v>IT</v>
      </c>
      <c r="B20" s="39" t="s">
        <v>83</v>
      </c>
      <c r="C20" s="372"/>
      <c r="D20" s="39" t="s">
        <v>592</v>
      </c>
      <c r="E20" s="39"/>
      <c r="F20" s="39" t="s">
        <v>579</v>
      </c>
      <c r="G20" s="373" t="n">
        <v>0.00728250369128836</v>
      </c>
      <c r="H20" s="39" t="n">
        <v>2018</v>
      </c>
      <c r="I20" s="39" t="n">
        <v>6</v>
      </c>
      <c r="J20" s="374" t="n">
        <v>1</v>
      </c>
      <c r="K20" s="186" t="n">
        <v>1</v>
      </c>
      <c r="L20" s="186" t="n">
        <v>1</v>
      </c>
      <c r="M20" s="186" t="n">
        <v>1</v>
      </c>
      <c r="N20" s="186" t="n">
        <v>1</v>
      </c>
      <c r="O20" s="186" t="n">
        <v>1</v>
      </c>
      <c r="P20" s="186" t="n">
        <v>1</v>
      </c>
      <c r="Q20" s="186" t="n">
        <v>1</v>
      </c>
      <c r="R20" s="186" t="n">
        <v>1</v>
      </c>
      <c r="S20" s="186" t="n">
        <v>1</v>
      </c>
      <c r="T20" s="186"/>
      <c r="U20" s="186" t="n">
        <f aca="false">BE20/$BE$7</f>
        <v>0.917373035680426</v>
      </c>
      <c r="V20" s="186" t="n">
        <v>1</v>
      </c>
      <c r="W20" s="39" t="str">
        <f aca="false">INDEX('Unique Asset List'!$C$4:$C$76,MATCH($B20,'Unique Asset List'!$B$4:$B$76,0))</f>
        <v>ACV</v>
      </c>
      <c r="X20" s="39" t="n">
        <f aca="false">INDEX('Unique Asset List'!$AC$4:$AI$100,MATCH($B20,'Unique Asset List'!$B$4:$B$100,0),MATCH($C$1,'Unique Asset List'!$AC$3:$AI$3,0))</f>
        <v>1999</v>
      </c>
      <c r="Y20" s="39" t="n">
        <f aca="false">INDEX('Unique Asset List'!$AJ$4:$AP$100,MATCH($B20,'Unique Asset List'!$B$4:$B$100,0),MATCH($C$1,'Unique Asset List'!$AJ$3:$AP$3,0))</f>
        <v>2</v>
      </c>
      <c r="Z20" s="39" t="n">
        <f aca="false">INDEX('Unique Asset List'!$AX$4:$BD$100,MATCH($B20,'Unique Asset List'!$B$4:$B$100,0),MATCH($C$1,'Unique Asset List'!$AX$3:$BD$3,0))</f>
        <v>2009</v>
      </c>
      <c r="AA20" s="39" t="n">
        <f aca="false">INDEX('Unique Asset List'!$BE$4:$BK$100,MATCH($B20,'Unique Asset List'!$B$4:$B$100,0),MATCH($C$1,'Unique Asset List'!$BE$3:$BK$3,0))</f>
        <v>2</v>
      </c>
      <c r="AB20" s="375" t="n">
        <f aca="false">INDEX('IT-Efficacy Acceptability'!$C$12:$C$52,MATCH($B20,'IT-Efficacy Acceptability'!$B$12:$B$52,0))</f>
        <v>1.263938</v>
      </c>
      <c r="AC20" s="375" t="n">
        <f aca="false">INDEX('IT-Efficacy Acceptability'!$E$12:$E$52,MATCH($B20,'IT-Efficacy Acceptability'!$B$12:$B$52,0))</f>
        <v>0.8707441</v>
      </c>
      <c r="AD20" s="375" t="n">
        <f aca="false">INDEX('IT-Efficacy Acceptability'!$F$12:$F$52,MATCH($B20,'IT-Efficacy Acceptability'!$B$12:$B$52,0))</f>
        <v>0.34186063164</v>
      </c>
      <c r="AE20" s="376" t="n">
        <f aca="false">INDEX('Unique Asset List'!$CN$4:$CT$100,MATCH($B20,'Unique Asset List'!$B$4:$B$100,0),MATCH($C$1,'Unique Asset List'!$CN$3:$CT$3,0))</f>
        <v>0.18</v>
      </c>
      <c r="AF20" s="376" t="n">
        <f aca="false">INDEX('Unique Asset List'!$CU$4:$DA$100,MATCH($B20,'Unique Asset List'!$B$4:$B$100,0),MATCH($C$1,'Unique Asset List'!$CU$3:$DA$3,0))</f>
        <v>0.32</v>
      </c>
      <c r="AG20" s="376" t="n">
        <f aca="false">INDEX('Unique Asset List'!$BZ$4:$CF$100,MATCH($B20,'Unique Asset List'!$B$4:$B$100,0),MATCH($C$1,'Unique Asset List'!$BZ$3:$CF$3,0))</f>
        <v>0.18</v>
      </c>
      <c r="AH20" s="376" t="n">
        <f aca="false">INDEX('Unique Asset List'!$CG$4:$CM$100,MATCH($B20,'Unique Asset List'!$B$4:$B$100,0),MATCH($C$1,'Unique Asset List'!$CG$3:$CM$3,0))</f>
        <v>0.32</v>
      </c>
      <c r="AI20" s="377" t="n">
        <v>0.961879633498678</v>
      </c>
      <c r="AJ20" s="376" t="n">
        <f aca="false">INDEX('Unique Asset List'!$BL$4:$BR$100,MATCH($B20,'Unique Asset List'!$B$4:$B$100,0),MATCH($C$1,'Unique Asset List'!$BL$3:$BR$3,0))</f>
        <v>0.323142843416298</v>
      </c>
      <c r="AK20" s="376" t="n">
        <f aca="false">INDEX('Unique Asset List'!$BS$4:$BY$100,MATCH($B20,'Unique Asset List'!$B$4:$B$100,0),MATCH($C$1,'Unique Asset List'!$BS$3:$BY$3,0))</f>
        <v>0.617682164779912</v>
      </c>
      <c r="AL20" s="39" t="n">
        <v>169</v>
      </c>
      <c r="AM20" s="378" t="n">
        <f aca="false">INDEX(Simulation!$B$6:$H$6,MATCH($A20,Simulation!$B$1:$H$1,0))*(1+AN20)^((DATE(X20,Y20,15)-DATE(2017,1,15))/365.5)</f>
        <v>3.5</v>
      </c>
      <c r="AN20" s="379" t="n">
        <v>0</v>
      </c>
      <c r="AO20" s="380" t="n">
        <v>0.1</v>
      </c>
      <c r="AP20" s="377" t="n">
        <v>0.82</v>
      </c>
      <c r="AQ20" s="379" t="n">
        <v>0</v>
      </c>
      <c r="AR20" s="377" t="n">
        <f aca="false">AP20</f>
        <v>0.82</v>
      </c>
      <c r="AS20" s="381" t="n">
        <v>1</v>
      </c>
      <c r="AT20" s="382" t="n">
        <v>1</v>
      </c>
      <c r="AU20" s="382" t="n">
        <v>1</v>
      </c>
      <c r="AV20" s="382" t="n">
        <v>1</v>
      </c>
      <c r="AW20" s="382" t="n">
        <v>1</v>
      </c>
      <c r="AX20" s="382" t="n">
        <v>1</v>
      </c>
      <c r="AY20" s="382" t="n">
        <v>1</v>
      </c>
      <c r="AZ20" s="382" t="n">
        <v>1</v>
      </c>
      <c r="BA20" s="382" t="n">
        <v>1</v>
      </c>
      <c r="BB20" s="382" t="n">
        <v>1</v>
      </c>
      <c r="BC20" s="382" t="n">
        <v>1</v>
      </c>
      <c r="BD20" s="382" t="n">
        <f aca="false">INDEX('Unique Asset List'!$A$4:$A$76,MATCH(B20,'Unique Asset List'!$B$4:$B$76,0))</f>
        <v>71</v>
      </c>
      <c r="BE20" s="386" t="n">
        <f aca="false">IF(C20="",BH20/$BH$7,0)</f>
        <v>0.0598881414220754</v>
      </c>
      <c r="BF20" s="391" t="n">
        <f aca="false">INDEX('IT-Efficacy Acceptability'!$G$12:$G$52,MATCH($B20,'IT-Efficacy Acceptability'!$B$12:$B$52,0))</f>
        <v>2.8</v>
      </c>
      <c r="BG20" s="386" t="n">
        <f aca="false">BF20/$BF$7</f>
        <v>0.0633484162895928</v>
      </c>
      <c r="BH20" s="392" t="n">
        <f aca="false">BG20^$X$4</f>
        <v>0.0317811569082527</v>
      </c>
      <c r="BI20" s="116"/>
    </row>
    <row r="21" customFormat="false" ht="15" hidden="false" customHeight="false" outlineLevel="0" collapsed="false">
      <c r="A21" s="39" t="str">
        <f aca="false">$C$1</f>
        <v>IT</v>
      </c>
      <c r="B21" s="39" t="s">
        <v>37</v>
      </c>
      <c r="C21" s="372"/>
      <c r="D21" s="39" t="s">
        <v>577</v>
      </c>
      <c r="E21" s="39"/>
      <c r="F21" s="39" t="str">
        <f aca="false">INDEX('Unique Asset List'!$D$4:$D$59,MATCH(B21,_CompoundList,0))</f>
        <v>Launched</v>
      </c>
      <c r="G21" s="373" t="n">
        <v>0</v>
      </c>
      <c r="H21" s="39" t="n">
        <v>2018</v>
      </c>
      <c r="I21" s="39" t="n">
        <v>6</v>
      </c>
      <c r="J21" s="374" t="n">
        <f aca="false">INDEX(PTRS!$D$6:$D$12,MATCH('6'!$F21,PTRS!$B$6:$B$12,0))</f>
        <v>1</v>
      </c>
      <c r="K21" s="186" t="n">
        <f aca="false">INDEX('Unique Asset List'!$I$4:$R$59,MATCH($B21,'Unique Asset List'!$B$4:$B$59,0),MATCH(K$8,'Unique Asset List'!$I$3:$R$3,0))</f>
        <v>1</v>
      </c>
      <c r="L21" s="186" t="n">
        <f aca="false">INDEX('Unique Asset List'!$I$4:$R$59,MATCH($B21,'Unique Asset List'!$B$4:$B$59,0),MATCH(L$8,'Unique Asset List'!$I$3:$R$3,0))</f>
        <v>1</v>
      </c>
      <c r="M21" s="186" t="n">
        <v>0.585</v>
      </c>
      <c r="N21" s="186" t="n">
        <f aca="false">INDEX('Unique Asset List'!$I$4:$R$59,MATCH($B21,'Unique Asset List'!$B$4:$B$59,0),MATCH(N$8,'Unique Asset List'!$I$3:$R$3,0))</f>
        <v>1</v>
      </c>
      <c r="O21" s="186" t="n">
        <f aca="false">INDEX('Unique Asset List'!$I$4:$R$59,MATCH($B21,'Unique Asset List'!$B$4:$B$59,0),MATCH(O$8,'Unique Asset List'!$I$3:$R$3,0))</f>
        <v>1</v>
      </c>
      <c r="P21" s="186" t="n">
        <f aca="false">INDEX('Unique Asset List'!$I$4:$R$59,MATCH($B21,'Unique Asset List'!$B$4:$B$59,0),MATCH(P$8,'Unique Asset List'!$I$3:$R$3,0))</f>
        <v>1</v>
      </c>
      <c r="Q21" s="186" t="n">
        <f aca="false">INDEX('Unique Asset List'!$I$4:$R$59,MATCH($B21,'Unique Asset List'!$B$4:$B$59,0),MATCH(Q$8,'Unique Asset List'!$I$3:$R$3,0))</f>
        <v>1</v>
      </c>
      <c r="R21" s="186" t="n">
        <f aca="false">INDEX('Unique Asset List'!$I$4:$R$59,MATCH($B21,'Unique Asset List'!$B$4:$B$59,0),MATCH(R$8,'Unique Asset List'!$I$3:$R$3,0))</f>
        <v>1</v>
      </c>
      <c r="S21" s="186" t="n">
        <f aca="false">INDEX('Unique Asset List'!$I$4:$R$59,MATCH($B21,'Unique Asset List'!$B$4:$B$59,0),MATCH(S$8,'Unique Asset List'!$I$3:$R$3,0))</f>
        <v>1</v>
      </c>
      <c r="T21" s="186"/>
      <c r="U21" s="186" t="n">
        <f aca="false">BE21/$BE$7</f>
        <v>0.31810829150682</v>
      </c>
      <c r="V21" s="186" t="n">
        <v>0.62</v>
      </c>
      <c r="W21" s="39" t="str">
        <f aca="false">INDEX('Unique Asset List'!$C$4:$C$76,MATCH($B21,'Unique Asset List'!$B$4:$B$76,0))</f>
        <v>NMDA</v>
      </c>
      <c r="X21" s="39" t="n">
        <f aca="false">INDEX('Unique Asset List'!$AC$4:$AI$100,MATCH($B21,'Unique Asset List'!$B$4:$B$100,0),MATCH($C$1,'Unique Asset List'!$AC$3:$AI$3,0))</f>
        <v>2021</v>
      </c>
      <c r="Y21" s="39" t="n">
        <f aca="false">INDEX('Unique Asset List'!$AJ$4:$AP$100,MATCH($B21,'Unique Asset List'!$B$4:$B$100,0),MATCH($C$1,'Unique Asset List'!$AJ$3:$AP$3,0))</f>
        <v>1</v>
      </c>
      <c r="Z21" s="39" t="n">
        <f aca="false">INDEX('Unique Asset List'!$AX$4:$BD$100,MATCH($B21,'Unique Asset List'!$B$4:$B$100,0),MATCH($C$1,'Unique Asset List'!$AX$3:$BD$3,0))</f>
        <v>2031</v>
      </c>
      <c r="AA21" s="39" t="n">
        <f aca="false">INDEX('Unique Asset List'!$BE$4:$BK$100,MATCH($B21,'Unique Asset List'!$B$4:$B$100,0),MATCH($C$1,'Unique Asset List'!$BE$3:$BK$3,0))</f>
        <v>1</v>
      </c>
      <c r="AB21" s="375" t="n">
        <f aca="false">INDEX('IT-Efficacy Acceptability'!$C$12:$C$52,MATCH($B21,'IT-Efficacy Acceptability'!$B$12:$B$52,0))</f>
        <v>2.81</v>
      </c>
      <c r="AC21" s="375" t="n">
        <f aca="false">INDEX('IT-Efficacy Acceptability'!$E$12:$E$52,MATCH($B21,'IT-Efficacy Acceptability'!$B$12:$B$52,0))</f>
        <v>1.2548745</v>
      </c>
      <c r="AD21" s="375" t="n">
        <f aca="false">INDEX('IT-Efficacy Acceptability'!$F$12:$F$52,MATCH($B21,'IT-Efficacy Acceptability'!$B$12:$B$52,0))</f>
        <v>0.38438918518</v>
      </c>
      <c r="AE21" s="376" t="n">
        <v>0.016</v>
      </c>
      <c r="AF21" s="376" t="n">
        <v>0.95</v>
      </c>
      <c r="AG21" s="376" t="n">
        <v>0.016</v>
      </c>
      <c r="AH21" s="376" t="n">
        <v>0.95</v>
      </c>
      <c r="AI21" s="377" t="n">
        <v>0.961879633498678</v>
      </c>
      <c r="AJ21" s="376" t="n">
        <f aca="false">INDEX('Unique Asset List'!$BL$4:$BR$100,MATCH($B21,'Unique Asset List'!$B$4:$B$100,0),MATCH($C$1,'Unique Asset List'!$BL$3:$BR$3,0))</f>
        <v>0.323142843416298</v>
      </c>
      <c r="AK21" s="376" t="n">
        <f aca="false">INDEX('Unique Asset List'!$BS$4:$BY$100,MATCH($B21,'Unique Asset List'!$B$4:$B$100,0),MATCH($C$1,'Unique Asset List'!$BS$3:$BY$3,0))</f>
        <v>0.617682164779912</v>
      </c>
      <c r="AL21" s="39" t="n">
        <v>169</v>
      </c>
      <c r="AM21" s="378" t="n">
        <f aca="false">'SPRAVATO Assumptions'!O22</f>
        <v>48.5105753424657</v>
      </c>
      <c r="AN21" s="379" t="n">
        <v>0</v>
      </c>
      <c r="AO21" s="380" t="n">
        <v>0.1</v>
      </c>
      <c r="AP21" s="377" t="n">
        <v>0.82</v>
      </c>
      <c r="AQ21" s="379" t="n">
        <v>0</v>
      </c>
      <c r="AR21" s="377" t="n">
        <f aca="false">AP21</f>
        <v>0.82</v>
      </c>
      <c r="AS21" s="381" t="n">
        <v>0.323403835616438</v>
      </c>
      <c r="AT21" s="382" t="n">
        <v>1</v>
      </c>
      <c r="AU21" s="382" t="n">
        <v>1</v>
      </c>
      <c r="AV21" s="382" t="n">
        <v>1</v>
      </c>
      <c r="AW21" s="382" t="n">
        <v>1</v>
      </c>
      <c r="AX21" s="382" t="n">
        <v>1</v>
      </c>
      <c r="AY21" s="382" t="n">
        <v>1</v>
      </c>
      <c r="AZ21" s="382" t="n">
        <v>1</v>
      </c>
      <c r="BA21" s="382" t="n">
        <v>1</v>
      </c>
      <c r="BB21" s="382" t="n">
        <v>1</v>
      </c>
      <c r="BC21" s="382" t="n">
        <v>1</v>
      </c>
      <c r="BD21" s="382" t="n">
        <f aca="false">INDEX('Unique Asset List'!$A$4:$A$76,MATCH(B21,'Unique Asset List'!$B$4:$B$76,0))</f>
        <v>8</v>
      </c>
      <c r="BE21" s="386" t="n">
        <f aca="false">IF(C21="",BH21/$BH$7,0)</f>
        <v>0.020766813072029</v>
      </c>
      <c r="BF21" s="391" t="n">
        <f aca="false">INDEX('IT-Efficacy Acceptability'!$G$12:$G$52,MATCH($B21,'IT-Efficacy Acceptability'!$B$12:$B$52,0))</f>
        <v>1.2</v>
      </c>
      <c r="BG21" s="386" t="n">
        <f aca="false">BF21/$BF$7</f>
        <v>0.0271493212669683</v>
      </c>
      <c r="BH21" s="392" t="n">
        <f aca="false">BG21^$X$4</f>
        <v>0.0110204345811144</v>
      </c>
      <c r="BI21" s="116"/>
    </row>
    <row r="22" customFormat="false" ht="15" hidden="false" customHeight="false" outlineLevel="0" collapsed="false">
      <c r="A22" s="39" t="str">
        <f aca="false">$C$1</f>
        <v>IT</v>
      </c>
      <c r="B22" s="39" t="s">
        <v>14</v>
      </c>
      <c r="C22" s="372"/>
      <c r="D22" s="39" t="s">
        <v>584</v>
      </c>
      <c r="E22" s="39"/>
      <c r="F22" s="39" t="str">
        <f aca="false">INDEX('Unique Asset List'!$D$4:$D$59,MATCH(B22,_CompoundList,0))</f>
        <v>Ph3</v>
      </c>
      <c r="G22" s="373" t="n">
        <v>0</v>
      </c>
      <c r="H22" s="39" t="n">
        <v>2018</v>
      </c>
      <c r="I22" s="39" t="n">
        <v>6</v>
      </c>
      <c r="J22" s="374" t="n">
        <f aca="false">INDEX(PTRS!$D$6:$D$12,MATCH('6'!$F22,PTRS!$B$6:$B$12,0))</f>
        <v>0.585</v>
      </c>
      <c r="K22" s="186" t="n">
        <f aca="false">INDEX('Unique Asset List'!$I$4:$R$59,MATCH($B22,'Unique Asset List'!$B$4:$B$59,0),MATCH(K$8,'Unique Asset List'!$I$3:$R$3,0))</f>
        <v>0</v>
      </c>
      <c r="L22" s="186" t="n">
        <f aca="false">INDEX('Unique Asset List'!$I$4:$R$59,MATCH($B22,'Unique Asset List'!$B$4:$B$59,0),MATCH(L$8,'Unique Asset List'!$I$3:$R$3,0))</f>
        <v>0</v>
      </c>
      <c r="M22" s="186" t="n">
        <v>0.195</v>
      </c>
      <c r="N22" s="186" t="n">
        <f aca="false">INDEX('Unique Asset List'!$I$4:$R$59,MATCH($B22,'Unique Asset List'!$B$4:$B$59,0),MATCH(N$8,'Unique Asset List'!$I$3:$R$3,0))</f>
        <v>0.585</v>
      </c>
      <c r="O22" s="186" t="n">
        <f aca="false">INDEX('Unique Asset List'!$I$4:$R$59,MATCH($B22,'Unique Asset List'!$B$4:$B$59,0),MATCH(O$8,'Unique Asset List'!$I$3:$R$3,0))</f>
        <v>0.585</v>
      </c>
      <c r="P22" s="186" t="n">
        <f aca="false">INDEX('Unique Asset List'!$I$4:$R$59,MATCH($B22,'Unique Asset List'!$B$4:$B$59,0),MATCH(P$8,'Unique Asset List'!$I$3:$R$3,0))</f>
        <v>0.585</v>
      </c>
      <c r="Q22" s="186" t="n">
        <f aca="false">INDEX('Unique Asset List'!$I$4:$R$59,MATCH($B22,'Unique Asset List'!$B$4:$B$59,0),MATCH(Q$8,'Unique Asset List'!$I$3:$R$3,0))</f>
        <v>0.585</v>
      </c>
      <c r="R22" s="186" t="n">
        <f aca="false">INDEX('Unique Asset List'!$I$4:$R$59,MATCH($B22,'Unique Asset List'!$B$4:$B$59,0),MATCH(R$8,'Unique Asset List'!$I$3:$R$3,0))</f>
        <v>0.585</v>
      </c>
      <c r="S22" s="186" t="n">
        <f aca="false">INDEX('Unique Asset List'!$I$4:$R$59,MATCH($B22,'Unique Asset List'!$B$4:$B$59,0),MATCH(S$8,'Unique Asset List'!$I$3:$R$3,0))</f>
        <v>0</v>
      </c>
      <c r="T22" s="186"/>
      <c r="U22" s="186" t="n">
        <f aca="false">BE22/$BE$7</f>
        <v>1</v>
      </c>
      <c r="V22" s="186" t="n">
        <v>1</v>
      </c>
      <c r="W22" s="39" t="str">
        <f aca="false">INDEX('Unique Asset List'!$C$4:$C$76,MATCH($B22,'Unique Asset List'!$B$4:$B$76,0))</f>
        <v>ATAD</v>
      </c>
      <c r="X22" s="39" t="n">
        <f aca="false">INDEX('Unique Asset List'!$AC$4:$AI$100,MATCH($B22,'Unique Asset List'!$B$4:$B$100,0),MATCH($C$1,'Unique Asset List'!$AC$3:$AI$3,0))</f>
        <v>2024</v>
      </c>
      <c r="Y22" s="39" t="n">
        <f aca="false">INDEX('Unique Asset List'!$AJ$4:$AP$100,MATCH($B22,'Unique Asset List'!$B$4:$B$100,0),MATCH($C$1,'Unique Asset List'!$AJ$3:$AP$3,0))</f>
        <v>1.99999999999818</v>
      </c>
      <c r="Z22" s="39" t="n">
        <f aca="false">INDEX('Unique Asset List'!$AX$4:$BD$100,MATCH($B22,'Unique Asset List'!$B$4:$B$100,0),MATCH($C$1,'Unique Asset List'!$AX$3:$BD$3,0))</f>
        <v>2032</v>
      </c>
      <c r="AA22" s="39" t="n">
        <f aca="false">INDEX('Unique Asset List'!$BE$4:$BK$100,MATCH($B22,'Unique Asset List'!$B$4:$B$100,0),MATCH($C$1,'Unique Asset List'!$BE$3:$BK$3,0))</f>
        <v>1</v>
      </c>
      <c r="AB22" s="375" t="n">
        <f aca="false">INDEX('IT-Efficacy Acceptability'!$C$12:$C$52,MATCH($B22,'IT-Efficacy Acceptability'!$B$12:$B$52,0))</f>
        <v>1.8421798</v>
      </c>
      <c r="AC22" s="375" t="n">
        <f aca="false">INDEX('IT-Efficacy Acceptability'!$E$12:$E$52,MATCH($B22,'IT-Efficacy Acceptability'!$B$12:$B$52,0))</f>
        <v>1.0530454</v>
      </c>
      <c r="AD22" s="375" t="n">
        <f aca="false">INDEX('IT-Efficacy Acceptability'!$F$12:$F$52,MATCH($B22,'IT-Efficacy Acceptability'!$B$12:$B$52,0))</f>
        <v>0.26229095354</v>
      </c>
      <c r="AE22" s="376" t="n">
        <f aca="false">INDEX('Unique Asset List'!$CN$4:$CT$100,MATCH($B22,'Unique Asset List'!$B$4:$B$100,0),MATCH($C$1,'Unique Asset List'!$CN$3:$CT$3,0))</f>
        <v>0.18</v>
      </c>
      <c r="AF22" s="376" t="n">
        <f aca="false">INDEX('Unique Asset List'!$CU$4:$DA$100,MATCH($B22,'Unique Asset List'!$B$4:$B$100,0),MATCH($C$1,'Unique Asset List'!$CU$3:$DA$3,0))</f>
        <v>0.32</v>
      </c>
      <c r="AG22" s="376" t="n">
        <f aca="false">INDEX('Unique Asset List'!$BZ$4:$CF$100,MATCH($B22,'Unique Asset List'!$B$4:$B$100,0),MATCH($C$1,'Unique Asset List'!$BZ$3:$CF$3,0))</f>
        <v>0.18</v>
      </c>
      <c r="AH22" s="376" t="n">
        <f aca="false">INDEX('Unique Asset List'!$CG$4:$CM$100,MATCH($B22,'Unique Asset List'!$B$4:$B$100,0),MATCH($C$1,'Unique Asset List'!$CG$3:$CM$3,0))</f>
        <v>0.32</v>
      </c>
      <c r="AI22" s="377" t="n">
        <v>0.961879633498678</v>
      </c>
      <c r="AJ22" s="376" t="n">
        <f aca="false">INDEX('Unique Asset List'!$BL$4:$BR$100,MATCH($B22,'Unique Asset List'!$B$4:$B$100,0),MATCH($C$1,'Unique Asset List'!$BL$3:$BR$3,0))</f>
        <v>0.323142843416298</v>
      </c>
      <c r="AK22" s="376" t="n">
        <f aca="false">INDEX('Unique Asset List'!$BS$4:$BY$100,MATCH($B22,'Unique Asset List'!$B$4:$B$100,0),MATCH($C$1,'Unique Asset List'!$BS$3:$BY$3,0))</f>
        <v>0.617682164779912</v>
      </c>
      <c r="AL22" s="39" t="n">
        <v>169</v>
      </c>
      <c r="AM22" s="378" t="n">
        <f aca="false">INDEX(Simulation!$B$6:$H$6,MATCH($A22,Simulation!$B$1:$H$1,0))*(1+AN22)^((DATE(X22,Y22,15)-DATE(2017,1,15))/365.5)</f>
        <v>3.5</v>
      </c>
      <c r="AN22" s="379" t="n">
        <v>0</v>
      </c>
      <c r="AO22" s="380" t="n">
        <v>0.1</v>
      </c>
      <c r="AP22" s="377" t="n">
        <v>0.82</v>
      </c>
      <c r="AQ22" s="379" t="n">
        <v>0</v>
      </c>
      <c r="AR22" s="377" t="n">
        <f aca="false">AP22</f>
        <v>0.82</v>
      </c>
      <c r="AS22" s="381" t="n">
        <v>1</v>
      </c>
      <c r="AT22" s="382" t="n">
        <f aca="false">INDEX('Unique Asset List'!S$4:S$59,MATCH($B22,_CompoundList,0))</f>
        <v>0</v>
      </c>
      <c r="AU22" s="382" t="n">
        <f aca="false">INDEX('Unique Asset List'!T$4:T$59,MATCH($B22,_CompoundList,0))</f>
        <v>0</v>
      </c>
      <c r="AV22" s="382" t="n">
        <f aca="false">INDEX('Unique Asset List'!U$4:U$59,MATCH($B22,_CompoundList,0))</f>
        <v>0</v>
      </c>
      <c r="AW22" s="382" t="n">
        <f aca="false">INDEX('Unique Asset List'!V$4:V$59,MATCH($B22,_CompoundList,0))</f>
        <v>0</v>
      </c>
      <c r="AX22" s="382" t="n">
        <f aca="false">INDEX('Unique Asset List'!W$4:W$59,MATCH($B22,_CompoundList,0))</f>
        <v>1</v>
      </c>
      <c r="AY22" s="382" t="n">
        <f aca="false">INDEX('Unique Asset List'!X$4:X$59,MATCH($B22,_CompoundList,0))</f>
        <v>1</v>
      </c>
      <c r="AZ22" s="382" t="n">
        <f aca="false">INDEX('Unique Asset List'!Y$4:Y$59,MATCH($B22,_CompoundList,0))</f>
        <v>0</v>
      </c>
      <c r="BA22" s="382" t="n">
        <f aca="false">INDEX('Unique Asset List'!Z$4:Z$59,MATCH($B22,_CompoundList,0))</f>
        <v>1</v>
      </c>
      <c r="BB22" s="382" t="n">
        <f aca="false">INDEX('Unique Asset List'!AA$4:AA$59,MATCH($B22,_CompoundList,0))</f>
        <v>0</v>
      </c>
      <c r="BC22" s="382" t="n">
        <f aca="false">INDEX('Unique Asset List'!AB$4:AB$59,MATCH($B22,_CompoundList,0))</f>
        <v>0</v>
      </c>
      <c r="BD22" s="382" t="n">
        <f aca="false">INDEX('Unique Asset List'!$A$4:$A$76,MATCH(B22,'Unique Asset List'!$B$4:$B$76,0))</f>
        <v>5</v>
      </c>
      <c r="BE22" s="386" t="n">
        <f aca="false">IF(C22="",BH22/$BH$7,0)</f>
        <v>0.0652822124618647</v>
      </c>
      <c r="BF22" s="391" t="n">
        <f aca="false">INDEX('IT-Efficacy Acceptability'!$G$12:$G$52,MATCH($B22,'IT-Efficacy Acceptability'!$B$12:$B$52,0))</f>
        <v>3</v>
      </c>
      <c r="BG22" s="386" t="n">
        <f aca="false">BF22/$BF$7</f>
        <v>0.0678733031674208</v>
      </c>
      <c r="BH22" s="392" t="n">
        <f aca="false">BG22^$X$4</f>
        <v>0.0346436571298177</v>
      </c>
      <c r="BI22" s="116"/>
    </row>
    <row r="23" customFormat="false" ht="15" hidden="false" customHeight="false" outlineLevel="0" collapsed="false">
      <c r="A23" s="39" t="str">
        <f aca="false">$C$1</f>
        <v>IT</v>
      </c>
      <c r="B23" s="39" t="s">
        <v>12</v>
      </c>
      <c r="C23" s="372"/>
      <c r="D23" s="39" t="s">
        <v>582</v>
      </c>
      <c r="E23" s="39"/>
      <c r="F23" s="39" t="str">
        <f aca="false">INDEX('Unique Asset List'!$D$4:$D$59,MATCH(B23,_CompoundList,0))</f>
        <v>Ph2b</v>
      </c>
      <c r="G23" s="373" t="n">
        <v>0</v>
      </c>
      <c r="H23" s="39" t="n">
        <v>2018</v>
      </c>
      <c r="I23" s="39" t="n">
        <v>6</v>
      </c>
      <c r="J23" s="374" t="n">
        <f aca="false">INDEX(PTRS!$D$6:$D$12,MATCH('6'!$F23,PTRS!$B$6:$B$12,0))</f>
        <v>0.4095</v>
      </c>
      <c r="K23" s="186" t="n">
        <f aca="false">INDEX('Unique Asset List'!$I$4:$R$59,MATCH($B23,'Unique Asset List'!$B$4:$B$59,0),MATCH(K$8,'Unique Asset List'!$I$3:$R$3,0))</f>
        <v>0</v>
      </c>
      <c r="L23" s="186" t="n">
        <f aca="false">INDEX('Unique Asset List'!$I$4:$R$59,MATCH($B23,'Unique Asset List'!$B$4:$B$59,0),MATCH(L$8,'Unique Asset List'!$I$3:$R$3,0))</f>
        <v>0</v>
      </c>
      <c r="M23" s="186" t="n">
        <v>0.1365</v>
      </c>
      <c r="N23" s="186" t="n">
        <f aca="false">INDEX('Unique Asset List'!$I$4:$R$59,MATCH($B23,'Unique Asset List'!$B$4:$B$59,0),MATCH(N$8,'Unique Asset List'!$I$3:$R$3,0))</f>
        <v>0.4095</v>
      </c>
      <c r="O23" s="186" t="n">
        <f aca="false">INDEX('Unique Asset List'!$I$4:$R$59,MATCH($B23,'Unique Asset List'!$B$4:$B$59,0),MATCH(O$8,'Unique Asset List'!$I$3:$R$3,0))</f>
        <v>0.4095</v>
      </c>
      <c r="P23" s="186" t="n">
        <f aca="false">INDEX('Unique Asset List'!$I$4:$R$59,MATCH($B23,'Unique Asset List'!$B$4:$B$59,0),MATCH(P$8,'Unique Asset List'!$I$3:$R$3,0))</f>
        <v>0.4095</v>
      </c>
      <c r="Q23" s="186" t="n">
        <f aca="false">INDEX('Unique Asset List'!$I$4:$R$59,MATCH($B23,'Unique Asset List'!$B$4:$B$59,0),MATCH(Q$8,'Unique Asset List'!$I$3:$R$3,0))</f>
        <v>0.4095</v>
      </c>
      <c r="R23" s="186" t="n">
        <f aca="false">INDEX('Unique Asset List'!$I$4:$R$59,MATCH($B23,'Unique Asset List'!$B$4:$B$59,0),MATCH(R$8,'Unique Asset List'!$I$3:$R$3,0))</f>
        <v>0.4095</v>
      </c>
      <c r="S23" s="186" t="n">
        <f aca="false">INDEX('Unique Asset List'!$I$4:$R$59,MATCH($B23,'Unique Asset List'!$B$4:$B$59,0),MATCH(S$8,'Unique Asset List'!$I$3:$R$3,0))</f>
        <v>0</v>
      </c>
      <c r="T23" s="186"/>
      <c r="U23" s="186" t="n">
        <f aca="false">BE23/$BE$7</f>
        <v>1</v>
      </c>
      <c r="V23" s="186" t="n">
        <v>1</v>
      </c>
      <c r="W23" s="39" t="str">
        <f aca="false">INDEX('Unique Asset List'!$C$4:$C$76,MATCH($B23,'Unique Asset List'!$B$4:$B$76,0))</f>
        <v>NMDA</v>
      </c>
      <c r="X23" s="39" t="n">
        <f aca="false">INDEX('Unique Asset List'!$AC$4:$AI$100,MATCH($B23,'Unique Asset List'!$B$4:$B$100,0),MATCH($C$1,'Unique Asset List'!$AC$3:$AI$3,0))</f>
        <v>2025</v>
      </c>
      <c r="Y23" s="39" t="n">
        <f aca="false">INDEX('Unique Asset List'!$AJ$4:$AP$100,MATCH($B23,'Unique Asset List'!$B$4:$B$100,0),MATCH($C$1,'Unique Asset List'!$AJ$3:$AP$3,0))</f>
        <v>3.99999999999909</v>
      </c>
      <c r="Z23" s="39" t="n">
        <f aca="false">INDEX('Unique Asset List'!$AX$4:$BD$100,MATCH($B23,'Unique Asset List'!$B$4:$B$100,0),MATCH($C$1,'Unique Asset List'!$AX$3:$BD$3,0))</f>
        <v>2033</v>
      </c>
      <c r="AA23" s="39" t="n">
        <f aca="false">INDEX('Unique Asset List'!$BE$4:$BK$100,MATCH($B23,'Unique Asset List'!$B$4:$B$100,0),MATCH($C$1,'Unique Asset List'!$BE$3:$BK$3,0))</f>
        <v>3</v>
      </c>
      <c r="AB23" s="375" t="n">
        <f aca="false">INDEX('IT-Efficacy Acceptability'!$C$12:$C$52,MATCH($B23,'IT-Efficacy Acceptability'!$B$12:$B$52,0))</f>
        <v>2.090078</v>
      </c>
      <c r="AC23" s="375" t="n">
        <f aca="false">INDEX('IT-Efficacy Acceptability'!$E$12:$E$52,MATCH($B23,'IT-Efficacy Acceptability'!$B$12:$B$52,0))</f>
        <v>0.9341216</v>
      </c>
      <c r="AD23" s="375" t="n">
        <f aca="false">INDEX('IT-Efficacy Acceptability'!$F$12:$F$52,MATCH($B23,'IT-Efficacy Acceptability'!$B$12:$B$52,0))</f>
        <v>0.38188783578</v>
      </c>
      <c r="AE23" s="376" t="n">
        <f aca="false">INDEX('Unique Asset List'!$CN$4:$CT$100,MATCH($B23,'Unique Asset List'!$B$4:$B$100,0),MATCH($C$1,'Unique Asset List'!$CN$3:$CT$3,0))</f>
        <v>0.23</v>
      </c>
      <c r="AF23" s="376" t="n">
        <f aca="false">INDEX('Unique Asset List'!$CU$4:$DA$100,MATCH($B23,'Unique Asset List'!$B$4:$B$100,0),MATCH($C$1,'Unique Asset List'!$CU$3:$DA$3,0))</f>
        <v>0.27</v>
      </c>
      <c r="AG23" s="376" t="n">
        <f aca="false">INDEX('Unique Asset List'!$BZ$4:$CF$100,MATCH($B23,'Unique Asset List'!$B$4:$B$100,0),MATCH($C$1,'Unique Asset List'!$BZ$3:$CF$3,0))</f>
        <v>0.23</v>
      </c>
      <c r="AH23" s="376" t="n">
        <f aca="false">INDEX('Unique Asset List'!$CG$4:$CM$100,MATCH($B23,'Unique Asset List'!$B$4:$B$100,0),MATCH($C$1,'Unique Asset List'!$CG$3:$CM$3,0))</f>
        <v>0.27</v>
      </c>
      <c r="AI23" s="377" t="n">
        <v>0.961879633498678</v>
      </c>
      <c r="AJ23" s="376" t="n">
        <f aca="false">INDEX('Unique Asset List'!$BL$4:$BR$100,MATCH($B23,'Unique Asset List'!$B$4:$B$100,0),MATCH($C$1,'Unique Asset List'!$BL$3:$BR$3,0))</f>
        <v>0.323142843416298</v>
      </c>
      <c r="AK23" s="376" t="n">
        <f aca="false">INDEX('Unique Asset List'!$BS$4:$BY$100,MATCH($B23,'Unique Asset List'!$B$4:$B$100,0),MATCH($C$1,'Unique Asset List'!$BS$3:$BY$3,0))</f>
        <v>0.617682164779912</v>
      </c>
      <c r="AL23" s="39" t="n">
        <v>169</v>
      </c>
      <c r="AM23" s="378" t="n">
        <f aca="false">INDEX(Simulation!$B$6:$H$6,MATCH($A23,Simulation!$B$1:$H$1,0))*(1+AN23)^((DATE(X23,Y23,15)-DATE(2017,1,15))/365.5)</f>
        <v>3.5</v>
      </c>
      <c r="AN23" s="379" t="n">
        <v>0</v>
      </c>
      <c r="AO23" s="380" t="n">
        <v>0.1</v>
      </c>
      <c r="AP23" s="377" t="n">
        <v>0.82</v>
      </c>
      <c r="AQ23" s="379" t="n">
        <v>0</v>
      </c>
      <c r="AR23" s="377" t="n">
        <f aca="false">AP23</f>
        <v>0.82</v>
      </c>
      <c r="AS23" s="381" t="n">
        <v>1</v>
      </c>
      <c r="AT23" s="382" t="n">
        <f aca="false">INDEX('Unique Asset List'!S$4:S$59,MATCH($B23,_CompoundList,0))</f>
        <v>0</v>
      </c>
      <c r="AU23" s="382" t="n">
        <f aca="false">INDEX('Unique Asset List'!T$4:T$59,MATCH($B23,_CompoundList,0))</f>
        <v>0</v>
      </c>
      <c r="AV23" s="382" t="n">
        <f aca="false">INDEX('Unique Asset List'!U$4:U$59,MATCH($B23,_CompoundList,0))</f>
        <v>0</v>
      </c>
      <c r="AW23" s="382" t="n">
        <f aca="false">INDEX('Unique Asset List'!V$4:V$59,MATCH($B23,_CompoundList,0))</f>
        <v>0</v>
      </c>
      <c r="AX23" s="382" t="n">
        <f aca="false">INDEX('Unique Asset List'!W$4:W$59,MATCH($B23,_CompoundList,0))</f>
        <v>0</v>
      </c>
      <c r="AY23" s="382" t="n">
        <f aca="false">INDEX('Unique Asset List'!X$4:X$59,MATCH($B23,_CompoundList,0))</f>
        <v>1</v>
      </c>
      <c r="AZ23" s="382" t="n">
        <f aca="false">INDEX('Unique Asset List'!Y$4:Y$59,MATCH($B23,_CompoundList,0))</f>
        <v>1</v>
      </c>
      <c r="BA23" s="382" t="n">
        <f aca="false">INDEX('Unique Asset List'!Z$4:Z$59,MATCH($B23,_CompoundList,0))</f>
        <v>1</v>
      </c>
      <c r="BB23" s="382" t="n">
        <f aca="false">INDEX('Unique Asset List'!AA$4:AA$59,MATCH($B23,_CompoundList,0))</f>
        <v>1</v>
      </c>
      <c r="BC23" s="382" t="n">
        <f aca="false">INDEX('Unique Asset List'!AB$4:AB$59,MATCH($B23,_CompoundList,0))</f>
        <v>0</v>
      </c>
      <c r="BD23" s="382" t="n">
        <f aca="false">INDEX('Unique Asset List'!$A$4:$A$76,MATCH(B23,'Unique Asset List'!$B$4:$B$76,0))</f>
        <v>4</v>
      </c>
      <c r="BE23" s="386" t="n">
        <f aca="false">IF(C23="",BH23/$BH$7,0)</f>
        <v>0.0652822124618647</v>
      </c>
      <c r="BF23" s="391" t="n">
        <f aca="false">INDEX('IT-Efficacy Acceptability'!$G$12:$G$52,MATCH($B23,'IT-Efficacy Acceptability'!$B$12:$B$52,0))</f>
        <v>3</v>
      </c>
      <c r="BG23" s="386" t="n">
        <f aca="false">BF23/$BF$7</f>
        <v>0.0678733031674208</v>
      </c>
      <c r="BH23" s="392" t="n">
        <f aca="false">BG23^$X$4</f>
        <v>0.0346436571298177</v>
      </c>
      <c r="BI23" s="116"/>
    </row>
    <row r="24" customFormat="false" ht="15" hidden="false" customHeight="false" outlineLevel="0" collapsed="false">
      <c r="A24" s="39" t="str">
        <f aca="false">$C$1</f>
        <v>IT</v>
      </c>
      <c r="B24" s="39" t="s">
        <v>38</v>
      </c>
      <c r="C24" s="372"/>
      <c r="D24" s="39" t="s">
        <v>616</v>
      </c>
      <c r="E24" s="39"/>
      <c r="F24" s="39" t="str">
        <f aca="false">INDEX('Unique Asset List'!$D$4:$D$59,MATCH(B24,_CompoundList,0))</f>
        <v>Ph2a</v>
      </c>
      <c r="G24" s="373" t="n">
        <v>0</v>
      </c>
      <c r="H24" s="39" t="n">
        <v>2018</v>
      </c>
      <c r="I24" s="39" t="n">
        <v>6</v>
      </c>
      <c r="J24" s="374" t="n">
        <f aca="false">INDEX(PTRS!$D$6:$D$12,MATCH('6'!$F24,PTRS!$B$6:$B$12,0))</f>
        <v>0.1638</v>
      </c>
      <c r="K24" s="186" t="n">
        <f aca="false">INDEX('Unique Asset List'!$I$4:$R$59,MATCH($B24,'Unique Asset List'!$B$4:$B$59,0),MATCH(K$8,'Unique Asset List'!$I$3:$R$3,0))</f>
        <v>0</v>
      </c>
      <c r="L24" s="186" t="n">
        <f aca="false">INDEX('Unique Asset List'!$I$4:$R$59,MATCH($B24,'Unique Asset List'!$B$4:$B$59,0),MATCH(L$8,'Unique Asset List'!$I$3:$R$3,0))</f>
        <v>0</v>
      </c>
      <c r="M24" s="186" t="n">
        <v>0.0546</v>
      </c>
      <c r="N24" s="186" t="n">
        <f aca="false">INDEX('Unique Asset List'!$I$4:$R$59,MATCH($B24,'Unique Asset List'!$B$4:$B$59,0),MATCH(N$8,'Unique Asset List'!$I$3:$R$3,0))</f>
        <v>0.1638</v>
      </c>
      <c r="O24" s="186" t="n">
        <f aca="false">INDEX('Unique Asset List'!$I$4:$R$59,MATCH($B24,'Unique Asset List'!$B$4:$B$59,0),MATCH(O$8,'Unique Asset List'!$I$3:$R$3,0))</f>
        <v>0.1638</v>
      </c>
      <c r="P24" s="186" t="n">
        <f aca="false">INDEX('Unique Asset List'!$I$4:$R$59,MATCH($B24,'Unique Asset List'!$B$4:$B$59,0),MATCH(P$8,'Unique Asset List'!$I$3:$R$3,0))</f>
        <v>0.1638</v>
      </c>
      <c r="Q24" s="186" t="n">
        <f aca="false">INDEX('Unique Asset List'!$I$4:$R$59,MATCH($B24,'Unique Asset List'!$B$4:$B$59,0),MATCH(Q$8,'Unique Asset List'!$I$3:$R$3,0))</f>
        <v>0.1638</v>
      </c>
      <c r="R24" s="186" t="n">
        <f aca="false">INDEX('Unique Asset List'!$I$4:$R$59,MATCH($B24,'Unique Asset List'!$B$4:$B$59,0),MATCH(R$8,'Unique Asset List'!$I$3:$R$3,0))</f>
        <v>0.1638</v>
      </c>
      <c r="S24" s="186" t="n">
        <f aca="false">INDEX('Unique Asset List'!$I$4:$R$59,MATCH($B24,'Unique Asset List'!$B$4:$B$59,0),MATCH(S$8,'Unique Asset List'!$I$3:$R$3,0))</f>
        <v>1</v>
      </c>
      <c r="T24" s="186"/>
      <c r="U24" s="186" t="n">
        <f aca="false">BE24/$BE$7</f>
        <v>1</v>
      </c>
      <c r="V24" s="186" t="n">
        <v>1</v>
      </c>
      <c r="W24" s="39" t="str">
        <f aca="false">INDEX('Unique Asset List'!$C$4:$C$76,MATCH($B24,'Unique Asset List'!$B$4:$B$76,0))</f>
        <v>NMDA</v>
      </c>
      <c r="X24" s="39" t="n">
        <f aca="false">INDEX('Unique Asset List'!$AC$4:$AI$100,MATCH($B24,'Unique Asset List'!$B$4:$B$100,0),MATCH($C$1,'Unique Asset List'!$AC$3:$AI$3,0))</f>
        <v>2025</v>
      </c>
      <c r="Y24" s="39" t="n">
        <f aca="false">INDEX('Unique Asset List'!$AJ$4:$AP$100,MATCH($B24,'Unique Asset List'!$B$4:$B$100,0),MATCH($C$1,'Unique Asset List'!$AJ$3:$AP$3,0))</f>
        <v>7.99999999999818</v>
      </c>
      <c r="Z24" s="39" t="n">
        <f aca="false">INDEX('Unique Asset List'!$AX$4:$BD$100,MATCH($B24,'Unique Asset List'!$B$4:$B$100,0),MATCH($C$1,'Unique Asset List'!$AX$3:$BD$3,0))</f>
        <v>2034</v>
      </c>
      <c r="AA24" s="39" t="n">
        <f aca="false">INDEX('Unique Asset List'!$BE$4:$BK$100,MATCH($B24,'Unique Asset List'!$B$4:$B$100,0),MATCH($C$1,'Unique Asset List'!$BE$3:$BK$3,0))</f>
        <v>7</v>
      </c>
      <c r="AB24" s="375" t="n">
        <f aca="false">INDEX('IT-Efficacy Acceptability'!$C$12:$C$52,MATCH($B24,'IT-Efficacy Acceptability'!$B$12:$B$52,0))</f>
        <v>1.9658198</v>
      </c>
      <c r="AC24" s="375" t="n">
        <f aca="false">INDEX('IT-Efficacy Acceptability'!$E$12:$E$52,MATCH($B24,'IT-Efficacy Acceptability'!$B$12:$B$52,0))</f>
        <v>0.9341216</v>
      </c>
      <c r="AD24" s="375" t="n">
        <f aca="false">INDEX('IT-Efficacy Acceptability'!$F$12:$F$52,MATCH($B24,'IT-Efficacy Acceptability'!$B$12:$B$52,0))</f>
        <v>0.38188783578</v>
      </c>
      <c r="AE24" s="376" t="n">
        <f aca="false">INDEX('Unique Asset List'!$CN$4:$CT$100,MATCH($B24,'Unique Asset List'!$B$4:$B$100,0),MATCH($C$1,'Unique Asset List'!$CN$3:$CT$3,0))</f>
        <v>0.23</v>
      </c>
      <c r="AF24" s="376" t="n">
        <f aca="false">INDEX('Unique Asset List'!$CU$4:$DA$100,MATCH($B24,'Unique Asset List'!$B$4:$B$100,0),MATCH($C$1,'Unique Asset List'!$CU$3:$DA$3,0))</f>
        <v>0.27</v>
      </c>
      <c r="AG24" s="376" t="n">
        <f aca="false">INDEX('Unique Asset List'!$BZ$4:$CF$100,MATCH($B24,'Unique Asset List'!$B$4:$B$100,0),MATCH($C$1,'Unique Asset List'!$BZ$3:$CF$3,0))</f>
        <v>0.23</v>
      </c>
      <c r="AH24" s="376" t="n">
        <f aca="false">INDEX('Unique Asset List'!$CG$4:$CM$100,MATCH($B24,'Unique Asset List'!$B$4:$B$100,0),MATCH($C$1,'Unique Asset List'!$CG$3:$CM$3,0))</f>
        <v>0.27</v>
      </c>
      <c r="AI24" s="377" t="n">
        <v>0.961879633498678</v>
      </c>
      <c r="AJ24" s="376" t="n">
        <f aca="false">INDEX('Unique Asset List'!$BL$4:$BR$100,MATCH($B24,'Unique Asset List'!$B$4:$B$100,0),MATCH($C$1,'Unique Asset List'!$BL$3:$BR$3,0))</f>
        <v>0.323142843416298</v>
      </c>
      <c r="AK24" s="376" t="n">
        <f aca="false">INDEX('Unique Asset List'!$BS$4:$BY$100,MATCH($B24,'Unique Asset List'!$B$4:$B$100,0),MATCH($C$1,'Unique Asset List'!$BS$3:$BY$3,0))</f>
        <v>0.617682164779912</v>
      </c>
      <c r="AL24" s="39" t="n">
        <v>169</v>
      </c>
      <c r="AM24" s="378" t="n">
        <f aca="false">INDEX(Simulation!$B$6:$H$6,MATCH($A24,Simulation!$B$1:$H$1,0))*(1+AN24)^((DATE(X24,Y24,15)-DATE(2017,1,15))/365.5)</f>
        <v>3.5</v>
      </c>
      <c r="AN24" s="379" t="n">
        <v>0</v>
      </c>
      <c r="AO24" s="380" t="n">
        <v>0.1</v>
      </c>
      <c r="AP24" s="377" t="n">
        <v>0.82</v>
      </c>
      <c r="AQ24" s="379" t="n">
        <v>0</v>
      </c>
      <c r="AR24" s="377" t="n">
        <f aca="false">AP24</f>
        <v>0.82</v>
      </c>
      <c r="AS24" s="381" t="n">
        <v>1</v>
      </c>
      <c r="AT24" s="382" t="n">
        <f aca="false">INDEX('Unique Asset List'!S$4:S$59,MATCH($B24,_CompoundList,0))</f>
        <v>0</v>
      </c>
      <c r="AU24" s="382" t="n">
        <f aca="false">INDEX('Unique Asset List'!T$4:T$59,MATCH($B24,_CompoundList,0))</f>
        <v>0</v>
      </c>
      <c r="AV24" s="382" t="n">
        <f aca="false">INDEX('Unique Asset List'!U$4:U$59,MATCH($B24,_CompoundList,0))</f>
        <v>0</v>
      </c>
      <c r="AW24" s="382" t="n">
        <f aca="false">INDEX('Unique Asset List'!V$4:V$59,MATCH($B24,_CompoundList,0))</f>
        <v>0</v>
      </c>
      <c r="AX24" s="382" t="n">
        <f aca="false">INDEX('Unique Asset List'!W$4:W$59,MATCH($B24,_CompoundList,0))</f>
        <v>0</v>
      </c>
      <c r="AY24" s="382" t="n">
        <f aca="false">INDEX('Unique Asset List'!X$4:X$59,MATCH($B24,_CompoundList,0))</f>
        <v>0</v>
      </c>
      <c r="AZ24" s="382" t="n">
        <f aca="false">INDEX('Unique Asset List'!Y$4:Y$59,MATCH($B24,_CompoundList,0))</f>
        <v>0</v>
      </c>
      <c r="BA24" s="382" t="n">
        <f aca="false">INDEX('Unique Asset List'!Z$4:Z$59,MATCH($B24,_CompoundList,0))</f>
        <v>1</v>
      </c>
      <c r="BB24" s="382" t="n">
        <f aca="false">INDEX('Unique Asset List'!AA$4:AA$59,MATCH($B24,_CompoundList,0))</f>
        <v>1</v>
      </c>
      <c r="BC24" s="382" t="n">
        <f aca="false">INDEX('Unique Asset List'!AB$4:AB$59,MATCH($B24,_CompoundList,0))</f>
        <v>0</v>
      </c>
      <c r="BD24" s="382" t="n">
        <f aca="false">INDEX('Unique Asset List'!$A$4:$A$76,MATCH(B24,'Unique Asset List'!$B$4:$B$76,0))</f>
        <v>36</v>
      </c>
      <c r="BE24" s="386" t="n">
        <f aca="false">IF(C24="",BH24/$BH$7,0)</f>
        <v>0.0652822124618647</v>
      </c>
      <c r="BF24" s="391" t="n">
        <f aca="false">INDEX('IT-Efficacy Acceptability'!$G$12:$G$52,MATCH($B24,'IT-Efficacy Acceptability'!$B$12:$B$52,0))</f>
        <v>3</v>
      </c>
      <c r="BG24" s="386" t="n">
        <f aca="false">BF24/$BF$7</f>
        <v>0.0678733031674208</v>
      </c>
      <c r="BH24" s="392" t="n">
        <f aca="false">BG24^$X$4</f>
        <v>0.0346436571298177</v>
      </c>
      <c r="BI24" s="116"/>
    </row>
    <row r="25" customFormat="false" ht="15" hidden="false" customHeight="false" outlineLevel="0" collapsed="false">
      <c r="A25" s="39" t="str">
        <f aca="false">$C$1</f>
        <v>IT</v>
      </c>
      <c r="B25" s="39" t="s">
        <v>40</v>
      </c>
      <c r="C25" s="372"/>
      <c r="D25" s="39" t="s">
        <v>577</v>
      </c>
      <c r="E25" s="39"/>
      <c r="F25" s="39" t="str">
        <f aca="false">INDEX('Unique Asset List'!$D$4:$D$59,MATCH(B25,_CompoundList,0))</f>
        <v>Ph3</v>
      </c>
      <c r="G25" s="373" t="n">
        <v>0</v>
      </c>
      <c r="H25" s="39" t="n">
        <v>2018</v>
      </c>
      <c r="I25" s="39" t="n">
        <v>6</v>
      </c>
      <c r="J25" s="374" t="n">
        <f aca="false">INDEX(PTRS!$D$6:$D$12,MATCH('6'!$F25,PTRS!$B$6:$B$12,0))</f>
        <v>0.585</v>
      </c>
      <c r="K25" s="186" t="n">
        <f aca="false">INDEX('Unique Asset List'!$I$4:$R$59,MATCH($B25,'Unique Asset List'!$B$4:$B$59,0),MATCH(K$8,'Unique Asset List'!$I$3:$R$3,0))</f>
        <v>0</v>
      </c>
      <c r="L25" s="186" t="n">
        <f aca="false">INDEX('Unique Asset List'!$I$4:$R$59,MATCH($B25,'Unique Asset List'!$B$4:$B$59,0),MATCH(L$8,'Unique Asset List'!$I$3:$R$3,0))</f>
        <v>1</v>
      </c>
      <c r="M25" s="186" t="n">
        <v>0.4095</v>
      </c>
      <c r="N25" s="186" t="n">
        <f aca="false">INDEX('Unique Asset List'!$I$4:$R$59,MATCH($B25,'Unique Asset List'!$B$4:$B$59,0),MATCH(N$8,'Unique Asset List'!$I$3:$R$3,0))</f>
        <v>0.4</v>
      </c>
      <c r="O25" s="186" t="n">
        <f aca="false">INDEX('Unique Asset List'!$I$4:$R$59,MATCH($B25,'Unique Asset List'!$B$4:$B$59,0),MATCH(O$8,'Unique Asset List'!$I$3:$R$3,0))</f>
        <v>0</v>
      </c>
      <c r="P25" s="186" t="n">
        <f aca="false">INDEX('Unique Asset List'!$I$4:$R$59,MATCH($B25,'Unique Asset List'!$B$4:$B$59,0),MATCH(P$8,'Unique Asset List'!$I$3:$R$3,0))</f>
        <v>1</v>
      </c>
      <c r="Q25" s="186" t="n">
        <f aca="false">INDEX('Unique Asset List'!$I$4:$R$59,MATCH($B25,'Unique Asset List'!$B$4:$B$59,0),MATCH(Q$8,'Unique Asset List'!$I$3:$R$3,0))</f>
        <v>0</v>
      </c>
      <c r="R25" s="186" t="n">
        <f aca="false">INDEX('Unique Asset List'!$I$4:$R$59,MATCH($B25,'Unique Asset List'!$B$4:$B$59,0),MATCH(R$8,'Unique Asset List'!$I$3:$R$3,0))</f>
        <v>1</v>
      </c>
      <c r="S25" s="186" t="n">
        <f aca="false">INDEX('Unique Asset List'!$I$4:$R$59,MATCH($B25,'Unique Asset List'!$B$4:$B$59,0),MATCH(S$8,'Unique Asset List'!$I$3:$R$3,0))</f>
        <v>0</v>
      </c>
      <c r="T25" s="186"/>
      <c r="U25" s="186" t="n">
        <f aca="false">BE25/$BE$7</f>
        <v>1</v>
      </c>
      <c r="V25" s="186" t="n">
        <v>1</v>
      </c>
      <c r="W25" s="39" t="str">
        <f aca="false">INDEX('Unique Asset List'!$C$4:$C$76,MATCH($B25,'Unique Asset List'!$B$4:$B$76,0))</f>
        <v>OX2</v>
      </c>
      <c r="X25" s="39" t="n">
        <f aca="false">INDEX('Unique Asset List'!$AC$4:$AI$100,MATCH($B25,'Unique Asset List'!$B$4:$B$100,0),MATCH($C$1,'Unique Asset List'!$AC$3:$AI$3,0))</f>
        <v>2026</v>
      </c>
      <c r="Y25" s="39" t="n">
        <f aca="false">INDEX('Unique Asset List'!$AJ$4:$AP$100,MATCH($B25,'Unique Asset List'!$B$4:$B$100,0),MATCH($C$1,'Unique Asset List'!$AJ$3:$AP$3,0))</f>
        <v>1</v>
      </c>
      <c r="Z25" s="39" t="n">
        <f aca="false">INDEX('Unique Asset List'!$AX$4:$BD$100,MATCH($B25,'Unique Asset List'!$B$4:$B$100,0),MATCH($C$1,'Unique Asset List'!$AX$3:$BD$3,0))</f>
        <v>2034</v>
      </c>
      <c r="AA25" s="39" t="n">
        <f aca="false">INDEX('Unique Asset List'!$BE$4:$BK$100,MATCH($B25,'Unique Asset List'!$B$4:$B$100,0),MATCH($C$1,'Unique Asset List'!$BE$3:$BK$3,0))</f>
        <v>10</v>
      </c>
      <c r="AB25" s="375" t="n">
        <f aca="false">INDEX('IT-Efficacy Acceptability'!$C$12:$C$52,MATCH($B25,'IT-Efficacy Acceptability'!$B$12:$B$52,0))</f>
        <v>2.0931128</v>
      </c>
      <c r="AC25" s="375" t="n">
        <f aca="false">INDEX('IT-Efficacy Acceptability'!$E$12:$E$52,MATCH($B25,'IT-Efficacy Acceptability'!$B$12:$B$52,0))</f>
        <v>1.0107268</v>
      </c>
      <c r="AD25" s="375" t="n">
        <f aca="false">INDEX('IT-Efficacy Acceptability'!$F$12:$F$52,MATCH($B25,'IT-Efficacy Acceptability'!$B$12:$B$52,0))</f>
        <v>0.38188783578</v>
      </c>
      <c r="AE25" s="376" t="n">
        <f aca="false">INDEX('Unique Asset List'!$CN$4:$CT$100,MATCH($B25,'Unique Asset List'!$B$4:$B$100,0),MATCH($C$1,'Unique Asset List'!$CN$3:$CT$3,0))</f>
        <v>0.18</v>
      </c>
      <c r="AF25" s="376" t="n">
        <f aca="false">INDEX('Unique Asset List'!$CU$4:$DA$100,MATCH($B25,'Unique Asset List'!$B$4:$B$100,0),MATCH($C$1,'Unique Asset List'!$CU$3:$DA$3,0))</f>
        <v>0.32</v>
      </c>
      <c r="AG25" s="376" t="n">
        <f aca="false">INDEX('Unique Asset List'!$BZ$4:$CF$100,MATCH($B25,'Unique Asset List'!$B$4:$B$100,0),MATCH($C$1,'Unique Asset List'!$BZ$3:$CF$3,0))</f>
        <v>0.18</v>
      </c>
      <c r="AH25" s="376" t="n">
        <f aca="false">INDEX('Unique Asset List'!$CG$4:$CM$100,MATCH($B25,'Unique Asset List'!$B$4:$B$100,0),MATCH($C$1,'Unique Asset List'!$CG$3:$CM$3,0))</f>
        <v>0.32</v>
      </c>
      <c r="AI25" s="377" t="n">
        <v>0.961879633498678</v>
      </c>
      <c r="AJ25" s="376" t="n">
        <f aca="false">INDEX('Unique Asset List'!$BL$4:$BR$100,MATCH($B25,'Unique Asset List'!$B$4:$B$100,0),MATCH($C$1,'Unique Asset List'!$BL$3:$BR$3,0))</f>
        <v>0.323142843416298</v>
      </c>
      <c r="AK25" s="376" t="n">
        <f aca="false">INDEX('Unique Asset List'!$BS$4:$BY$100,MATCH($B25,'Unique Asset List'!$B$4:$B$100,0),MATCH($C$1,'Unique Asset List'!$BS$3:$BY$3,0))</f>
        <v>0.617682164779912</v>
      </c>
      <c r="AL25" s="39" t="n">
        <v>169</v>
      </c>
      <c r="AM25" s="378" t="n">
        <f aca="false">INDEX(Simulation!$B$6:$H$6,MATCH($A25,Simulation!$B$1:$H$1,0))*(1+AN25)^((DATE(X25,Y25,15)-DATE(2017,1,15))/365.5)</f>
        <v>3.5</v>
      </c>
      <c r="AN25" s="379" t="n">
        <v>0</v>
      </c>
      <c r="AO25" s="380" t="n">
        <v>0.1</v>
      </c>
      <c r="AP25" s="377" t="n">
        <v>0.82</v>
      </c>
      <c r="AQ25" s="379" t="n">
        <v>0</v>
      </c>
      <c r="AR25" s="377" t="n">
        <f aca="false">AP25</f>
        <v>0.82</v>
      </c>
      <c r="AS25" s="381" t="n">
        <v>1</v>
      </c>
      <c r="AT25" s="382" t="n">
        <f aca="false">INDEX('Unique Asset List'!S$4:S$59,MATCH($B25,_CompoundList,0))</f>
        <v>0</v>
      </c>
      <c r="AU25" s="382" t="n">
        <f aca="false">INDEX('Unique Asset List'!T$4:T$59,MATCH($B25,_CompoundList,0))</f>
        <v>1</v>
      </c>
      <c r="AV25" s="382" t="n">
        <f aca="false">INDEX('Unique Asset List'!U$4:U$59,MATCH($B25,_CompoundList,0))</f>
        <v>0</v>
      </c>
      <c r="AW25" s="382" t="n">
        <f aca="false">INDEX('Unique Asset List'!V$4:V$59,MATCH($B25,_CompoundList,0))</f>
        <v>1</v>
      </c>
      <c r="AX25" s="382" t="n">
        <f aca="false">INDEX('Unique Asset List'!W$4:W$59,MATCH($B25,_CompoundList,0))</f>
        <v>0</v>
      </c>
      <c r="AY25" s="382" t="n">
        <f aca="false">INDEX('Unique Asset List'!X$4:X$59,MATCH($B25,_CompoundList,0))</f>
        <v>1</v>
      </c>
      <c r="AZ25" s="382" t="n">
        <f aca="false">INDEX('Unique Asset List'!Y$4:Y$59,MATCH($B25,_CompoundList,0))</f>
        <v>0</v>
      </c>
      <c r="BA25" s="382" t="n">
        <f aca="false">INDEX('Unique Asset List'!Z$4:Z$59,MATCH($B25,_CompoundList,0))</f>
        <v>0</v>
      </c>
      <c r="BB25" s="382" t="n">
        <f aca="false">INDEX('Unique Asset List'!AA$4:AA$59,MATCH($B25,_CompoundList,0))</f>
        <v>0</v>
      </c>
      <c r="BC25" s="382" t="n">
        <f aca="false">INDEX('Unique Asset List'!AB$4:AB$59,MATCH($B25,_CompoundList,0))</f>
        <v>1</v>
      </c>
      <c r="BD25" s="382" t="n">
        <f aca="false">INDEX('Unique Asset List'!$A$4:$A$76,MATCH(B25,'Unique Asset List'!$B$4:$B$76,0))</f>
        <v>39</v>
      </c>
      <c r="BE25" s="386" t="n">
        <f aca="false">IF(C25="",BH25/$BH$7,0)</f>
        <v>0.0652822124618647</v>
      </c>
      <c r="BF25" s="391" t="n">
        <f aca="false">INDEX('IT-Efficacy Acceptability'!$G$12:$G$52,MATCH($B25,'IT-Efficacy Acceptability'!$B$12:$B$52,0))</f>
        <v>3</v>
      </c>
      <c r="BG25" s="386" t="n">
        <f aca="false">BF25/$BF$7</f>
        <v>0.0678733031674208</v>
      </c>
      <c r="BH25" s="392" t="n">
        <f aca="false">BG25^$X$4</f>
        <v>0.0346436571298177</v>
      </c>
      <c r="BI25" s="116"/>
    </row>
    <row r="26" customFormat="false" ht="15" hidden="false" customHeight="false" outlineLevel="0" collapsed="false">
      <c r="A26" s="39" t="str">
        <f aca="false">$C$1</f>
        <v>IT</v>
      </c>
      <c r="B26" s="39" t="s">
        <v>28</v>
      </c>
      <c r="C26" s="372"/>
      <c r="D26" s="39" t="s">
        <v>617</v>
      </c>
      <c r="E26" s="39"/>
      <c r="F26" s="39" t="str">
        <f aca="false">INDEX('Unique Asset List'!$D$4:$D$59,MATCH(B26,_CompoundList,0))</f>
        <v>Ph2a</v>
      </c>
      <c r="G26" s="373" t="n">
        <v>0</v>
      </c>
      <c r="H26" s="39" t="n">
        <v>2018</v>
      </c>
      <c r="I26" s="39" t="n">
        <v>6</v>
      </c>
      <c r="J26" s="374" t="n">
        <f aca="false">INDEX(PTRS!$D$6:$D$12,MATCH('6'!$F26,PTRS!$B$6:$B$12,0))</f>
        <v>0.1638</v>
      </c>
      <c r="K26" s="186" t="n">
        <f aca="false">INDEX('Unique Asset List'!$I$4:$R$59,MATCH($B26,'Unique Asset List'!$B$4:$B$59,0),MATCH(K$8,'Unique Asset List'!$I$3:$R$3,0))</f>
        <v>0</v>
      </c>
      <c r="L26" s="186" t="n">
        <f aca="false">INDEX('Unique Asset List'!$I$4:$R$59,MATCH($B26,'Unique Asset List'!$B$4:$B$59,0),MATCH(L$8,'Unique Asset List'!$I$3:$R$3,0))</f>
        <v>0</v>
      </c>
      <c r="M26" s="186" t="n">
        <v>0.1638</v>
      </c>
      <c r="N26" s="186" t="n">
        <f aca="false">INDEX('Unique Asset List'!$I$4:$R$59,MATCH($B26,'Unique Asset List'!$B$4:$B$59,0),MATCH(N$8,'Unique Asset List'!$I$3:$R$3,0))</f>
        <v>0.1638</v>
      </c>
      <c r="O26" s="186" t="n">
        <f aca="false">INDEX('Unique Asset List'!$I$4:$R$59,MATCH($B26,'Unique Asset List'!$B$4:$B$59,0),MATCH(O$8,'Unique Asset List'!$I$3:$R$3,0))</f>
        <v>0.1638</v>
      </c>
      <c r="P26" s="186" t="n">
        <f aca="false">INDEX('Unique Asset List'!$I$4:$R$59,MATCH($B26,'Unique Asset List'!$B$4:$B$59,0),MATCH(P$8,'Unique Asset List'!$I$3:$R$3,0))</f>
        <v>0.1638</v>
      </c>
      <c r="Q26" s="186" t="n">
        <f aca="false">INDEX('Unique Asset List'!$I$4:$R$59,MATCH($B26,'Unique Asset List'!$B$4:$B$59,0),MATCH(Q$8,'Unique Asset List'!$I$3:$R$3,0))</f>
        <v>0.1638</v>
      </c>
      <c r="R26" s="186" t="n">
        <f aca="false">INDEX('Unique Asset List'!$I$4:$R$59,MATCH($B26,'Unique Asset List'!$B$4:$B$59,0),MATCH(R$8,'Unique Asset List'!$I$3:$R$3,0))</f>
        <v>0.1638</v>
      </c>
      <c r="S26" s="186" t="n">
        <f aca="false">INDEX('Unique Asset List'!$I$4:$R$59,MATCH($B26,'Unique Asset List'!$B$4:$B$59,0),MATCH(S$8,'Unique Asset List'!$I$3:$R$3,0))</f>
        <v>1</v>
      </c>
      <c r="T26" s="186"/>
      <c r="U26" s="186" t="n">
        <f aca="false">BE26/$BE$7</f>
        <v>1</v>
      </c>
      <c r="V26" s="186" t="n">
        <v>1</v>
      </c>
      <c r="W26" s="39" t="str">
        <f aca="false">INDEX('Unique Asset List'!$C$4:$C$76,MATCH($B26,'Unique Asset List'!$B$4:$B$76,0))</f>
        <v>AMPA</v>
      </c>
      <c r="X26" s="39" t="n">
        <f aca="false">INDEX('Unique Asset List'!$AC$4:$AI$100,MATCH($B26,'Unique Asset List'!$B$4:$B$100,0),MATCH($C$1,'Unique Asset List'!$AC$3:$AI$3,0))</f>
        <v>2025</v>
      </c>
      <c r="Y26" s="39" t="n">
        <f aca="false">INDEX('Unique Asset List'!$AJ$4:$AP$100,MATCH($B26,'Unique Asset List'!$B$4:$B$100,0),MATCH($C$1,'Unique Asset List'!$AJ$3:$AP$3,0))</f>
        <v>6.99999999999909</v>
      </c>
      <c r="Z26" s="39" t="n">
        <f aca="false">INDEX('Unique Asset List'!$AX$4:$BD$100,MATCH($B26,'Unique Asset List'!$B$4:$B$100,0),MATCH($C$1,'Unique Asset List'!$AX$3:$BD$3,0))</f>
        <v>2034</v>
      </c>
      <c r="AA26" s="39" t="n">
        <f aca="false">INDEX('Unique Asset List'!$BE$4:$BK$100,MATCH($B26,'Unique Asset List'!$B$4:$B$100,0),MATCH($C$1,'Unique Asset List'!$BE$3:$BK$3,0))</f>
        <v>6</v>
      </c>
      <c r="AB26" s="375" t="n">
        <f aca="false">INDEX('IT-Efficacy Acceptability'!$C$12:$C$52,MATCH($B26,'IT-Efficacy Acceptability'!$B$12:$B$52,0))</f>
        <v>2.0976088</v>
      </c>
      <c r="AC26" s="375" t="n">
        <f aca="false">INDEX('IT-Efficacy Acceptability'!$E$12:$E$52,MATCH($B26,'IT-Efficacy Acceptability'!$B$12:$B$52,0))</f>
        <v>0.8726517</v>
      </c>
      <c r="AD26" s="375" t="n">
        <f aca="false">INDEX('IT-Efficacy Acceptability'!$F$12:$F$52,MATCH($B26,'IT-Efficacy Acceptability'!$B$12:$B$52,0))</f>
        <v>0.27200663578</v>
      </c>
      <c r="AE26" s="376" t="n">
        <f aca="false">INDEX('Unique Asset List'!$CN$4:$CT$100,MATCH($B26,'Unique Asset List'!$B$4:$B$100,0),MATCH($C$1,'Unique Asset List'!$CN$3:$CT$3,0))</f>
        <v>0.18</v>
      </c>
      <c r="AF26" s="376" t="n">
        <f aca="false">INDEX('Unique Asset List'!$CU$4:$DA$100,MATCH($B26,'Unique Asset List'!$B$4:$B$100,0),MATCH($C$1,'Unique Asset List'!$CU$3:$DA$3,0))</f>
        <v>0.32</v>
      </c>
      <c r="AG26" s="376" t="n">
        <f aca="false">INDEX('Unique Asset List'!$BZ$4:$CF$100,MATCH($B26,'Unique Asset List'!$B$4:$B$100,0),MATCH($C$1,'Unique Asset List'!$BZ$3:$CF$3,0))</f>
        <v>0.18</v>
      </c>
      <c r="AH26" s="376" t="n">
        <f aca="false">INDEX('Unique Asset List'!$CG$4:$CM$100,MATCH($B26,'Unique Asset List'!$B$4:$B$100,0),MATCH($C$1,'Unique Asset List'!$CG$3:$CM$3,0))</f>
        <v>0.32</v>
      </c>
      <c r="AI26" s="377" t="n">
        <v>0.961879633498678</v>
      </c>
      <c r="AJ26" s="376" t="n">
        <f aca="false">INDEX('Unique Asset List'!$BL$4:$BR$100,MATCH($B26,'Unique Asset List'!$B$4:$B$100,0),MATCH($C$1,'Unique Asset List'!$BL$3:$BR$3,0))</f>
        <v>0.323142843416298</v>
      </c>
      <c r="AK26" s="376" t="n">
        <f aca="false">INDEX('Unique Asset List'!$BS$4:$BY$100,MATCH($B26,'Unique Asset List'!$B$4:$B$100,0),MATCH($C$1,'Unique Asset List'!$BS$3:$BY$3,0))</f>
        <v>0.617682164779912</v>
      </c>
      <c r="AL26" s="39" t="n">
        <v>169</v>
      </c>
      <c r="AM26" s="378" t="n">
        <f aca="false">INDEX(Simulation!$B$6:$H$6,MATCH($A26,Simulation!$B$1:$H$1,0))*(1+AN26)^((DATE(X26,Y26,15)-DATE(2017,1,15))/365.5)</f>
        <v>3.5</v>
      </c>
      <c r="AN26" s="379" t="n">
        <v>0</v>
      </c>
      <c r="AO26" s="380" t="n">
        <v>0.1</v>
      </c>
      <c r="AP26" s="377" t="n">
        <v>0.82</v>
      </c>
      <c r="AQ26" s="379" t="n">
        <v>0</v>
      </c>
      <c r="AR26" s="377" t="n">
        <f aca="false">AP26</f>
        <v>0.82</v>
      </c>
      <c r="AS26" s="381" t="n">
        <v>1</v>
      </c>
      <c r="AT26" s="382" t="n">
        <f aca="false">INDEX('Unique Asset List'!S$4:S$59,MATCH($B26,_CompoundList,0))</f>
        <v>0</v>
      </c>
      <c r="AU26" s="382" t="n">
        <f aca="false">INDEX('Unique Asset List'!T$4:T$59,MATCH($B26,_CompoundList,0))</f>
        <v>0</v>
      </c>
      <c r="AV26" s="382" t="n">
        <f aca="false">INDEX('Unique Asset List'!U$4:U$59,MATCH($B26,_CompoundList,0))</f>
        <v>0</v>
      </c>
      <c r="AW26" s="382" t="n">
        <f aca="false">INDEX('Unique Asset List'!V$4:V$59,MATCH($B26,_CompoundList,0))</f>
        <v>0</v>
      </c>
      <c r="AX26" s="382" t="n">
        <f aca="false">INDEX('Unique Asset List'!W$4:W$59,MATCH($B26,_CompoundList,0))</f>
        <v>0</v>
      </c>
      <c r="AY26" s="382" t="n">
        <f aca="false">INDEX('Unique Asset List'!X$4:X$59,MATCH($B26,_CompoundList,0))</f>
        <v>1</v>
      </c>
      <c r="AZ26" s="382" t="n">
        <f aca="false">INDEX('Unique Asset List'!Y$4:Y$59,MATCH($B26,_CompoundList,0))</f>
        <v>0</v>
      </c>
      <c r="BA26" s="382" t="n">
        <f aca="false">INDEX('Unique Asset List'!Z$4:Z$59,MATCH($B26,_CompoundList,0))</f>
        <v>1</v>
      </c>
      <c r="BB26" s="382" t="n">
        <f aca="false">INDEX('Unique Asset List'!AA$4:AA$59,MATCH($B26,_CompoundList,0))</f>
        <v>1</v>
      </c>
      <c r="BC26" s="382" t="n">
        <f aca="false">INDEX('Unique Asset List'!AB$4:AB$59,MATCH($B26,_CompoundList,0))</f>
        <v>1</v>
      </c>
      <c r="BD26" s="382" t="n">
        <f aca="false">INDEX('Unique Asset List'!$A$4:$A$76,MATCH(B26,'Unique Asset List'!$B$4:$B$76,0))</f>
        <v>37</v>
      </c>
      <c r="BE26" s="386" t="n">
        <f aca="false">IF(C26="",BH26/$BH$7,0)</f>
        <v>0.0652822124618647</v>
      </c>
      <c r="BF26" s="391" t="n">
        <f aca="false">INDEX('IT-Efficacy Acceptability'!$G$12:$G$52,MATCH($B26,'IT-Efficacy Acceptability'!$B$12:$B$52,0))</f>
        <v>3</v>
      </c>
      <c r="BG26" s="386" t="n">
        <f aca="false">BF26/$BF$7</f>
        <v>0.0678733031674208</v>
      </c>
      <c r="BH26" s="392" t="n">
        <f aca="false">BG26^$X$4</f>
        <v>0.0346436571298177</v>
      </c>
      <c r="BI26" s="116"/>
    </row>
    <row r="27" customFormat="false" ht="15" hidden="false" customHeight="false" outlineLevel="0" collapsed="false">
      <c r="A27" s="39" t="str">
        <f aca="false">$C$1</f>
        <v>IT</v>
      </c>
      <c r="B27" s="39" t="s">
        <v>39</v>
      </c>
      <c r="C27" s="372"/>
      <c r="D27" s="39" t="s">
        <v>577</v>
      </c>
      <c r="E27" s="39"/>
      <c r="F27" s="39" t="str">
        <f aca="false">INDEX('Unique Asset List'!$D$4:$D$59,MATCH(B27,_CompoundList,0))</f>
        <v>Ph3</v>
      </c>
      <c r="G27" s="373" t="n">
        <v>0</v>
      </c>
      <c r="H27" s="39" t="n">
        <v>2018</v>
      </c>
      <c r="I27" s="39" t="n">
        <v>6</v>
      </c>
      <c r="J27" s="374" t="n">
        <f aca="false">INDEX(PTRS!$D$6:$D$12,MATCH('6'!$F27,PTRS!$B$6:$B$12,0))</f>
        <v>0.585</v>
      </c>
      <c r="K27" s="186" t="n">
        <f aca="false">INDEX('Unique Asset List'!$I$4:$R$59,MATCH($B27,'Unique Asset List'!$B$4:$B$59,0),MATCH(K$8,'Unique Asset List'!$I$3:$R$3,0))</f>
        <v>0</v>
      </c>
      <c r="L27" s="186" t="n">
        <f aca="false">INDEX('Unique Asset List'!$I$4:$R$59,MATCH($B27,'Unique Asset List'!$B$4:$B$59,0),MATCH(L$8,'Unique Asset List'!$I$3:$R$3,0))</f>
        <v>0</v>
      </c>
      <c r="M27" s="186" t="n">
        <v>0</v>
      </c>
      <c r="N27" s="186" t="n">
        <f aca="false">INDEX('Unique Asset List'!$I$4:$R$59,MATCH($B27,'Unique Asset List'!$B$4:$B$59,0),MATCH(N$8,'Unique Asset List'!$I$3:$R$3,0))</f>
        <v>0.164</v>
      </c>
      <c r="O27" s="186" t="n">
        <f aca="false">INDEX('Unique Asset List'!$I$4:$R$59,MATCH($B27,'Unique Asset List'!$B$4:$B$59,0),MATCH(O$8,'Unique Asset List'!$I$3:$R$3,0))</f>
        <v>0.164</v>
      </c>
      <c r="P27" s="186" t="n">
        <f aca="false">INDEX('Unique Asset List'!$I$4:$R$59,MATCH($B27,'Unique Asset List'!$B$4:$B$59,0),MATCH(P$8,'Unique Asset List'!$I$3:$R$3,0))</f>
        <v>0.164</v>
      </c>
      <c r="Q27" s="186" t="n">
        <f aca="false">INDEX('Unique Asset List'!$I$4:$R$59,MATCH($B27,'Unique Asset List'!$B$4:$B$59,0),MATCH(Q$8,'Unique Asset List'!$I$3:$R$3,0))</f>
        <v>0.164</v>
      </c>
      <c r="R27" s="186" t="n">
        <f aca="false">INDEX('Unique Asset List'!$I$4:$R$59,MATCH($B27,'Unique Asset List'!$B$4:$B$59,0),MATCH(R$8,'Unique Asset List'!$I$3:$R$3,0))</f>
        <v>0.164</v>
      </c>
      <c r="S27" s="186" t="n">
        <f aca="false">INDEX('Unique Asset List'!$I$4:$R$59,MATCH($B27,'Unique Asset List'!$B$4:$B$59,0),MATCH(S$8,'Unique Asset List'!$I$3:$R$3,0))</f>
        <v>0</v>
      </c>
      <c r="T27" s="186"/>
      <c r="U27" s="186" t="n">
        <f aca="false">BE27/$BE$7</f>
        <v>1</v>
      </c>
      <c r="V27" s="186" t="n">
        <v>0.62</v>
      </c>
      <c r="W27" s="39" t="str">
        <f aca="false">INDEX('Unique Asset List'!$C$4:$C$76,MATCH($B27,'Unique Asset List'!$B$4:$B$76,0))</f>
        <v>NMDA</v>
      </c>
      <c r="X27" s="39" t="n">
        <f aca="false">INDEX('Unique Asset List'!$AC$4:$AI$100,MATCH($B27,'Unique Asset List'!$B$4:$B$100,0),MATCH($C$1,'Unique Asset List'!$AC$3:$AI$3,0))</f>
        <v>2027</v>
      </c>
      <c r="Y27" s="39" t="n">
        <f aca="false">INDEX('Unique Asset List'!$AJ$4:$AP$100,MATCH($B27,'Unique Asset List'!$B$4:$B$100,0),MATCH($C$1,'Unique Asset List'!$AJ$3:$AP$3,0))</f>
        <v>9.99999999999909</v>
      </c>
      <c r="Z27" s="39" t="n">
        <f aca="false">INDEX('Unique Asset List'!$AX$4:$BD$100,MATCH($B27,'Unique Asset List'!$B$4:$B$100,0),MATCH($C$1,'Unique Asset List'!$AX$3:$BD$3,0))</f>
        <v>2046</v>
      </c>
      <c r="AA27" s="39" t="n">
        <f aca="false">INDEX('Unique Asset List'!$BE$4:$BK$100,MATCH($B27,'Unique Asset List'!$B$4:$B$100,0),MATCH($C$1,'Unique Asset List'!$BE$3:$BK$3,0))</f>
        <v>9</v>
      </c>
      <c r="AB27" s="375" t="n">
        <f aca="false">INDEX('IT-Efficacy Acceptability'!$C$12:$C$52,MATCH($B27,'IT-Efficacy Acceptability'!$B$12:$B$52,0))</f>
        <v>2.4130594</v>
      </c>
      <c r="AC27" s="375" t="n">
        <f aca="false">INDEX('IT-Efficacy Acceptability'!$E$12:$E$52,MATCH($B27,'IT-Efficacy Acceptability'!$B$12:$B$52,0))</f>
        <v>1.0713935</v>
      </c>
      <c r="AD27" s="375" t="n">
        <f aca="false">INDEX('IT-Efficacy Acceptability'!$F$12:$F$52,MATCH($B27,'IT-Efficacy Acceptability'!$B$12:$B$52,0))</f>
        <v>0.38188783578</v>
      </c>
      <c r="AE27" s="376" t="n">
        <f aca="false">INDEX('Unique Asset List'!$CN$4:$CT$100,MATCH($B27,'Unique Asset List'!$B$4:$B$100,0),MATCH($C$1,'Unique Asset List'!$CN$3:$CT$3,0))</f>
        <v>0.23</v>
      </c>
      <c r="AF27" s="376" t="n">
        <f aca="false">INDEX('Unique Asset List'!$CU$4:$DA$100,MATCH($B27,'Unique Asset List'!$B$4:$B$100,0),MATCH($C$1,'Unique Asset List'!$CU$3:$DA$3,0))</f>
        <v>0.27</v>
      </c>
      <c r="AG27" s="376" t="n">
        <f aca="false">INDEX('Unique Asset List'!$BZ$4:$CF$100,MATCH($B27,'Unique Asset List'!$B$4:$B$100,0),MATCH($C$1,'Unique Asset List'!$BZ$3:$CF$3,0))</f>
        <v>0.23</v>
      </c>
      <c r="AH27" s="376" t="n">
        <f aca="false">INDEX('Unique Asset List'!$CG$4:$CM$100,MATCH($B27,'Unique Asset List'!$B$4:$B$100,0),MATCH($C$1,'Unique Asset List'!$CG$3:$CM$3,0))</f>
        <v>0.27</v>
      </c>
      <c r="AI27" s="377" t="n">
        <v>0.961879633498678</v>
      </c>
      <c r="AJ27" s="376" t="n">
        <f aca="false">INDEX('Unique Asset List'!$BL$4:$BR$100,MATCH($B27,'Unique Asset List'!$B$4:$B$100,0),MATCH($C$1,'Unique Asset List'!$BL$3:$BR$3,0))</f>
        <v>0.323142843416298</v>
      </c>
      <c r="AK27" s="376" t="n">
        <f aca="false">INDEX('Unique Asset List'!$BS$4:$BY$100,MATCH($B27,'Unique Asset List'!$B$4:$B$100,0),MATCH($C$1,'Unique Asset List'!$BS$3:$BY$3,0))</f>
        <v>0.617682164779912</v>
      </c>
      <c r="AL27" s="39" t="n">
        <v>169</v>
      </c>
      <c r="AM27" s="378" t="n">
        <f aca="false">AM21*0.8</f>
        <v>38.8084602739726</v>
      </c>
      <c r="AN27" s="379" t="n">
        <v>0</v>
      </c>
      <c r="AO27" s="380" t="n">
        <v>0.1</v>
      </c>
      <c r="AP27" s="377" t="n">
        <v>0.82</v>
      </c>
      <c r="AQ27" s="379" t="n">
        <v>0</v>
      </c>
      <c r="AR27" s="377" t="n">
        <f aca="false">AP27</f>
        <v>0.82</v>
      </c>
      <c r="AS27" s="381" t="n">
        <f aca="false">AS21</f>
        <v>0.323403835616438</v>
      </c>
      <c r="AT27" s="382" t="n">
        <f aca="false">INDEX('Unique Asset List'!S$4:S$59,MATCH($B27,_CompoundList,0))</f>
        <v>0</v>
      </c>
      <c r="AU27" s="382" t="n">
        <f aca="false">INDEX('Unique Asset List'!T$4:T$59,MATCH($B27,_CompoundList,0))</f>
        <v>0</v>
      </c>
      <c r="AV27" s="382" t="n">
        <f aca="false">INDEX('Unique Asset List'!U$4:U$59,MATCH($B27,_CompoundList,0))</f>
        <v>0</v>
      </c>
      <c r="AW27" s="382" t="n">
        <f aca="false">INDEX('Unique Asset List'!V$4:V$59,MATCH($B27,_CompoundList,0))</f>
        <v>0</v>
      </c>
      <c r="AX27" s="382" t="n">
        <f aca="false">INDEX('Unique Asset List'!W$4:W$59,MATCH($B27,_CompoundList,0))</f>
        <v>0</v>
      </c>
      <c r="AY27" s="382" t="n">
        <f aca="false">INDEX('Unique Asset List'!X$4:X$59,MATCH($B27,_CompoundList,0))</f>
        <v>0</v>
      </c>
      <c r="AZ27" s="382" t="n">
        <f aca="false">INDEX('Unique Asset List'!Y$4:Y$59,MATCH($B27,_CompoundList,0))</f>
        <v>0</v>
      </c>
      <c r="BA27" s="382" t="n">
        <f aca="false">INDEX('Unique Asset List'!Z$4:Z$59,MATCH($B27,_CompoundList,0))</f>
        <v>0</v>
      </c>
      <c r="BB27" s="382" t="n">
        <f aca="false">INDEX('Unique Asset List'!AA$4:AA$59,MATCH($B27,_CompoundList,0))</f>
        <v>0</v>
      </c>
      <c r="BC27" s="382" t="n">
        <f aca="false">INDEX('Unique Asset List'!AB$4:AB$59,MATCH($B27,_CompoundList,0))</f>
        <v>1</v>
      </c>
      <c r="BD27" s="382" t="n">
        <f aca="false">INDEX('Unique Asset List'!$A$4:$A$76,MATCH(B27,'Unique Asset List'!$B$4:$B$76,0))</f>
        <v>9</v>
      </c>
      <c r="BE27" s="386" t="n">
        <f aca="false">IF(C27="",BH27/$BH$7,0)</f>
        <v>0.0652822124618647</v>
      </c>
      <c r="BF27" s="391" t="n">
        <f aca="false">INDEX('IT-Efficacy Acceptability'!$G$12:$G$52,MATCH($B27,'IT-Efficacy Acceptability'!$B$12:$B$52,0))</f>
        <v>3</v>
      </c>
      <c r="BG27" s="386" t="n">
        <f aca="false">BF27/$BF$7</f>
        <v>0.0678733031674208</v>
      </c>
      <c r="BH27" s="392" t="n">
        <f aca="false">BG27^$X$4</f>
        <v>0.0346436571298177</v>
      </c>
      <c r="BI27" s="116"/>
    </row>
    <row r="28" customFormat="false" ht="15" hidden="false" customHeight="false" outlineLevel="0" collapsed="false">
      <c r="A28" s="39" t="str">
        <f aca="false">$C$1</f>
        <v>IT</v>
      </c>
      <c r="B28" s="39" t="s">
        <v>41</v>
      </c>
      <c r="C28" s="372"/>
      <c r="D28" s="39" t="s">
        <v>577</v>
      </c>
      <c r="E28" s="39"/>
      <c r="F28" s="39" t="str">
        <f aca="false">INDEX('Unique Asset List'!$D$4:$D$59,MATCH(B28,_CompoundList,0))</f>
        <v>Ph1</v>
      </c>
      <c r="G28" s="373" t="n">
        <v>0</v>
      </c>
      <c r="H28" s="39" t="n">
        <v>2018</v>
      </c>
      <c r="I28" s="39" t="n">
        <v>6</v>
      </c>
      <c r="J28" s="374" t="n">
        <f aca="false">INDEX(PTRS!$D$6:$D$12,MATCH('6'!$F28,PTRS!$B$6:$B$12,0))</f>
        <v>0.13923</v>
      </c>
      <c r="K28" s="186" t="n">
        <f aca="false">INDEX('Unique Asset List'!$I$4:$R$59,MATCH($B28,'Unique Asset List'!$B$4:$B$59,0),MATCH(K$8,'Unique Asset List'!$I$3:$R$3,0))</f>
        <v>0</v>
      </c>
      <c r="L28" s="186" t="n">
        <f aca="false">INDEX('Unique Asset List'!$I$4:$R$59,MATCH($B28,'Unique Asset List'!$B$4:$B$59,0),MATCH(L$8,'Unique Asset List'!$I$3:$R$3,0))</f>
        <v>0</v>
      </c>
      <c r="M28" s="186" t="n">
        <v>0.25</v>
      </c>
      <c r="N28" s="186" t="n">
        <f aca="false">INDEX('Unique Asset List'!$I$4:$R$59,MATCH($B28,'Unique Asset List'!$B$4:$B$59,0),MATCH(N$8,'Unique Asset List'!$I$3:$R$3,0))</f>
        <v>0.25</v>
      </c>
      <c r="O28" s="186" t="n">
        <f aca="false">INDEX('Unique Asset List'!$I$4:$R$59,MATCH($B28,'Unique Asset List'!$B$4:$B$59,0),MATCH(O$8,'Unique Asset List'!$I$3:$R$3,0))</f>
        <v>0.25</v>
      </c>
      <c r="P28" s="186" t="n">
        <f aca="false">INDEX('Unique Asset List'!$I$4:$R$59,MATCH($B28,'Unique Asset List'!$B$4:$B$59,0),MATCH(P$8,'Unique Asset List'!$I$3:$R$3,0))</f>
        <v>0.25</v>
      </c>
      <c r="Q28" s="186" t="n">
        <f aca="false">INDEX('Unique Asset List'!$I$4:$R$59,MATCH($B28,'Unique Asset List'!$B$4:$B$59,0),MATCH(Q$8,'Unique Asset List'!$I$3:$R$3,0))</f>
        <v>0.25</v>
      </c>
      <c r="R28" s="186" t="n">
        <f aca="false">INDEX('Unique Asset List'!$I$4:$R$59,MATCH($B28,'Unique Asset List'!$B$4:$B$59,0),MATCH(R$8,'Unique Asset List'!$I$3:$R$3,0))</f>
        <v>0.25</v>
      </c>
      <c r="S28" s="186" t="n">
        <f aca="false">INDEX('Unique Asset List'!$I$4:$R$59,MATCH($B28,'Unique Asset List'!$B$4:$B$59,0),MATCH(S$8,'Unique Asset List'!$I$3:$R$3,0))</f>
        <v>0</v>
      </c>
      <c r="T28" s="186"/>
      <c r="U28" s="186" t="n">
        <f aca="false">BE28/$BE$7</f>
        <v>1</v>
      </c>
      <c r="V28" s="186" t="n">
        <v>1</v>
      </c>
      <c r="W28" s="39" t="str">
        <f aca="false">INDEX('Unique Asset List'!$C$4:$C$76,MATCH($B28,'Unique Asset List'!$B$4:$B$76,0))</f>
        <v>KOR</v>
      </c>
      <c r="X28" s="39" t="n">
        <f aca="false">INDEX('Unique Asset List'!$AC$4:$AI$100,MATCH($B28,'Unique Asset List'!$B$4:$B$100,0),MATCH($C$1,'Unique Asset List'!$AC$3:$AI$3,0))</f>
        <v>2029</v>
      </c>
      <c r="Y28" s="39" t="n">
        <f aca="false">INDEX('Unique Asset List'!$AJ$4:$AP$100,MATCH($B28,'Unique Asset List'!$B$4:$B$100,0),MATCH($C$1,'Unique Asset List'!$AJ$3:$AP$3,0))</f>
        <v>0.999999999999091</v>
      </c>
      <c r="Z28" s="39" t="n">
        <f aca="false">INDEX('Unique Asset List'!$AX$4:$BD$100,MATCH($B28,'Unique Asset List'!$B$4:$B$100,0),MATCH($C$1,'Unique Asset List'!$AX$3:$BD$3,0))</f>
        <v>2037</v>
      </c>
      <c r="AA28" s="39" t="n">
        <f aca="false">INDEX('Unique Asset List'!$BE$4:$BK$100,MATCH($B28,'Unique Asset List'!$B$4:$B$100,0),MATCH($C$1,'Unique Asset List'!$BE$3:$BK$3,0))</f>
        <v>0.999999999999091</v>
      </c>
      <c r="AB28" s="375" t="n">
        <f aca="false">INDEX('IT-Efficacy Acceptability'!$C$12:$C$52,MATCH($B28,'IT-Efficacy Acceptability'!$B$12:$B$52,0))</f>
        <v>1.9739688</v>
      </c>
      <c r="AC28" s="375" t="n">
        <f aca="false">INDEX('IT-Efficacy Acceptability'!$E$12:$E$52,MATCH($B28,'IT-Efficacy Acceptability'!$B$12:$B$52,0))</f>
        <v>1.0653444</v>
      </c>
      <c r="AD28" s="375" t="n">
        <f aca="false">INDEX('IT-Efficacy Acceptability'!$F$12:$F$52,MATCH($B28,'IT-Efficacy Acceptability'!$B$12:$B$52,0))</f>
        <v>0.38188783578</v>
      </c>
      <c r="AE28" s="376" t="n">
        <f aca="false">INDEX('Unique Asset List'!$CN$4:$CT$100,MATCH($B28,'Unique Asset List'!$B$4:$B$100,0),MATCH($C$1,'Unique Asset List'!$CN$3:$CT$3,0))</f>
        <v>0.18</v>
      </c>
      <c r="AF28" s="376" t="n">
        <f aca="false">INDEX('Unique Asset List'!$CU$4:$DA$100,MATCH($B28,'Unique Asset List'!$B$4:$B$100,0),MATCH($C$1,'Unique Asset List'!$CU$3:$DA$3,0))</f>
        <v>0.32</v>
      </c>
      <c r="AG28" s="376" t="n">
        <f aca="false">INDEX('Unique Asset List'!$BZ$4:$CF$100,MATCH($B28,'Unique Asset List'!$B$4:$B$100,0),MATCH($C$1,'Unique Asset List'!$BZ$3:$CF$3,0))</f>
        <v>0.18</v>
      </c>
      <c r="AH28" s="376" t="n">
        <f aca="false">INDEX('Unique Asset List'!$CG$4:$CM$100,MATCH($B28,'Unique Asset List'!$B$4:$B$100,0),MATCH($C$1,'Unique Asset List'!$CG$3:$CM$3,0))</f>
        <v>0.32</v>
      </c>
      <c r="AI28" s="377" t="n">
        <v>0.961879633498678</v>
      </c>
      <c r="AJ28" s="376" t="n">
        <f aca="false">INDEX('Unique Asset List'!$BL$4:$BR$100,MATCH($B28,'Unique Asset List'!$B$4:$B$100,0),MATCH($C$1,'Unique Asset List'!$BL$3:$BR$3,0))</f>
        <v>0.323142843416298</v>
      </c>
      <c r="AK28" s="376" t="n">
        <f aca="false">INDEX('Unique Asset List'!$BS$4:$BY$100,MATCH($B28,'Unique Asset List'!$B$4:$B$100,0),MATCH($C$1,'Unique Asset List'!$BS$3:$BY$3,0))</f>
        <v>0.617682164779912</v>
      </c>
      <c r="AL28" s="39" t="n">
        <v>169</v>
      </c>
      <c r="AM28" s="378" t="n">
        <f aca="false">INDEX(Simulation!$B$6:$H$6,MATCH($A28,Simulation!$B$1:$H$1,0))*(1+AN28)^((DATE(X28,Y28,15)-DATE(2017,1,15))/365.5)</f>
        <v>3.5</v>
      </c>
      <c r="AN28" s="379" t="n">
        <v>0</v>
      </c>
      <c r="AO28" s="380" t="n">
        <v>0.1</v>
      </c>
      <c r="AP28" s="377" t="n">
        <v>0.82</v>
      </c>
      <c r="AQ28" s="379" t="n">
        <v>0</v>
      </c>
      <c r="AR28" s="377" t="n">
        <f aca="false">AP28</f>
        <v>0.82</v>
      </c>
      <c r="AS28" s="381" t="n">
        <v>1</v>
      </c>
      <c r="AT28" s="382" t="n">
        <f aca="false">INDEX('Unique Asset List'!S$4:S$59,MATCH($B28,_CompoundList,0))</f>
        <v>0</v>
      </c>
      <c r="AU28" s="382" t="n">
        <f aca="false">INDEX('Unique Asset List'!T$4:T$59,MATCH($B28,_CompoundList,0))</f>
        <v>0</v>
      </c>
      <c r="AV28" s="382" t="n">
        <f aca="false">INDEX('Unique Asset List'!U$4:U$59,MATCH($B28,_CompoundList,0))</f>
        <v>0</v>
      </c>
      <c r="AW28" s="382" t="n">
        <f aca="false">INDEX('Unique Asset List'!V$4:V$59,MATCH($B28,_CompoundList,0))</f>
        <v>0</v>
      </c>
      <c r="AX28" s="382" t="n">
        <f aca="false">INDEX('Unique Asset List'!W$4:W$59,MATCH($B28,_CompoundList,0))</f>
        <v>0</v>
      </c>
      <c r="AY28" s="382" t="n">
        <f aca="false">INDEX('Unique Asset List'!X$4:X$59,MATCH($B28,_CompoundList,0))</f>
        <v>1</v>
      </c>
      <c r="AZ28" s="382" t="n">
        <f aca="false">INDEX('Unique Asset List'!Y$4:Y$59,MATCH($B28,_CompoundList,0))</f>
        <v>0</v>
      </c>
      <c r="BA28" s="382" t="n">
        <f aca="false">INDEX('Unique Asset List'!Z$4:Z$59,MATCH($B28,_CompoundList,0))</f>
        <v>1</v>
      </c>
      <c r="BB28" s="382" t="n">
        <f aca="false">INDEX('Unique Asset List'!AA$4:AA$59,MATCH($B28,_CompoundList,0))</f>
        <v>1</v>
      </c>
      <c r="BC28" s="382" t="n">
        <f aca="false">INDEX('Unique Asset List'!AB$4:AB$59,MATCH($B28,_CompoundList,0))</f>
        <v>0</v>
      </c>
      <c r="BD28" s="382" t="n">
        <f aca="false">INDEX('Unique Asset List'!$A$4:$A$76,MATCH(B28,'Unique Asset List'!$B$4:$B$76,0))</f>
        <v>11</v>
      </c>
      <c r="BE28" s="386" t="n">
        <f aca="false">IF(C28="",BH28/$BH$7,0)</f>
        <v>0.0652822124618647</v>
      </c>
      <c r="BF28" s="391" t="n">
        <f aca="false">INDEX('IT-Efficacy Acceptability'!$G$12:$G$52,MATCH($B28,'IT-Efficacy Acceptability'!$B$12:$B$52,0))</f>
        <v>3</v>
      </c>
      <c r="BG28" s="386" t="n">
        <f aca="false">BF28/$BF$7</f>
        <v>0.0678733031674208</v>
      </c>
      <c r="BH28" s="392" t="n">
        <f aca="false">BG28^$X$4</f>
        <v>0.0346436571298177</v>
      </c>
      <c r="BI28" s="116"/>
    </row>
    <row r="29" customFormat="false" ht="15" hidden="false" customHeight="false" outlineLevel="0" collapsed="false">
      <c r="A29" s="39" t="str">
        <f aca="false">$C$1</f>
        <v>IT</v>
      </c>
      <c r="B29" s="39" t="s">
        <v>23</v>
      </c>
      <c r="C29" s="372"/>
      <c r="D29" s="39" t="s">
        <v>577</v>
      </c>
      <c r="E29" s="39"/>
      <c r="F29" s="39" t="str">
        <f aca="false">INDEX('Unique Asset List'!$D$4:$D$59,MATCH(B29,_CompoundList,0))</f>
        <v>Ph1</v>
      </c>
      <c r="G29" s="373" t="n">
        <v>0</v>
      </c>
      <c r="H29" s="39" t="n">
        <v>2018</v>
      </c>
      <c r="I29" s="39" t="n">
        <v>6</v>
      </c>
      <c r="J29" s="374" t="n">
        <f aca="false">INDEX(PTRS!$D$6:$D$12,MATCH('6'!$F29,PTRS!$B$6:$B$12,0))</f>
        <v>0.13923</v>
      </c>
      <c r="K29" s="186" t="n">
        <f aca="false">INDEX('Unique Asset List'!$I$4:$R$59,MATCH($B29,'Unique Asset List'!$B$4:$B$59,0),MATCH(K$8,'Unique Asset List'!$I$3:$R$3,0))</f>
        <v>0</v>
      </c>
      <c r="L29" s="186" t="n">
        <f aca="false">INDEX('Unique Asset List'!$I$4:$R$59,MATCH($B29,'Unique Asset List'!$B$4:$B$59,0),MATCH(L$8,'Unique Asset List'!$I$3:$R$3,0))</f>
        <v>0</v>
      </c>
      <c r="M29" s="186" t="n">
        <v>0.13923</v>
      </c>
      <c r="N29" s="186" t="n">
        <f aca="false">INDEX('Unique Asset List'!$I$4:$R$59,MATCH($B29,'Unique Asset List'!$B$4:$B$59,0),MATCH(N$8,'Unique Asset List'!$I$3:$R$3,0))</f>
        <v>0.14</v>
      </c>
      <c r="O29" s="186" t="n">
        <f aca="false">INDEX('Unique Asset List'!$I$4:$R$59,MATCH($B29,'Unique Asset List'!$B$4:$B$59,0),MATCH(O$8,'Unique Asset List'!$I$3:$R$3,0))</f>
        <v>0.14</v>
      </c>
      <c r="P29" s="186" t="n">
        <f aca="false">INDEX('Unique Asset List'!$I$4:$R$59,MATCH($B29,'Unique Asset List'!$B$4:$B$59,0),MATCH(P$8,'Unique Asset List'!$I$3:$R$3,0))</f>
        <v>0.14</v>
      </c>
      <c r="Q29" s="186" t="n">
        <f aca="false">INDEX('Unique Asset List'!$I$4:$R$59,MATCH($B29,'Unique Asset List'!$B$4:$B$59,0),MATCH(Q$8,'Unique Asset List'!$I$3:$R$3,0))</f>
        <v>0.14</v>
      </c>
      <c r="R29" s="186" t="n">
        <f aca="false">INDEX('Unique Asset List'!$I$4:$R$59,MATCH($B29,'Unique Asset List'!$B$4:$B$59,0),MATCH(R$8,'Unique Asset List'!$I$3:$R$3,0))</f>
        <v>0.14</v>
      </c>
      <c r="S29" s="186" t="n">
        <f aca="false">INDEX('Unique Asset List'!$I$4:$R$59,MATCH($B29,'Unique Asset List'!$B$4:$B$59,0),MATCH(S$8,'Unique Asset List'!$I$3:$R$3,0))</f>
        <v>0</v>
      </c>
      <c r="T29" s="186"/>
      <c r="U29" s="186" t="n">
        <f aca="false">BE29/$BE$7</f>
        <v>1</v>
      </c>
      <c r="V29" s="186" t="n">
        <f aca="false">2892/4634</f>
        <v>0.624082865774709</v>
      </c>
      <c r="W29" s="39" t="str">
        <f aca="false">INDEX('Unique Asset List'!$C$4:$C$76,MATCH($B29,'Unique Asset List'!$B$4:$B$76,0))</f>
        <v>OX1</v>
      </c>
      <c r="X29" s="39" t="n">
        <f aca="false">INDEX('Unique Asset List'!$AC$4:$AI$100,MATCH($B29,'Unique Asset List'!$B$4:$B$100,0),MATCH($C$1,'Unique Asset List'!$AC$3:$AI$3,0))</f>
        <v>2029</v>
      </c>
      <c r="Y29" s="39" t="n">
        <f aca="false">INDEX('Unique Asset List'!$AJ$4:$AP$100,MATCH($B29,'Unique Asset List'!$B$4:$B$100,0),MATCH($C$1,'Unique Asset List'!$AJ$3:$AP$3,0))</f>
        <v>4.99999999999818</v>
      </c>
      <c r="Z29" s="39" t="n">
        <f aca="false">INDEX('Unique Asset List'!$AX$4:$BD$100,MATCH($B29,'Unique Asset List'!$B$4:$B$100,0),MATCH($C$1,'Unique Asset List'!$AX$3:$BD$3,0))</f>
        <v>2039</v>
      </c>
      <c r="AA29" s="39" t="n">
        <f aca="false">INDEX('Unique Asset List'!$BE$4:$BK$100,MATCH($B29,'Unique Asset List'!$B$4:$B$100,0),MATCH($C$1,'Unique Asset List'!$BE$3:$BK$3,0))</f>
        <v>3</v>
      </c>
      <c r="AB29" s="375" t="n">
        <f aca="false">INDEX('IT-Efficacy Acceptability'!$C$12:$C$52,MATCH($B29,'IT-Efficacy Acceptability'!$B$12:$B$52,0))</f>
        <v>2.151898</v>
      </c>
      <c r="AC29" s="375" t="n">
        <f aca="false">INDEX('IT-Efficacy Acceptability'!$E$12:$E$52,MATCH($B29,'IT-Efficacy Acceptability'!$B$12:$B$52,0))</f>
        <v>1.0211684</v>
      </c>
      <c r="AD29" s="375" t="n">
        <f aca="false">INDEX('IT-Efficacy Acceptability'!$F$12:$F$52,MATCH($B29,'IT-Efficacy Acceptability'!$B$12:$B$52,0))</f>
        <v>0.38188783578</v>
      </c>
      <c r="AE29" s="376" t="n">
        <f aca="false">INDEX('Unique Asset List'!$CN$4:$CT$100,MATCH($B29,'Unique Asset List'!$B$4:$B$100,0),MATCH($C$1,'Unique Asset List'!$CN$3:$CT$3,0))</f>
        <v>0.18</v>
      </c>
      <c r="AF29" s="376" t="n">
        <f aca="false">INDEX('Unique Asset List'!$CU$4:$DA$100,MATCH($B29,'Unique Asset List'!$B$4:$B$100,0),MATCH($C$1,'Unique Asset List'!$CU$3:$DA$3,0))</f>
        <v>0.32</v>
      </c>
      <c r="AG29" s="376" t="n">
        <f aca="false">INDEX('Unique Asset List'!$BZ$4:$CF$100,MATCH($B29,'Unique Asset List'!$B$4:$B$100,0),MATCH($C$1,'Unique Asset List'!$BZ$3:$CF$3,0))</f>
        <v>0.18</v>
      </c>
      <c r="AH29" s="376" t="n">
        <f aca="false">INDEX('Unique Asset List'!$CG$4:$CM$100,MATCH($B29,'Unique Asset List'!$B$4:$B$100,0),MATCH($C$1,'Unique Asset List'!$CG$3:$CM$3,0))</f>
        <v>0.32</v>
      </c>
      <c r="AI29" s="377" t="n">
        <v>0.961879633498678</v>
      </c>
      <c r="AJ29" s="376" t="n">
        <f aca="false">INDEX('Unique Asset List'!$BL$4:$BR$100,MATCH($B29,'Unique Asset List'!$B$4:$B$100,0),MATCH($C$1,'Unique Asset List'!$BL$3:$BR$3,0))</f>
        <v>0.323142843416298</v>
      </c>
      <c r="AK29" s="376" t="n">
        <f aca="false">INDEX('Unique Asset List'!$BS$4:$BY$100,MATCH($B29,'Unique Asset List'!$B$4:$B$100,0),MATCH($C$1,'Unique Asset List'!$BS$3:$BY$3,0))</f>
        <v>0.617682164779912</v>
      </c>
      <c r="AL29" s="39" t="n">
        <v>169</v>
      </c>
      <c r="AM29" s="378" t="n">
        <f aca="false">INDEX(Simulation!$B$6:$H$6,MATCH($A29,Simulation!$B$1:$H$1,0))*(1+AN29)^((DATE(X29,Y29,15)-DATE(2017,1,15))/365.5)</f>
        <v>3.5</v>
      </c>
      <c r="AN29" s="379" t="n">
        <v>0</v>
      </c>
      <c r="AO29" s="380" t="n">
        <v>0.1</v>
      </c>
      <c r="AP29" s="377" t="n">
        <v>0.82</v>
      </c>
      <c r="AQ29" s="379" t="n">
        <v>0</v>
      </c>
      <c r="AR29" s="377" t="n">
        <f aca="false">AP29</f>
        <v>0.82</v>
      </c>
      <c r="AS29" s="381" t="n">
        <v>1</v>
      </c>
      <c r="AT29" s="382" t="n">
        <f aca="false">INDEX('Unique Asset List'!S$4:S$59,MATCH($B29,_CompoundList,0))</f>
        <v>0</v>
      </c>
      <c r="AU29" s="382" t="n">
        <f aca="false">INDEX('Unique Asset List'!T$4:T$59,MATCH($B29,_CompoundList,0))</f>
        <v>0</v>
      </c>
      <c r="AV29" s="382" t="n">
        <f aca="false">INDEX('Unique Asset List'!U$4:U$59,MATCH($B29,_CompoundList,0))</f>
        <v>0</v>
      </c>
      <c r="AW29" s="382" t="n">
        <f aca="false">INDEX('Unique Asset List'!V$4:V$59,MATCH($B29,_CompoundList,0))</f>
        <v>0</v>
      </c>
      <c r="AX29" s="382" t="n">
        <f aca="false">INDEX('Unique Asset List'!W$4:W$59,MATCH($B29,_CompoundList,0))</f>
        <v>0</v>
      </c>
      <c r="AY29" s="382" t="n">
        <f aca="false">INDEX('Unique Asset List'!X$4:X$59,MATCH($B29,_CompoundList,0))</f>
        <v>1</v>
      </c>
      <c r="AZ29" s="382" t="n">
        <f aca="false">INDEX('Unique Asset List'!Y$4:Y$59,MATCH($B29,_CompoundList,0))</f>
        <v>1</v>
      </c>
      <c r="BA29" s="382" t="n">
        <f aca="false">INDEX('Unique Asset List'!Z$4:Z$59,MATCH($B29,_CompoundList,0))</f>
        <v>0</v>
      </c>
      <c r="BB29" s="382" t="n">
        <f aca="false">INDEX('Unique Asset List'!AA$4:AA$59,MATCH($B29,_CompoundList,0))</f>
        <v>1</v>
      </c>
      <c r="BC29" s="382" t="n">
        <f aca="false">INDEX('Unique Asset List'!AB$4:AB$59,MATCH($B29,_CompoundList,0))</f>
        <v>1</v>
      </c>
      <c r="BD29" s="382" t="n">
        <f aca="false">INDEX('Unique Asset List'!$A$4:$A$76,MATCH(B29,'Unique Asset List'!$B$4:$B$76,0))</f>
        <v>17</v>
      </c>
      <c r="BE29" s="386" t="n">
        <f aca="false">IF(C29="",BH29/$BH$7,0)</f>
        <v>0.0652822124618647</v>
      </c>
      <c r="BF29" s="391" t="n">
        <f aca="false">INDEX('IT-Efficacy Acceptability'!$G$12:$G$52,MATCH($B29,'IT-Efficacy Acceptability'!$B$12:$B$52,0))</f>
        <v>3</v>
      </c>
      <c r="BG29" s="386" t="n">
        <f aca="false">BF29/$BF$7</f>
        <v>0.0678733031674208</v>
      </c>
      <c r="BH29" s="392" t="n">
        <f aca="false">BG29^$X$4</f>
        <v>0.0346436571298177</v>
      </c>
      <c r="BI29" s="116"/>
    </row>
    <row r="30" customFormat="false" ht="15" hidden="false" customHeight="false" outlineLevel="0" collapsed="false">
      <c r="A30" s="39" t="str">
        <f aca="false">$C$1</f>
        <v>IT</v>
      </c>
      <c r="B30" s="39" t="s">
        <v>8</v>
      </c>
      <c r="C30" s="372"/>
      <c r="D30" s="39" t="s">
        <v>572</v>
      </c>
      <c r="E30" s="39"/>
      <c r="F30" s="39" t="str">
        <f aca="false">INDEX('Unique Asset List'!$D$4:$D$59,MATCH(B30,_CompoundList,0))</f>
        <v>Ph1</v>
      </c>
      <c r="G30" s="373" t="n">
        <v>0</v>
      </c>
      <c r="H30" s="39" t="n">
        <v>2018</v>
      </c>
      <c r="I30" s="39" t="n">
        <v>6</v>
      </c>
      <c r="J30" s="374" t="n">
        <f aca="false">INDEX(PTRS!$D$6:$D$12,MATCH('6'!$F30,PTRS!$B$6:$B$12,0))</f>
        <v>0.13923</v>
      </c>
      <c r="K30" s="186" t="n">
        <f aca="false">INDEX('Unique Asset List'!$I$4:$R$59,MATCH($B30,'Unique Asset List'!$B$4:$B$59,0),MATCH(K$8,'Unique Asset List'!$I$3:$R$3,0))</f>
        <v>0</v>
      </c>
      <c r="L30" s="186" t="n">
        <f aca="false">INDEX('Unique Asset List'!$I$4:$R$59,MATCH($B30,'Unique Asset List'!$B$4:$B$59,0),MATCH(L$8,'Unique Asset List'!$I$3:$R$3,0))</f>
        <v>0</v>
      </c>
      <c r="M30" s="186" t="n">
        <v>0.13923</v>
      </c>
      <c r="N30" s="186" t="n">
        <f aca="false">INDEX('Unique Asset List'!$I$4:$R$59,MATCH($B30,'Unique Asset List'!$B$4:$B$59,0),MATCH(N$8,'Unique Asset List'!$I$3:$R$3,0))</f>
        <v>0.13923</v>
      </c>
      <c r="O30" s="186" t="n">
        <f aca="false">INDEX('Unique Asset List'!$I$4:$R$59,MATCH($B30,'Unique Asset List'!$B$4:$B$59,0),MATCH(O$8,'Unique Asset List'!$I$3:$R$3,0))</f>
        <v>0.13923</v>
      </c>
      <c r="P30" s="186" t="n">
        <f aca="false">INDEX('Unique Asset List'!$I$4:$R$59,MATCH($B30,'Unique Asset List'!$B$4:$B$59,0),MATCH(P$8,'Unique Asset List'!$I$3:$R$3,0))</f>
        <v>0.13923</v>
      </c>
      <c r="Q30" s="186" t="n">
        <f aca="false">INDEX('Unique Asset List'!$I$4:$R$59,MATCH($B30,'Unique Asset List'!$B$4:$B$59,0),MATCH(Q$8,'Unique Asset List'!$I$3:$R$3,0))</f>
        <v>0.13923</v>
      </c>
      <c r="R30" s="186" t="n">
        <f aca="false">INDEX('Unique Asset List'!$I$4:$R$59,MATCH($B30,'Unique Asset List'!$B$4:$B$59,0),MATCH(R$8,'Unique Asset List'!$I$3:$R$3,0))</f>
        <v>0.13923</v>
      </c>
      <c r="S30" s="186" t="n">
        <f aca="false">INDEX('Unique Asset List'!$I$4:$R$59,MATCH($B30,'Unique Asset List'!$B$4:$B$59,0),MATCH(S$8,'Unique Asset List'!$I$3:$R$3,0))</f>
        <v>0</v>
      </c>
      <c r="T30" s="186"/>
      <c r="U30" s="186" t="n">
        <f aca="false">BE30/$BE$7</f>
        <v>1</v>
      </c>
      <c r="V30" s="186" t="n">
        <v>1</v>
      </c>
      <c r="W30" s="39" t="str">
        <f aca="false">INDEX('Unique Asset List'!$C$4:$C$76,MATCH($B30,'Unique Asset List'!$B$4:$B$76,0))</f>
        <v>NMDA</v>
      </c>
      <c r="X30" s="39" t="n">
        <f aca="false">INDEX('Unique Asset List'!$AC$4:$AI$100,MATCH($B30,'Unique Asset List'!$B$4:$B$100,0),MATCH($C$1,'Unique Asset List'!$AC$3:$AI$3,0))</f>
        <v>2025</v>
      </c>
      <c r="Y30" s="39" t="n">
        <f aca="false">INDEX('Unique Asset List'!$AJ$4:$AP$100,MATCH($B30,'Unique Asset List'!$B$4:$B$100,0),MATCH($C$1,'Unique Asset List'!$AJ$3:$AP$3,0))</f>
        <v>3.99999999999909</v>
      </c>
      <c r="Z30" s="39" t="n">
        <f aca="false">INDEX('Unique Asset List'!$AX$4:$BD$100,MATCH($B30,'Unique Asset List'!$B$4:$B$100,0),MATCH($C$1,'Unique Asset List'!$AX$3:$BD$3,0))</f>
        <v>2037</v>
      </c>
      <c r="AA30" s="39" t="n">
        <f aca="false">INDEX('Unique Asset List'!$BE$4:$BK$100,MATCH($B30,'Unique Asset List'!$B$4:$B$100,0),MATCH($C$1,'Unique Asset List'!$BE$3:$BK$3,0))</f>
        <v>3</v>
      </c>
      <c r="AB30" s="375" t="n">
        <f aca="false">INDEX('IT-Efficacy Acceptability'!$C$12:$C$52,MATCH($B30,'IT-Efficacy Acceptability'!$B$12:$B$52,0))</f>
        <v>1.7841252</v>
      </c>
      <c r="AC30" s="375" t="n">
        <f aca="false">INDEX('IT-Efficacy Acceptability'!$E$12:$E$52,MATCH($B30,'IT-Efficacy Acceptability'!$B$12:$B$52,0))</f>
        <v>0.999733</v>
      </c>
      <c r="AD30" s="375" t="n">
        <f aca="false">INDEX('IT-Efficacy Acceptability'!$F$12:$F$52,MATCH($B30,'IT-Efficacy Acceptability'!$B$12:$B$52,0))</f>
        <v>0.38188783578</v>
      </c>
      <c r="AE30" s="376" t="n">
        <f aca="false">INDEX('Unique Asset List'!$CN$4:$CT$100,MATCH($B30,'Unique Asset List'!$B$4:$B$100,0),MATCH($C$1,'Unique Asset List'!$CN$3:$CT$3,0))</f>
        <v>0.23</v>
      </c>
      <c r="AF30" s="376" t="n">
        <f aca="false">INDEX('Unique Asset List'!$CU$4:$DA$100,MATCH($B30,'Unique Asset List'!$B$4:$B$100,0),MATCH($C$1,'Unique Asset List'!$CU$3:$DA$3,0))</f>
        <v>0.27</v>
      </c>
      <c r="AG30" s="376" t="n">
        <f aca="false">INDEX('Unique Asset List'!$BZ$4:$CF$100,MATCH($B30,'Unique Asset List'!$B$4:$B$100,0),MATCH($C$1,'Unique Asset List'!$BZ$3:$CF$3,0))</f>
        <v>0.23</v>
      </c>
      <c r="AH30" s="376" t="n">
        <f aca="false">INDEX('Unique Asset List'!$CG$4:$CM$100,MATCH($B30,'Unique Asset List'!$B$4:$B$100,0),MATCH($C$1,'Unique Asset List'!$CG$3:$CM$3,0))</f>
        <v>0.27</v>
      </c>
      <c r="AI30" s="377" t="n">
        <v>0.961879633498678</v>
      </c>
      <c r="AJ30" s="376" t="n">
        <f aca="false">INDEX('Unique Asset List'!$BL$4:$BR$100,MATCH($B30,'Unique Asset List'!$B$4:$B$100,0),MATCH($C$1,'Unique Asset List'!$BL$3:$BR$3,0))</f>
        <v>0.323142843416298</v>
      </c>
      <c r="AK30" s="376" t="n">
        <f aca="false">INDEX('Unique Asset List'!$BS$4:$BY$100,MATCH($B30,'Unique Asset List'!$B$4:$B$100,0),MATCH($C$1,'Unique Asset List'!$BS$3:$BY$3,0))</f>
        <v>0.617682164779912</v>
      </c>
      <c r="AL30" s="39" t="n">
        <v>169</v>
      </c>
      <c r="AM30" s="378" t="n">
        <f aca="false">INDEX(Simulation!$B$6:$H$6,MATCH($A30,Simulation!$B$1:$H$1,0))*(1+AN30)^((DATE(X30,Y30,15)-DATE(2017,1,15))/365.5)</f>
        <v>3.5</v>
      </c>
      <c r="AN30" s="379" t="n">
        <v>0</v>
      </c>
      <c r="AO30" s="380" t="n">
        <v>0.1</v>
      </c>
      <c r="AP30" s="377" t="n">
        <v>0.82</v>
      </c>
      <c r="AQ30" s="379" t="n">
        <v>0</v>
      </c>
      <c r="AR30" s="377" t="n">
        <f aca="false">AP30</f>
        <v>0.82</v>
      </c>
      <c r="AS30" s="381" t="n">
        <v>1</v>
      </c>
      <c r="AT30" s="382" t="n">
        <f aca="false">INDEX('Unique Asset List'!S$4:S$59,MATCH($B30,_CompoundList,0))</f>
        <v>0</v>
      </c>
      <c r="AU30" s="382" t="n">
        <f aca="false">INDEX('Unique Asset List'!T$4:T$59,MATCH($B30,_CompoundList,0))</f>
        <v>0</v>
      </c>
      <c r="AV30" s="382" t="n">
        <f aca="false">INDEX('Unique Asset List'!U$4:U$59,MATCH($B30,_CompoundList,0))</f>
        <v>0</v>
      </c>
      <c r="AW30" s="382" t="n">
        <f aca="false">INDEX('Unique Asset List'!V$4:V$59,MATCH($B30,_CompoundList,0))</f>
        <v>0</v>
      </c>
      <c r="AX30" s="382" t="n">
        <f aca="false">INDEX('Unique Asset List'!W$4:W$59,MATCH($B30,_CompoundList,0))</f>
        <v>0</v>
      </c>
      <c r="AY30" s="382" t="n">
        <f aca="false">INDEX('Unique Asset List'!X$4:X$59,MATCH($B30,_CompoundList,0))</f>
        <v>0</v>
      </c>
      <c r="AZ30" s="382" t="n">
        <f aca="false">INDEX('Unique Asset List'!Y$4:Y$59,MATCH($B30,_CompoundList,0))</f>
        <v>1</v>
      </c>
      <c r="BA30" s="382" t="n">
        <f aca="false">INDEX('Unique Asset List'!Z$4:Z$59,MATCH($B30,_CompoundList,0))</f>
        <v>0</v>
      </c>
      <c r="BB30" s="382" t="n">
        <f aca="false">INDEX('Unique Asset List'!AA$4:AA$59,MATCH($B30,_CompoundList,0))</f>
        <v>1</v>
      </c>
      <c r="BC30" s="382" t="n">
        <f aca="false">INDEX('Unique Asset List'!AB$4:AB$59,MATCH($B30,_CompoundList,0))</f>
        <v>1</v>
      </c>
      <c r="BD30" s="382" t="n">
        <f aca="false">INDEX('Unique Asset List'!$A$4:$A$76,MATCH(B30,'Unique Asset List'!$B$4:$B$76,0))</f>
        <v>1</v>
      </c>
      <c r="BE30" s="386" t="n">
        <f aca="false">IF(C30="",BH30/$BH$7,0)</f>
        <v>0.0652822124618647</v>
      </c>
      <c r="BF30" s="391" t="n">
        <f aca="false">INDEX('IT-Efficacy Acceptability'!$G$12:$G$52,MATCH($B30,'IT-Efficacy Acceptability'!$B$12:$B$52,0))</f>
        <v>3</v>
      </c>
      <c r="BG30" s="386" t="n">
        <f aca="false">BF30/$BF$7</f>
        <v>0.0678733031674208</v>
      </c>
      <c r="BH30" s="392" t="n">
        <f aca="false">BG30^$X$4</f>
        <v>0.0346436571298177</v>
      </c>
      <c r="BI30" s="116"/>
    </row>
    <row r="31" customFormat="false" ht="15" hidden="false" customHeight="false" outlineLevel="0" collapsed="false">
      <c r="A31" s="39" t="str">
        <f aca="false">$C$1</f>
        <v>IT</v>
      </c>
      <c r="B31" s="39" t="s">
        <v>54</v>
      </c>
      <c r="C31" s="372"/>
      <c r="D31" s="39" t="s">
        <v>595</v>
      </c>
      <c r="E31" s="39" t="s">
        <v>596</v>
      </c>
      <c r="F31" s="39" t="str">
        <f aca="false">INDEX('Unique Asset List'!$D$4:$D$59,MATCH(B31,_CompoundList,0))</f>
        <v>Ph1</v>
      </c>
      <c r="G31" s="373" t="n">
        <v>0</v>
      </c>
      <c r="H31" s="39" t="n">
        <v>2018</v>
      </c>
      <c r="I31" s="39" t="n">
        <v>6</v>
      </c>
      <c r="J31" s="374" t="n">
        <f aca="false">INDEX(PTRS!$D$6:$D$12,MATCH('6'!$F31,PTRS!$B$6:$B$12,0))</f>
        <v>0.13923</v>
      </c>
      <c r="K31" s="186" t="n">
        <f aca="false">INDEX('Unique Asset List'!$I$4:$R$59,MATCH($B31,'Unique Asset List'!$B$4:$B$59,0),MATCH(K$8,'Unique Asset List'!$I$3:$R$3,0))</f>
        <v>0</v>
      </c>
      <c r="L31" s="186" t="n">
        <f aca="false">INDEX('Unique Asset List'!$I$4:$R$59,MATCH($B31,'Unique Asset List'!$B$4:$B$59,0),MATCH(L$8,'Unique Asset List'!$I$3:$R$3,0))</f>
        <v>0</v>
      </c>
      <c r="M31" s="186" t="n">
        <v>0.13923</v>
      </c>
      <c r="N31" s="186" t="n">
        <f aca="false">INDEX('Unique Asset List'!$I$4:$R$59,MATCH($B31,'Unique Asset List'!$B$4:$B$59,0),MATCH(N$8,'Unique Asset List'!$I$3:$R$3,0))</f>
        <v>0.13923</v>
      </c>
      <c r="O31" s="186" t="n">
        <f aca="false">INDEX('Unique Asset List'!$I$4:$R$59,MATCH($B31,'Unique Asset List'!$B$4:$B$59,0),MATCH(O$8,'Unique Asset List'!$I$3:$R$3,0))</f>
        <v>0.13923</v>
      </c>
      <c r="P31" s="186" t="n">
        <f aca="false">INDEX('Unique Asset List'!$I$4:$R$59,MATCH($B31,'Unique Asset List'!$B$4:$B$59,0),MATCH(P$8,'Unique Asset List'!$I$3:$R$3,0))</f>
        <v>0.13923</v>
      </c>
      <c r="Q31" s="186" t="n">
        <f aca="false">INDEX('Unique Asset List'!$I$4:$R$59,MATCH($B31,'Unique Asset List'!$B$4:$B$59,0),MATCH(Q$8,'Unique Asset List'!$I$3:$R$3,0))</f>
        <v>0.13923</v>
      </c>
      <c r="R31" s="186" t="n">
        <f aca="false">INDEX('Unique Asset List'!$I$4:$R$59,MATCH($B31,'Unique Asset List'!$B$4:$B$59,0),MATCH(R$8,'Unique Asset List'!$I$3:$R$3,0))</f>
        <v>0.13923</v>
      </c>
      <c r="S31" s="186" t="n">
        <f aca="false">INDEX('Unique Asset List'!$I$4:$R$59,MATCH($B31,'Unique Asset List'!$B$4:$B$59,0),MATCH(S$8,'Unique Asset List'!$I$3:$R$3,0))</f>
        <v>0</v>
      </c>
      <c r="T31" s="186"/>
      <c r="U31" s="186" t="n">
        <f aca="false">BE31/$BE$7</f>
        <v>1</v>
      </c>
      <c r="V31" s="186" t="n">
        <v>1</v>
      </c>
      <c r="W31" s="39" t="str">
        <f aca="false">INDEX('Unique Asset List'!$C$4:$C$76,MATCH($B31,'Unique Asset List'!$B$4:$B$76,0))</f>
        <v>NMDA</v>
      </c>
      <c r="X31" s="39" t="n">
        <f aca="false">INDEX('Unique Asset List'!$AC$4:$AI$100,MATCH($B31,'Unique Asset List'!$B$4:$B$100,0),MATCH($C$1,'Unique Asset List'!$AC$3:$AI$3,0))</f>
        <v>2029</v>
      </c>
      <c r="Y31" s="39" t="n">
        <f aca="false">INDEX('Unique Asset List'!$AJ$4:$AP$100,MATCH($B31,'Unique Asset List'!$B$4:$B$100,0),MATCH($C$1,'Unique Asset List'!$AJ$3:$AP$3,0))</f>
        <v>9.99999999999909</v>
      </c>
      <c r="Z31" s="39" t="n">
        <f aca="false">INDEX('Unique Asset List'!$AX$4:$BD$100,MATCH($B31,'Unique Asset List'!$B$4:$B$100,0),MATCH($C$1,'Unique Asset List'!$AX$3:$BD$3,0))</f>
        <v>2036</v>
      </c>
      <c r="AA31" s="39" t="n">
        <f aca="false">INDEX('Unique Asset List'!$BE$4:$BK$100,MATCH($B31,'Unique Asset List'!$B$4:$B$100,0),MATCH($C$1,'Unique Asset List'!$BE$3:$BK$3,0))</f>
        <v>9</v>
      </c>
      <c r="AB31" s="375" t="n">
        <f aca="false">INDEX('IT-Efficacy Acceptability'!$C$12:$C$52,MATCH($B31,'IT-Efficacy Acceptability'!$B$12:$B$52,0))</f>
        <v>2.2591276</v>
      </c>
      <c r="AC31" s="375" t="n">
        <f aca="false">INDEX('IT-Efficacy Acceptability'!$E$12:$E$52,MATCH($B31,'IT-Efficacy Acceptability'!$B$12:$B$52,0))</f>
        <v>0.9596985</v>
      </c>
      <c r="AD31" s="375" t="n">
        <f aca="false">INDEX('IT-Efficacy Acceptability'!$F$12:$F$52,MATCH($B31,'IT-Efficacy Acceptability'!$B$12:$B$52,0))</f>
        <v>0.38188783578</v>
      </c>
      <c r="AE31" s="376" t="n">
        <f aca="false">INDEX('Unique Asset List'!$CN$4:$CT$100,MATCH($B31,'Unique Asset List'!$B$4:$B$100,0),MATCH($C$1,'Unique Asset List'!$CN$3:$CT$3,0))</f>
        <v>0.23</v>
      </c>
      <c r="AF31" s="376" t="n">
        <f aca="false">INDEX('Unique Asset List'!$CU$4:$DA$100,MATCH($B31,'Unique Asset List'!$B$4:$B$100,0),MATCH($C$1,'Unique Asset List'!$CU$3:$DA$3,0))</f>
        <v>0.27</v>
      </c>
      <c r="AG31" s="376" t="n">
        <f aca="false">INDEX('Unique Asset List'!$BZ$4:$CF$100,MATCH($B31,'Unique Asset List'!$B$4:$B$100,0),MATCH($C$1,'Unique Asset List'!$BZ$3:$CF$3,0))</f>
        <v>0.23</v>
      </c>
      <c r="AH31" s="376" t="n">
        <f aca="false">INDEX('Unique Asset List'!$CG$4:$CM$100,MATCH($B31,'Unique Asset List'!$B$4:$B$100,0),MATCH($C$1,'Unique Asset List'!$CG$3:$CM$3,0))</f>
        <v>0.27</v>
      </c>
      <c r="AI31" s="377" t="n">
        <v>0.961879633498678</v>
      </c>
      <c r="AJ31" s="376" t="n">
        <f aca="false">INDEX('Unique Asset List'!$BL$4:$BR$100,MATCH($B31,'Unique Asset List'!$B$4:$B$100,0),MATCH($C$1,'Unique Asset List'!$BL$3:$BR$3,0))</f>
        <v>0.323142843416298</v>
      </c>
      <c r="AK31" s="376" t="n">
        <f aca="false">INDEX('Unique Asset List'!$BS$4:$BY$100,MATCH($B31,'Unique Asset List'!$B$4:$B$100,0),MATCH($C$1,'Unique Asset List'!$BS$3:$BY$3,0))</f>
        <v>0.617682164779912</v>
      </c>
      <c r="AL31" s="39" t="n">
        <v>169</v>
      </c>
      <c r="AM31" s="378" t="n">
        <f aca="false">INDEX(Simulation!$B$6:$H$6,MATCH($A31,Simulation!$B$1:$H$1,0))*(1+AN31)^((DATE(X31,Y31,15)-DATE(2017,1,15))/365.5)</f>
        <v>3.5</v>
      </c>
      <c r="AN31" s="379" t="n">
        <v>0</v>
      </c>
      <c r="AO31" s="380" t="n">
        <v>0.1</v>
      </c>
      <c r="AP31" s="377" t="n">
        <v>0.82</v>
      </c>
      <c r="AQ31" s="379" t="n">
        <v>0</v>
      </c>
      <c r="AR31" s="377" t="n">
        <f aca="false">AP31</f>
        <v>0.82</v>
      </c>
      <c r="AS31" s="381" t="n">
        <v>1</v>
      </c>
      <c r="AT31" s="382" t="n">
        <f aca="false">INDEX('Unique Asset List'!S$4:S$59,MATCH($B31,_CompoundList,0))</f>
        <v>0</v>
      </c>
      <c r="AU31" s="382" t="n">
        <f aca="false">INDEX('Unique Asset List'!T$4:T$59,MATCH($B31,_CompoundList,0))</f>
        <v>0</v>
      </c>
      <c r="AV31" s="382" t="n">
        <f aca="false">INDEX('Unique Asset List'!U$4:U$59,MATCH($B31,_CompoundList,0))</f>
        <v>0</v>
      </c>
      <c r="AW31" s="382" t="n">
        <f aca="false">INDEX('Unique Asset List'!V$4:V$59,MATCH($B31,_CompoundList,0))</f>
        <v>0</v>
      </c>
      <c r="AX31" s="382" t="n">
        <f aca="false">INDEX('Unique Asset List'!W$4:W$59,MATCH($B31,_CompoundList,0))</f>
        <v>0</v>
      </c>
      <c r="AY31" s="382" t="n">
        <f aca="false">INDEX('Unique Asset List'!X$4:X$59,MATCH($B31,_CompoundList,0))</f>
        <v>0</v>
      </c>
      <c r="AZ31" s="382" t="n">
        <f aca="false">INDEX('Unique Asset List'!Y$4:Y$59,MATCH($B31,_CompoundList,0))</f>
        <v>1</v>
      </c>
      <c r="BA31" s="382" t="n">
        <f aca="false">INDEX('Unique Asset List'!Z$4:Z$59,MATCH($B31,_CompoundList,0))</f>
        <v>1</v>
      </c>
      <c r="BB31" s="382" t="n">
        <f aca="false">INDEX('Unique Asset List'!AA$4:AA$59,MATCH($B31,_CompoundList,0))</f>
        <v>0</v>
      </c>
      <c r="BC31" s="382" t="n">
        <f aca="false">INDEX('Unique Asset List'!AB$4:AB$59,MATCH($B31,_CompoundList,0))</f>
        <v>0</v>
      </c>
      <c r="BD31" s="382" t="n">
        <f aca="false">INDEX('Unique Asset List'!$A$4:$A$76,MATCH(B31,'Unique Asset List'!$B$4:$B$76,0))</f>
        <v>16</v>
      </c>
      <c r="BE31" s="386" t="n">
        <f aca="false">IF(C31="",BH31/$BH$7,0)</f>
        <v>0.0652822124618647</v>
      </c>
      <c r="BF31" s="391" t="n">
        <f aca="false">INDEX('IT-Efficacy Acceptability'!$G$12:$G$52,MATCH($B31,'IT-Efficacy Acceptability'!$B$12:$B$52,0))</f>
        <v>3</v>
      </c>
      <c r="BG31" s="386" t="n">
        <f aca="false">BF31/$BF$7</f>
        <v>0.0678733031674208</v>
      </c>
      <c r="BH31" s="392" t="n">
        <f aca="false">BG31^$X$4</f>
        <v>0.0346436571298177</v>
      </c>
      <c r="BI31" s="116"/>
    </row>
    <row r="32" customFormat="false" ht="15" hidden="false" customHeight="false" outlineLevel="0" collapsed="false">
      <c r="A32" s="39" t="str">
        <f aca="false">$C$1</f>
        <v>IT</v>
      </c>
      <c r="B32" s="39" t="s">
        <v>18</v>
      </c>
      <c r="C32" s="372"/>
      <c r="D32" s="39" t="s">
        <v>588</v>
      </c>
      <c r="E32" s="39"/>
      <c r="F32" s="39" t="str">
        <f aca="false">INDEX('Unique Asset List'!$D$4:$D$59,MATCH(B32,_CompoundList,0))</f>
        <v>Ph2a</v>
      </c>
      <c r="G32" s="373" t="n">
        <v>0</v>
      </c>
      <c r="H32" s="39" t="n">
        <v>2018</v>
      </c>
      <c r="I32" s="39" t="n">
        <v>6</v>
      </c>
      <c r="J32" s="374" t="n">
        <f aca="false">INDEX(PTRS!$D$6:$D$12,MATCH('6'!$F32,PTRS!$B$6:$B$12,0))</f>
        <v>0.1638</v>
      </c>
      <c r="K32" s="186" t="n">
        <f aca="false">INDEX('Unique Asset List'!$I$4:$R$59,MATCH($B32,'Unique Asset List'!$B$4:$B$59,0),MATCH(K$8,'Unique Asset List'!$I$3:$R$3,0))</f>
        <v>0</v>
      </c>
      <c r="L32" s="186" t="n">
        <f aca="false">INDEX('Unique Asset List'!$I$4:$R$59,MATCH($B32,'Unique Asset List'!$B$4:$B$59,0),MATCH(L$8,'Unique Asset List'!$I$3:$R$3,0))</f>
        <v>0</v>
      </c>
      <c r="M32" s="186" t="n">
        <v>0.1638</v>
      </c>
      <c r="N32" s="186" t="n">
        <f aca="false">INDEX('Unique Asset List'!$I$4:$R$59,MATCH($B32,'Unique Asset List'!$B$4:$B$59,0),MATCH(N$8,'Unique Asset List'!$I$3:$R$3,0))</f>
        <v>0.1638</v>
      </c>
      <c r="O32" s="186" t="n">
        <f aca="false">INDEX('Unique Asset List'!$I$4:$R$59,MATCH($B32,'Unique Asset List'!$B$4:$B$59,0),MATCH(O$8,'Unique Asset List'!$I$3:$R$3,0))</f>
        <v>0.1638</v>
      </c>
      <c r="P32" s="186" t="n">
        <f aca="false">INDEX('Unique Asset List'!$I$4:$R$59,MATCH($B32,'Unique Asset List'!$B$4:$B$59,0),MATCH(P$8,'Unique Asset List'!$I$3:$R$3,0))</f>
        <v>0.1638</v>
      </c>
      <c r="Q32" s="186" t="n">
        <f aca="false">INDEX('Unique Asset List'!$I$4:$R$59,MATCH($B32,'Unique Asset List'!$B$4:$B$59,0),MATCH(Q$8,'Unique Asset List'!$I$3:$R$3,0))</f>
        <v>0.1638</v>
      </c>
      <c r="R32" s="186" t="n">
        <f aca="false">INDEX('Unique Asset List'!$I$4:$R$59,MATCH($B32,'Unique Asset List'!$B$4:$B$59,0),MATCH(R$8,'Unique Asset List'!$I$3:$R$3,0))</f>
        <v>0.1638</v>
      </c>
      <c r="S32" s="186" t="n">
        <f aca="false">INDEX('Unique Asset List'!$I$4:$R$59,MATCH($B32,'Unique Asset List'!$B$4:$B$59,0),MATCH(S$8,'Unique Asset List'!$I$3:$R$3,0))</f>
        <v>0</v>
      </c>
      <c r="T32" s="186"/>
      <c r="U32" s="186" t="n">
        <f aca="false">BE32/$BE$7</f>
        <v>1</v>
      </c>
      <c r="V32" s="186" t="n">
        <v>1</v>
      </c>
      <c r="W32" s="39" t="str">
        <f aca="false">INDEX('Unique Asset List'!$C$4:$C$76,MATCH($B32,'Unique Asset List'!$B$4:$B$76,0))</f>
        <v>OPRL1</v>
      </c>
      <c r="X32" s="39" t="n">
        <f aca="false">INDEX('Unique Asset List'!$AC$4:$AI$100,MATCH($B32,'Unique Asset List'!$B$4:$B$100,0),MATCH($C$1,'Unique Asset List'!$AC$3:$AI$3,0))</f>
        <v>2025</v>
      </c>
      <c r="Y32" s="39" t="n">
        <f aca="false">INDEX('Unique Asset List'!$AJ$4:$AP$100,MATCH($B32,'Unique Asset List'!$B$4:$B$100,0),MATCH($C$1,'Unique Asset List'!$AJ$3:$AP$3,0))</f>
        <v>9.99999999999909</v>
      </c>
      <c r="Z32" s="39" t="n">
        <f aca="false">INDEX('Unique Asset List'!$AX$4:$BD$100,MATCH($B32,'Unique Asset List'!$B$4:$B$100,0),MATCH($C$1,'Unique Asset List'!$AX$3:$BD$3,0))</f>
        <v>2036</v>
      </c>
      <c r="AA32" s="39" t="n">
        <f aca="false">INDEX('Unique Asset List'!$BE$4:$BK$100,MATCH($B32,'Unique Asset List'!$B$4:$B$100,0),MATCH($C$1,'Unique Asset List'!$BE$3:$BK$3,0))</f>
        <v>9</v>
      </c>
      <c r="AB32" s="375" t="n">
        <f aca="false">INDEX('IT-Efficacy Acceptability'!$C$12:$C$52,MATCH($B32,'IT-Efficacy Acceptability'!$B$12:$B$52,0))</f>
        <v>1.7841252</v>
      </c>
      <c r="AC32" s="375" t="n">
        <f aca="false">INDEX('IT-Efficacy Acceptability'!$E$12:$E$52,MATCH($B32,'IT-Efficacy Acceptability'!$B$12:$B$52,0))</f>
        <v>0.9596985</v>
      </c>
      <c r="AD32" s="375" t="n">
        <f aca="false">INDEX('IT-Efficacy Acceptability'!$F$12:$F$52,MATCH($B32,'IT-Efficacy Acceptability'!$B$12:$B$52,0))</f>
        <v>0.38188783578</v>
      </c>
      <c r="AE32" s="376" t="n">
        <f aca="false">INDEX('Unique Asset List'!$CN$4:$CT$100,MATCH($B32,'Unique Asset List'!$B$4:$B$100,0),MATCH($C$1,'Unique Asset List'!$CN$3:$CT$3,0))</f>
        <v>0.18</v>
      </c>
      <c r="AF32" s="376" t="n">
        <f aca="false">INDEX('Unique Asset List'!$CU$4:$DA$100,MATCH($B32,'Unique Asset List'!$B$4:$B$100,0),MATCH($C$1,'Unique Asset List'!$CU$3:$DA$3,0))</f>
        <v>0.32</v>
      </c>
      <c r="AG32" s="376" t="n">
        <f aca="false">INDEX('Unique Asset List'!$BZ$4:$CF$100,MATCH($B32,'Unique Asset List'!$B$4:$B$100,0),MATCH($C$1,'Unique Asset List'!$BZ$3:$CF$3,0))</f>
        <v>0.18</v>
      </c>
      <c r="AH32" s="376" t="n">
        <f aca="false">INDEX('Unique Asset List'!$CG$4:$CM$100,MATCH($B32,'Unique Asset List'!$B$4:$B$100,0),MATCH($C$1,'Unique Asset List'!$CG$3:$CM$3,0))</f>
        <v>0.32</v>
      </c>
      <c r="AI32" s="377" t="n">
        <v>0.961879633498678</v>
      </c>
      <c r="AJ32" s="376" t="n">
        <f aca="false">INDEX('Unique Asset List'!$BL$4:$BR$100,MATCH($B32,'Unique Asset List'!$B$4:$B$100,0),MATCH($C$1,'Unique Asset List'!$BL$3:$BR$3,0))</f>
        <v>0.323142843416298</v>
      </c>
      <c r="AK32" s="376" t="n">
        <f aca="false">INDEX('Unique Asset List'!$BS$4:$BY$100,MATCH($B32,'Unique Asset List'!$B$4:$B$100,0),MATCH($C$1,'Unique Asset List'!$BS$3:$BY$3,0))</f>
        <v>0.617682164779912</v>
      </c>
      <c r="AL32" s="39" t="n">
        <v>169</v>
      </c>
      <c r="AM32" s="378" t="n">
        <f aca="false">INDEX(Simulation!$B$6:$H$6,MATCH($A32,Simulation!$B$1:$H$1,0))*(1+AN32)^((DATE(X32,Y32,15)-DATE(2017,1,15))/365.5)</f>
        <v>3.5</v>
      </c>
      <c r="AN32" s="379" t="n">
        <v>0</v>
      </c>
      <c r="AO32" s="380" t="n">
        <v>0.1</v>
      </c>
      <c r="AP32" s="377" t="n">
        <v>0.82</v>
      </c>
      <c r="AQ32" s="379" t="n">
        <v>0</v>
      </c>
      <c r="AR32" s="377" t="n">
        <f aca="false">AP32</f>
        <v>0.82</v>
      </c>
      <c r="AS32" s="381" t="n">
        <v>1</v>
      </c>
      <c r="AT32" s="382" t="n">
        <f aca="false">INDEX('Unique Asset List'!S$4:S$59,MATCH($B32,_CompoundList,0))</f>
        <v>0</v>
      </c>
      <c r="AU32" s="382" t="n">
        <f aca="false">INDEX('Unique Asset List'!T$4:T$59,MATCH($B32,_CompoundList,0))</f>
        <v>0</v>
      </c>
      <c r="AV32" s="382" t="n">
        <f aca="false">INDEX('Unique Asset List'!U$4:U$59,MATCH($B32,_CompoundList,0))</f>
        <v>0</v>
      </c>
      <c r="AW32" s="382" t="n">
        <f aca="false">INDEX('Unique Asset List'!V$4:V$59,MATCH($B32,_CompoundList,0))</f>
        <v>0</v>
      </c>
      <c r="AX32" s="382" t="n">
        <f aca="false">INDEX('Unique Asset List'!W$4:W$59,MATCH($B32,_CompoundList,0))</f>
        <v>0</v>
      </c>
      <c r="AY32" s="382" t="n">
        <f aca="false">INDEX('Unique Asset List'!X$4:X$59,MATCH($B32,_CompoundList,0))</f>
        <v>1</v>
      </c>
      <c r="AZ32" s="382" t="n">
        <f aca="false">INDEX('Unique Asset List'!Y$4:Y$59,MATCH($B32,_CompoundList,0))</f>
        <v>0</v>
      </c>
      <c r="BA32" s="382" t="n">
        <f aca="false">INDEX('Unique Asset List'!Z$4:Z$59,MATCH($B32,_CompoundList,0))</f>
        <v>0</v>
      </c>
      <c r="BB32" s="382" t="n">
        <f aca="false">INDEX('Unique Asset List'!AA$4:AA$59,MATCH($B32,_CompoundList,0))</f>
        <v>0</v>
      </c>
      <c r="BC32" s="382" t="n">
        <f aca="false">INDEX('Unique Asset List'!AB$4:AB$59,MATCH($B32,_CompoundList,0))</f>
        <v>0</v>
      </c>
      <c r="BD32" s="382" t="n">
        <f aca="false">INDEX('Unique Asset List'!$A$4:$A$76,MATCH(B32,'Unique Asset List'!$B$4:$B$76,0))</f>
        <v>7</v>
      </c>
      <c r="BE32" s="386" t="n">
        <f aca="false">IF(C32="",BH32/$BH$7,0)</f>
        <v>0.0652822124618647</v>
      </c>
      <c r="BF32" s="391" t="n">
        <f aca="false">INDEX('IT-Efficacy Acceptability'!$G$12:$G$52,MATCH($B32,'IT-Efficacy Acceptability'!$B$12:$B$52,0))</f>
        <v>3</v>
      </c>
      <c r="BG32" s="386" t="n">
        <f aca="false">BF32/$BF$7</f>
        <v>0.0678733031674208</v>
      </c>
      <c r="BH32" s="392" t="n">
        <f aca="false">BG32^$X$4</f>
        <v>0.0346436571298177</v>
      </c>
      <c r="BI32" s="116"/>
    </row>
    <row r="33" customFormat="false" ht="15" hidden="false" customHeight="false" outlineLevel="0" collapsed="false">
      <c r="A33" s="39" t="str">
        <f aca="false">$C$1</f>
        <v>IT</v>
      </c>
      <c r="B33" s="39" t="s">
        <v>27</v>
      </c>
      <c r="C33" s="372"/>
      <c r="D33" s="39" t="s">
        <v>619</v>
      </c>
      <c r="E33" s="39"/>
      <c r="F33" s="39" t="str">
        <f aca="false">INDEX('Unique Asset List'!$D$4:$D$59,MATCH(B33,_CompoundList,0))</f>
        <v>Ph2b</v>
      </c>
      <c r="G33" s="373" t="n">
        <v>0</v>
      </c>
      <c r="H33" s="39" t="n">
        <v>2018</v>
      </c>
      <c r="I33" s="39" t="n">
        <v>6</v>
      </c>
      <c r="J33" s="374" t="n">
        <f aca="false">INDEX(PTRS!$D$6:$D$12,MATCH('6'!$F33,PTRS!$B$6:$B$12,0))</f>
        <v>0.4095</v>
      </c>
      <c r="K33" s="186" t="n">
        <f aca="false">INDEX('Unique Asset List'!$I$4:$R$59,MATCH($B33,'Unique Asset List'!$B$4:$B$59,0),MATCH(K$8,'Unique Asset List'!$I$3:$R$3,0))</f>
        <v>0</v>
      </c>
      <c r="L33" s="186" t="n">
        <f aca="false">INDEX('Unique Asset List'!$I$4:$R$59,MATCH($B33,'Unique Asset List'!$B$4:$B$59,0),MATCH(L$8,'Unique Asset List'!$I$3:$R$3,0))</f>
        <v>0</v>
      </c>
      <c r="M33" s="186" t="n">
        <v>0.4095</v>
      </c>
      <c r="N33" s="186" t="n">
        <f aca="false">INDEX('Unique Asset List'!$I$4:$R$59,MATCH($B33,'Unique Asset List'!$B$4:$B$59,0),MATCH(N$8,'Unique Asset List'!$I$3:$R$3,0))</f>
        <v>0.59</v>
      </c>
      <c r="O33" s="186" t="n">
        <f aca="false">INDEX('Unique Asset List'!$I$4:$R$59,MATCH($B33,'Unique Asset List'!$B$4:$B$59,0),MATCH(O$8,'Unique Asset List'!$I$3:$R$3,0))</f>
        <v>0.59</v>
      </c>
      <c r="P33" s="186" t="n">
        <f aca="false">INDEX('Unique Asset List'!$I$4:$R$59,MATCH($B33,'Unique Asset List'!$B$4:$B$59,0),MATCH(P$8,'Unique Asset List'!$I$3:$R$3,0))</f>
        <v>0.59</v>
      </c>
      <c r="Q33" s="186" t="n">
        <f aca="false">INDEX('Unique Asset List'!$I$4:$R$59,MATCH($B33,'Unique Asset List'!$B$4:$B$59,0),MATCH(Q$8,'Unique Asset List'!$I$3:$R$3,0))</f>
        <v>0.59</v>
      </c>
      <c r="R33" s="186" t="n">
        <f aca="false">INDEX('Unique Asset List'!$I$4:$R$59,MATCH($B33,'Unique Asset List'!$B$4:$B$59,0),MATCH(R$8,'Unique Asset List'!$I$3:$R$3,0))</f>
        <v>0.59</v>
      </c>
      <c r="S33" s="186" t="n">
        <f aca="false">INDEX('Unique Asset List'!$I$4:$R$59,MATCH($B33,'Unique Asset List'!$B$4:$B$59,0),MATCH(S$8,'Unique Asset List'!$I$3:$R$3,0))</f>
        <v>1</v>
      </c>
      <c r="T33" s="186"/>
      <c r="U33" s="186" t="n">
        <f aca="false">BE33/$BE$7</f>
        <v>1</v>
      </c>
      <c r="V33" s="186" t="n">
        <f aca="false">5*7/Simulation!E5</f>
        <v>0.194444444444444</v>
      </c>
      <c r="W33" s="39" t="str">
        <f aca="false">INDEX('Unique Asset List'!$C$4:$C$76,MATCH($B33,'Unique Asset List'!$B$4:$B$76,0))</f>
        <v>GABAA</v>
      </c>
      <c r="X33" s="39" t="n">
        <f aca="false">INDEX('Unique Asset List'!$AC$4:$AI$100,MATCH($B33,'Unique Asset List'!$B$4:$B$100,0),MATCH($C$1,'Unique Asset List'!$AC$3:$AI$3,0))</f>
        <v>2025</v>
      </c>
      <c r="Y33" s="39" t="n">
        <f aca="false">INDEX('Unique Asset List'!$AJ$4:$AP$100,MATCH($B33,'Unique Asset List'!$B$4:$B$100,0),MATCH($C$1,'Unique Asset List'!$AJ$3:$AP$3,0))</f>
        <v>1.99999999999818</v>
      </c>
      <c r="Z33" s="39" t="n">
        <f aca="false">INDEX('Unique Asset List'!$AX$4:$BD$100,MATCH($B33,'Unique Asset List'!$B$4:$B$100,0),MATCH($C$1,'Unique Asset List'!$AX$3:$BD$3,0))</f>
        <v>2035</v>
      </c>
      <c r="AA33" s="39" t="n">
        <f aca="false">INDEX('Unique Asset List'!$BE$4:$BK$100,MATCH($B33,'Unique Asset List'!$B$4:$B$100,0),MATCH($C$1,'Unique Asset List'!$BE$3:$BK$3,0))</f>
        <v>1</v>
      </c>
      <c r="AB33" s="375" t="n">
        <f aca="false">INDEX('IT-Efficacy Acceptability'!$C$12:$C$52,MATCH($B33,'IT-Efficacy Acceptability'!$B$12:$B$52,0))</f>
        <v>1.9904354</v>
      </c>
      <c r="AC33" s="375" t="n">
        <f aca="false">INDEX('IT-Efficacy Acceptability'!$E$12:$E$52,MATCH($B33,'IT-Efficacy Acceptability'!$B$12:$B$52,0))</f>
        <v>0.9309841</v>
      </c>
      <c r="AD33" s="375" t="n">
        <f aca="false">INDEX('IT-Efficacy Acceptability'!$F$12:$F$52,MATCH($B33,'IT-Efficacy Acceptability'!$B$12:$B$52,0))</f>
        <v>0.38188783578</v>
      </c>
      <c r="AE33" s="376" t="n">
        <f aca="false">INDEX('Unique Asset List'!$CN$4:$CT$100,MATCH($B33,'Unique Asset List'!$B$4:$B$100,0),MATCH($C$1,'Unique Asset List'!$CN$3:$CT$3,0))</f>
        <v>0.18</v>
      </c>
      <c r="AF33" s="376" t="n">
        <f aca="false">INDEX('Unique Asset List'!$CU$4:$DA$100,MATCH($B33,'Unique Asset List'!$B$4:$B$100,0),MATCH($C$1,'Unique Asset List'!$CU$3:$DA$3,0))</f>
        <v>0.32</v>
      </c>
      <c r="AG33" s="376" t="n">
        <f aca="false">INDEX('Unique Asset List'!$BZ$4:$CF$100,MATCH($B33,'Unique Asset List'!$B$4:$B$100,0),MATCH($C$1,'Unique Asset List'!$BZ$3:$CF$3,0))</f>
        <v>0.18</v>
      </c>
      <c r="AH33" s="376" t="n">
        <f aca="false">INDEX('Unique Asset List'!$CG$4:$CM$100,MATCH($B33,'Unique Asset List'!$B$4:$B$100,0),MATCH($C$1,'Unique Asset List'!$CG$3:$CM$3,0))</f>
        <v>0.32</v>
      </c>
      <c r="AI33" s="377" t="n">
        <v>0.961879633498678</v>
      </c>
      <c r="AJ33" s="376" t="n">
        <f aca="false">INDEX('Unique Asset List'!$BL$4:$BR$100,MATCH($B33,'Unique Asset List'!$B$4:$B$100,0),MATCH($C$1,'Unique Asset List'!$BL$3:$BR$3,0))</f>
        <v>0.323142843416298</v>
      </c>
      <c r="AK33" s="376" t="n">
        <f aca="false">INDEX('Unique Asset List'!$BS$4:$BY$100,MATCH($B33,'Unique Asset List'!$B$4:$B$100,0),MATCH($C$1,'Unique Asset List'!$BS$3:$BY$3,0))</f>
        <v>0.617682164779912</v>
      </c>
      <c r="AL33" s="39" t="n">
        <v>169</v>
      </c>
      <c r="AM33" s="378" t="n">
        <f aca="false">3.5*365*0.8/AL33</f>
        <v>6.04733727810651</v>
      </c>
      <c r="AN33" s="379" t="n">
        <v>0</v>
      </c>
      <c r="AO33" s="380" t="n">
        <v>0.1</v>
      </c>
      <c r="AP33" s="377" t="n">
        <v>0.82</v>
      </c>
      <c r="AQ33" s="379" t="n">
        <v>0</v>
      </c>
      <c r="AR33" s="377" t="n">
        <f aca="false">AP33</f>
        <v>0.82</v>
      </c>
      <c r="AS33" s="381" t="n">
        <v>1</v>
      </c>
      <c r="AT33" s="382" t="n">
        <f aca="false">INDEX('Unique Asset List'!S$4:S$59,MATCH($B33,_CompoundList,0))</f>
        <v>0</v>
      </c>
      <c r="AU33" s="382" t="n">
        <f aca="false">INDEX('Unique Asset List'!T$4:T$59,MATCH($B33,_CompoundList,0))</f>
        <v>0</v>
      </c>
      <c r="AV33" s="382" t="n">
        <f aca="false">INDEX('Unique Asset List'!U$4:U$59,MATCH($B33,_CompoundList,0))</f>
        <v>0</v>
      </c>
      <c r="AW33" s="382" t="n">
        <f aca="false">INDEX('Unique Asset List'!V$4:V$59,MATCH($B33,_CompoundList,0))</f>
        <v>0</v>
      </c>
      <c r="AX33" s="382" t="n">
        <f aca="false">INDEX('Unique Asset List'!W$4:W$59,MATCH($B33,_CompoundList,0))</f>
        <v>1</v>
      </c>
      <c r="AY33" s="382" t="n">
        <f aca="false">INDEX('Unique Asset List'!X$4:X$59,MATCH($B33,_CompoundList,0))</f>
        <v>0</v>
      </c>
      <c r="AZ33" s="382" t="n">
        <f aca="false">INDEX('Unique Asset List'!Y$4:Y$59,MATCH($B33,_CompoundList,0))</f>
        <v>1</v>
      </c>
      <c r="BA33" s="382" t="n">
        <f aca="false">INDEX('Unique Asset List'!Z$4:Z$59,MATCH($B33,_CompoundList,0))</f>
        <v>0</v>
      </c>
      <c r="BB33" s="382" t="n">
        <f aca="false">INDEX('Unique Asset List'!AA$4:AA$59,MATCH($B33,_CompoundList,0))</f>
        <v>0</v>
      </c>
      <c r="BC33" s="382" t="n">
        <f aca="false">INDEX('Unique Asset List'!AB$4:AB$59,MATCH($B33,_CompoundList,0))</f>
        <v>1</v>
      </c>
      <c r="BD33" s="382" t="n">
        <f aca="false">INDEX('Unique Asset List'!$A$4:$A$76,MATCH(B33,'Unique Asset List'!$B$4:$B$76,0))</f>
        <v>38</v>
      </c>
      <c r="BE33" s="386" t="n">
        <f aca="false">IF(C33="",BH33/$BH$7,0)</f>
        <v>0.0652822124618647</v>
      </c>
      <c r="BF33" s="391" t="n">
        <f aca="false">INDEX('IT-Efficacy Acceptability'!$G$12:$G$52,MATCH($B33,'IT-Efficacy Acceptability'!$B$12:$B$52,0))</f>
        <v>3</v>
      </c>
      <c r="BG33" s="386" t="n">
        <f aca="false">BF33/$BF$7</f>
        <v>0.0678733031674208</v>
      </c>
      <c r="BH33" s="392" t="n">
        <f aca="false">BG33^$X$4</f>
        <v>0.0346436571298177</v>
      </c>
      <c r="BI33" s="116"/>
    </row>
    <row r="34" customFormat="false" ht="15" hidden="false" customHeight="false" outlineLevel="0" collapsed="false">
      <c r="A34" s="39" t="str">
        <f aca="false">$C$1</f>
        <v>IT</v>
      </c>
      <c r="B34" s="39" t="s">
        <v>60</v>
      </c>
      <c r="C34" s="372"/>
      <c r="D34" s="39" t="s">
        <v>525</v>
      </c>
      <c r="E34" s="39"/>
      <c r="F34" s="39" t="str">
        <f aca="false">INDEX('Unique Asset List'!$D$4:$D$59,MATCH(B34,_CompoundList,0))</f>
        <v>PCD</v>
      </c>
      <c r="G34" s="373" t="n">
        <v>0</v>
      </c>
      <c r="H34" s="39" t="n">
        <v>2018</v>
      </c>
      <c r="I34" s="39" t="n">
        <v>6</v>
      </c>
      <c r="J34" s="374" t="n">
        <f aca="false">INDEX(PTRS!$D$6:$D$12,MATCH('6'!$F34,PTRS!$B$6:$B$12,0))</f>
        <v>0.1044225</v>
      </c>
      <c r="K34" s="186" t="n">
        <f aca="false">INDEX('Unique Asset List'!$I$4:$R$59,MATCH($B34,'Unique Asset List'!$B$4:$B$59,0),MATCH(K$8,'Unique Asset List'!$I$3:$R$3,0))</f>
        <v>0</v>
      </c>
      <c r="L34" s="186" t="n">
        <f aca="false">INDEX('Unique Asset List'!$I$4:$R$59,MATCH($B34,'Unique Asset List'!$B$4:$B$59,0),MATCH(L$8,'Unique Asset List'!$I$3:$R$3,0))</f>
        <v>0</v>
      </c>
      <c r="M34" s="186" t="n">
        <v>0.1044225</v>
      </c>
      <c r="N34" s="186" t="n">
        <f aca="false">INDEX('Unique Asset List'!$I$4:$R$59,MATCH($B34,'Unique Asset List'!$B$4:$B$59,0),MATCH(N$8,'Unique Asset List'!$I$3:$R$3,0))</f>
        <v>0.1044225</v>
      </c>
      <c r="O34" s="186" t="n">
        <f aca="false">INDEX('Unique Asset List'!$I$4:$R$59,MATCH($B34,'Unique Asset List'!$B$4:$B$59,0),MATCH(O$8,'Unique Asset List'!$I$3:$R$3,0))</f>
        <v>0.1044225</v>
      </c>
      <c r="P34" s="186" t="n">
        <f aca="false">INDEX('Unique Asset List'!$I$4:$R$59,MATCH($B34,'Unique Asset List'!$B$4:$B$59,0),MATCH(P$8,'Unique Asset List'!$I$3:$R$3,0))</f>
        <v>0.1044225</v>
      </c>
      <c r="Q34" s="186" t="n">
        <f aca="false">INDEX('Unique Asset List'!$I$4:$R$59,MATCH($B34,'Unique Asset List'!$B$4:$B$59,0),MATCH(Q$8,'Unique Asset List'!$I$3:$R$3,0))</f>
        <v>0.1044225</v>
      </c>
      <c r="R34" s="186" t="n">
        <f aca="false">INDEX('Unique Asset List'!$I$4:$R$59,MATCH($B34,'Unique Asset List'!$B$4:$B$59,0),MATCH(R$8,'Unique Asset List'!$I$3:$R$3,0))</f>
        <v>0.1044225</v>
      </c>
      <c r="S34" s="186" t="n">
        <f aca="false">INDEX('Unique Asset List'!$I$4:$R$59,MATCH($B34,'Unique Asset List'!$B$4:$B$59,0),MATCH(S$8,'Unique Asset List'!$I$3:$R$3,0))</f>
        <v>0</v>
      </c>
      <c r="T34" s="186" t="s">
        <v>40</v>
      </c>
      <c r="U34" s="186" t="n">
        <f aca="false">BE34/$BE$7</f>
        <v>1</v>
      </c>
      <c r="V34" s="186" t="n">
        <v>1</v>
      </c>
      <c r="W34" s="39" t="str">
        <f aca="false">INDEX('Unique Asset List'!$C$4:$C$76,MATCH($B34,'Unique Asset List'!$B$4:$B$76,0))</f>
        <v>OX2</v>
      </c>
      <c r="X34" s="39" t="n">
        <f aca="false">INDEX('Unique Asset List'!$AC$4:$AI$59,MATCH('6'!$B34,'Unique Asset List'!$B$4:$B$59,0),MATCH('6'!$C$1,'Unique Asset List'!$AC$3:$AI$3,0))</f>
        <v>2029</v>
      </c>
      <c r="Y34" s="39" t="n">
        <f aca="false">INDEX('Unique Asset List'!$AJ$4:$AP$59,MATCH('6'!$B34,'Unique Asset List'!$B$4:$B$59,0),MATCH('6'!$C$1,'Unique Asset List'!$AJ$3:$AP$3,0))</f>
        <v>3.99999999999909</v>
      </c>
      <c r="Z34" s="39" t="n">
        <f aca="false">INDEX('Unique Asset List'!$AX$4:$BD$59,MATCH('6'!$B34,'Unique Asset List'!$B$4:$B$59,0),MATCH('6'!$C$1,'Unique Asset List'!$AX$3:$BD$3,0))</f>
        <v>2038</v>
      </c>
      <c r="AA34" s="39" t="n">
        <f aca="false">INDEX('Unique Asset List'!$BE$4:$BK$59,MATCH('6'!$B34,'Unique Asset List'!$B$4:$B$59,0),MATCH('6'!$C$1,'Unique Asset List'!$BE$3:$BK$3,0))</f>
        <v>3</v>
      </c>
      <c r="AB34" s="375" t="n">
        <f aca="false">AB25</f>
        <v>2.0931128</v>
      </c>
      <c r="AC34" s="375" t="n">
        <f aca="false">AC25</f>
        <v>1.0107268</v>
      </c>
      <c r="AD34" s="375" t="n">
        <f aca="false">AD25</f>
        <v>0.38188783578</v>
      </c>
      <c r="AE34" s="376" t="n">
        <f aca="false">INDEX('Unique Asset List'!$CN$4:$CT$100,MATCH($B34,'Unique Asset List'!$B$4:$B$100,0),MATCH($C$1,'Unique Asset List'!$CN$3:$CT$3,0))</f>
        <v>0.18</v>
      </c>
      <c r="AF34" s="376" t="n">
        <f aca="false">INDEX('Unique Asset List'!$CU$4:$DA$100,MATCH($B34,'Unique Asset List'!$B$4:$B$100,0),MATCH($C$1,'Unique Asset List'!$CU$3:$DA$3,0))</f>
        <v>0.32</v>
      </c>
      <c r="AG34" s="376" t="n">
        <f aca="false">INDEX('Unique Asset List'!$BZ$4:$CF$100,MATCH($B34,'Unique Asset List'!$B$4:$B$100,0),MATCH($C$1,'Unique Asset List'!$BZ$3:$CF$3,0))</f>
        <v>0.18</v>
      </c>
      <c r="AH34" s="376" t="n">
        <f aca="false">INDEX('Unique Asset List'!$CG$4:$CM$100,MATCH($B34,'Unique Asset List'!$B$4:$B$100,0),MATCH($C$1,'Unique Asset List'!$CG$3:$CM$3,0))</f>
        <v>0.32</v>
      </c>
      <c r="AI34" s="377" t="n">
        <v>0.961879633498678</v>
      </c>
      <c r="AJ34" s="376" t="n">
        <f aca="false">INDEX('Unique Asset List'!$BL$4:$BR$100,MATCH($B34,'Unique Asset List'!$B$4:$B$100,0),MATCH($C$1,'Unique Asset List'!$BL$3:$BR$3,0))</f>
        <v>0.323142843416298</v>
      </c>
      <c r="AK34" s="376" t="n">
        <f aca="false">INDEX('Unique Asset List'!$BS$4:$BY$100,MATCH($B34,'Unique Asset List'!$B$4:$B$100,0),MATCH($C$1,'Unique Asset List'!$BS$3:$BY$3,0))</f>
        <v>0.617682164779912</v>
      </c>
      <c r="AL34" s="39" t="n">
        <v>169</v>
      </c>
      <c r="AM34" s="378" t="n">
        <f aca="false">INDEX(Simulation!$B$6:$H$6,MATCH($A34,Simulation!$B$1:$H$1,0))*(1+AN34)^((DATE(X34,Y34,15)-DATE(2017,1,15))/365.5)</f>
        <v>3.5</v>
      </c>
      <c r="AN34" s="379" t="n">
        <v>0</v>
      </c>
      <c r="AO34" s="380" t="n">
        <v>0.1</v>
      </c>
      <c r="AP34" s="377" t="n">
        <v>0.82</v>
      </c>
      <c r="AQ34" s="379" t="n">
        <v>0</v>
      </c>
      <c r="AR34" s="377" t="n">
        <f aca="false">AP34</f>
        <v>0.82</v>
      </c>
      <c r="AS34" s="381" t="n">
        <v>1</v>
      </c>
      <c r="AT34" s="382" t="n">
        <f aca="false">INDEX('Unique Asset List'!S$4:S$59,MATCH($B34,_CompoundList,0))</f>
        <v>0</v>
      </c>
      <c r="AU34" s="382" t="n">
        <f aca="false">INDEX('Unique Asset List'!T$4:T$59,MATCH($B34,_CompoundList,0))</f>
        <v>0</v>
      </c>
      <c r="AV34" s="382" t="n">
        <f aca="false">INDEX('Unique Asset List'!U$4:U$59,MATCH($B34,_CompoundList,0))</f>
        <v>0</v>
      </c>
      <c r="AW34" s="382" t="n">
        <f aca="false">INDEX('Unique Asset List'!V$4:V$59,MATCH($B34,_CompoundList,0))</f>
        <v>0</v>
      </c>
      <c r="AX34" s="382" t="n">
        <f aca="false">INDEX('Unique Asset List'!W$4:W$59,MATCH($B34,_CompoundList,0))</f>
        <v>0</v>
      </c>
      <c r="AY34" s="382" t="n">
        <f aca="false">INDEX('Unique Asset List'!X$4:X$59,MATCH($B34,_CompoundList,0))</f>
        <v>0</v>
      </c>
      <c r="AZ34" s="382" t="n">
        <f aca="false">INDEX('Unique Asset List'!Y$4:Y$59,MATCH($B34,_CompoundList,0))</f>
        <v>0</v>
      </c>
      <c r="BA34" s="382" t="n">
        <f aca="false">INDEX('Unique Asset List'!Z$4:Z$59,MATCH($B34,_CompoundList,0))</f>
        <v>0</v>
      </c>
      <c r="BB34" s="382" t="n">
        <f aca="false">INDEX('Unique Asset List'!AA$4:AA$59,MATCH($B34,_CompoundList,0))</f>
        <v>1</v>
      </c>
      <c r="BC34" s="382" t="n">
        <f aca="false">INDEX('Unique Asset List'!AB$4:AB$59,MATCH($B34,_CompoundList,0))</f>
        <v>1</v>
      </c>
      <c r="BD34" s="382" t="n">
        <f aca="false">INDEX('Unique Asset List'!$A$4:$A$76,MATCH(B34,'Unique Asset List'!$B$4:$B$76,0))</f>
        <v>23</v>
      </c>
      <c r="BE34" s="386" t="n">
        <f aca="false">IF(C34="",BH34/$BH$7,0)</f>
        <v>0.0652822124618647</v>
      </c>
      <c r="BF34" s="391" t="n">
        <f aca="false">BF25</f>
        <v>3</v>
      </c>
      <c r="BG34" s="386" t="n">
        <f aca="false">BF34/$BF$7</f>
        <v>0.0678733031674208</v>
      </c>
      <c r="BH34" s="392" t="n">
        <f aca="false">BG34^$X$4</f>
        <v>0.0346436571298177</v>
      </c>
      <c r="BI34" s="116"/>
    </row>
    <row r="35" customFormat="false" ht="15" hidden="false" customHeight="false" outlineLevel="0" collapsed="false">
      <c r="A35" s="39" t="str">
        <f aca="false">$C$1</f>
        <v>IT</v>
      </c>
      <c r="B35" s="39" t="s">
        <v>61</v>
      </c>
      <c r="C35" s="372"/>
      <c r="D35" s="39" t="s">
        <v>602</v>
      </c>
      <c r="E35" s="39"/>
      <c r="F35" s="39" t="str">
        <f aca="false">INDEX('Unique Asset List'!$D$4:$D$59,MATCH(B35,_CompoundList,0))</f>
        <v>PCD</v>
      </c>
      <c r="G35" s="373" t="n">
        <v>0</v>
      </c>
      <c r="H35" s="39" t="n">
        <v>2018</v>
      </c>
      <c r="I35" s="39" t="n">
        <v>6</v>
      </c>
      <c r="J35" s="374" t="n">
        <f aca="false">INDEX(PTRS!$D$6:$D$12,MATCH('6'!$F35,PTRS!$B$6:$B$12,0))</f>
        <v>0.1044225</v>
      </c>
      <c r="K35" s="186" t="n">
        <f aca="false">INDEX('Unique Asset List'!$I$4:$R$59,MATCH($B35,'Unique Asset List'!$B$4:$B$59,0),MATCH(K$8,'Unique Asset List'!$I$3:$R$3,0))</f>
        <v>0</v>
      </c>
      <c r="L35" s="186" t="n">
        <f aca="false">INDEX('Unique Asset List'!$I$4:$R$59,MATCH($B35,'Unique Asset List'!$B$4:$B$59,0),MATCH(L$8,'Unique Asset List'!$I$3:$R$3,0))</f>
        <v>0</v>
      </c>
      <c r="M35" s="186" t="n">
        <v>0.1044225</v>
      </c>
      <c r="N35" s="186" t="n">
        <f aca="false">INDEX('Unique Asset List'!$I$4:$R$59,MATCH($B35,'Unique Asset List'!$B$4:$B$59,0),MATCH(N$8,'Unique Asset List'!$I$3:$R$3,0))</f>
        <v>0.1044225</v>
      </c>
      <c r="O35" s="186" t="n">
        <f aca="false">INDEX('Unique Asset List'!$I$4:$R$59,MATCH($B35,'Unique Asset List'!$B$4:$B$59,0),MATCH(O$8,'Unique Asset List'!$I$3:$R$3,0))</f>
        <v>0.1044225</v>
      </c>
      <c r="P35" s="186" t="n">
        <f aca="false">INDEX('Unique Asset List'!$I$4:$R$59,MATCH($B35,'Unique Asset List'!$B$4:$B$59,0),MATCH(P$8,'Unique Asset List'!$I$3:$R$3,0))</f>
        <v>0.1044225</v>
      </c>
      <c r="Q35" s="186" t="n">
        <f aca="false">INDEX('Unique Asset List'!$I$4:$R$59,MATCH($B35,'Unique Asset List'!$B$4:$B$59,0),MATCH(Q$8,'Unique Asset List'!$I$3:$R$3,0))</f>
        <v>0.1044225</v>
      </c>
      <c r="R35" s="186" t="n">
        <f aca="false">INDEX('Unique Asset List'!$I$4:$R$59,MATCH($B35,'Unique Asset List'!$B$4:$B$59,0),MATCH(R$8,'Unique Asset List'!$I$3:$R$3,0))</f>
        <v>0.1044225</v>
      </c>
      <c r="S35" s="186" t="n">
        <f aca="false">INDEX('Unique Asset List'!$I$4:$R$59,MATCH($B35,'Unique Asset List'!$B$4:$B$59,0),MATCH(S$8,'Unique Asset List'!$I$3:$R$3,0))</f>
        <v>0</v>
      </c>
      <c r="T35" s="186" t="s">
        <v>23</v>
      </c>
      <c r="U35" s="186" t="n">
        <f aca="false">BE35/$BE$7</f>
        <v>1</v>
      </c>
      <c r="V35" s="186" t="n">
        <f aca="false">V29</f>
        <v>0.624082865774709</v>
      </c>
      <c r="W35" s="39" t="str">
        <f aca="false">INDEX('Unique Asset List'!$C$4:$C$76,MATCH($B35,'Unique Asset List'!$B$4:$B$76,0))</f>
        <v>OX1</v>
      </c>
      <c r="X35" s="39" t="n">
        <f aca="false">INDEX('Unique Asset List'!$AC$4:$AI$59,MATCH('6'!$B35,'Unique Asset List'!$B$4:$B$59,0),MATCH('6'!$C$1,'Unique Asset List'!$AC$3:$AI$3,0))</f>
        <v>2034</v>
      </c>
      <c r="Y35" s="39" t="n">
        <f aca="false">INDEX('Unique Asset List'!$AJ$4:$AP$59,MATCH('6'!$B35,'Unique Asset List'!$B$4:$B$59,0),MATCH('6'!$C$1,'Unique Asset List'!$AJ$3:$AP$3,0))</f>
        <v>3</v>
      </c>
      <c r="Z35" s="39" t="n">
        <f aca="false">INDEX('Unique Asset List'!$AX$4:$BD$59,MATCH('6'!$B35,'Unique Asset List'!$B$4:$B$59,0),MATCH('6'!$C$1,'Unique Asset List'!$AX$3:$BD$3,0))</f>
        <v>2043</v>
      </c>
      <c r="AA35" s="39" t="n">
        <f aca="false">INDEX('Unique Asset List'!$BE$4:$BK$59,MATCH('6'!$B35,'Unique Asset List'!$B$4:$B$59,0),MATCH('6'!$C$1,'Unique Asset List'!$BE$3:$BK$3,0))</f>
        <v>2</v>
      </c>
      <c r="AB35" s="375" t="n">
        <f aca="false">AB29</f>
        <v>2.151898</v>
      </c>
      <c r="AC35" s="375" t="n">
        <f aca="false">AC29</f>
        <v>1.0211684</v>
      </c>
      <c r="AD35" s="375" t="n">
        <f aca="false">AD29</f>
        <v>0.38188783578</v>
      </c>
      <c r="AE35" s="376" t="n">
        <f aca="false">INDEX('Unique Asset List'!$CN$4:$CT$100,MATCH($B35,'Unique Asset List'!$B$4:$B$100,0),MATCH($C$1,'Unique Asset List'!$CN$3:$CT$3,0))</f>
        <v>0.18</v>
      </c>
      <c r="AF35" s="376" t="n">
        <f aca="false">INDEX('Unique Asset List'!$CU$4:$DA$100,MATCH($B35,'Unique Asset List'!$B$4:$B$100,0),MATCH($C$1,'Unique Asset List'!$CU$3:$DA$3,0))</f>
        <v>0.32</v>
      </c>
      <c r="AG35" s="376" t="n">
        <f aca="false">INDEX('Unique Asset List'!$BZ$4:$CF$100,MATCH($B35,'Unique Asset List'!$B$4:$B$100,0),MATCH($C$1,'Unique Asset List'!$BZ$3:$CF$3,0))</f>
        <v>0.18</v>
      </c>
      <c r="AH35" s="376" t="n">
        <f aca="false">INDEX('Unique Asset List'!$CG$4:$CM$100,MATCH($B35,'Unique Asset List'!$B$4:$B$100,0),MATCH($C$1,'Unique Asset List'!$CG$3:$CM$3,0))</f>
        <v>0.32</v>
      </c>
      <c r="AI35" s="377" t="n">
        <v>0.961879633498678</v>
      </c>
      <c r="AJ35" s="376" t="n">
        <f aca="false">INDEX('Unique Asset List'!$BL$4:$BR$100,MATCH($B35,'Unique Asset List'!$B$4:$B$100,0),MATCH($C$1,'Unique Asset List'!$BL$3:$BR$3,0))</f>
        <v>0.323142843416298</v>
      </c>
      <c r="AK35" s="376" t="n">
        <f aca="false">INDEX('Unique Asset List'!$BS$4:$BY$100,MATCH($B35,'Unique Asset List'!$B$4:$B$100,0),MATCH($C$1,'Unique Asset List'!$BS$3:$BY$3,0))</f>
        <v>0.617682164779912</v>
      </c>
      <c r="AL35" s="39" t="n">
        <v>169</v>
      </c>
      <c r="AM35" s="378" t="n">
        <f aca="false">INDEX(Simulation!$B$6:$H$6,MATCH($A35,Simulation!$B$1:$H$1,0))*(1+AN35)^((DATE(X35,Y35,15)-DATE(2017,1,15))/365.5)</f>
        <v>3.5</v>
      </c>
      <c r="AN35" s="379" t="n">
        <v>0</v>
      </c>
      <c r="AO35" s="380" t="n">
        <v>0.1</v>
      </c>
      <c r="AP35" s="377" t="n">
        <v>0.82</v>
      </c>
      <c r="AQ35" s="379" t="n">
        <v>0</v>
      </c>
      <c r="AR35" s="377" t="n">
        <f aca="false">AP35</f>
        <v>0.82</v>
      </c>
      <c r="AS35" s="381" t="n">
        <v>1</v>
      </c>
      <c r="AT35" s="382" t="n">
        <f aca="false">INDEX('Unique Asset List'!S$4:S$59,MATCH($B35,_CompoundList,0))</f>
        <v>0</v>
      </c>
      <c r="AU35" s="382" t="n">
        <f aca="false">INDEX('Unique Asset List'!T$4:T$59,MATCH($B35,_CompoundList,0))</f>
        <v>0</v>
      </c>
      <c r="AV35" s="382" t="n">
        <f aca="false">INDEX('Unique Asset List'!U$4:U$59,MATCH($B35,_CompoundList,0))</f>
        <v>0</v>
      </c>
      <c r="AW35" s="382" t="n">
        <f aca="false">INDEX('Unique Asset List'!V$4:V$59,MATCH($B35,_CompoundList,0))</f>
        <v>0</v>
      </c>
      <c r="AX35" s="382" t="n">
        <f aca="false">INDEX('Unique Asset List'!W$4:W$59,MATCH($B35,_CompoundList,0))</f>
        <v>0</v>
      </c>
      <c r="AY35" s="382" t="n">
        <f aca="false">INDEX('Unique Asset List'!X$4:X$59,MATCH($B35,_CompoundList,0))</f>
        <v>1</v>
      </c>
      <c r="AZ35" s="382" t="n">
        <f aca="false">INDEX('Unique Asset List'!Y$4:Y$59,MATCH($B35,_CompoundList,0))</f>
        <v>0</v>
      </c>
      <c r="BA35" s="382" t="n">
        <f aca="false">INDEX('Unique Asset List'!Z$4:Z$59,MATCH($B35,_CompoundList,0))</f>
        <v>1</v>
      </c>
      <c r="BB35" s="382" t="n">
        <f aca="false">INDEX('Unique Asset List'!AA$4:AA$59,MATCH($B35,_CompoundList,0))</f>
        <v>1</v>
      </c>
      <c r="BC35" s="382" t="n">
        <f aca="false">INDEX('Unique Asset List'!AB$4:AB$59,MATCH($B35,_CompoundList,0))</f>
        <v>1</v>
      </c>
      <c r="BD35" s="382" t="n">
        <f aca="false">INDEX('Unique Asset List'!$A$4:$A$76,MATCH(B35,'Unique Asset List'!$B$4:$B$76,0))</f>
        <v>22</v>
      </c>
      <c r="BE35" s="386" t="n">
        <f aca="false">IF(C35="",BH35/$BH$7,0)</f>
        <v>0.0652822124618647</v>
      </c>
      <c r="BF35" s="391" t="n">
        <f aca="false">BF29</f>
        <v>3</v>
      </c>
      <c r="BG35" s="386" t="n">
        <f aca="false">BF35/$BF$7</f>
        <v>0.0678733031674208</v>
      </c>
      <c r="BH35" s="392" t="n">
        <f aca="false">BG35^$X$4</f>
        <v>0.0346436571298177</v>
      </c>
      <c r="BI35" s="116"/>
    </row>
    <row r="36" customFormat="false" ht="15" hidden="false" customHeight="false" outlineLevel="0" collapsed="false">
      <c r="A36" s="39" t="str">
        <f aca="false">$C$1</f>
        <v>IT</v>
      </c>
      <c r="B36" s="39" t="s">
        <v>64</v>
      </c>
      <c r="C36" s="372"/>
      <c r="D36" s="39" t="s">
        <v>600</v>
      </c>
      <c r="E36" s="39"/>
      <c r="F36" s="39" t="str">
        <f aca="false">INDEX('Unique Asset List'!$D$4:$D$59,MATCH(B36,_CompoundList,0))</f>
        <v>PCD</v>
      </c>
      <c r="G36" s="373" t="n">
        <v>0</v>
      </c>
      <c r="H36" s="39" t="n">
        <v>2018</v>
      </c>
      <c r="I36" s="39" t="n">
        <v>6</v>
      </c>
      <c r="J36" s="374" t="n">
        <f aca="false">INDEX(PTRS!$D$6:$D$12,MATCH('6'!$F36,PTRS!$B$6:$B$12,0))</f>
        <v>0.1044225</v>
      </c>
      <c r="K36" s="186" t="n">
        <f aca="false">K28</f>
        <v>0</v>
      </c>
      <c r="L36" s="186" t="n">
        <f aca="false">L28</f>
        <v>0</v>
      </c>
      <c r="M36" s="186" t="n">
        <f aca="false">M28</f>
        <v>0.25</v>
      </c>
      <c r="N36" s="186" t="n">
        <f aca="false">N28</f>
        <v>0.25</v>
      </c>
      <c r="O36" s="186" t="n">
        <f aca="false">O28</f>
        <v>0.25</v>
      </c>
      <c r="P36" s="186" t="n">
        <f aca="false">P28</f>
        <v>0.25</v>
      </c>
      <c r="Q36" s="186" t="n">
        <f aca="false">Q28</f>
        <v>0.25</v>
      </c>
      <c r="R36" s="186" t="n">
        <f aca="false">R28</f>
        <v>0.25</v>
      </c>
      <c r="S36" s="186" t="n">
        <f aca="false">S28</f>
        <v>0</v>
      </c>
      <c r="T36" s="39" t="s">
        <v>41</v>
      </c>
      <c r="U36" s="186" t="n">
        <f aca="false">BE36/$BE$7</f>
        <v>1</v>
      </c>
      <c r="V36" s="186" t="n">
        <v>1</v>
      </c>
      <c r="W36" s="39" t="str">
        <f aca="false">INDEX('Unique Asset List'!$C$4:$C$76,MATCH($B36,'Unique Asset List'!$B$4:$B$76,0))</f>
        <v>KOR</v>
      </c>
      <c r="X36" s="39" t="n">
        <f aca="false">INDEX('Unique Asset List'!$AC$4:$AI$59,MATCH('6'!$B36,'Unique Asset List'!$B$4:$B$59,0),MATCH('6'!$C$1,'Unique Asset List'!$AC$3:$AI$3,0))</f>
        <v>2031</v>
      </c>
      <c r="Y36" s="39" t="n">
        <f aca="false">INDEX('Unique Asset List'!$AJ$4:$AP$59,MATCH('6'!$B36,'Unique Asset List'!$B$4:$B$59,0),MATCH('6'!$C$1,'Unique Asset List'!$AJ$3:$AP$3,0))</f>
        <v>9</v>
      </c>
      <c r="Z36" s="39" t="n">
        <f aca="false">INDEX('Unique Asset List'!$AX$4:$BD$59,MATCH('6'!$B36,'Unique Asset List'!$B$4:$B$59,0),MATCH('6'!$C$1,'Unique Asset List'!$AX$3:$BD$3,0))</f>
        <v>2040</v>
      </c>
      <c r="AA36" s="39" t="n">
        <f aca="false">INDEX('Unique Asset List'!$BE$4:$BK$59,MATCH('6'!$B36,'Unique Asset List'!$B$4:$B$59,0),MATCH('6'!$C$1,'Unique Asset List'!$BE$3:$BK$3,0))</f>
        <v>8</v>
      </c>
      <c r="AB36" s="375" t="n">
        <f aca="false">AB28</f>
        <v>1.9739688</v>
      </c>
      <c r="AC36" s="375" t="n">
        <f aca="false">AC28</f>
        <v>1.0653444</v>
      </c>
      <c r="AD36" s="375" t="n">
        <f aca="false">AD28</f>
        <v>0.38188783578</v>
      </c>
      <c r="AE36" s="376" t="n">
        <f aca="false">INDEX('Unique Asset List'!$CN$4:$CT$100,MATCH($B36,'Unique Asset List'!$B$4:$B$100,0),MATCH($C$1,'Unique Asset List'!$CN$3:$CT$3,0))</f>
        <v>0.18</v>
      </c>
      <c r="AF36" s="376" t="n">
        <f aca="false">INDEX('Unique Asset List'!$CU$4:$DA$100,MATCH($B36,'Unique Asset List'!$B$4:$B$100,0),MATCH($C$1,'Unique Asset List'!$CU$3:$DA$3,0))</f>
        <v>0.32</v>
      </c>
      <c r="AG36" s="376" t="n">
        <f aca="false">INDEX('Unique Asset List'!$BZ$4:$CF$100,MATCH($B36,'Unique Asset List'!$B$4:$B$100,0),MATCH($C$1,'Unique Asset List'!$BZ$3:$CF$3,0))</f>
        <v>0.18</v>
      </c>
      <c r="AH36" s="376" t="n">
        <f aca="false">INDEX('Unique Asset List'!$CG$4:$CM$100,MATCH($B36,'Unique Asset List'!$B$4:$B$100,0),MATCH($C$1,'Unique Asset List'!$CG$3:$CM$3,0))</f>
        <v>0.32</v>
      </c>
      <c r="AI36" s="377" t="n">
        <v>0.961879633498678</v>
      </c>
      <c r="AJ36" s="376" t="n">
        <f aca="false">INDEX('Unique Asset List'!$BL$4:$BR$100,MATCH($B36,'Unique Asset List'!$B$4:$B$100,0),MATCH($C$1,'Unique Asset List'!$BL$3:$BR$3,0))</f>
        <v>0.323142843416298</v>
      </c>
      <c r="AK36" s="376" t="n">
        <f aca="false">INDEX('Unique Asset List'!$BS$4:$BY$100,MATCH($B36,'Unique Asset List'!$B$4:$B$100,0),MATCH($C$1,'Unique Asset List'!$BS$3:$BY$3,0))</f>
        <v>0.617682164779912</v>
      </c>
      <c r="AL36" s="39" t="n">
        <v>169</v>
      </c>
      <c r="AM36" s="378" t="n">
        <f aca="false">INDEX(Simulation!$B$6:$H$6,MATCH($A36,Simulation!$B$1:$H$1,0))*(1+AN36)^((DATE(X36,Y36,15)-DATE(2017,1,15))/365.5)</f>
        <v>3.5</v>
      </c>
      <c r="AN36" s="379" t="n">
        <v>0</v>
      </c>
      <c r="AO36" s="380" t="n">
        <v>0.1</v>
      </c>
      <c r="AP36" s="377" t="n">
        <v>0.82</v>
      </c>
      <c r="AQ36" s="379" t="n">
        <v>0</v>
      </c>
      <c r="AR36" s="377" t="n">
        <f aca="false">AP36</f>
        <v>0.82</v>
      </c>
      <c r="AS36" s="381" t="n">
        <v>1</v>
      </c>
      <c r="AT36" s="382" t="n">
        <f aca="false">INDEX('Unique Asset List'!S$4:S$59,MATCH($B36,_CompoundList,0))</f>
        <v>0</v>
      </c>
      <c r="AU36" s="382" t="n">
        <f aca="false">INDEX('Unique Asset List'!T$4:T$59,MATCH($B36,_CompoundList,0))</f>
        <v>0</v>
      </c>
      <c r="AV36" s="382" t="n">
        <f aca="false">INDEX('Unique Asset List'!U$4:U$59,MATCH($B36,_CompoundList,0))</f>
        <v>0</v>
      </c>
      <c r="AW36" s="382" t="n">
        <f aca="false">INDEX('Unique Asset List'!V$4:V$59,MATCH($B36,_CompoundList,0))</f>
        <v>0</v>
      </c>
      <c r="AX36" s="382" t="n">
        <f aca="false">INDEX('Unique Asset List'!W$4:W$59,MATCH($B36,_CompoundList,0))</f>
        <v>0</v>
      </c>
      <c r="AY36" s="382" t="n">
        <f aca="false">INDEX('Unique Asset List'!X$4:X$59,MATCH($B36,_CompoundList,0))</f>
        <v>0</v>
      </c>
      <c r="AZ36" s="382" t="n">
        <f aca="false">INDEX('Unique Asset List'!Y$4:Y$59,MATCH($B36,_CompoundList,0))</f>
        <v>1</v>
      </c>
      <c r="BA36" s="382" t="n">
        <f aca="false">INDEX('Unique Asset List'!Z$4:Z$59,MATCH($B36,_CompoundList,0))</f>
        <v>1</v>
      </c>
      <c r="BB36" s="382" t="n">
        <f aca="false">INDEX('Unique Asset List'!AA$4:AA$59,MATCH($B36,_CompoundList,0))</f>
        <v>0</v>
      </c>
      <c r="BC36" s="382" t="n">
        <f aca="false">INDEX('Unique Asset List'!AB$4:AB$59,MATCH($B36,_CompoundList,0))</f>
        <v>1</v>
      </c>
      <c r="BD36" s="382" t="n">
        <f aca="false">INDEX('Unique Asset List'!$A$4:$A$76,MATCH(B36,'Unique Asset List'!$B$4:$B$76,0))</f>
        <v>20</v>
      </c>
      <c r="BE36" s="386" t="n">
        <f aca="false">IF(C36="",BH36/$BH$7,0)</f>
        <v>0.0652822124618647</v>
      </c>
      <c r="BF36" s="391" t="n">
        <f aca="false">BF28</f>
        <v>3</v>
      </c>
      <c r="BG36" s="386" t="n">
        <f aca="false">BF36/$BF$7</f>
        <v>0.0678733031674208</v>
      </c>
      <c r="BH36" s="392" t="n">
        <f aca="false">BG36^$X$4</f>
        <v>0.0346436571298177</v>
      </c>
      <c r="BI36" s="116"/>
    </row>
    <row r="37" customFormat="false" ht="15" hidden="false" customHeight="false" outlineLevel="0" collapsed="false">
      <c r="A37" s="39" t="str">
        <f aca="false">$C$1</f>
        <v>IT</v>
      </c>
      <c r="B37" s="39" t="s">
        <v>65</v>
      </c>
      <c r="C37" s="372"/>
      <c r="D37" s="39" t="s">
        <v>577</v>
      </c>
      <c r="E37" s="39"/>
      <c r="F37" s="39" t="str">
        <f aca="false">INDEX('Unique Asset List'!$D$4:$D$59,MATCH(B37,_CompoundList,0))</f>
        <v>PCD</v>
      </c>
      <c r="G37" s="373" t="n">
        <v>0</v>
      </c>
      <c r="H37" s="39" t="n">
        <v>2018</v>
      </c>
      <c r="I37" s="39" t="n">
        <v>6</v>
      </c>
      <c r="J37" s="374" t="n">
        <f aca="false">INDEX(PTRS!$D$6:$D$12,MATCH('6'!$F37,PTRS!$B$6:$B$12,0))</f>
        <v>0.1044225</v>
      </c>
      <c r="K37" s="186" t="n">
        <f aca="false">INDEX('Unique Asset List'!$I$4:$R$59,MATCH($B37,'Unique Asset List'!$B$4:$B$59,0),MATCH(K$8,'Unique Asset List'!$I$3:$R$3,0))</f>
        <v>0</v>
      </c>
      <c r="L37" s="186" t="n">
        <f aca="false">INDEX('Unique Asset List'!$I$4:$R$59,MATCH($B37,'Unique Asset List'!$B$4:$B$59,0),MATCH(L$8,'Unique Asset List'!$I$3:$R$3,0))</f>
        <v>0</v>
      </c>
      <c r="M37" s="186" t="n">
        <v>0</v>
      </c>
      <c r="N37" s="186" t="n">
        <f aca="false">INDEX('Unique Asset List'!$I$4:$R$59,MATCH($B37,'Unique Asset List'!$B$4:$B$59,0),MATCH(N$8,'Unique Asset List'!$I$3:$R$3,0))</f>
        <v>1</v>
      </c>
      <c r="O37" s="186" t="n">
        <f aca="false">INDEX('Unique Asset List'!$I$4:$R$59,MATCH($B37,'Unique Asset List'!$B$4:$B$59,0),MATCH(O$8,'Unique Asset List'!$I$3:$R$3,0))</f>
        <v>1</v>
      </c>
      <c r="P37" s="186" t="n">
        <f aca="false">INDEX('Unique Asset List'!$I$4:$R$59,MATCH($B37,'Unique Asset List'!$B$4:$B$59,0),MATCH(P$8,'Unique Asset List'!$I$3:$R$3,0))</f>
        <v>1</v>
      </c>
      <c r="Q37" s="186" t="n">
        <f aca="false">INDEX('Unique Asset List'!$I$4:$R$59,MATCH($B37,'Unique Asset List'!$B$4:$B$59,0),MATCH(Q$8,'Unique Asset List'!$I$3:$R$3,0))</f>
        <v>1</v>
      </c>
      <c r="R37" s="186" t="n">
        <f aca="false">INDEX('Unique Asset List'!$I$4:$R$59,MATCH($B37,'Unique Asset List'!$B$4:$B$59,0),MATCH(R$8,'Unique Asset List'!$I$3:$R$3,0))</f>
        <v>1</v>
      </c>
      <c r="S37" s="186" t="n">
        <f aca="false">INDEX('Unique Asset List'!$I$4:$R$59,MATCH($B37,'Unique Asset List'!$B$4:$B$59,0),MATCH(S$8,'Unique Asset List'!$I$3:$R$3,0))</f>
        <v>1</v>
      </c>
      <c r="T37" s="186"/>
      <c r="U37" s="186" t="n">
        <f aca="false">BE37/$BE$7</f>
        <v>0.31810829150682</v>
      </c>
      <c r="V37" s="186" t="n">
        <v>1</v>
      </c>
      <c r="W37" s="39" t="str">
        <f aca="false">INDEX('Unique Asset List'!$C$4:$C$76,MATCH($B37,'Unique Asset List'!$B$4:$B$76,0))</f>
        <v>NME1</v>
      </c>
      <c r="X37" s="39" t="n">
        <f aca="false">INDEX('Unique Asset List'!$AC$4:$AI$59,MATCH('6'!$B37,'Unique Asset List'!$B$4:$B$59,0),MATCH('6'!$C$1,'Unique Asset List'!$AC$3:$AI$3,0))</f>
        <v>2031</v>
      </c>
      <c r="Y37" s="39" t="n">
        <f aca="false">INDEX('Unique Asset List'!$AJ$4:$AP$59,MATCH('6'!$B37,'Unique Asset List'!$B$4:$B$59,0),MATCH('6'!$C$1,'Unique Asset List'!$AJ$3:$AP$3,0))</f>
        <v>6.99999999999909</v>
      </c>
      <c r="Z37" s="39" t="n">
        <f aca="false">INDEX('Unique Asset List'!$AX$4:$BD$59,MATCH('6'!$B37,'Unique Asset List'!$B$4:$B$59,0),MATCH('6'!$C$1,'Unique Asset List'!$AX$3:$BD$3,0))</f>
        <v>2042</v>
      </c>
      <c r="AA37" s="39" t="n">
        <f aca="false">INDEX('Unique Asset List'!$BE$4:$BK$59,MATCH('6'!$B37,'Unique Asset List'!$B$4:$B$59,0),MATCH('6'!$C$1,'Unique Asset List'!$BE$3:$BK$3,0))</f>
        <v>6</v>
      </c>
      <c r="AB37" s="375" t="n">
        <f aca="false">$AB$21</f>
        <v>2.81</v>
      </c>
      <c r="AC37" s="375" t="n">
        <v>1.0028454</v>
      </c>
      <c r="AD37" s="375" t="n">
        <v>0.561</v>
      </c>
      <c r="AE37" s="376" t="n">
        <f aca="false">INDEX('Unique Asset List'!$CN$4:$CT$100,MATCH($B37,'Unique Asset List'!$B$4:$B$100,0),MATCH($C$1,'Unique Asset List'!$CN$3:$CT$3,0))</f>
        <v>0.18</v>
      </c>
      <c r="AF37" s="376" t="n">
        <f aca="false">INDEX('Unique Asset List'!$CU$4:$DA$100,MATCH($B37,'Unique Asset List'!$B$4:$B$100,0),MATCH($C$1,'Unique Asset List'!$CU$3:$DA$3,0))</f>
        <v>0.32</v>
      </c>
      <c r="AG37" s="376" t="n">
        <f aca="false">INDEX('Unique Asset List'!$BZ$4:$CF$100,MATCH($B37,'Unique Asset List'!$B$4:$B$100,0),MATCH($C$1,'Unique Asset List'!$BZ$3:$CF$3,0))</f>
        <v>0.18</v>
      </c>
      <c r="AH37" s="376" t="n">
        <f aca="false">INDEX('Unique Asset List'!$CG$4:$CM$100,MATCH($B37,'Unique Asset List'!$B$4:$B$100,0),MATCH($C$1,'Unique Asset List'!$CG$3:$CM$3,0))</f>
        <v>0.32</v>
      </c>
      <c r="AI37" s="377" t="n">
        <v>0.961879633498678</v>
      </c>
      <c r="AJ37" s="376" t="n">
        <f aca="false">INDEX('Unique Asset List'!$BL$4:$BR$100,MATCH($B37,'Unique Asset List'!$B$4:$B$100,0),MATCH($C$1,'Unique Asset List'!$BL$3:$BR$3,0))</f>
        <v>0.323142843416298</v>
      </c>
      <c r="AK37" s="376" t="n">
        <f aca="false">INDEX('Unique Asset List'!$BS$4:$BY$100,MATCH($B37,'Unique Asset List'!$B$4:$B$100,0),MATCH($C$1,'Unique Asset List'!$BS$3:$BY$3,0))</f>
        <v>0.617682164779912</v>
      </c>
      <c r="AL37" s="39" t="n">
        <v>169</v>
      </c>
      <c r="AM37" s="378" t="n">
        <f aca="false">INDEX(Simulation!$B$6:$H$6,MATCH($A37,Simulation!$B$1:$H$1,0))*(1+AN37)^((DATE(X37,Y37,15)-DATE(2017,1,15))/365.5)</f>
        <v>3.5</v>
      </c>
      <c r="AN37" s="379" t="n">
        <v>0</v>
      </c>
      <c r="AO37" s="380" t="n">
        <v>0.1</v>
      </c>
      <c r="AP37" s="377" t="n">
        <v>0.82</v>
      </c>
      <c r="AQ37" s="379" t="n">
        <v>0</v>
      </c>
      <c r="AR37" s="377" t="n">
        <f aca="false">AP37</f>
        <v>0.82</v>
      </c>
      <c r="AS37" s="381" t="n">
        <v>1</v>
      </c>
      <c r="AT37" s="382" t="n">
        <f aca="false">INDEX('Unique Asset List'!S$4:S$59,MATCH($B37,_CompoundList,0))</f>
        <v>1</v>
      </c>
      <c r="AU37" s="382" t="n">
        <f aca="false">INDEX('Unique Asset List'!T$4:T$59,MATCH($B37,_CompoundList,0))</f>
        <v>1</v>
      </c>
      <c r="AV37" s="382" t="n">
        <f aca="false">INDEX('Unique Asset List'!U$4:U$59,MATCH($B37,_CompoundList,0))</f>
        <v>1</v>
      </c>
      <c r="AW37" s="382" t="n">
        <f aca="false">INDEX('Unique Asset List'!V$4:V$59,MATCH($B37,_CompoundList,0))</f>
        <v>1</v>
      </c>
      <c r="AX37" s="382" t="n">
        <f aca="false">INDEX('Unique Asset List'!W$4:W$59,MATCH($B37,_CompoundList,0))</f>
        <v>1</v>
      </c>
      <c r="AY37" s="382" t="n">
        <f aca="false">INDEX('Unique Asset List'!X$4:X$59,MATCH($B37,_CompoundList,0))</f>
        <v>1</v>
      </c>
      <c r="AZ37" s="382" t="n">
        <f aca="false">INDEX('Unique Asset List'!Y$4:Y$59,MATCH($B37,_CompoundList,0))</f>
        <v>1</v>
      </c>
      <c r="BA37" s="382" t="n">
        <f aca="false">INDEX('Unique Asset List'!Z$4:Z$59,MATCH($B37,_CompoundList,0))</f>
        <v>1</v>
      </c>
      <c r="BB37" s="382" t="n">
        <f aca="false">INDEX('Unique Asset List'!AA$4:AA$59,MATCH($B37,_CompoundList,0))</f>
        <v>1</v>
      </c>
      <c r="BC37" s="382" t="n">
        <f aca="false">INDEX('Unique Asset List'!AB$4:AB$59,MATCH($B37,_CompoundList,0))</f>
        <v>1</v>
      </c>
      <c r="BD37" s="382" t="n">
        <f aca="false">INDEX('Unique Asset List'!$A$4:$A$76,MATCH(B37,'Unique Asset List'!$B$4:$B$76,0))</f>
        <v>27</v>
      </c>
      <c r="BE37" s="386" t="n">
        <f aca="false">IF(C37="",BH37/$BH$7,0)</f>
        <v>0.020766813072029</v>
      </c>
      <c r="BF37" s="391" t="n">
        <f aca="false">BF21</f>
        <v>1.2</v>
      </c>
      <c r="BG37" s="386" t="n">
        <f aca="false">BF37/$BF$7</f>
        <v>0.0271493212669683</v>
      </c>
      <c r="BH37" s="392" t="n">
        <f aca="false">BG37^$X$4</f>
        <v>0.0110204345811144</v>
      </c>
      <c r="BI37" s="116"/>
    </row>
    <row r="38" customFormat="false" ht="15" hidden="false" customHeight="false" outlineLevel="0" collapsed="false">
      <c r="A38" s="39" t="str">
        <f aca="false">$C$1</f>
        <v>IT</v>
      </c>
      <c r="B38" s="39" t="s">
        <v>66</v>
      </c>
      <c r="C38" s="372"/>
      <c r="D38" s="39" t="s">
        <v>577</v>
      </c>
      <c r="E38" s="39"/>
      <c r="F38" s="39" t="str">
        <f aca="false">INDEX('Unique Asset List'!$D$4:$D$59,MATCH(B38,_CompoundList,0))</f>
        <v>PCD</v>
      </c>
      <c r="G38" s="373" t="n">
        <v>0</v>
      </c>
      <c r="H38" s="39" t="n">
        <v>2018</v>
      </c>
      <c r="I38" s="39" t="n">
        <v>6</v>
      </c>
      <c r="J38" s="374" t="n">
        <f aca="false">INDEX(PTRS!$D$6:$D$12,MATCH('6'!$F38,PTRS!$B$6:$B$12,0))</f>
        <v>0.1044225</v>
      </c>
      <c r="K38" s="186" t="n">
        <f aca="false">INDEX('Unique Asset List'!$I$4:$R$59,MATCH($B38,'Unique Asset List'!$B$4:$B$59,0),MATCH(K$8,'Unique Asset List'!$I$3:$R$3,0))</f>
        <v>0</v>
      </c>
      <c r="L38" s="186" t="n">
        <f aca="false">INDEX('Unique Asset List'!$I$4:$R$59,MATCH($B38,'Unique Asset List'!$B$4:$B$59,0),MATCH(L$8,'Unique Asset List'!$I$3:$R$3,0))</f>
        <v>0</v>
      </c>
      <c r="M38" s="186" t="n">
        <v>0</v>
      </c>
      <c r="N38" s="186" t="n">
        <f aca="false">INDEX('Unique Asset List'!$I$4:$R$59,MATCH($B38,'Unique Asset List'!$B$4:$B$59,0),MATCH(N$8,'Unique Asset List'!$I$3:$R$3,0))</f>
        <v>1</v>
      </c>
      <c r="O38" s="186" t="n">
        <f aca="false">INDEX('Unique Asset List'!$I$4:$R$59,MATCH($B38,'Unique Asset List'!$B$4:$B$59,0),MATCH(O$8,'Unique Asset List'!$I$3:$R$3,0))</f>
        <v>1</v>
      </c>
      <c r="P38" s="186" t="n">
        <f aca="false">INDEX('Unique Asset List'!$I$4:$R$59,MATCH($B38,'Unique Asset List'!$B$4:$B$59,0),MATCH(P$8,'Unique Asset List'!$I$3:$R$3,0))</f>
        <v>1</v>
      </c>
      <c r="Q38" s="186" t="n">
        <f aca="false">INDEX('Unique Asset List'!$I$4:$R$59,MATCH($B38,'Unique Asset List'!$B$4:$B$59,0),MATCH(Q$8,'Unique Asset List'!$I$3:$R$3,0))</f>
        <v>1</v>
      </c>
      <c r="R38" s="186" t="n">
        <f aca="false">INDEX('Unique Asset List'!$I$4:$R$59,MATCH($B38,'Unique Asset List'!$B$4:$B$59,0),MATCH(R$8,'Unique Asset List'!$I$3:$R$3,0))</f>
        <v>1</v>
      </c>
      <c r="S38" s="186" t="n">
        <f aca="false">INDEX('Unique Asset List'!$I$4:$R$59,MATCH($B38,'Unique Asset List'!$B$4:$B$59,0),MATCH(S$8,'Unique Asset List'!$I$3:$R$3,0))</f>
        <v>1</v>
      </c>
      <c r="T38" s="186"/>
      <c r="U38" s="186" t="n">
        <f aca="false">BE38/$BE$7</f>
        <v>0.31810829150682</v>
      </c>
      <c r="V38" s="186" t="n">
        <v>1</v>
      </c>
      <c r="W38" s="39" t="str">
        <f aca="false">INDEX('Unique Asset List'!$C$4:$C$76,MATCH($B38,'Unique Asset List'!$B$4:$B$76,0))</f>
        <v>NME2</v>
      </c>
      <c r="X38" s="39" t="n">
        <f aca="false">INDEX('Unique Asset List'!$AC$4:$AI$59,MATCH('6'!$B38,'Unique Asset List'!$B$4:$B$59,0),MATCH('6'!$C$1,'Unique Asset List'!$AC$3:$AI$3,0))</f>
        <v>2035</v>
      </c>
      <c r="Y38" s="39" t="n">
        <f aca="false">INDEX('Unique Asset List'!$AJ$4:$AP$59,MATCH('6'!$B38,'Unique Asset List'!$B$4:$B$59,0),MATCH('6'!$C$1,'Unique Asset List'!$AJ$3:$AP$3,0))</f>
        <v>6.99999999999909</v>
      </c>
      <c r="Z38" s="39" t="n">
        <f aca="false">INDEX('Unique Asset List'!$AX$4:$BD$59,MATCH('6'!$B38,'Unique Asset List'!$B$4:$B$59,0),MATCH('6'!$C$1,'Unique Asset List'!$AX$3:$BD$3,0))</f>
        <v>2046</v>
      </c>
      <c r="AA38" s="39" t="n">
        <f aca="false">INDEX('Unique Asset List'!$BE$4:$BK$59,MATCH('6'!$B38,'Unique Asset List'!$B$4:$B$59,0),MATCH('6'!$C$1,'Unique Asset List'!$BE$3:$BK$3,0))</f>
        <v>6</v>
      </c>
      <c r="AB38" s="375" t="n">
        <f aca="false">$AB$21</f>
        <v>2.81</v>
      </c>
      <c r="AC38" s="375" t="n">
        <v>1.0028454</v>
      </c>
      <c r="AD38" s="375" t="n">
        <v>0.561</v>
      </c>
      <c r="AE38" s="376" t="n">
        <f aca="false">INDEX('Unique Asset List'!$CN$4:$CT$100,MATCH($B38,'Unique Asset List'!$B$4:$B$100,0),MATCH($C$1,'Unique Asset List'!$CN$3:$CT$3,0))</f>
        <v>0.18</v>
      </c>
      <c r="AF38" s="376" t="n">
        <f aca="false">INDEX('Unique Asset List'!$CU$4:$DA$100,MATCH($B38,'Unique Asset List'!$B$4:$B$100,0),MATCH($C$1,'Unique Asset List'!$CU$3:$DA$3,0))</f>
        <v>0.32</v>
      </c>
      <c r="AG38" s="376" t="n">
        <f aca="false">INDEX('Unique Asset List'!$BZ$4:$CF$100,MATCH($B38,'Unique Asset List'!$B$4:$B$100,0),MATCH($C$1,'Unique Asset List'!$BZ$3:$CF$3,0))</f>
        <v>0.18</v>
      </c>
      <c r="AH38" s="376" t="n">
        <f aca="false">INDEX('Unique Asset List'!$CG$4:$CM$100,MATCH($B38,'Unique Asset List'!$B$4:$B$100,0),MATCH($C$1,'Unique Asset List'!$CG$3:$CM$3,0))</f>
        <v>0.32</v>
      </c>
      <c r="AI38" s="377" t="n">
        <v>0.961879633498678</v>
      </c>
      <c r="AJ38" s="376" t="n">
        <f aca="false">INDEX('Unique Asset List'!$BL$4:$BR$100,MATCH($B38,'Unique Asset List'!$B$4:$B$100,0),MATCH($C$1,'Unique Asset List'!$BL$3:$BR$3,0))</f>
        <v>0.323142843416298</v>
      </c>
      <c r="AK38" s="376" t="n">
        <f aca="false">INDEX('Unique Asset List'!$BS$4:$BY$100,MATCH($B38,'Unique Asset List'!$B$4:$B$100,0),MATCH($C$1,'Unique Asset List'!$BS$3:$BY$3,0))</f>
        <v>0.617682164779912</v>
      </c>
      <c r="AL38" s="39" t="n">
        <v>169</v>
      </c>
      <c r="AM38" s="378" t="n">
        <f aca="false">INDEX(Simulation!$B$6:$H$6,MATCH($A38,Simulation!$B$1:$H$1,0))*(1+AN38)^((DATE(X38,Y38,15)-DATE(2017,1,15))/365.5)</f>
        <v>3.5</v>
      </c>
      <c r="AN38" s="379" t="n">
        <v>0</v>
      </c>
      <c r="AO38" s="380" t="n">
        <v>0.1</v>
      </c>
      <c r="AP38" s="377" t="n">
        <v>0.82</v>
      </c>
      <c r="AQ38" s="379" t="n">
        <v>0</v>
      </c>
      <c r="AR38" s="377" t="n">
        <f aca="false">AP38</f>
        <v>0.82</v>
      </c>
      <c r="AS38" s="381" t="n">
        <v>1</v>
      </c>
      <c r="AT38" s="382" t="n">
        <f aca="false">INDEX('Unique Asset List'!S$4:S$59,MATCH($B38,_CompoundList,0))</f>
        <v>1</v>
      </c>
      <c r="AU38" s="382" t="n">
        <f aca="false">INDEX('Unique Asset List'!T$4:T$59,MATCH($B38,_CompoundList,0))</f>
        <v>1</v>
      </c>
      <c r="AV38" s="382" t="n">
        <f aca="false">INDEX('Unique Asset List'!U$4:U$59,MATCH($B38,_CompoundList,0))</f>
        <v>1</v>
      </c>
      <c r="AW38" s="382" t="n">
        <f aca="false">INDEX('Unique Asset List'!V$4:V$59,MATCH($B38,_CompoundList,0))</f>
        <v>1</v>
      </c>
      <c r="AX38" s="382" t="n">
        <f aca="false">INDEX('Unique Asset List'!W$4:W$59,MATCH($B38,_CompoundList,0))</f>
        <v>1</v>
      </c>
      <c r="AY38" s="382" t="n">
        <f aca="false">INDEX('Unique Asset List'!X$4:X$59,MATCH($B38,_CompoundList,0))</f>
        <v>1</v>
      </c>
      <c r="AZ38" s="382" t="n">
        <f aca="false">INDEX('Unique Asset List'!Y$4:Y$59,MATCH($B38,_CompoundList,0))</f>
        <v>1</v>
      </c>
      <c r="BA38" s="382" t="n">
        <f aca="false">INDEX('Unique Asset List'!Z$4:Z$59,MATCH($B38,_CompoundList,0))</f>
        <v>1</v>
      </c>
      <c r="BB38" s="382" t="n">
        <f aca="false">INDEX('Unique Asset List'!AA$4:AA$59,MATCH($B38,_CompoundList,0))</f>
        <v>1</v>
      </c>
      <c r="BC38" s="382" t="n">
        <f aca="false">INDEX('Unique Asset List'!AB$4:AB$59,MATCH($B38,_CompoundList,0))</f>
        <v>1</v>
      </c>
      <c r="BD38" s="382" t="n">
        <f aca="false">INDEX('Unique Asset List'!$A$4:$A$76,MATCH(B38,'Unique Asset List'!$B$4:$B$76,0))</f>
        <v>28</v>
      </c>
      <c r="BE38" s="386" t="n">
        <f aca="false">IF(C38="",BH38/$BH$7,0)</f>
        <v>0.020766813072029</v>
      </c>
      <c r="BF38" s="391" t="n">
        <f aca="false">BF21</f>
        <v>1.2</v>
      </c>
      <c r="BG38" s="386" t="n">
        <f aca="false">BF38/$BF$7</f>
        <v>0.0271493212669683</v>
      </c>
      <c r="BH38" s="392" t="n">
        <f aca="false">BG38^$X$4</f>
        <v>0.0110204345811144</v>
      </c>
      <c r="BI38" s="116"/>
    </row>
    <row r="39" customFormat="false" ht="15" hidden="false" customHeight="false" outlineLevel="0" collapsed="false">
      <c r="A39" s="39" t="str">
        <f aca="false">$C$1</f>
        <v>IT</v>
      </c>
      <c r="B39" s="39" t="s">
        <v>67</v>
      </c>
      <c r="C39" s="372"/>
      <c r="D39" s="39" t="s">
        <v>577</v>
      </c>
      <c r="E39" s="39"/>
      <c r="F39" s="39" t="str">
        <f aca="false">INDEX('Unique Asset List'!$D$4:$D$59,MATCH(B39,_CompoundList,0))</f>
        <v>PCD</v>
      </c>
      <c r="G39" s="373" t="n">
        <v>0</v>
      </c>
      <c r="H39" s="39" t="n">
        <v>2018</v>
      </c>
      <c r="I39" s="39" t="n">
        <v>6</v>
      </c>
      <c r="J39" s="374" t="n">
        <f aca="false">INDEX(PTRS!$D$6:$D$12,MATCH('6'!$F39,PTRS!$B$6:$B$12,0))</f>
        <v>0.1044225</v>
      </c>
      <c r="K39" s="186" t="n">
        <f aca="false">INDEX('Unique Asset List'!$I$4:$R$59,MATCH($B39,'Unique Asset List'!$B$4:$B$59,0),MATCH(K$8,'Unique Asset List'!$I$3:$R$3,0))</f>
        <v>0</v>
      </c>
      <c r="L39" s="186" t="n">
        <f aca="false">INDEX('Unique Asset List'!$I$4:$R$59,MATCH($B39,'Unique Asset List'!$B$4:$B$59,0),MATCH(L$8,'Unique Asset List'!$I$3:$R$3,0))</f>
        <v>0</v>
      </c>
      <c r="M39" s="186" t="n">
        <v>0</v>
      </c>
      <c r="N39" s="186" t="n">
        <f aca="false">INDEX('Unique Asset List'!$I$4:$R$59,MATCH($B39,'Unique Asset List'!$B$4:$B$59,0),MATCH(N$8,'Unique Asset List'!$I$3:$R$3,0))</f>
        <v>1</v>
      </c>
      <c r="O39" s="186" t="n">
        <f aca="false">INDEX('Unique Asset List'!$I$4:$R$59,MATCH($B39,'Unique Asset List'!$B$4:$B$59,0),MATCH(O$8,'Unique Asset List'!$I$3:$R$3,0))</f>
        <v>1</v>
      </c>
      <c r="P39" s="186" t="n">
        <f aca="false">INDEX('Unique Asset List'!$I$4:$R$59,MATCH($B39,'Unique Asset List'!$B$4:$B$59,0),MATCH(P$8,'Unique Asset List'!$I$3:$R$3,0))</f>
        <v>1</v>
      </c>
      <c r="Q39" s="186" t="n">
        <f aca="false">INDEX('Unique Asset List'!$I$4:$R$59,MATCH($B39,'Unique Asset List'!$B$4:$B$59,0),MATCH(Q$8,'Unique Asset List'!$I$3:$R$3,0))</f>
        <v>1</v>
      </c>
      <c r="R39" s="186" t="n">
        <f aca="false">INDEX('Unique Asset List'!$I$4:$R$59,MATCH($B39,'Unique Asset List'!$B$4:$B$59,0),MATCH(R$8,'Unique Asset List'!$I$3:$R$3,0))</f>
        <v>1</v>
      </c>
      <c r="S39" s="186" t="n">
        <f aca="false">INDEX('Unique Asset List'!$I$4:$R$59,MATCH($B39,'Unique Asset List'!$B$4:$B$59,0),MATCH(S$8,'Unique Asset List'!$I$3:$R$3,0))</f>
        <v>1</v>
      </c>
      <c r="T39" s="186"/>
      <c r="U39" s="186" t="n">
        <f aca="false">BE39/$BE$7</f>
        <v>0.31810829150682</v>
      </c>
      <c r="V39" s="186" t="n">
        <v>1</v>
      </c>
      <c r="W39" s="39" t="str">
        <f aca="false">INDEX('Unique Asset List'!$C$4:$C$76,MATCH($B39,'Unique Asset List'!$B$4:$B$76,0))</f>
        <v>NME3</v>
      </c>
      <c r="X39" s="39" t="n">
        <f aca="false">INDEX('Unique Asset List'!$AC$4:$AI$59,MATCH('6'!$B39,'Unique Asset List'!$B$4:$B$59,0),MATCH('6'!$C$1,'Unique Asset List'!$AC$3:$AI$3,0))</f>
        <v>2039</v>
      </c>
      <c r="Y39" s="39" t="n">
        <f aca="false">INDEX('Unique Asset List'!$AJ$4:$AP$59,MATCH('6'!$B39,'Unique Asset List'!$B$4:$B$59,0),MATCH('6'!$C$1,'Unique Asset List'!$AJ$3:$AP$3,0))</f>
        <v>6.99999999999909</v>
      </c>
      <c r="Z39" s="39" t="n">
        <f aca="false">INDEX('Unique Asset List'!$AX$4:$BD$59,MATCH('6'!$B39,'Unique Asset List'!$B$4:$B$59,0),MATCH('6'!$C$1,'Unique Asset List'!$AX$3:$BD$3,0))</f>
        <v>2050</v>
      </c>
      <c r="AA39" s="39" t="n">
        <f aca="false">INDEX('Unique Asset List'!$BE$4:$BK$59,MATCH('6'!$B39,'Unique Asset List'!$B$4:$B$59,0),MATCH('6'!$C$1,'Unique Asset List'!$BE$3:$BK$3,0))</f>
        <v>6</v>
      </c>
      <c r="AB39" s="375" t="n">
        <f aca="false">$AB$21</f>
        <v>2.81</v>
      </c>
      <c r="AC39" s="375" t="n">
        <v>1.0028454</v>
      </c>
      <c r="AD39" s="375" t="n">
        <v>0.561</v>
      </c>
      <c r="AE39" s="376" t="n">
        <f aca="false">INDEX('Unique Asset List'!$CN$4:$CT$100,MATCH($B39,'Unique Asset List'!$B$4:$B$100,0),MATCH($C$1,'Unique Asset List'!$CN$3:$CT$3,0))</f>
        <v>0.18</v>
      </c>
      <c r="AF39" s="376" t="n">
        <f aca="false">INDEX('Unique Asset List'!$CU$4:$DA$100,MATCH($B39,'Unique Asset List'!$B$4:$B$100,0),MATCH($C$1,'Unique Asset List'!$CU$3:$DA$3,0))</f>
        <v>0.32</v>
      </c>
      <c r="AG39" s="376" t="n">
        <f aca="false">INDEX('Unique Asset List'!$BZ$4:$CF$100,MATCH($B39,'Unique Asset List'!$B$4:$B$100,0),MATCH($C$1,'Unique Asset List'!$BZ$3:$CF$3,0))</f>
        <v>0.18</v>
      </c>
      <c r="AH39" s="376" t="n">
        <f aca="false">INDEX('Unique Asset List'!$CG$4:$CM$100,MATCH($B39,'Unique Asset List'!$B$4:$B$100,0),MATCH($C$1,'Unique Asset List'!$CG$3:$CM$3,0))</f>
        <v>0.32</v>
      </c>
      <c r="AI39" s="377" t="n">
        <v>0.961879633498678</v>
      </c>
      <c r="AJ39" s="376" t="n">
        <f aca="false">INDEX('Unique Asset List'!$BL$4:$BR$100,MATCH($B39,'Unique Asset List'!$B$4:$B$100,0),MATCH($C$1,'Unique Asset List'!$BL$3:$BR$3,0))</f>
        <v>0.323142843416298</v>
      </c>
      <c r="AK39" s="376" t="n">
        <f aca="false">INDEX('Unique Asset List'!$BS$4:$BY$100,MATCH($B39,'Unique Asset List'!$B$4:$B$100,0),MATCH($C$1,'Unique Asset List'!$BS$3:$BY$3,0))</f>
        <v>0.617682164779912</v>
      </c>
      <c r="AL39" s="39" t="n">
        <v>169</v>
      </c>
      <c r="AM39" s="378" t="n">
        <f aca="false">INDEX(Simulation!$B$6:$H$6,MATCH($A39,Simulation!$B$1:$H$1,0))*(1+AN39)^((DATE(X39,Y39,15)-DATE(2017,1,15))/365.5)</f>
        <v>3.5</v>
      </c>
      <c r="AN39" s="379" t="n">
        <v>0</v>
      </c>
      <c r="AO39" s="380" t="n">
        <v>0.1</v>
      </c>
      <c r="AP39" s="377" t="n">
        <v>0.82</v>
      </c>
      <c r="AQ39" s="379" t="n">
        <v>0</v>
      </c>
      <c r="AR39" s="377" t="n">
        <f aca="false">AP39</f>
        <v>0.82</v>
      </c>
      <c r="AS39" s="381" t="n">
        <v>1</v>
      </c>
      <c r="AT39" s="382" t="n">
        <f aca="false">INDEX('Unique Asset List'!S$4:S$59,MATCH($B39,_CompoundList,0))</f>
        <v>1</v>
      </c>
      <c r="AU39" s="382" t="n">
        <f aca="false">INDEX('Unique Asset List'!T$4:T$59,MATCH($B39,_CompoundList,0))</f>
        <v>1</v>
      </c>
      <c r="AV39" s="382" t="n">
        <f aca="false">INDEX('Unique Asset List'!U$4:U$59,MATCH($B39,_CompoundList,0))</f>
        <v>1</v>
      </c>
      <c r="AW39" s="382" t="n">
        <f aca="false">INDEX('Unique Asset List'!V$4:V$59,MATCH($B39,_CompoundList,0))</f>
        <v>1</v>
      </c>
      <c r="AX39" s="382" t="n">
        <f aca="false">INDEX('Unique Asset List'!W$4:W$59,MATCH($B39,_CompoundList,0))</f>
        <v>1</v>
      </c>
      <c r="AY39" s="382" t="n">
        <f aca="false">INDEX('Unique Asset List'!X$4:X$59,MATCH($B39,_CompoundList,0))</f>
        <v>1</v>
      </c>
      <c r="AZ39" s="382" t="n">
        <f aca="false">INDEX('Unique Asset List'!Y$4:Y$59,MATCH($B39,_CompoundList,0))</f>
        <v>1</v>
      </c>
      <c r="BA39" s="382" t="n">
        <f aca="false">INDEX('Unique Asset List'!Z$4:Z$59,MATCH($B39,_CompoundList,0))</f>
        <v>1</v>
      </c>
      <c r="BB39" s="382" t="n">
        <f aca="false">INDEX('Unique Asset List'!AA$4:AA$59,MATCH($B39,_CompoundList,0))</f>
        <v>1</v>
      </c>
      <c r="BC39" s="382" t="n">
        <f aca="false">INDEX('Unique Asset List'!AB$4:AB$59,MATCH($B39,_CompoundList,0))</f>
        <v>1</v>
      </c>
      <c r="BD39" s="382" t="n">
        <f aca="false">INDEX('Unique Asset List'!$A$4:$A$76,MATCH(B39,'Unique Asset List'!$B$4:$B$76,0))</f>
        <v>29</v>
      </c>
      <c r="BE39" s="386" t="n">
        <f aca="false">IF(C39="",BH39/$BH$7,0)</f>
        <v>0.020766813072029</v>
      </c>
      <c r="BF39" s="391" t="n">
        <f aca="false">BF21</f>
        <v>1.2</v>
      </c>
      <c r="BG39" s="386" t="n">
        <f aca="false">BF39/$BF$7</f>
        <v>0.0271493212669683</v>
      </c>
      <c r="BH39" s="392" t="n">
        <f aca="false">BG39^$X$4</f>
        <v>0.0110204345811144</v>
      </c>
      <c r="BI39" s="116"/>
    </row>
    <row r="40" customFormat="false" ht="15" hidden="false" customHeight="false" outlineLevel="0" collapsed="false">
      <c r="A40" s="39" t="str">
        <f aca="false">$C$1</f>
        <v>IT</v>
      </c>
      <c r="B40" s="39" t="s">
        <v>68</v>
      </c>
      <c r="C40" s="372"/>
      <c r="D40" s="39" t="s">
        <v>608</v>
      </c>
      <c r="E40" s="39"/>
      <c r="F40" s="39" t="str">
        <f aca="false">INDEX('Unique Asset List'!$D$4:$D$59,MATCH(B40,_CompoundList,0))</f>
        <v>PCD</v>
      </c>
      <c r="G40" s="373" t="n">
        <v>0</v>
      </c>
      <c r="H40" s="39" t="n">
        <v>2018</v>
      </c>
      <c r="I40" s="39" t="n">
        <v>6</v>
      </c>
      <c r="J40" s="374" t="n">
        <f aca="false">INDEX(PTRS!$D$6:$D$12,MATCH('6'!$F40,PTRS!$B$6:$B$12,0))</f>
        <v>0.1044225</v>
      </c>
      <c r="K40" s="186" t="n">
        <f aca="false">INDEX('Unique Asset List'!$I$4:$R$59,MATCH($B40,'Unique Asset List'!$B$4:$B$59,0),MATCH(K$8,'Unique Asset List'!$I$3:$R$3,0))</f>
        <v>0</v>
      </c>
      <c r="L40" s="186" t="n">
        <f aca="false">INDEX('Unique Asset List'!$I$4:$R$59,MATCH($B40,'Unique Asset List'!$B$4:$B$59,0),MATCH(L$8,'Unique Asset List'!$I$3:$R$3,0))</f>
        <v>0</v>
      </c>
      <c r="M40" s="186" t="n">
        <v>0</v>
      </c>
      <c r="N40" s="186" t="n">
        <f aca="false">INDEX('Unique Asset List'!$I$4:$R$59,MATCH($B40,'Unique Asset List'!$B$4:$B$59,0),MATCH(N$8,'Unique Asset List'!$I$3:$R$3,0))</f>
        <v>1</v>
      </c>
      <c r="O40" s="186" t="n">
        <f aca="false">INDEX('Unique Asset List'!$I$4:$R$59,MATCH($B40,'Unique Asset List'!$B$4:$B$59,0),MATCH(O$8,'Unique Asset List'!$I$3:$R$3,0))</f>
        <v>1</v>
      </c>
      <c r="P40" s="186" t="n">
        <f aca="false">INDEX('Unique Asset List'!$I$4:$R$59,MATCH($B40,'Unique Asset List'!$B$4:$B$59,0),MATCH(P$8,'Unique Asset List'!$I$3:$R$3,0))</f>
        <v>1</v>
      </c>
      <c r="Q40" s="186" t="n">
        <f aca="false">INDEX('Unique Asset List'!$I$4:$R$59,MATCH($B40,'Unique Asset List'!$B$4:$B$59,0),MATCH(Q$8,'Unique Asset List'!$I$3:$R$3,0))</f>
        <v>1</v>
      </c>
      <c r="R40" s="186" t="n">
        <f aca="false">INDEX('Unique Asset List'!$I$4:$R$59,MATCH($B40,'Unique Asset List'!$B$4:$B$59,0),MATCH(R$8,'Unique Asset List'!$I$3:$R$3,0))</f>
        <v>1</v>
      </c>
      <c r="S40" s="186" t="n">
        <f aca="false">INDEX('Unique Asset List'!$I$4:$R$59,MATCH($B40,'Unique Asset List'!$B$4:$B$59,0),MATCH(S$8,'Unique Asset List'!$I$3:$R$3,0))</f>
        <v>1</v>
      </c>
      <c r="T40" s="186" t="s">
        <v>65</v>
      </c>
      <c r="U40" s="186" t="n">
        <f aca="false">BE40/$BE$7</f>
        <v>0.31810829150682</v>
      </c>
      <c r="V40" s="186" t="n">
        <v>1</v>
      </c>
      <c r="W40" s="39" t="str">
        <f aca="false">INDEX('Unique Asset List'!$C$4:$C$76,MATCH($B40,'Unique Asset List'!$B$4:$B$76,0))</f>
        <v>NME1</v>
      </c>
      <c r="X40" s="39" t="n">
        <f aca="false">INDEX('Unique Asset List'!$AC$4:$AI$59,MATCH('6'!$B40,'Unique Asset List'!$B$4:$B$59,0),MATCH('6'!$C$1,'Unique Asset List'!$AC$3:$AI$3,0))</f>
        <v>2033</v>
      </c>
      <c r="Y40" s="39" t="n">
        <f aca="false">INDEX('Unique Asset List'!$AJ$4:$AP$59,MATCH('6'!$B40,'Unique Asset List'!$B$4:$B$59,0),MATCH('6'!$C$1,'Unique Asset List'!$AJ$3:$AP$3,0))</f>
        <v>6.99999999999909</v>
      </c>
      <c r="Z40" s="39" t="n">
        <f aca="false">INDEX('Unique Asset List'!$AX$4:$BD$59,MATCH('6'!$B40,'Unique Asset List'!$B$4:$B$59,0),MATCH('6'!$C$1,'Unique Asset List'!$AX$3:$BD$3,0))</f>
        <v>2044</v>
      </c>
      <c r="AA40" s="39" t="n">
        <f aca="false">INDEX('Unique Asset List'!$BE$4:$BK$59,MATCH('6'!$B40,'Unique Asset List'!$B$4:$B$59,0),MATCH('6'!$C$1,'Unique Asset List'!$BE$3:$BK$3,0))</f>
        <v>6</v>
      </c>
      <c r="AB40" s="375" t="n">
        <f aca="false">AB37</f>
        <v>2.81</v>
      </c>
      <c r="AC40" s="375" t="n">
        <v>1.0028454</v>
      </c>
      <c r="AD40" s="375" t="n">
        <v>0.561</v>
      </c>
      <c r="AE40" s="376" t="n">
        <f aca="false">INDEX('Unique Asset List'!$CN$4:$CT$100,MATCH($B40,'Unique Asset List'!$B$4:$B$100,0),MATCH($C$1,'Unique Asset List'!$CN$3:$CT$3,0))</f>
        <v>0.18</v>
      </c>
      <c r="AF40" s="376" t="n">
        <f aca="false">INDEX('Unique Asset List'!$CU$4:$DA$100,MATCH($B40,'Unique Asset List'!$B$4:$B$100,0),MATCH($C$1,'Unique Asset List'!$CU$3:$DA$3,0))</f>
        <v>0.32</v>
      </c>
      <c r="AG40" s="376" t="n">
        <f aca="false">INDEX('Unique Asset List'!$BZ$4:$CF$100,MATCH($B40,'Unique Asset List'!$B$4:$B$100,0),MATCH($C$1,'Unique Asset List'!$BZ$3:$CF$3,0))</f>
        <v>0.18</v>
      </c>
      <c r="AH40" s="376" t="n">
        <f aca="false">INDEX('Unique Asset List'!$CG$4:$CM$100,MATCH($B40,'Unique Asset List'!$B$4:$B$100,0),MATCH($C$1,'Unique Asset List'!$CG$3:$CM$3,0))</f>
        <v>0.32</v>
      </c>
      <c r="AI40" s="377" t="n">
        <v>0.961879633498678</v>
      </c>
      <c r="AJ40" s="376" t="n">
        <f aca="false">INDEX('Unique Asset List'!$BL$4:$BR$100,MATCH($B40,'Unique Asset List'!$B$4:$B$100,0),MATCH($C$1,'Unique Asset List'!$BL$3:$BR$3,0))</f>
        <v>0.323142843416298</v>
      </c>
      <c r="AK40" s="376" t="n">
        <f aca="false">INDEX('Unique Asset List'!$BS$4:$BY$100,MATCH($B40,'Unique Asset List'!$B$4:$B$100,0),MATCH($C$1,'Unique Asset List'!$BS$3:$BY$3,0))</f>
        <v>0.617682164779912</v>
      </c>
      <c r="AL40" s="39" t="n">
        <v>169</v>
      </c>
      <c r="AM40" s="378" t="n">
        <f aca="false">INDEX(Simulation!$B$6:$H$6,MATCH($A40,Simulation!$B$1:$H$1,0))*(1+AN40)^((DATE(X40,Y40,15)-DATE(2017,1,15))/365.5)</f>
        <v>3.5</v>
      </c>
      <c r="AN40" s="379" t="n">
        <v>0</v>
      </c>
      <c r="AO40" s="380" t="n">
        <v>0.1</v>
      </c>
      <c r="AP40" s="377" t="n">
        <v>0.82</v>
      </c>
      <c r="AQ40" s="379" t="n">
        <v>0</v>
      </c>
      <c r="AR40" s="377" t="n">
        <f aca="false">AP40</f>
        <v>0.82</v>
      </c>
      <c r="AS40" s="381" t="n">
        <v>1</v>
      </c>
      <c r="AT40" s="382" t="n">
        <f aca="false">INDEX('Unique Asset List'!S$4:S$59,MATCH($B40,_CompoundList,0))</f>
        <v>1</v>
      </c>
      <c r="AU40" s="382" t="n">
        <f aca="false">INDEX('Unique Asset List'!T$4:T$59,MATCH($B40,_CompoundList,0))</f>
        <v>1</v>
      </c>
      <c r="AV40" s="382" t="n">
        <f aca="false">INDEX('Unique Asset List'!U$4:U$59,MATCH($B40,_CompoundList,0))</f>
        <v>1</v>
      </c>
      <c r="AW40" s="382" t="n">
        <f aca="false">INDEX('Unique Asset List'!V$4:V$59,MATCH($B40,_CompoundList,0))</f>
        <v>1</v>
      </c>
      <c r="AX40" s="382" t="n">
        <f aca="false">INDEX('Unique Asset List'!W$4:W$59,MATCH($B40,_CompoundList,0))</f>
        <v>1</v>
      </c>
      <c r="AY40" s="382" t="n">
        <f aca="false">INDEX('Unique Asset List'!X$4:X$59,MATCH($B40,_CompoundList,0))</f>
        <v>1</v>
      </c>
      <c r="AZ40" s="382" t="n">
        <f aca="false">INDEX('Unique Asset List'!Y$4:Y$59,MATCH($B40,_CompoundList,0))</f>
        <v>1</v>
      </c>
      <c r="BA40" s="382" t="n">
        <f aca="false">INDEX('Unique Asset List'!Z$4:Z$59,MATCH($B40,_CompoundList,0))</f>
        <v>1</v>
      </c>
      <c r="BB40" s="382" t="n">
        <f aca="false">INDEX('Unique Asset List'!AA$4:AA$59,MATCH($B40,_CompoundList,0))</f>
        <v>1</v>
      </c>
      <c r="BC40" s="382" t="n">
        <f aca="false">INDEX('Unique Asset List'!AB$4:AB$59,MATCH($B40,_CompoundList,0))</f>
        <v>1</v>
      </c>
      <c r="BD40" s="382" t="n">
        <f aca="false">INDEX('Unique Asset List'!$A$4:$A$76,MATCH(B40,'Unique Asset List'!$B$4:$B$76,0))</f>
        <v>30</v>
      </c>
      <c r="BE40" s="386" t="n">
        <f aca="false">IF(C40="",BH40/$BH$7,0)</f>
        <v>0.020766813072029</v>
      </c>
      <c r="BF40" s="391" t="n">
        <f aca="false">BF37</f>
        <v>1.2</v>
      </c>
      <c r="BG40" s="386" t="n">
        <f aca="false">BF40/$BF$7</f>
        <v>0.0271493212669683</v>
      </c>
      <c r="BH40" s="392" t="n">
        <f aca="false">BG40^$X$4</f>
        <v>0.0110204345811144</v>
      </c>
      <c r="BI40" s="116"/>
    </row>
    <row r="41" customFormat="false" ht="15" hidden="false" customHeight="false" outlineLevel="0" collapsed="false">
      <c r="A41" s="39" t="str">
        <f aca="false">$C$1</f>
        <v>IT</v>
      </c>
      <c r="B41" s="39" t="s">
        <v>69</v>
      </c>
      <c r="C41" s="372"/>
      <c r="D41" s="39" t="s">
        <v>609</v>
      </c>
      <c r="E41" s="39"/>
      <c r="F41" s="39" t="str">
        <f aca="false">INDEX('Unique Asset List'!$D$4:$D$59,MATCH(B41,_CompoundList,0))</f>
        <v>PCD</v>
      </c>
      <c r="G41" s="373" t="n">
        <v>0</v>
      </c>
      <c r="H41" s="39" t="n">
        <v>2018</v>
      </c>
      <c r="I41" s="39" t="n">
        <v>6</v>
      </c>
      <c r="J41" s="374" t="n">
        <f aca="false">INDEX(PTRS!$D$6:$D$12,MATCH('6'!$F41,PTRS!$B$6:$B$12,0))</f>
        <v>0.1044225</v>
      </c>
      <c r="K41" s="186" t="n">
        <f aca="false">INDEX('Unique Asset List'!$I$4:$R$59,MATCH($B41,'Unique Asset List'!$B$4:$B$59,0),MATCH(K$8,'Unique Asset List'!$I$3:$R$3,0))</f>
        <v>0</v>
      </c>
      <c r="L41" s="186" t="n">
        <f aca="false">INDEX('Unique Asset List'!$I$4:$R$59,MATCH($B41,'Unique Asset List'!$B$4:$B$59,0),MATCH(L$8,'Unique Asset List'!$I$3:$R$3,0))</f>
        <v>0</v>
      </c>
      <c r="M41" s="186" t="n">
        <v>0</v>
      </c>
      <c r="N41" s="186" t="n">
        <f aca="false">INDEX('Unique Asset List'!$I$4:$R$59,MATCH($B41,'Unique Asset List'!$B$4:$B$59,0),MATCH(N$8,'Unique Asset List'!$I$3:$R$3,0))</f>
        <v>1</v>
      </c>
      <c r="O41" s="186" t="n">
        <f aca="false">INDEX('Unique Asset List'!$I$4:$R$59,MATCH($B41,'Unique Asset List'!$B$4:$B$59,0),MATCH(O$8,'Unique Asset List'!$I$3:$R$3,0))</f>
        <v>1</v>
      </c>
      <c r="P41" s="186" t="n">
        <f aca="false">INDEX('Unique Asset List'!$I$4:$R$59,MATCH($B41,'Unique Asset List'!$B$4:$B$59,0),MATCH(P$8,'Unique Asset List'!$I$3:$R$3,0))</f>
        <v>1</v>
      </c>
      <c r="Q41" s="186" t="n">
        <f aca="false">INDEX('Unique Asset List'!$I$4:$R$59,MATCH($B41,'Unique Asset List'!$B$4:$B$59,0),MATCH(Q$8,'Unique Asset List'!$I$3:$R$3,0))</f>
        <v>1</v>
      </c>
      <c r="R41" s="186" t="n">
        <f aca="false">INDEX('Unique Asset List'!$I$4:$R$59,MATCH($B41,'Unique Asset List'!$B$4:$B$59,0),MATCH(R$8,'Unique Asset List'!$I$3:$R$3,0))</f>
        <v>1</v>
      </c>
      <c r="S41" s="186" t="n">
        <f aca="false">INDEX('Unique Asset List'!$I$4:$R$59,MATCH($B41,'Unique Asset List'!$B$4:$B$59,0),MATCH(S$8,'Unique Asset List'!$I$3:$R$3,0))</f>
        <v>1</v>
      </c>
      <c r="T41" s="186" t="s">
        <v>66</v>
      </c>
      <c r="U41" s="186" t="n">
        <f aca="false">BE41/$BE$7</f>
        <v>0.31810829150682</v>
      </c>
      <c r="V41" s="186" t="n">
        <v>1</v>
      </c>
      <c r="W41" s="39" t="str">
        <f aca="false">INDEX('Unique Asset List'!$C$4:$C$76,MATCH($B41,'Unique Asset List'!$B$4:$B$76,0))</f>
        <v>NME2</v>
      </c>
      <c r="X41" s="39" t="n">
        <f aca="false">INDEX('Unique Asset List'!$AC$4:$AI$59,MATCH('6'!$B41,'Unique Asset List'!$B$4:$B$59,0),MATCH('6'!$C$1,'Unique Asset List'!$AC$3:$AI$3,0))</f>
        <v>2037</v>
      </c>
      <c r="Y41" s="39" t="n">
        <f aca="false">INDEX('Unique Asset List'!$AJ$4:$AP$59,MATCH('6'!$B41,'Unique Asset List'!$B$4:$B$59,0),MATCH('6'!$C$1,'Unique Asset List'!$AJ$3:$AP$3,0))</f>
        <v>6.99999999999909</v>
      </c>
      <c r="Z41" s="39" t="n">
        <f aca="false">INDEX('Unique Asset List'!$AX$4:$BD$59,MATCH('6'!$B41,'Unique Asset List'!$B$4:$B$59,0),MATCH('6'!$C$1,'Unique Asset List'!$AX$3:$BD$3,0))</f>
        <v>2048</v>
      </c>
      <c r="AA41" s="39" t="n">
        <f aca="false">INDEX('Unique Asset List'!$BE$4:$BK$59,MATCH('6'!$B41,'Unique Asset List'!$B$4:$B$59,0),MATCH('6'!$C$1,'Unique Asset List'!$BE$3:$BK$3,0))</f>
        <v>6</v>
      </c>
      <c r="AB41" s="375" t="n">
        <f aca="false">AB38</f>
        <v>2.81</v>
      </c>
      <c r="AC41" s="375" t="n">
        <v>1.0028454</v>
      </c>
      <c r="AD41" s="375" t="n">
        <v>0.561</v>
      </c>
      <c r="AE41" s="376" t="n">
        <f aca="false">INDEX('Unique Asset List'!$CN$4:$CT$100,MATCH($B41,'Unique Asset List'!$B$4:$B$100,0),MATCH($C$1,'Unique Asset List'!$CN$3:$CT$3,0))</f>
        <v>0.18</v>
      </c>
      <c r="AF41" s="376" t="n">
        <f aca="false">INDEX('Unique Asset List'!$CU$4:$DA$100,MATCH($B41,'Unique Asset List'!$B$4:$B$100,0),MATCH($C$1,'Unique Asset List'!$CU$3:$DA$3,0))</f>
        <v>0.32</v>
      </c>
      <c r="AG41" s="376" t="n">
        <f aca="false">INDEX('Unique Asset List'!$BZ$4:$CF$100,MATCH($B41,'Unique Asset List'!$B$4:$B$100,0),MATCH($C$1,'Unique Asset List'!$BZ$3:$CF$3,0))</f>
        <v>0.18</v>
      </c>
      <c r="AH41" s="376" t="n">
        <f aca="false">INDEX('Unique Asset List'!$CG$4:$CM$100,MATCH($B41,'Unique Asset List'!$B$4:$B$100,0),MATCH($C$1,'Unique Asset List'!$CG$3:$CM$3,0))</f>
        <v>0.32</v>
      </c>
      <c r="AI41" s="377" t="n">
        <v>0.961879633498678</v>
      </c>
      <c r="AJ41" s="376" t="n">
        <f aca="false">INDEX('Unique Asset List'!$BL$4:$BR$100,MATCH($B41,'Unique Asset List'!$B$4:$B$100,0),MATCH($C$1,'Unique Asset List'!$BL$3:$BR$3,0))</f>
        <v>0.323142843416298</v>
      </c>
      <c r="AK41" s="376" t="n">
        <f aca="false">INDEX('Unique Asset List'!$BS$4:$BY$100,MATCH($B41,'Unique Asset List'!$B$4:$B$100,0),MATCH($C$1,'Unique Asset List'!$BS$3:$BY$3,0))</f>
        <v>0.617682164779912</v>
      </c>
      <c r="AL41" s="39" t="n">
        <v>169</v>
      </c>
      <c r="AM41" s="378" t="n">
        <f aca="false">INDEX(Simulation!$B$6:$H$6,MATCH($A41,Simulation!$B$1:$H$1,0))*(1+AN41)^((DATE(X41,Y41,15)-DATE(2017,1,15))/365.5)</f>
        <v>3.5</v>
      </c>
      <c r="AN41" s="379" t="n">
        <v>0</v>
      </c>
      <c r="AO41" s="380" t="n">
        <v>0.1</v>
      </c>
      <c r="AP41" s="377" t="n">
        <v>0.82</v>
      </c>
      <c r="AQ41" s="379" t="n">
        <v>0</v>
      </c>
      <c r="AR41" s="377" t="n">
        <f aca="false">AP41</f>
        <v>0.82</v>
      </c>
      <c r="AS41" s="381" t="n">
        <v>1</v>
      </c>
      <c r="AT41" s="382" t="n">
        <f aca="false">INDEX('Unique Asset List'!S$4:S$59,MATCH($B41,_CompoundList,0))</f>
        <v>1</v>
      </c>
      <c r="AU41" s="382" t="n">
        <f aca="false">INDEX('Unique Asset List'!T$4:T$59,MATCH($B41,_CompoundList,0))</f>
        <v>1</v>
      </c>
      <c r="AV41" s="382" t="n">
        <f aca="false">INDEX('Unique Asset List'!U$4:U$59,MATCH($B41,_CompoundList,0))</f>
        <v>1</v>
      </c>
      <c r="AW41" s="382" t="n">
        <f aca="false">INDEX('Unique Asset List'!V$4:V$59,MATCH($B41,_CompoundList,0))</f>
        <v>1</v>
      </c>
      <c r="AX41" s="382" t="n">
        <f aca="false">INDEX('Unique Asset List'!W$4:W$59,MATCH($B41,_CompoundList,0))</f>
        <v>1</v>
      </c>
      <c r="AY41" s="382" t="n">
        <f aca="false">INDEX('Unique Asset List'!X$4:X$59,MATCH($B41,_CompoundList,0))</f>
        <v>1</v>
      </c>
      <c r="AZ41" s="382" t="n">
        <f aca="false">INDEX('Unique Asset List'!Y$4:Y$59,MATCH($B41,_CompoundList,0))</f>
        <v>1</v>
      </c>
      <c r="BA41" s="382" t="n">
        <f aca="false">INDEX('Unique Asset List'!Z$4:Z$59,MATCH($B41,_CompoundList,0))</f>
        <v>1</v>
      </c>
      <c r="BB41" s="382" t="n">
        <f aca="false">INDEX('Unique Asset List'!AA$4:AA$59,MATCH($B41,_CompoundList,0))</f>
        <v>1</v>
      </c>
      <c r="BC41" s="382" t="n">
        <f aca="false">INDEX('Unique Asset List'!AB$4:AB$59,MATCH($B41,_CompoundList,0))</f>
        <v>1</v>
      </c>
      <c r="BD41" s="382" t="n">
        <f aca="false">INDEX('Unique Asset List'!$A$4:$A$76,MATCH(B41,'Unique Asset List'!$B$4:$B$76,0))</f>
        <v>31</v>
      </c>
      <c r="BE41" s="386" t="n">
        <f aca="false">IF(C41="",BH41/$BH$7,0)</f>
        <v>0.020766813072029</v>
      </c>
      <c r="BF41" s="391" t="n">
        <f aca="false">BF38</f>
        <v>1.2</v>
      </c>
      <c r="BG41" s="386" t="n">
        <f aca="false">BF41/$BF$7</f>
        <v>0.0271493212669683</v>
      </c>
      <c r="BH41" s="392" t="n">
        <f aca="false">BG41^$X$4</f>
        <v>0.0110204345811144</v>
      </c>
      <c r="BI41" s="116"/>
    </row>
    <row r="42" customFormat="false" ht="15" hidden="false" customHeight="false" outlineLevel="0" collapsed="false">
      <c r="A42" s="39" t="str">
        <f aca="false">$C$1</f>
        <v>IT</v>
      </c>
      <c r="B42" s="39" t="s">
        <v>70</v>
      </c>
      <c r="C42" s="372"/>
      <c r="D42" s="39" t="s">
        <v>610</v>
      </c>
      <c r="E42" s="39"/>
      <c r="F42" s="39" t="str">
        <f aca="false">INDEX('Unique Asset List'!$D$4:$D$59,MATCH(B42,_CompoundList,0))</f>
        <v>PCD</v>
      </c>
      <c r="G42" s="373" t="n">
        <v>0</v>
      </c>
      <c r="H42" s="39" t="n">
        <v>2018</v>
      </c>
      <c r="I42" s="39" t="n">
        <v>6</v>
      </c>
      <c r="J42" s="374" t="n">
        <f aca="false">INDEX(PTRS!$D$6:$D$12,MATCH('6'!$F42,PTRS!$B$6:$B$12,0))</f>
        <v>0.1044225</v>
      </c>
      <c r="K42" s="186" t="n">
        <f aca="false">INDEX('Unique Asset List'!$I$4:$R$59,MATCH($B42,'Unique Asset List'!$B$4:$B$59,0),MATCH(K$8,'Unique Asset List'!$I$3:$R$3,0))</f>
        <v>0</v>
      </c>
      <c r="L42" s="186" t="n">
        <f aca="false">INDEX('Unique Asset List'!$I$4:$R$59,MATCH($B42,'Unique Asset List'!$B$4:$B$59,0),MATCH(L$8,'Unique Asset List'!$I$3:$R$3,0))</f>
        <v>0</v>
      </c>
      <c r="M42" s="186" t="n">
        <v>0</v>
      </c>
      <c r="N42" s="186" t="n">
        <f aca="false">INDEX('Unique Asset List'!$I$4:$R$59,MATCH($B42,'Unique Asset List'!$B$4:$B$59,0),MATCH(N$8,'Unique Asset List'!$I$3:$R$3,0))</f>
        <v>1</v>
      </c>
      <c r="O42" s="186" t="n">
        <f aca="false">INDEX('Unique Asset List'!$I$4:$R$59,MATCH($B42,'Unique Asset List'!$B$4:$B$59,0),MATCH(O$8,'Unique Asset List'!$I$3:$R$3,0))</f>
        <v>1</v>
      </c>
      <c r="P42" s="186" t="n">
        <f aca="false">INDEX('Unique Asset List'!$I$4:$R$59,MATCH($B42,'Unique Asset List'!$B$4:$B$59,0),MATCH(P$8,'Unique Asset List'!$I$3:$R$3,0))</f>
        <v>1</v>
      </c>
      <c r="Q42" s="186" t="n">
        <f aca="false">INDEX('Unique Asset List'!$I$4:$R$59,MATCH($B42,'Unique Asset List'!$B$4:$B$59,0),MATCH(Q$8,'Unique Asset List'!$I$3:$R$3,0))</f>
        <v>1</v>
      </c>
      <c r="R42" s="186" t="n">
        <f aca="false">INDEX('Unique Asset List'!$I$4:$R$59,MATCH($B42,'Unique Asset List'!$B$4:$B$59,0),MATCH(R$8,'Unique Asset List'!$I$3:$R$3,0))</f>
        <v>1</v>
      </c>
      <c r="S42" s="186" t="n">
        <f aca="false">INDEX('Unique Asset List'!$I$4:$R$59,MATCH($B42,'Unique Asset List'!$B$4:$B$59,0),MATCH(S$8,'Unique Asset List'!$I$3:$R$3,0))</f>
        <v>1</v>
      </c>
      <c r="T42" s="186" t="s">
        <v>67</v>
      </c>
      <c r="U42" s="186" t="n">
        <f aca="false">BE42/$BE$7</f>
        <v>0.31810829150682</v>
      </c>
      <c r="V42" s="186" t="n">
        <v>1</v>
      </c>
      <c r="W42" s="39" t="str">
        <f aca="false">INDEX('Unique Asset List'!$C$4:$C$76,MATCH($B42,'Unique Asset List'!$B$4:$B$76,0))</f>
        <v>NME3</v>
      </c>
      <c r="X42" s="39" t="n">
        <f aca="false">INDEX('Unique Asset List'!$AC$4:$AI$59,MATCH('6'!$B42,'Unique Asset List'!$B$4:$B$59,0),MATCH('6'!$C$1,'Unique Asset List'!$AC$3:$AI$3,0))</f>
        <v>2042</v>
      </c>
      <c r="Y42" s="39" t="n">
        <f aca="false">INDEX('Unique Asset List'!$AJ$4:$AP$59,MATCH('6'!$B42,'Unique Asset List'!$B$4:$B$59,0),MATCH('6'!$C$1,'Unique Asset List'!$AJ$3:$AP$3,0))</f>
        <v>6.99999999999909</v>
      </c>
      <c r="Z42" s="39" t="n">
        <f aca="false">INDEX('Unique Asset List'!$AX$4:$BD$59,MATCH('6'!$B42,'Unique Asset List'!$B$4:$B$59,0),MATCH('6'!$C$1,'Unique Asset List'!$AX$3:$BD$3,0))</f>
        <v>2053</v>
      </c>
      <c r="AA42" s="39" t="n">
        <f aca="false">INDEX('Unique Asset List'!$BE$4:$BK$59,MATCH('6'!$B42,'Unique Asset List'!$B$4:$B$59,0),MATCH('6'!$C$1,'Unique Asset List'!$BE$3:$BK$3,0))</f>
        <v>6</v>
      </c>
      <c r="AB42" s="375" t="n">
        <f aca="false">AB39</f>
        <v>2.81</v>
      </c>
      <c r="AC42" s="375" t="n">
        <v>1.0028454</v>
      </c>
      <c r="AD42" s="375" t="n">
        <v>0.561</v>
      </c>
      <c r="AE42" s="376" t="n">
        <f aca="false">INDEX('Unique Asset List'!$CN$4:$CT$100,MATCH($B42,'Unique Asset List'!$B$4:$B$100,0),MATCH($C$1,'Unique Asset List'!$CN$3:$CT$3,0))</f>
        <v>0.18</v>
      </c>
      <c r="AF42" s="376" t="n">
        <f aca="false">INDEX('Unique Asset List'!$CU$4:$DA$100,MATCH($B42,'Unique Asset List'!$B$4:$B$100,0),MATCH($C$1,'Unique Asset List'!$CU$3:$DA$3,0))</f>
        <v>0.32</v>
      </c>
      <c r="AG42" s="376" t="n">
        <f aca="false">INDEX('Unique Asset List'!$BZ$4:$CF$100,MATCH($B42,'Unique Asset List'!$B$4:$B$100,0),MATCH($C$1,'Unique Asset List'!$BZ$3:$CF$3,0))</f>
        <v>0.18</v>
      </c>
      <c r="AH42" s="376" t="n">
        <f aca="false">INDEX('Unique Asset List'!$CG$4:$CM$100,MATCH($B42,'Unique Asset List'!$B$4:$B$100,0),MATCH($C$1,'Unique Asset List'!$CG$3:$CM$3,0))</f>
        <v>0.32</v>
      </c>
      <c r="AI42" s="377" t="n">
        <v>0.961879633498678</v>
      </c>
      <c r="AJ42" s="376" t="n">
        <f aca="false">INDEX('Unique Asset List'!$BL$4:$BR$100,MATCH($B42,'Unique Asset List'!$B$4:$B$100,0),MATCH($C$1,'Unique Asset List'!$BL$3:$BR$3,0))</f>
        <v>0.323142843416298</v>
      </c>
      <c r="AK42" s="376" t="n">
        <f aca="false">INDEX('Unique Asset List'!$BS$4:$BY$100,MATCH($B42,'Unique Asset List'!$B$4:$B$100,0),MATCH($C$1,'Unique Asset List'!$BS$3:$BY$3,0))</f>
        <v>0.617682164779912</v>
      </c>
      <c r="AL42" s="39" t="n">
        <v>169</v>
      </c>
      <c r="AM42" s="378" t="n">
        <f aca="false">INDEX(Simulation!$B$6:$H$6,MATCH($A42,Simulation!$B$1:$H$1,0))*(1+AN42)^((DATE(X42,Y42,15)-DATE(2017,1,15))/365.5)</f>
        <v>3.5</v>
      </c>
      <c r="AN42" s="379" t="n">
        <v>0</v>
      </c>
      <c r="AO42" s="380" t="n">
        <v>0.1</v>
      </c>
      <c r="AP42" s="377" t="n">
        <v>0.82</v>
      </c>
      <c r="AQ42" s="379" t="n">
        <v>0</v>
      </c>
      <c r="AR42" s="377" t="n">
        <f aca="false">AP42</f>
        <v>0.82</v>
      </c>
      <c r="AS42" s="381" t="n">
        <v>1</v>
      </c>
      <c r="AT42" s="382" t="n">
        <f aca="false">INDEX('Unique Asset List'!S$4:S$59,MATCH($B42,_CompoundList,0))</f>
        <v>1</v>
      </c>
      <c r="AU42" s="382" t="n">
        <f aca="false">INDEX('Unique Asset List'!T$4:T$59,MATCH($B42,_CompoundList,0))</f>
        <v>1</v>
      </c>
      <c r="AV42" s="382" t="n">
        <f aca="false">INDEX('Unique Asset List'!U$4:U$59,MATCH($B42,_CompoundList,0))</f>
        <v>1</v>
      </c>
      <c r="AW42" s="382" t="n">
        <f aca="false">INDEX('Unique Asset List'!V$4:V$59,MATCH($B42,_CompoundList,0))</f>
        <v>1</v>
      </c>
      <c r="AX42" s="382" t="n">
        <f aca="false">INDEX('Unique Asset List'!W$4:W$59,MATCH($B42,_CompoundList,0))</f>
        <v>1</v>
      </c>
      <c r="AY42" s="382" t="n">
        <f aca="false">INDEX('Unique Asset List'!X$4:X$59,MATCH($B42,_CompoundList,0))</f>
        <v>1</v>
      </c>
      <c r="AZ42" s="382" t="n">
        <f aca="false">INDEX('Unique Asset List'!Y$4:Y$59,MATCH($B42,_CompoundList,0))</f>
        <v>1</v>
      </c>
      <c r="BA42" s="382" t="n">
        <f aca="false">INDEX('Unique Asset List'!Z$4:Z$59,MATCH($B42,_CompoundList,0))</f>
        <v>1</v>
      </c>
      <c r="BB42" s="382" t="n">
        <f aca="false">INDEX('Unique Asset List'!AA$4:AA$59,MATCH($B42,_CompoundList,0))</f>
        <v>1</v>
      </c>
      <c r="BC42" s="382" t="n">
        <f aca="false">INDEX('Unique Asset List'!AB$4:AB$59,MATCH($B42,_CompoundList,0))</f>
        <v>1</v>
      </c>
      <c r="BD42" s="382" t="n">
        <f aca="false">INDEX('Unique Asset List'!$A$4:$A$76,MATCH(B42,'Unique Asset List'!$B$4:$B$76,0))</f>
        <v>32</v>
      </c>
      <c r="BE42" s="386" t="n">
        <f aca="false">IF(C42="",BH42/$BH$7,0)</f>
        <v>0.020766813072029</v>
      </c>
      <c r="BF42" s="391" t="n">
        <f aca="false">BF39</f>
        <v>1.2</v>
      </c>
      <c r="BG42" s="386" t="n">
        <f aca="false">BF42/$BF$7</f>
        <v>0.0271493212669683</v>
      </c>
      <c r="BH42" s="392" t="n">
        <f aca="false">BG42^$X$4</f>
        <v>0.0110204345811144</v>
      </c>
      <c r="BI42" s="116"/>
    </row>
  </sheetData>
  <mergeCells count="7">
    <mergeCell ref="A1:B1"/>
    <mergeCell ref="F1:I1"/>
    <mergeCell ref="J1:S1"/>
    <mergeCell ref="T1:W1"/>
    <mergeCell ref="T2:W2"/>
    <mergeCell ref="T3:W3"/>
    <mergeCell ref="T4:W4"/>
  </mergeCells>
  <dataValidations count="3">
    <dataValidation allowBlank="true" operator="between" showDropDown="false" showErrorMessage="true" showInputMessage="true" sqref="C5" type="list">
      <formula1>"ON,OFF"</formula1>
      <formula2>0</formula2>
    </dataValidation>
    <dataValidation allowBlank="true" operator="between" showDropDown="false" showErrorMessage="true" showInputMessage="true" sqref="C1" type="list">
      <formula1>"US,FR,DE,ES,IT,UK,JP"</formula1>
      <formula2>0</formula2>
    </dataValidation>
    <dataValidation allowBlank="true" operator="between" showDropDown="false" showErrorMessage="true" showInputMessage="true" sqref="J1:S1" type="list">
      <formula1>'Unique Asset List'!$I$3:$R$3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H42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G9" activeCellId="0" sqref="G9"/>
    </sheetView>
  </sheetViews>
  <sheetFormatPr defaultRowHeight="15" zeroHeight="false" outlineLevelRow="0" outlineLevelCol="0"/>
  <cols>
    <col collapsed="false" customWidth="true" hidden="false" outlineLevel="0" max="1" min="1" style="0" width="7.57"/>
    <col collapsed="false" customWidth="true" hidden="false" outlineLevel="0" max="2" min="2" style="0" width="25.29"/>
    <col collapsed="false" customWidth="true" hidden="false" outlineLevel="0" max="3" min="3" style="0" width="5.14"/>
    <col collapsed="false" customWidth="true" hidden="false" outlineLevel="0" max="4" min="4" style="0" width="11.86"/>
    <col collapsed="false" customWidth="true" hidden="false" outlineLevel="0" max="6" min="5" style="0" width="9"/>
    <col collapsed="false" customWidth="true" hidden="false" outlineLevel="0" max="7" min="7" style="0" width="4.57"/>
    <col collapsed="false" customWidth="true" hidden="false" outlineLevel="0" max="8" min="8" style="0" width="6.01"/>
    <col collapsed="false" customWidth="true" hidden="false" outlineLevel="0" max="9" min="9" style="0" width="2.99"/>
    <col collapsed="false" customWidth="true" hidden="false" outlineLevel="0" max="12" min="10" style="0" width="4.86"/>
    <col collapsed="false" customWidth="true" hidden="false" outlineLevel="0" max="13" min="13" style="0" width="5.14"/>
    <col collapsed="false" customWidth="true" hidden="false" outlineLevel="0" max="14" min="14" style="0" width="4.86"/>
    <col collapsed="false" customWidth="true" hidden="false" outlineLevel="0" max="15" min="15" style="0" width="5.14"/>
    <col collapsed="false" customWidth="true" hidden="false" outlineLevel="0" max="19" min="16" style="0" width="4.86"/>
    <col collapsed="false" customWidth="true" hidden="false" outlineLevel="0" max="20" min="20" style="0" width="21.71"/>
    <col collapsed="false" customWidth="true" hidden="false" outlineLevel="0" max="21" min="21" style="0" width="4.86"/>
    <col collapsed="false" customWidth="true" hidden="false" outlineLevel="0" max="22" min="22" style="0" width="5.57"/>
    <col collapsed="false" customWidth="true" hidden="false" outlineLevel="0" max="23" min="23" style="0" width="9.42"/>
    <col collapsed="false" customWidth="true" hidden="false" outlineLevel="0" max="24" min="24" style="0" width="4.57"/>
    <col collapsed="false" customWidth="true" hidden="false" outlineLevel="0" max="25" min="25" style="0" width="2.99"/>
    <col collapsed="false" customWidth="true" hidden="false" outlineLevel="0" max="26" min="26" style="0" width="4.57"/>
    <col collapsed="false" customWidth="true" hidden="false" outlineLevel="0" max="27" min="27" style="0" width="2.99"/>
    <col collapsed="false" customWidth="true" hidden="false" outlineLevel="0" max="34" min="28" style="0" width="4.14"/>
    <col collapsed="false" customWidth="true" hidden="false" outlineLevel="0" max="35" min="35" style="0" width="4.43"/>
    <col collapsed="false" customWidth="true" hidden="false" outlineLevel="0" max="36" min="36" style="0" width="3.86"/>
    <col collapsed="false" customWidth="true" hidden="false" outlineLevel="0" max="37" min="37" style="0" width="4.43"/>
    <col collapsed="false" customWidth="true" hidden="false" outlineLevel="0" max="38" min="38" style="344" width="5.28"/>
    <col collapsed="false" customWidth="true" hidden="false" outlineLevel="0" max="39" min="39" style="344" width="5.7"/>
    <col collapsed="false" customWidth="true" hidden="false" outlineLevel="0" max="40" min="40" style="344" width="4.86"/>
    <col collapsed="false" customWidth="true" hidden="false" outlineLevel="0" max="41" min="41" style="344" width="3.86"/>
    <col collapsed="false" customWidth="true" hidden="false" outlineLevel="0" max="42" min="42" style="0" width="4.86"/>
    <col collapsed="false" customWidth="true" hidden="false" outlineLevel="0" max="43" min="43" style="344" width="5.7"/>
    <col collapsed="false" customWidth="true" hidden="false" outlineLevel="0" max="44" min="44" style="0" width="4.86"/>
    <col collapsed="false" customWidth="true" hidden="false" outlineLevel="0" max="45" min="45" style="0" width="4.43"/>
    <col collapsed="false" customWidth="true" hidden="false" outlineLevel="0" max="55" min="46" style="0" width="2.85"/>
    <col collapsed="false" customWidth="true" hidden="false" outlineLevel="0" max="56" min="56" style="0" width="3.29"/>
    <col collapsed="false" customWidth="true" hidden="false" outlineLevel="0" max="57" min="57" style="345" width="6.57"/>
    <col collapsed="false" customWidth="true" hidden="false" outlineLevel="0" max="58" min="58" style="345" width="5.01"/>
    <col collapsed="false" customWidth="true" hidden="false" outlineLevel="0" max="59" min="59" style="345" width="6.57"/>
    <col collapsed="false" customWidth="true" hidden="false" outlineLevel="0" max="60" min="60" style="345" width="5.86"/>
    <col collapsed="false" customWidth="true" hidden="false" outlineLevel="0" max="1025" min="61" style="0" width="8.67"/>
  </cols>
  <sheetData>
    <row r="1" customFormat="false" ht="15" hidden="false" customHeight="false" outlineLevel="0" collapsed="false">
      <c r="A1" s="346" t="s">
        <v>822</v>
      </c>
      <c r="B1" s="346"/>
      <c r="C1" s="347" t="s">
        <v>126</v>
      </c>
      <c r="D1" s="348"/>
      <c r="E1" s="348"/>
      <c r="F1" s="349" t="s">
        <v>823</v>
      </c>
      <c r="G1" s="349"/>
      <c r="H1" s="349"/>
      <c r="I1" s="349"/>
      <c r="J1" s="350" t="str">
        <f aca="false">'Unique Asset List'!I2</f>
        <v>Portfolio 190214</v>
      </c>
      <c r="K1" s="350"/>
      <c r="L1" s="350"/>
      <c r="M1" s="350"/>
      <c r="N1" s="350"/>
      <c r="O1" s="350"/>
      <c r="P1" s="350"/>
      <c r="Q1" s="350"/>
      <c r="R1" s="350"/>
      <c r="S1" s="350"/>
      <c r="T1" s="346" t="s">
        <v>824</v>
      </c>
      <c r="U1" s="346"/>
      <c r="V1" s="346"/>
      <c r="W1" s="346"/>
      <c r="X1" s="351" t="n">
        <v>3</v>
      </c>
      <c r="BF1" s="352"/>
    </row>
    <row r="2" customFormat="false" ht="15" hidden="false" customHeight="false" outlineLevel="0" collapsed="false">
      <c r="B2" s="0" t="s">
        <v>825</v>
      </c>
      <c r="C2" s="353" t="n">
        <v>3</v>
      </c>
      <c r="T2" s="346" t="s">
        <v>826</v>
      </c>
      <c r="U2" s="346"/>
      <c r="V2" s="346"/>
      <c r="W2" s="346"/>
      <c r="X2" s="351" t="n">
        <v>0.2</v>
      </c>
      <c r="BF2" s="352"/>
    </row>
    <row r="3" customFormat="false" ht="15" hidden="false" customHeight="false" outlineLevel="0" collapsed="false">
      <c r="B3" s="0" t="s">
        <v>827</v>
      </c>
      <c r="C3" s="353" t="n">
        <v>2</v>
      </c>
      <c r="T3" s="346" t="s">
        <v>828</v>
      </c>
      <c r="U3" s="346"/>
      <c r="V3" s="346"/>
      <c r="W3" s="346"/>
      <c r="X3" s="351" t="n">
        <v>-0.5</v>
      </c>
      <c r="BF3" s="352"/>
    </row>
    <row r="4" customFormat="false" ht="15" hidden="false" customHeight="false" outlineLevel="0" collapsed="false">
      <c r="B4" s="0" t="s">
        <v>829</v>
      </c>
      <c r="C4" s="355" t="n">
        <v>0.01</v>
      </c>
      <c r="T4" s="346" t="s">
        <v>830</v>
      </c>
      <c r="U4" s="346"/>
      <c r="V4" s="346"/>
      <c r="W4" s="346"/>
      <c r="X4" s="356" t="n">
        <v>1.25</v>
      </c>
      <c r="BF4" s="352"/>
    </row>
    <row r="5" customFormat="false" ht="15" hidden="false" customHeight="false" outlineLevel="0" collapsed="false">
      <c r="B5" s="0" t="s">
        <v>831</v>
      </c>
      <c r="C5" s="356" t="s">
        <v>832</v>
      </c>
      <c r="D5" s="357"/>
      <c r="G5" s="393"/>
      <c r="U5" s="358"/>
      <c r="V5" s="359"/>
      <c r="BF5" s="352"/>
    </row>
    <row r="6" customFormat="false" ht="15" hidden="false" customHeight="false" outlineLevel="0" collapsed="false">
      <c r="G6" s="393"/>
      <c r="BF6" s="352"/>
    </row>
    <row r="7" customFormat="false" ht="15" hidden="false" customHeight="false" outlineLevel="0" collapsed="false">
      <c r="G7" s="359"/>
      <c r="BE7" s="361" t="n">
        <f aca="false">MAX(BE9:BE42)</f>
        <v>0.0533710570697603</v>
      </c>
      <c r="BF7" s="362" t="n">
        <f aca="false">SUMIF($C$21:$C$40,"",BF9:BF42)</f>
        <v>56.8</v>
      </c>
      <c r="BG7" s="390"/>
      <c r="BH7" s="364" t="n">
        <f aca="false">SUMIF($C$21:$C$40,"",BH9:BH42)</f>
        <v>0.474417110667105</v>
      </c>
    </row>
    <row r="8" customFormat="false" ht="104.25" hidden="false" customHeight="true" outlineLevel="0" collapsed="false">
      <c r="A8" s="366" t="s">
        <v>128</v>
      </c>
      <c r="B8" s="366" t="s">
        <v>833</v>
      </c>
      <c r="C8" s="367" t="s">
        <v>834</v>
      </c>
      <c r="D8" s="367" t="s">
        <v>547</v>
      </c>
      <c r="E8" s="367" t="s">
        <v>548</v>
      </c>
      <c r="F8" s="367" t="s">
        <v>546</v>
      </c>
      <c r="G8" s="367" t="s">
        <v>835</v>
      </c>
      <c r="H8" s="367" t="s">
        <v>836</v>
      </c>
      <c r="I8" s="367" t="s">
        <v>837</v>
      </c>
      <c r="J8" s="368" t="str">
        <f aca="false" t="array" ref="J8:S8">'Unique Asset List'!I3:R3</f>
        <v>Benchmark</v>
      </c>
      <c r="K8" s="368" t="str">
        <v>Esketamine Clean</v>
      </c>
      <c r="L8" s="368" t="str">
        <v>Esketamine + Seltorexant Clean</v>
      </c>
      <c r="M8" s="368" t="str">
        <v>2018 Adjusted Benchmark Scenario</v>
      </c>
      <c r="N8" s="368" t="str">
        <v>Portfolio 190214</v>
      </c>
      <c r="O8" s="368" t="str">
        <v>Esketamine + Selt=0 Faah=0</v>
      </c>
      <c r="P8" s="368" t="str">
        <v>Esketamine + Selt=1 Faah=0</v>
      </c>
      <c r="Q8" s="368" t="str">
        <v>Esketamine + Selt=0 Faah=1</v>
      </c>
      <c r="R8" s="368" t="str">
        <v>Esketamine + Selt=1 Faah=1</v>
      </c>
      <c r="S8" s="368" t="str">
        <v>Scenario Sage217=ON Selt+Faah=OFF</v>
      </c>
      <c r="T8" s="367" t="s">
        <v>838</v>
      </c>
      <c r="U8" s="367" t="s">
        <v>650</v>
      </c>
      <c r="V8" s="367" t="s">
        <v>839</v>
      </c>
      <c r="W8" s="367" t="s">
        <v>840</v>
      </c>
      <c r="X8" s="367" t="s">
        <v>512</v>
      </c>
      <c r="Y8" s="367" t="s">
        <v>513</v>
      </c>
      <c r="Z8" s="367" t="s">
        <v>514</v>
      </c>
      <c r="AA8" s="367" t="s">
        <v>515</v>
      </c>
      <c r="AB8" s="367" t="s">
        <v>135</v>
      </c>
      <c r="AC8" s="367" t="s">
        <v>136</v>
      </c>
      <c r="AD8" s="367" t="s">
        <v>137</v>
      </c>
      <c r="AE8" s="367" t="s">
        <v>841</v>
      </c>
      <c r="AF8" s="367" t="s">
        <v>842</v>
      </c>
      <c r="AG8" s="367" t="s">
        <v>539</v>
      </c>
      <c r="AH8" s="367" t="s">
        <v>540</v>
      </c>
      <c r="AI8" s="367" t="s">
        <v>843</v>
      </c>
      <c r="AJ8" s="367" t="s">
        <v>537</v>
      </c>
      <c r="AK8" s="367" t="s">
        <v>538</v>
      </c>
      <c r="AL8" s="367" t="s">
        <v>844</v>
      </c>
      <c r="AM8" s="367" t="s">
        <v>845</v>
      </c>
      <c r="AN8" s="367" t="s">
        <v>846</v>
      </c>
      <c r="AO8" s="367" t="s">
        <v>847</v>
      </c>
      <c r="AP8" s="367" t="s">
        <v>848</v>
      </c>
      <c r="AQ8" s="367" t="s">
        <v>849</v>
      </c>
      <c r="AR8" s="367" t="s">
        <v>850</v>
      </c>
      <c r="AS8" s="367" t="s">
        <v>851</v>
      </c>
      <c r="AT8" s="367" t="str">
        <f aca="false" t="array" ref="AT8:BC8">'Unique Asset List'!S3:AB3</f>
        <v>Scenario Spravato Only</v>
      </c>
      <c r="AU8" s="367" t="str">
        <v>Scenario Spravato + Seltorexant</v>
      </c>
      <c r="AV8" s="367" t="str">
        <v>Scenario Spravato + FAAHi</v>
      </c>
      <c r="AW8" s="367" t="str">
        <v>Scenario Spravato + Seltorexant + FAAHi</v>
      </c>
      <c r="AX8" s="367" t="str">
        <v>Scenario 185819579029920</v>
      </c>
      <c r="AY8" s="367" t="str">
        <v>Sceanario Random Iteration 6</v>
      </c>
      <c r="AZ8" s="367" t="str">
        <v>Scenario Random Iteration 7</v>
      </c>
      <c r="BA8" s="367" t="str">
        <v>Scenario Random Iteration 8</v>
      </c>
      <c r="BB8" s="367" t="str">
        <v>Scenario Random Iteration 9</v>
      </c>
      <c r="BC8" s="367" t="str">
        <v>Scenario Random Iteration 10</v>
      </c>
      <c r="BD8" s="367" t="s">
        <v>852</v>
      </c>
      <c r="BE8" s="371" t="s">
        <v>853</v>
      </c>
      <c r="BF8" s="371" t="s">
        <v>138</v>
      </c>
      <c r="BG8" s="371" t="s">
        <v>854</v>
      </c>
      <c r="BH8" s="371" t="s">
        <v>855</v>
      </c>
    </row>
    <row r="9" customFormat="false" ht="15" hidden="false" customHeight="false" outlineLevel="0" collapsed="false">
      <c r="A9" s="39" t="str">
        <f aca="false">$C$1</f>
        <v>ES</v>
      </c>
      <c r="B9" s="39" t="s">
        <v>71</v>
      </c>
      <c r="C9" s="372"/>
      <c r="D9" s="39" t="s">
        <v>592</v>
      </c>
      <c r="E9" s="39"/>
      <c r="F9" s="39" t="s">
        <v>579</v>
      </c>
      <c r="G9" s="373" t="n">
        <f aca="false">1/12</f>
        <v>0.0833333333333333</v>
      </c>
      <c r="H9" s="39" t="n">
        <v>2018</v>
      </c>
      <c r="I9" s="39" t="n">
        <v>6</v>
      </c>
      <c r="J9" s="374" t="n">
        <v>1</v>
      </c>
      <c r="K9" s="186" t="n">
        <v>1</v>
      </c>
      <c r="L9" s="186" t="n">
        <v>1</v>
      </c>
      <c r="M9" s="186" t="n">
        <v>1</v>
      </c>
      <c r="N9" s="186" t="n">
        <v>1</v>
      </c>
      <c r="O9" s="186" t="n">
        <v>1</v>
      </c>
      <c r="P9" s="186" t="n">
        <v>1</v>
      </c>
      <c r="Q9" s="186" t="n">
        <v>1</v>
      </c>
      <c r="R9" s="186" t="n">
        <v>1</v>
      </c>
      <c r="S9" s="186" t="n">
        <v>1</v>
      </c>
      <c r="T9" s="186"/>
      <c r="U9" s="186" t="n">
        <f aca="false">BE9/$BE$7</f>
        <v>1</v>
      </c>
      <c r="V9" s="186" t="n">
        <v>1</v>
      </c>
      <c r="W9" s="39" t="str">
        <f aca="false">INDEX('Unique Asset List'!$C$4:$C$76,MATCH($B9,'Unique Asset List'!$B$4:$B$76,0))</f>
        <v>TCA</v>
      </c>
      <c r="X9" s="39" t="n">
        <f aca="false">INDEX('Unique Asset List'!$AC$4:$AI$100,MATCH($B9,'Unique Asset List'!$B$4:$B$100,0),MATCH($C$1,'Unique Asset List'!$AC$3:$AI$3,0))</f>
        <v>2010</v>
      </c>
      <c r="Y9" s="39" t="n">
        <f aca="false">INDEX('Unique Asset List'!$AJ$4:$AP$100,MATCH($B9,'Unique Asset List'!$B$4:$B$100,0),MATCH($C$1,'Unique Asset List'!$AJ$3:$AP$3,0))</f>
        <v>10</v>
      </c>
      <c r="Z9" s="39" t="n">
        <f aca="false">INDEX('Unique Asset List'!$AX$4:$BD$100,MATCH($B9,'Unique Asset List'!$B$4:$B$100,0),MATCH($C$1,'Unique Asset List'!$AX$3:$BD$3,0))</f>
        <v>2020</v>
      </c>
      <c r="AA9" s="39" t="n">
        <f aca="false">INDEX('Unique Asset List'!$BE$4:$BK$100,MATCH($B9,'Unique Asset List'!$B$4:$B$100,0),MATCH($C$1,'Unique Asset List'!$BE$3:$BK$3,0))</f>
        <v>10</v>
      </c>
      <c r="AB9" s="375" t="n">
        <f aca="false">INDEX('ES-Efficacy Acceptability'!$C$12:$C$52,MATCH($B9,'ES-Efficacy Acceptability'!$B$12:$B$52,0))</f>
        <v>1.2469094</v>
      </c>
      <c r="AC9" s="375" t="n">
        <f aca="false">INDEX('ES-Efficacy Acceptability'!$E$12:$E$52,MATCH($B9,'ES-Efficacy Acceptability'!$B$12:$B$52,0))</f>
        <v>0.6481322</v>
      </c>
      <c r="AD9" s="375" t="n">
        <f aca="false">INDEX('ES-Efficacy Acceptability'!$F$12:$F$52,MATCH($B9,'ES-Efficacy Acceptability'!$B$12:$B$52,0))</f>
        <v>0.38188783578</v>
      </c>
      <c r="AE9" s="376" t="n">
        <f aca="false">INDEX('Unique Asset List'!$CN$4:$CT$100,MATCH($B9,'Unique Asset List'!$B$4:$B$100,0),MATCH($C$1,'Unique Asset List'!$CN$3:$CT$3,0))</f>
        <v>0.08</v>
      </c>
      <c r="AF9" s="376" t="n">
        <f aca="false">INDEX('Unique Asset List'!$CU$4:$DA$100,MATCH($B9,'Unique Asset List'!$B$4:$B$100,0),MATCH($C$1,'Unique Asset List'!$CU$3:$DA$3,0))</f>
        <v>0.42</v>
      </c>
      <c r="AG9" s="376" t="n">
        <f aca="false">INDEX('Unique Asset List'!$BZ$4:$CF$100,MATCH($B9,'Unique Asset List'!$B$4:$B$100,0),MATCH($C$1,'Unique Asset List'!$BZ$3:$CF$3,0))</f>
        <v>0.08</v>
      </c>
      <c r="AH9" s="376" t="n">
        <f aca="false">INDEX('Unique Asset List'!$CG$4:$CM$100,MATCH($B9,'Unique Asset List'!$B$4:$B$100,0),MATCH($C$1,'Unique Asset List'!$CG$3:$CM$3,0))</f>
        <v>0.42</v>
      </c>
      <c r="AI9" s="377" t="n">
        <v>0.961879633498678</v>
      </c>
      <c r="AJ9" s="376" t="n">
        <f aca="false">INDEX('Unique Asset List'!$BL$4:$BR$100,MATCH($B9,'Unique Asset List'!$B$4:$B$100,0),MATCH($C$1,'Unique Asset List'!$BL$3:$BR$3,0))</f>
        <v>1.29444963522019</v>
      </c>
      <c r="AK9" s="376" t="n">
        <f aca="false">INDEX('Unique Asset List'!$BS$4:$BY$100,MATCH($B9,'Unique Asset List'!$B$4:$B$100,0),MATCH($C$1,'Unique Asset List'!$BS$3:$BY$3,0))</f>
        <v>-1.44253500467096</v>
      </c>
      <c r="AL9" s="39" t="n">
        <v>169</v>
      </c>
      <c r="AM9" s="378" t="n">
        <f aca="false">INDEX(Simulation!$B$6:$H$6,MATCH($A9,Simulation!$B$1:$H$1,0))*(1+AN9)^((DATE(X9,Y9,15)-DATE(2017,1,15))/365.5)</f>
        <v>3.5</v>
      </c>
      <c r="AN9" s="379" t="n">
        <v>0</v>
      </c>
      <c r="AO9" s="380" t="n">
        <v>0.1</v>
      </c>
      <c r="AP9" s="377" t="n">
        <v>0.82</v>
      </c>
      <c r="AQ9" s="379" t="n">
        <v>0</v>
      </c>
      <c r="AR9" s="377" t="n">
        <f aca="false">AP9</f>
        <v>0.82</v>
      </c>
      <c r="AS9" s="381" t="n">
        <v>1</v>
      </c>
      <c r="AT9" s="382" t="n">
        <v>1</v>
      </c>
      <c r="AU9" s="382" t="n">
        <v>1</v>
      </c>
      <c r="AV9" s="382" t="n">
        <v>1</v>
      </c>
      <c r="AW9" s="382" t="n">
        <v>1</v>
      </c>
      <c r="AX9" s="382" t="n">
        <v>1</v>
      </c>
      <c r="AY9" s="382" t="n">
        <v>1</v>
      </c>
      <c r="AZ9" s="382" t="n">
        <v>1</v>
      </c>
      <c r="BA9" s="382" t="n">
        <v>1</v>
      </c>
      <c r="BB9" s="382" t="n">
        <v>1</v>
      </c>
      <c r="BC9" s="382" t="n">
        <v>1</v>
      </c>
      <c r="BD9" s="382" t="n">
        <f aca="false">INDEX('Unique Asset List'!$A$4:$A$76,MATCH(B9,'Unique Asset List'!$B$4:$B$76,0))</f>
        <v>76</v>
      </c>
      <c r="BE9" s="386" t="n">
        <f aca="false">IF(C9="",BH9/$BH$7,0)</f>
        <v>0.0533710570697603</v>
      </c>
      <c r="BF9" s="391" t="n">
        <f aca="false">INDEX('ES-Efficacy Acceptability'!$G$12:$G$52,MATCH($B9,'ES-Efficacy Acceptability'!$B$12:$B$52,0))</f>
        <v>3</v>
      </c>
      <c r="BG9" s="386" t="n">
        <f aca="false">BF9/$BF$7</f>
        <v>0.0528169014084507</v>
      </c>
      <c r="BH9" s="392" t="n">
        <f aca="false">BG9^$X$4</f>
        <v>0.0253201426882848</v>
      </c>
    </row>
    <row r="10" customFormat="false" ht="15" hidden="false" customHeight="false" outlineLevel="0" collapsed="false">
      <c r="A10" s="39" t="str">
        <f aca="false">$C$1</f>
        <v>ES</v>
      </c>
      <c r="B10" s="39" t="s">
        <v>72</v>
      </c>
      <c r="C10" s="372"/>
      <c r="D10" s="39" t="s">
        <v>592</v>
      </c>
      <c r="E10" s="39"/>
      <c r="F10" s="39" t="s">
        <v>579</v>
      </c>
      <c r="G10" s="373" t="n">
        <f aca="false">1/12</f>
        <v>0.0833333333333333</v>
      </c>
      <c r="H10" s="39" t="n">
        <v>2018</v>
      </c>
      <c r="I10" s="39" t="n">
        <v>6</v>
      </c>
      <c r="J10" s="374" t="n">
        <v>1</v>
      </c>
      <c r="K10" s="186" t="n">
        <v>1</v>
      </c>
      <c r="L10" s="186" t="n">
        <v>1</v>
      </c>
      <c r="M10" s="186" t="n">
        <v>1</v>
      </c>
      <c r="N10" s="186" t="n">
        <v>1</v>
      </c>
      <c r="O10" s="186" t="n">
        <v>1</v>
      </c>
      <c r="P10" s="186" t="n">
        <v>1</v>
      </c>
      <c r="Q10" s="186" t="n">
        <v>1</v>
      </c>
      <c r="R10" s="186" t="n">
        <v>1</v>
      </c>
      <c r="S10" s="186" t="n">
        <v>1</v>
      </c>
      <c r="T10" s="186"/>
      <c r="U10" s="186" t="n">
        <f aca="false">BE10/$BE$7</f>
        <v>1</v>
      </c>
      <c r="V10" s="186" t="n">
        <v>1</v>
      </c>
      <c r="W10" s="39" t="str">
        <f aca="false">INDEX('Unique Asset List'!$C$4:$C$76,MATCH($B10,'Unique Asset List'!$B$4:$B$76,0))</f>
        <v>Benzo</v>
      </c>
      <c r="X10" s="39" t="n">
        <f aca="false">INDEX('Unique Asset List'!$AC$4:$AI$100,MATCH($B10,'Unique Asset List'!$B$4:$B$100,0),MATCH($C$1,'Unique Asset List'!$AC$3:$AI$3,0))</f>
        <v>1972</v>
      </c>
      <c r="Y10" s="39" t="n">
        <f aca="false">INDEX('Unique Asset List'!$AJ$4:$AP$100,MATCH($B10,'Unique Asset List'!$B$4:$B$100,0),MATCH($C$1,'Unique Asset List'!$AJ$3:$AP$3,0))</f>
        <v>2</v>
      </c>
      <c r="Z10" s="39" t="n">
        <f aca="false">INDEX('Unique Asset List'!$AX$4:$BD$100,MATCH($B10,'Unique Asset List'!$B$4:$B$100,0),MATCH($C$1,'Unique Asset List'!$AX$3:$BD$3,0))</f>
        <v>1982</v>
      </c>
      <c r="AA10" s="39" t="n">
        <f aca="false">INDEX('Unique Asset List'!$BE$4:$BK$100,MATCH($B10,'Unique Asset List'!$B$4:$B$100,0),MATCH($C$1,'Unique Asset List'!$BE$3:$BK$3,0))</f>
        <v>2</v>
      </c>
      <c r="AB10" s="375" t="n">
        <f aca="false">INDEX('ES-Efficacy Acceptability'!$C$12:$C$52,MATCH($B10,'ES-Efficacy Acceptability'!$B$12:$B$52,0))</f>
        <v>2.2299598</v>
      </c>
      <c r="AC10" s="375" t="n">
        <f aca="false">INDEX('ES-Efficacy Acceptability'!$E$12:$E$52,MATCH($B10,'ES-Efficacy Acceptability'!$B$12:$B$52,0))</f>
        <v>0.8160512</v>
      </c>
      <c r="AD10" s="375" t="n">
        <f aca="false">INDEX('ES-Efficacy Acceptability'!$F$12:$F$52,MATCH($B10,'ES-Efficacy Acceptability'!$B$12:$B$52,0))</f>
        <v>0.34186063164</v>
      </c>
      <c r="AE10" s="376" t="n">
        <f aca="false">INDEX('Unique Asset List'!$CN$4:$CT$100,MATCH($B10,'Unique Asset List'!$B$4:$B$100,0),MATCH($C$1,'Unique Asset List'!$CN$3:$CT$3,0))</f>
        <v>0.08</v>
      </c>
      <c r="AF10" s="376" t="n">
        <f aca="false">INDEX('Unique Asset List'!$CU$4:$DA$100,MATCH($B10,'Unique Asset List'!$B$4:$B$100,0),MATCH($C$1,'Unique Asset List'!$CU$3:$DA$3,0))</f>
        <v>0.42</v>
      </c>
      <c r="AG10" s="376" t="n">
        <f aca="false">INDEX('Unique Asset List'!$BZ$4:$CF$100,MATCH($B10,'Unique Asset List'!$B$4:$B$100,0),MATCH($C$1,'Unique Asset List'!$BZ$3:$CF$3,0))</f>
        <v>0.08</v>
      </c>
      <c r="AH10" s="376" t="n">
        <f aca="false">INDEX('Unique Asset List'!$CG$4:$CM$100,MATCH($B10,'Unique Asset List'!$B$4:$B$100,0),MATCH($C$1,'Unique Asset List'!$CG$3:$CM$3,0))</f>
        <v>0.42</v>
      </c>
      <c r="AI10" s="377" t="n">
        <v>0.961879633498678</v>
      </c>
      <c r="AJ10" s="376" t="n">
        <f aca="false">INDEX('Unique Asset List'!$BL$4:$BR$100,MATCH($B10,'Unique Asset List'!$B$4:$B$100,0),MATCH($C$1,'Unique Asset List'!$BL$3:$BR$3,0))</f>
        <v>1.29444963522019</v>
      </c>
      <c r="AK10" s="376" t="n">
        <f aca="false">INDEX('Unique Asset List'!$BS$4:$BY$100,MATCH($B10,'Unique Asset List'!$B$4:$B$100,0),MATCH($C$1,'Unique Asset List'!$BS$3:$BY$3,0))</f>
        <v>-1.44253500467096</v>
      </c>
      <c r="AL10" s="39" t="n">
        <v>169</v>
      </c>
      <c r="AM10" s="378" t="n">
        <f aca="false">INDEX(Simulation!$B$6:$H$6,MATCH($A10,Simulation!$B$1:$H$1,0))*(1+AN10)^((DATE(X10,Y10,15)-DATE(2017,1,15))/365.5)</f>
        <v>3.5</v>
      </c>
      <c r="AN10" s="379" t="n">
        <v>0</v>
      </c>
      <c r="AO10" s="380" t="n">
        <v>0.1</v>
      </c>
      <c r="AP10" s="377" t="n">
        <v>0.82</v>
      </c>
      <c r="AQ10" s="379" t="n">
        <v>0</v>
      </c>
      <c r="AR10" s="377" t="n">
        <f aca="false">AP10</f>
        <v>0.82</v>
      </c>
      <c r="AS10" s="381" t="n">
        <v>1</v>
      </c>
      <c r="AT10" s="382" t="n">
        <v>1</v>
      </c>
      <c r="AU10" s="382" t="n">
        <v>1</v>
      </c>
      <c r="AV10" s="382" t="n">
        <v>1</v>
      </c>
      <c r="AW10" s="382" t="n">
        <v>1</v>
      </c>
      <c r="AX10" s="382" t="n">
        <v>1</v>
      </c>
      <c r="AY10" s="382" t="n">
        <v>1</v>
      </c>
      <c r="AZ10" s="382" t="n">
        <v>1</v>
      </c>
      <c r="BA10" s="382" t="n">
        <v>1</v>
      </c>
      <c r="BB10" s="382" t="n">
        <v>1</v>
      </c>
      <c r="BC10" s="382" t="n">
        <v>1</v>
      </c>
      <c r="BD10" s="382" t="n">
        <f aca="false">INDEX('Unique Asset List'!$A$4:$A$76,MATCH(B10,'Unique Asset List'!$B$4:$B$76,0))</f>
        <v>77</v>
      </c>
      <c r="BE10" s="386" t="n">
        <f aca="false">IF(C10="",BH10/$BH$7,0)</f>
        <v>0.0533710570697603</v>
      </c>
      <c r="BF10" s="391" t="n">
        <f aca="false">INDEX('ES-Efficacy Acceptability'!$G$12:$G$52,MATCH($B10,'ES-Efficacy Acceptability'!$B$12:$B$52,0))</f>
        <v>3</v>
      </c>
      <c r="BG10" s="386" t="n">
        <f aca="false">BF10/$BF$7</f>
        <v>0.0528169014084507</v>
      </c>
      <c r="BH10" s="392" t="n">
        <f aca="false">BG10^$X$4</f>
        <v>0.0253201426882848</v>
      </c>
    </row>
    <row r="11" customFormat="false" ht="15" hidden="false" customHeight="false" outlineLevel="0" collapsed="false">
      <c r="A11" s="39" t="str">
        <f aca="false">$C$1</f>
        <v>ES</v>
      </c>
      <c r="B11" s="39" t="s">
        <v>55</v>
      </c>
      <c r="C11" s="372"/>
      <c r="D11" s="39" t="s">
        <v>592</v>
      </c>
      <c r="E11" s="39"/>
      <c r="F11" s="39" t="s">
        <v>579</v>
      </c>
      <c r="G11" s="373" t="n">
        <f aca="false">1/12</f>
        <v>0.0833333333333333</v>
      </c>
      <c r="H11" s="39" t="n">
        <v>2018</v>
      </c>
      <c r="I11" s="39" t="n">
        <v>6</v>
      </c>
      <c r="J11" s="374" t="n">
        <v>1</v>
      </c>
      <c r="K11" s="186" t="n">
        <v>1</v>
      </c>
      <c r="L11" s="186" t="n">
        <v>1</v>
      </c>
      <c r="M11" s="186" t="n">
        <v>1</v>
      </c>
      <c r="N11" s="186" t="n">
        <v>1</v>
      </c>
      <c r="O11" s="186" t="n">
        <v>1</v>
      </c>
      <c r="P11" s="186" t="n">
        <v>1</v>
      </c>
      <c r="Q11" s="186" t="n">
        <v>1</v>
      </c>
      <c r="R11" s="186" t="n">
        <v>1</v>
      </c>
      <c r="S11" s="186" t="n">
        <v>1</v>
      </c>
      <c r="T11" s="186"/>
      <c r="U11" s="186" t="n">
        <f aca="false">BE11/$BE$7</f>
        <v>0.836209537340873</v>
      </c>
      <c r="V11" s="186" t="n">
        <v>1</v>
      </c>
      <c r="W11" s="39" t="str">
        <f aca="false">INDEX('Unique Asset List'!$C$4:$C$76,MATCH($B11,'Unique Asset List'!$B$4:$B$76,0))</f>
        <v>TCA</v>
      </c>
      <c r="X11" s="39" t="n">
        <f aca="false">INDEX('Unique Asset List'!$AC$4:$AI$100,MATCH($B11,'Unique Asset List'!$B$4:$B$100,0),MATCH($C$1,'Unique Asset List'!$AC$3:$AI$3,0))</f>
        <v>1997</v>
      </c>
      <c r="Y11" s="39" t="n">
        <f aca="false">INDEX('Unique Asset List'!$AJ$4:$AP$100,MATCH($B11,'Unique Asset List'!$B$4:$B$100,0),MATCH($C$1,'Unique Asset List'!$AJ$3:$AP$3,0))</f>
        <v>12</v>
      </c>
      <c r="Z11" s="39" t="n">
        <f aca="false">INDEX('Unique Asset List'!$AX$4:$BD$100,MATCH($B11,'Unique Asset List'!$B$4:$B$100,0),MATCH($C$1,'Unique Asset List'!$AX$3:$BD$3,0))</f>
        <v>2007</v>
      </c>
      <c r="AA11" s="39" t="n">
        <f aca="false">INDEX('Unique Asset List'!$BE$4:$BK$100,MATCH($B11,'Unique Asset List'!$B$4:$B$100,0),MATCH($C$1,'Unique Asset List'!$BE$3:$BK$3,0))</f>
        <v>12</v>
      </c>
      <c r="AB11" s="375" t="n">
        <f aca="false">INDEX('ES-Efficacy Acceptability'!$C$12:$C$52,MATCH($B11,'ES-Efficacy Acceptability'!$B$12:$B$52,0))</f>
        <v>2.330895</v>
      </c>
      <c r="AC11" s="375" t="n">
        <f aca="false">INDEX('ES-Efficacy Acceptability'!$E$12:$E$52,MATCH($B11,'ES-Efficacy Acceptability'!$B$12:$B$52,0))</f>
        <v>0.6082483</v>
      </c>
      <c r="AD11" s="375" t="n">
        <f aca="false">INDEX('ES-Efficacy Acceptability'!$F$12:$F$52,MATCH($B11,'ES-Efficacy Acceptability'!$B$12:$B$52,0))</f>
        <v>0.28692003164</v>
      </c>
      <c r="AE11" s="376" t="n">
        <f aca="false">INDEX('Unique Asset List'!$CN$4:$CT$100,MATCH($B11,'Unique Asset List'!$B$4:$B$100,0),MATCH($C$1,'Unique Asset List'!$CN$3:$CT$3,0))</f>
        <v>0.08</v>
      </c>
      <c r="AF11" s="376" t="n">
        <f aca="false">INDEX('Unique Asset List'!$CU$4:$DA$100,MATCH($B11,'Unique Asset List'!$B$4:$B$100,0),MATCH($C$1,'Unique Asset List'!$CU$3:$DA$3,0))</f>
        <v>0.42</v>
      </c>
      <c r="AG11" s="376" t="n">
        <f aca="false">INDEX('Unique Asset List'!$BZ$4:$CF$100,MATCH($B11,'Unique Asset List'!$B$4:$B$100,0),MATCH($C$1,'Unique Asset List'!$BZ$3:$CF$3,0))</f>
        <v>0.08</v>
      </c>
      <c r="AH11" s="376" t="n">
        <f aca="false">INDEX('Unique Asset List'!$CG$4:$CM$100,MATCH($B11,'Unique Asset List'!$B$4:$B$100,0),MATCH($C$1,'Unique Asset List'!$CG$3:$CM$3,0))</f>
        <v>0.42</v>
      </c>
      <c r="AI11" s="377" t="n">
        <v>0.961879633498678</v>
      </c>
      <c r="AJ11" s="376" t="n">
        <f aca="false">INDEX('Unique Asset List'!$BL$4:$BR$100,MATCH($B11,'Unique Asset List'!$B$4:$B$100,0),MATCH($C$1,'Unique Asset List'!$BL$3:$BR$3,0))</f>
        <v>1.29444963522019</v>
      </c>
      <c r="AK11" s="376" t="n">
        <f aca="false">INDEX('Unique Asset List'!$BS$4:$BY$100,MATCH($B11,'Unique Asset List'!$B$4:$B$100,0),MATCH($C$1,'Unique Asset List'!$BS$3:$BY$3,0))</f>
        <v>-1.44253500467096</v>
      </c>
      <c r="AL11" s="39" t="n">
        <v>169</v>
      </c>
      <c r="AM11" s="378" t="n">
        <f aca="false">INDEX(Simulation!$B$6:$H$6,MATCH($A11,Simulation!$B$1:$H$1,0))*(1+AN11)^((DATE(X11,Y11,15)-DATE(2017,1,15))/365.5)</f>
        <v>3.5</v>
      </c>
      <c r="AN11" s="379" t="n">
        <v>0</v>
      </c>
      <c r="AO11" s="380" t="n">
        <v>0.1</v>
      </c>
      <c r="AP11" s="377" t="n">
        <v>0.82</v>
      </c>
      <c r="AQ11" s="379" t="n">
        <v>0</v>
      </c>
      <c r="AR11" s="377" t="n">
        <f aca="false">AP11</f>
        <v>0.82</v>
      </c>
      <c r="AS11" s="381" t="n">
        <v>1</v>
      </c>
      <c r="AT11" s="382" t="n">
        <v>1</v>
      </c>
      <c r="AU11" s="382" t="n">
        <v>1</v>
      </c>
      <c r="AV11" s="382" t="n">
        <v>1</v>
      </c>
      <c r="AW11" s="382" t="n">
        <v>1</v>
      </c>
      <c r="AX11" s="382" t="n">
        <v>1</v>
      </c>
      <c r="AY11" s="382" t="n">
        <v>1</v>
      </c>
      <c r="AZ11" s="382" t="n">
        <v>1</v>
      </c>
      <c r="BA11" s="382" t="n">
        <v>1</v>
      </c>
      <c r="BB11" s="382" t="n">
        <v>1</v>
      </c>
      <c r="BC11" s="382" t="n">
        <v>1</v>
      </c>
      <c r="BD11" s="382" t="n">
        <f aca="false">INDEX('Unique Asset List'!$A$4:$A$76,MATCH(B11,'Unique Asset List'!$B$4:$B$76,0))</f>
        <v>78</v>
      </c>
      <c r="BE11" s="386" t="n">
        <f aca="false">IF(C11="",BH11/$BH$7,0)</f>
        <v>0.0446293869396976</v>
      </c>
      <c r="BF11" s="391" t="n">
        <f aca="false">INDEX('ES-Efficacy Acceptability'!$G$12:$G$52,MATCH($B11,'ES-Efficacy Acceptability'!$B$12:$B$52,0))</f>
        <v>2.6</v>
      </c>
      <c r="BG11" s="386" t="n">
        <f aca="false">BF11/$BF$7</f>
        <v>0.045774647887324</v>
      </c>
      <c r="BH11" s="392" t="n">
        <f aca="false">BG11^$X$4</f>
        <v>0.0211729448027756</v>
      </c>
    </row>
    <row r="12" customFormat="false" ht="15" hidden="false" customHeight="false" outlineLevel="0" collapsed="false">
      <c r="A12" s="39" t="str">
        <f aca="false">$C$1</f>
        <v>ES</v>
      </c>
      <c r="B12" s="39" t="s">
        <v>56</v>
      </c>
      <c r="C12" s="372"/>
      <c r="D12" s="39" t="s">
        <v>592</v>
      </c>
      <c r="E12" s="39"/>
      <c r="F12" s="39" t="s">
        <v>579</v>
      </c>
      <c r="G12" s="373" t="n">
        <f aca="false">1/12</f>
        <v>0.0833333333333333</v>
      </c>
      <c r="H12" s="39" t="n">
        <v>2018</v>
      </c>
      <c r="I12" s="39" t="n">
        <v>6</v>
      </c>
      <c r="J12" s="374" t="n">
        <v>1</v>
      </c>
      <c r="K12" s="186" t="n">
        <v>1</v>
      </c>
      <c r="L12" s="186" t="n">
        <v>1</v>
      </c>
      <c r="M12" s="186" t="n">
        <v>1</v>
      </c>
      <c r="N12" s="186" t="n">
        <v>1</v>
      </c>
      <c r="O12" s="186" t="n">
        <v>1</v>
      </c>
      <c r="P12" s="186" t="n">
        <v>1</v>
      </c>
      <c r="Q12" s="186" t="n">
        <v>1</v>
      </c>
      <c r="R12" s="186" t="n">
        <v>1</v>
      </c>
      <c r="S12" s="186" t="n">
        <v>1</v>
      </c>
      <c r="T12" s="186"/>
      <c r="U12" s="186" t="n">
        <f aca="false">BE12/$BE$7</f>
        <v>1</v>
      </c>
      <c r="V12" s="186" t="n">
        <v>1</v>
      </c>
      <c r="W12" s="39" t="str">
        <f aca="false">INDEX('Unique Asset List'!$C$4:$C$76,MATCH($B12,'Unique Asset List'!$B$4:$B$76,0))</f>
        <v>AAPS</v>
      </c>
      <c r="X12" s="39" t="n">
        <f aca="false">INDEX('Unique Asset List'!$AC$4:$AI$100,MATCH($B12,'Unique Asset List'!$B$4:$B$100,0),MATCH($C$1,'Unique Asset List'!$AC$3:$AI$3,0))</f>
        <v>2005</v>
      </c>
      <c r="Y12" s="39" t="n">
        <f aca="false">INDEX('Unique Asset List'!$AJ$4:$AP$100,MATCH($B12,'Unique Asset List'!$B$4:$B$100,0),MATCH($C$1,'Unique Asset List'!$AJ$3:$AP$3,0))</f>
        <v>1</v>
      </c>
      <c r="Z12" s="39" t="n">
        <f aca="false">INDEX('Unique Asset List'!$AX$4:$BD$100,MATCH($B12,'Unique Asset List'!$B$4:$B$100,0),MATCH($C$1,'Unique Asset List'!$AX$3:$BD$3,0))</f>
        <v>2014</v>
      </c>
      <c r="AA12" s="39" t="n">
        <f aca="false">INDEX('Unique Asset List'!$BE$4:$BK$100,MATCH($B12,'Unique Asset List'!$B$4:$B$100,0),MATCH($C$1,'Unique Asset List'!$BE$3:$BK$3,0))</f>
        <v>4</v>
      </c>
      <c r="AB12" s="375" t="n">
        <f aca="false">INDEX('ES-Efficacy Acceptability'!$C$12:$C$52,MATCH($B12,'ES-Efficacy Acceptability'!$B$12:$B$52,0))</f>
        <v>2.0731056</v>
      </c>
      <c r="AC12" s="375" t="n">
        <f aca="false">INDEX('ES-Efficacy Acceptability'!$E$12:$E$52,MATCH($B12,'ES-Efficacy Acceptability'!$B$12:$B$52,0))</f>
        <v>0.9314108</v>
      </c>
      <c r="AD12" s="375" t="n">
        <f aca="false">INDEX('ES-Efficacy Acceptability'!$F$12:$F$52,MATCH($B12,'ES-Efficacy Acceptability'!$B$12:$B$52,0))</f>
        <v>0.38188783578</v>
      </c>
      <c r="AE12" s="376" t="n">
        <f aca="false">INDEX('Unique Asset List'!$CN$4:$CT$100,MATCH($B12,'Unique Asset List'!$B$4:$B$100,0),MATCH($C$1,'Unique Asset List'!$CN$3:$CT$3,0))</f>
        <v>0.08</v>
      </c>
      <c r="AF12" s="376" t="n">
        <f aca="false">INDEX('Unique Asset List'!$CU$4:$DA$100,MATCH($B12,'Unique Asset List'!$B$4:$B$100,0),MATCH($C$1,'Unique Asset List'!$CU$3:$DA$3,0))</f>
        <v>0.42</v>
      </c>
      <c r="AG12" s="376" t="n">
        <f aca="false">INDEX('Unique Asset List'!$BZ$4:$CF$100,MATCH($B12,'Unique Asset List'!$B$4:$B$100,0),MATCH($C$1,'Unique Asset List'!$BZ$3:$CF$3,0))</f>
        <v>0.08</v>
      </c>
      <c r="AH12" s="376" t="n">
        <f aca="false">INDEX('Unique Asset List'!$CG$4:$CM$100,MATCH($B12,'Unique Asset List'!$B$4:$B$100,0),MATCH($C$1,'Unique Asset List'!$CG$3:$CM$3,0))</f>
        <v>0.42</v>
      </c>
      <c r="AI12" s="377" t="n">
        <v>0.961879633498678</v>
      </c>
      <c r="AJ12" s="376" t="n">
        <f aca="false">INDEX('Unique Asset List'!$BL$4:$BR$100,MATCH($B12,'Unique Asset List'!$B$4:$B$100,0),MATCH($C$1,'Unique Asset List'!$BL$3:$BR$3,0))</f>
        <v>1.29444963522019</v>
      </c>
      <c r="AK12" s="376" t="n">
        <f aca="false">INDEX('Unique Asset List'!$BS$4:$BY$100,MATCH($B12,'Unique Asset List'!$B$4:$B$100,0),MATCH($C$1,'Unique Asset List'!$BS$3:$BY$3,0))</f>
        <v>-1.44253500467096</v>
      </c>
      <c r="AL12" s="39" t="n">
        <v>169</v>
      </c>
      <c r="AM12" s="378" t="n">
        <f aca="false">INDEX(Simulation!$B$6:$H$6,MATCH($A12,Simulation!$B$1:$H$1,0))*(1+AN12)^((DATE(X12,Y12,15)-DATE(2017,1,15))/365.5)</f>
        <v>3.5</v>
      </c>
      <c r="AN12" s="379" t="n">
        <v>0</v>
      </c>
      <c r="AO12" s="380" t="n">
        <v>0.1</v>
      </c>
      <c r="AP12" s="377" t="n">
        <v>0.82</v>
      </c>
      <c r="AQ12" s="379" t="n">
        <v>0</v>
      </c>
      <c r="AR12" s="377" t="n">
        <f aca="false">AP12</f>
        <v>0.82</v>
      </c>
      <c r="AS12" s="381" t="n">
        <v>1</v>
      </c>
      <c r="AT12" s="382" t="n">
        <v>1</v>
      </c>
      <c r="AU12" s="382" t="n">
        <v>1</v>
      </c>
      <c r="AV12" s="382" t="n">
        <v>1</v>
      </c>
      <c r="AW12" s="382" t="n">
        <v>1</v>
      </c>
      <c r="AX12" s="382" t="n">
        <v>1</v>
      </c>
      <c r="AY12" s="382" t="n">
        <v>1</v>
      </c>
      <c r="AZ12" s="382" t="n">
        <v>1</v>
      </c>
      <c r="BA12" s="382" t="n">
        <v>1</v>
      </c>
      <c r="BB12" s="382" t="n">
        <v>1</v>
      </c>
      <c r="BC12" s="382" t="n">
        <v>1</v>
      </c>
      <c r="BD12" s="382" t="n">
        <f aca="false">INDEX('Unique Asset List'!$A$4:$A$76,MATCH(B12,'Unique Asset List'!$B$4:$B$76,0))</f>
        <v>65</v>
      </c>
      <c r="BE12" s="386" t="n">
        <f aca="false">IF(C12="",BH12/$BH$7,0)</f>
        <v>0.0533710570697603</v>
      </c>
      <c r="BF12" s="391" t="n">
        <f aca="false">INDEX('ES-Efficacy Acceptability'!$G$12:$G$52,MATCH($B12,'ES-Efficacy Acceptability'!$B$12:$B$52,0))</f>
        <v>3</v>
      </c>
      <c r="BG12" s="386" t="n">
        <f aca="false">BF12/$BF$7</f>
        <v>0.0528169014084507</v>
      </c>
      <c r="BH12" s="392" t="n">
        <f aca="false">BG12^$X$4</f>
        <v>0.0253201426882848</v>
      </c>
    </row>
    <row r="13" customFormat="false" ht="15" hidden="false" customHeight="false" outlineLevel="0" collapsed="false">
      <c r="A13" s="39" t="str">
        <f aca="false">$C$1</f>
        <v>ES</v>
      </c>
      <c r="B13" s="39" t="s">
        <v>73</v>
      </c>
      <c r="C13" s="372"/>
      <c r="D13" s="39" t="s">
        <v>592</v>
      </c>
      <c r="E13" s="39"/>
      <c r="F13" s="39" t="s">
        <v>579</v>
      </c>
      <c r="G13" s="373" t="n">
        <f aca="false">1/12</f>
        <v>0.0833333333333333</v>
      </c>
      <c r="H13" s="39" t="n">
        <v>2018</v>
      </c>
      <c r="I13" s="39" t="n">
        <v>6</v>
      </c>
      <c r="J13" s="374" t="n">
        <v>1</v>
      </c>
      <c r="K13" s="186" t="n">
        <v>1</v>
      </c>
      <c r="L13" s="186" t="n">
        <v>1</v>
      </c>
      <c r="M13" s="186" t="n">
        <v>1</v>
      </c>
      <c r="N13" s="186" t="n">
        <v>1</v>
      </c>
      <c r="O13" s="186" t="n">
        <v>1</v>
      </c>
      <c r="P13" s="186" t="n">
        <v>1</v>
      </c>
      <c r="Q13" s="186" t="n">
        <v>1</v>
      </c>
      <c r="R13" s="186" t="n">
        <v>1</v>
      </c>
      <c r="S13" s="186" t="n">
        <v>1</v>
      </c>
      <c r="T13" s="186"/>
      <c r="U13" s="186" t="n">
        <f aca="false">BE13/$BE$7</f>
        <v>1</v>
      </c>
      <c r="V13" s="186" t="n">
        <v>1</v>
      </c>
      <c r="W13" s="39" t="str">
        <f aca="false">INDEX('Unique Asset List'!$C$4:$C$76,MATCH($B13,'Unique Asset List'!$B$4:$B$76,0))</f>
        <v>ATAD</v>
      </c>
      <c r="X13" s="39" t="n">
        <f aca="false">INDEX('Unique Asset List'!$AC$4:$AI$100,MATCH($B13,'Unique Asset List'!$B$4:$B$100,0),MATCH($C$1,'Unique Asset List'!$AC$3:$AI$3,0))</f>
        <v>2000</v>
      </c>
      <c r="Y13" s="39" t="n">
        <f aca="false">INDEX('Unique Asset List'!$AJ$4:$AP$100,MATCH($B13,'Unique Asset List'!$B$4:$B$100,0),MATCH($C$1,'Unique Asset List'!$AJ$3:$AP$3,0))</f>
        <v>10</v>
      </c>
      <c r="Z13" s="39" t="n">
        <f aca="false">INDEX('Unique Asset List'!$AX$4:$BD$100,MATCH($B13,'Unique Asset List'!$B$4:$B$100,0),MATCH($C$1,'Unique Asset List'!$AX$3:$BD$3,0))</f>
        <v>2010</v>
      </c>
      <c r="AA13" s="39" t="n">
        <f aca="false">INDEX('Unique Asset List'!$BE$4:$BK$100,MATCH($B13,'Unique Asset List'!$B$4:$B$100,0),MATCH($C$1,'Unique Asset List'!$BE$3:$BK$3,0))</f>
        <v>10</v>
      </c>
      <c r="AB13" s="375" t="n">
        <f aca="false">INDEX('ES-Efficacy Acceptability'!$C$12:$C$52,MATCH($B13,'ES-Efficacy Acceptability'!$B$12:$B$52,0))</f>
        <v>1.6920696</v>
      </c>
      <c r="AC13" s="375" t="n">
        <f aca="false">INDEX('ES-Efficacy Acceptability'!$E$12:$E$52,MATCH($B13,'ES-Efficacy Acceptability'!$B$12:$B$52,0))</f>
        <v>0.9007637</v>
      </c>
      <c r="AD13" s="375" t="n">
        <f aca="false">INDEX('ES-Efficacy Acceptability'!$F$12:$F$52,MATCH($B13,'ES-Efficacy Acceptability'!$B$12:$B$52,0))</f>
        <v>0.38188783578</v>
      </c>
      <c r="AE13" s="376" t="n">
        <f aca="false">INDEX('Unique Asset List'!$CN$4:$CT$100,MATCH($B13,'Unique Asset List'!$B$4:$B$100,0),MATCH($C$1,'Unique Asset List'!$CN$3:$CT$3,0))</f>
        <v>0.08</v>
      </c>
      <c r="AF13" s="376" t="n">
        <f aca="false">INDEX('Unique Asset List'!$CU$4:$DA$100,MATCH($B13,'Unique Asset List'!$B$4:$B$100,0),MATCH($C$1,'Unique Asset List'!$CU$3:$DA$3,0))</f>
        <v>0.42</v>
      </c>
      <c r="AG13" s="376" t="n">
        <f aca="false">INDEX('Unique Asset List'!$BZ$4:$CF$100,MATCH($B13,'Unique Asset List'!$B$4:$B$100,0),MATCH($C$1,'Unique Asset List'!$BZ$3:$CF$3,0))</f>
        <v>0.08</v>
      </c>
      <c r="AH13" s="376" t="n">
        <f aca="false">INDEX('Unique Asset List'!$CG$4:$CM$100,MATCH($B13,'Unique Asset List'!$B$4:$B$100,0),MATCH($C$1,'Unique Asset List'!$CG$3:$CM$3,0))</f>
        <v>0.42</v>
      </c>
      <c r="AI13" s="377" t="n">
        <v>0.961879633498678</v>
      </c>
      <c r="AJ13" s="376" t="n">
        <f aca="false">INDEX('Unique Asset List'!$BL$4:$BR$100,MATCH($B13,'Unique Asset List'!$B$4:$B$100,0),MATCH($C$1,'Unique Asset List'!$BL$3:$BR$3,0))</f>
        <v>1.29444963522019</v>
      </c>
      <c r="AK13" s="376" t="n">
        <f aca="false">INDEX('Unique Asset List'!$BS$4:$BY$100,MATCH($B13,'Unique Asset List'!$B$4:$B$100,0),MATCH($C$1,'Unique Asset List'!$BS$3:$BY$3,0))</f>
        <v>-1.44253500467096</v>
      </c>
      <c r="AL13" s="39" t="n">
        <v>169</v>
      </c>
      <c r="AM13" s="378" t="n">
        <f aca="false">INDEX(Simulation!$B$6:$H$6,MATCH($A13,Simulation!$B$1:$H$1,0))*(1+AN13)^((DATE(X13,Y13,15)-DATE(2017,1,15))/365.5)</f>
        <v>3.5</v>
      </c>
      <c r="AN13" s="379" t="n">
        <v>0</v>
      </c>
      <c r="AO13" s="380" t="n">
        <v>0.1</v>
      </c>
      <c r="AP13" s="377" t="n">
        <v>0.82</v>
      </c>
      <c r="AQ13" s="379" t="n">
        <v>0</v>
      </c>
      <c r="AR13" s="377" t="n">
        <f aca="false">AP13</f>
        <v>0.82</v>
      </c>
      <c r="AS13" s="381" t="n">
        <v>1</v>
      </c>
      <c r="AT13" s="382" t="n">
        <v>1</v>
      </c>
      <c r="AU13" s="382" t="n">
        <v>1</v>
      </c>
      <c r="AV13" s="382" t="n">
        <v>1</v>
      </c>
      <c r="AW13" s="382" t="n">
        <v>1</v>
      </c>
      <c r="AX13" s="382" t="n">
        <v>1</v>
      </c>
      <c r="AY13" s="382" t="n">
        <v>1</v>
      </c>
      <c r="AZ13" s="382" t="n">
        <v>1</v>
      </c>
      <c r="BA13" s="382" t="n">
        <v>1</v>
      </c>
      <c r="BB13" s="382" t="n">
        <v>1</v>
      </c>
      <c r="BC13" s="382" t="n">
        <v>1</v>
      </c>
      <c r="BD13" s="382" t="n">
        <f aca="false">INDEX('Unique Asset List'!$A$4:$A$76,MATCH(B13,'Unique Asset List'!$B$4:$B$76,0))</f>
        <v>66</v>
      </c>
      <c r="BE13" s="386" t="n">
        <f aca="false">IF(C13="",BH13/$BH$7,0)</f>
        <v>0.0533710570697603</v>
      </c>
      <c r="BF13" s="391" t="n">
        <f aca="false">INDEX('ES-Efficacy Acceptability'!$G$12:$G$52,MATCH($B13,'ES-Efficacy Acceptability'!$B$12:$B$52,0))</f>
        <v>3</v>
      </c>
      <c r="BG13" s="386" t="n">
        <f aca="false">BF13/$BF$7</f>
        <v>0.0528169014084507</v>
      </c>
      <c r="BH13" s="392" t="n">
        <f aca="false">BG13^$X$4</f>
        <v>0.0253201426882848</v>
      </c>
    </row>
    <row r="14" customFormat="false" ht="15" hidden="false" customHeight="false" outlineLevel="0" collapsed="false">
      <c r="A14" s="39" t="str">
        <f aca="false">$C$1</f>
        <v>ES</v>
      </c>
      <c r="B14" s="39" t="s">
        <v>74</v>
      </c>
      <c r="C14" s="372"/>
      <c r="D14" s="39" t="s">
        <v>592</v>
      </c>
      <c r="E14" s="39"/>
      <c r="F14" s="39" t="s">
        <v>579</v>
      </c>
      <c r="G14" s="373" t="n">
        <f aca="false">1/12</f>
        <v>0.0833333333333333</v>
      </c>
      <c r="H14" s="39" t="n">
        <v>2018</v>
      </c>
      <c r="I14" s="39" t="n">
        <v>6</v>
      </c>
      <c r="J14" s="374" t="n">
        <v>1</v>
      </c>
      <c r="K14" s="186" t="n">
        <v>1</v>
      </c>
      <c r="L14" s="186" t="n">
        <v>1</v>
      </c>
      <c r="M14" s="186" t="n">
        <v>1</v>
      </c>
      <c r="N14" s="186" t="n">
        <v>1</v>
      </c>
      <c r="O14" s="186" t="n">
        <v>1</v>
      </c>
      <c r="P14" s="186" t="n">
        <v>1</v>
      </c>
      <c r="Q14" s="186" t="n">
        <v>1</v>
      </c>
      <c r="R14" s="186" t="n">
        <v>1</v>
      </c>
      <c r="S14" s="186" t="n">
        <v>1</v>
      </c>
      <c r="T14" s="186"/>
      <c r="U14" s="186" t="n">
        <f aca="false">BE14/$BE$7</f>
        <v>0.836209537340873</v>
      </c>
      <c r="V14" s="186" t="n">
        <v>1</v>
      </c>
      <c r="W14" s="39" t="str">
        <f aca="false">INDEX('Unique Asset List'!$C$4:$C$76,MATCH($B14,'Unique Asset List'!$B$4:$B$76,0))</f>
        <v>TCA</v>
      </c>
      <c r="X14" s="39" t="n">
        <f aca="false">INDEX('Unique Asset List'!$AC$4:$AI$100,MATCH($B14,'Unique Asset List'!$B$4:$B$100,0),MATCH($C$1,'Unique Asset List'!$AC$3:$AI$3,0))</f>
        <v>1970</v>
      </c>
      <c r="Y14" s="39" t="n">
        <f aca="false">INDEX('Unique Asset List'!$AJ$4:$AP$100,MATCH($B14,'Unique Asset List'!$B$4:$B$100,0),MATCH($C$1,'Unique Asset List'!$AJ$3:$AP$3,0))</f>
        <v>10</v>
      </c>
      <c r="Z14" s="39" t="n">
        <f aca="false">INDEX('Unique Asset List'!$AX$4:$BD$100,MATCH($B14,'Unique Asset List'!$B$4:$B$100,0),MATCH($C$1,'Unique Asset List'!$AX$3:$BD$3,0))</f>
        <v>1980</v>
      </c>
      <c r="AA14" s="39" t="n">
        <f aca="false">INDEX('Unique Asset List'!$BE$4:$BK$100,MATCH($B14,'Unique Asset List'!$B$4:$B$100,0),MATCH($C$1,'Unique Asset List'!$BE$3:$BK$3,0))</f>
        <v>10</v>
      </c>
      <c r="AB14" s="375" t="n">
        <f aca="false">INDEX('ES-Efficacy Acceptability'!$C$12:$C$52,MATCH($B14,'ES-Efficacy Acceptability'!$B$12:$B$52,0))</f>
        <v>2.330895</v>
      </c>
      <c r="AC14" s="375" t="n">
        <f aca="false">INDEX('ES-Efficacy Acceptability'!$E$12:$E$52,MATCH($B14,'ES-Efficacy Acceptability'!$B$12:$B$52,0))</f>
        <v>0.6082483</v>
      </c>
      <c r="AD14" s="375" t="n">
        <f aca="false">INDEX('ES-Efficacy Acceptability'!$F$12:$F$52,MATCH($B14,'ES-Efficacy Acceptability'!$B$12:$B$52,0))</f>
        <v>0.28692003164</v>
      </c>
      <c r="AE14" s="376" t="n">
        <f aca="false">INDEX('Unique Asset List'!$CN$4:$CT$100,MATCH($B14,'Unique Asset List'!$B$4:$B$100,0),MATCH($C$1,'Unique Asset List'!$CN$3:$CT$3,0))</f>
        <v>0.08</v>
      </c>
      <c r="AF14" s="376" t="n">
        <f aca="false">INDEX('Unique Asset List'!$CU$4:$DA$100,MATCH($B14,'Unique Asset List'!$B$4:$B$100,0),MATCH($C$1,'Unique Asset List'!$CU$3:$DA$3,0))</f>
        <v>0.42</v>
      </c>
      <c r="AG14" s="376" t="n">
        <f aca="false">INDEX('Unique Asset List'!$BZ$4:$CF$100,MATCH($B14,'Unique Asset List'!$B$4:$B$100,0),MATCH($C$1,'Unique Asset List'!$BZ$3:$CF$3,0))</f>
        <v>0.08</v>
      </c>
      <c r="AH14" s="376" t="n">
        <f aca="false">INDEX('Unique Asset List'!$CG$4:$CM$100,MATCH($B14,'Unique Asset List'!$B$4:$B$100,0),MATCH($C$1,'Unique Asset List'!$CG$3:$CM$3,0))</f>
        <v>0.42</v>
      </c>
      <c r="AI14" s="377" t="n">
        <v>0.961879633498678</v>
      </c>
      <c r="AJ14" s="376" t="n">
        <f aca="false">INDEX('Unique Asset List'!$BL$4:$BR$100,MATCH($B14,'Unique Asset List'!$B$4:$B$100,0),MATCH($C$1,'Unique Asset List'!$BL$3:$BR$3,0))</f>
        <v>1.29444963522019</v>
      </c>
      <c r="AK14" s="376" t="n">
        <f aca="false">INDEX('Unique Asset List'!$BS$4:$BY$100,MATCH($B14,'Unique Asset List'!$B$4:$B$100,0),MATCH($C$1,'Unique Asset List'!$BS$3:$BY$3,0))</f>
        <v>-1.44253500467096</v>
      </c>
      <c r="AL14" s="39" t="n">
        <v>169</v>
      </c>
      <c r="AM14" s="378" t="n">
        <f aca="false">INDEX(Simulation!$B$6:$H$6,MATCH($A14,Simulation!$B$1:$H$1,0))*(1+AN14)^((DATE(X14,Y14,15)-DATE(2017,1,15))/365.5)</f>
        <v>3.5</v>
      </c>
      <c r="AN14" s="379" t="n">
        <v>0</v>
      </c>
      <c r="AO14" s="380" t="n">
        <v>0.1</v>
      </c>
      <c r="AP14" s="377" t="n">
        <v>0.82</v>
      </c>
      <c r="AQ14" s="379" t="n">
        <v>0</v>
      </c>
      <c r="AR14" s="377" t="n">
        <f aca="false">AP14</f>
        <v>0.82</v>
      </c>
      <c r="AS14" s="381" t="n">
        <v>1</v>
      </c>
      <c r="AT14" s="382" t="n">
        <v>1</v>
      </c>
      <c r="AU14" s="382" t="n">
        <v>1</v>
      </c>
      <c r="AV14" s="382" t="n">
        <v>1</v>
      </c>
      <c r="AW14" s="382" t="n">
        <v>1</v>
      </c>
      <c r="AX14" s="382" t="n">
        <v>1</v>
      </c>
      <c r="AY14" s="382" t="n">
        <v>1</v>
      </c>
      <c r="AZ14" s="382" t="n">
        <v>1</v>
      </c>
      <c r="BA14" s="382" t="n">
        <v>1</v>
      </c>
      <c r="BB14" s="382" t="n">
        <v>1</v>
      </c>
      <c r="BC14" s="382" t="n">
        <v>1</v>
      </c>
      <c r="BD14" s="382" t="n">
        <f aca="false">INDEX('Unique Asset List'!$A$4:$A$76,MATCH(B14,'Unique Asset List'!$B$4:$B$76,0))</f>
        <v>80</v>
      </c>
      <c r="BE14" s="386" t="n">
        <f aca="false">IF(C14="",BH14/$BH$7,0)</f>
        <v>0.0446293869396976</v>
      </c>
      <c r="BF14" s="391" t="n">
        <f aca="false">INDEX('ES-Efficacy Acceptability'!$G$12:$G$52,MATCH($B14,'ES-Efficacy Acceptability'!$B$12:$B$52,0))</f>
        <v>2.6</v>
      </c>
      <c r="BG14" s="386" t="n">
        <f aca="false">BF14/$BF$7</f>
        <v>0.045774647887324</v>
      </c>
      <c r="BH14" s="392" t="n">
        <f aca="false">BG14^$X$4</f>
        <v>0.0211729448027756</v>
      </c>
    </row>
    <row r="15" customFormat="false" ht="15" hidden="false" customHeight="false" outlineLevel="0" collapsed="false">
      <c r="A15" s="39" t="str">
        <f aca="false">$C$1</f>
        <v>ES</v>
      </c>
      <c r="B15" s="39" t="s">
        <v>75</v>
      </c>
      <c r="C15" s="372"/>
      <c r="D15" s="39" t="s">
        <v>592</v>
      </c>
      <c r="E15" s="39"/>
      <c r="F15" s="39" t="s">
        <v>579</v>
      </c>
      <c r="G15" s="373" t="n">
        <f aca="false">1/12</f>
        <v>0.0833333333333333</v>
      </c>
      <c r="H15" s="39" t="n">
        <v>2018</v>
      </c>
      <c r="I15" s="39" t="n">
        <v>6</v>
      </c>
      <c r="J15" s="374" t="n">
        <v>1</v>
      </c>
      <c r="K15" s="186" t="n">
        <v>1</v>
      </c>
      <c r="L15" s="186" t="n">
        <v>1</v>
      </c>
      <c r="M15" s="186" t="n">
        <v>1</v>
      </c>
      <c r="N15" s="186" t="n">
        <v>1</v>
      </c>
      <c r="O15" s="186" t="n">
        <v>1</v>
      </c>
      <c r="P15" s="186" t="n">
        <v>1</v>
      </c>
      <c r="Q15" s="186" t="n">
        <v>1</v>
      </c>
      <c r="R15" s="186" t="n">
        <v>1</v>
      </c>
      <c r="S15" s="186" t="n">
        <v>1</v>
      </c>
      <c r="T15" s="186"/>
      <c r="U15" s="186" t="n">
        <f aca="false">BE15/$BE$7</f>
        <v>1</v>
      </c>
      <c r="V15" s="186" t="n">
        <v>1</v>
      </c>
      <c r="W15" s="39" t="str">
        <f aca="false">INDEX('Unique Asset List'!$C$4:$C$76,MATCH($B15,'Unique Asset List'!$B$4:$B$76,0))</f>
        <v>Benzo</v>
      </c>
      <c r="X15" s="39" t="n">
        <f aca="false">INDEX('Unique Asset List'!$AC$4:$AI$100,MATCH($B15,'Unique Asset List'!$B$4:$B$100,0),MATCH($C$1,'Unique Asset List'!$AC$3:$AI$3,0))</f>
        <v>1964</v>
      </c>
      <c r="Y15" s="39" t="n">
        <f aca="false">INDEX('Unique Asset List'!$AJ$4:$AP$100,MATCH($B15,'Unique Asset List'!$B$4:$B$100,0),MATCH($C$1,'Unique Asset List'!$AJ$3:$AP$3,0))</f>
        <v>7</v>
      </c>
      <c r="Z15" s="39" t="n">
        <f aca="false">INDEX('Unique Asset List'!$AX$4:$BD$100,MATCH($B15,'Unique Asset List'!$B$4:$B$100,0),MATCH($C$1,'Unique Asset List'!$AX$3:$BD$3,0))</f>
        <v>1974</v>
      </c>
      <c r="AA15" s="39" t="n">
        <f aca="false">INDEX('Unique Asset List'!$BE$4:$BK$100,MATCH($B15,'Unique Asset List'!$B$4:$B$100,0),MATCH($C$1,'Unique Asset List'!$BE$3:$BK$3,0))</f>
        <v>7</v>
      </c>
      <c r="AB15" s="375" t="n">
        <f aca="false">INDEX('ES-Efficacy Acceptability'!$C$12:$C$52,MATCH($B15,'ES-Efficacy Acceptability'!$B$12:$B$52,0))</f>
        <v>2.0682724</v>
      </c>
      <c r="AC15" s="375" t="n">
        <f aca="false">INDEX('ES-Efficacy Acceptability'!$E$12:$E$52,MATCH($B15,'ES-Efficacy Acceptability'!$B$12:$B$52,0))</f>
        <v>0.8160512</v>
      </c>
      <c r="AD15" s="375" t="n">
        <f aca="false">INDEX('ES-Efficacy Acceptability'!$F$12:$F$52,MATCH($B15,'ES-Efficacy Acceptability'!$B$12:$B$52,0))</f>
        <v>0.38188783578</v>
      </c>
      <c r="AE15" s="376" t="n">
        <f aca="false">INDEX('Unique Asset List'!$CN$4:$CT$100,MATCH($B15,'Unique Asset List'!$B$4:$B$100,0),MATCH($C$1,'Unique Asset List'!$CN$3:$CT$3,0))</f>
        <v>0.08</v>
      </c>
      <c r="AF15" s="376" t="n">
        <f aca="false">INDEX('Unique Asset List'!$CU$4:$DA$100,MATCH($B15,'Unique Asset List'!$B$4:$B$100,0),MATCH($C$1,'Unique Asset List'!$CU$3:$DA$3,0))</f>
        <v>0.42</v>
      </c>
      <c r="AG15" s="376" t="n">
        <f aca="false">INDEX('Unique Asset List'!$BZ$4:$CF$100,MATCH($B15,'Unique Asset List'!$B$4:$B$100,0),MATCH($C$1,'Unique Asset List'!$BZ$3:$CF$3,0))</f>
        <v>0.08</v>
      </c>
      <c r="AH15" s="376" t="n">
        <f aca="false">INDEX('Unique Asset List'!$CG$4:$CM$100,MATCH($B15,'Unique Asset List'!$B$4:$B$100,0),MATCH($C$1,'Unique Asset List'!$CG$3:$CM$3,0))</f>
        <v>0.42</v>
      </c>
      <c r="AI15" s="377" t="n">
        <v>0.961879633498678</v>
      </c>
      <c r="AJ15" s="376" t="n">
        <f aca="false">INDEX('Unique Asset List'!$BL$4:$BR$100,MATCH($B15,'Unique Asset List'!$B$4:$B$100,0),MATCH($C$1,'Unique Asset List'!$BL$3:$BR$3,0))</f>
        <v>1.29444963522019</v>
      </c>
      <c r="AK15" s="376" t="n">
        <f aca="false">INDEX('Unique Asset List'!$BS$4:$BY$100,MATCH($B15,'Unique Asset List'!$B$4:$B$100,0),MATCH($C$1,'Unique Asset List'!$BS$3:$BY$3,0))</f>
        <v>-1.44253500467096</v>
      </c>
      <c r="AL15" s="39" t="n">
        <v>169</v>
      </c>
      <c r="AM15" s="378" t="n">
        <f aca="false">INDEX(Simulation!$B$6:$H$6,MATCH($A15,Simulation!$B$1:$H$1,0))*(1+AN15)^((DATE(X15,Y15,15)-DATE(2017,1,15))/365.5)</f>
        <v>3.5</v>
      </c>
      <c r="AN15" s="379" t="n">
        <v>0</v>
      </c>
      <c r="AO15" s="380" t="n">
        <v>0.1</v>
      </c>
      <c r="AP15" s="377" t="n">
        <v>0.82</v>
      </c>
      <c r="AQ15" s="379" t="n">
        <v>0</v>
      </c>
      <c r="AR15" s="377" t="n">
        <f aca="false">AP15</f>
        <v>0.82</v>
      </c>
      <c r="AS15" s="381" t="n">
        <v>1</v>
      </c>
      <c r="AT15" s="382" t="n">
        <v>1</v>
      </c>
      <c r="AU15" s="382" t="n">
        <v>1</v>
      </c>
      <c r="AV15" s="382" t="n">
        <v>1</v>
      </c>
      <c r="AW15" s="382" t="n">
        <v>1</v>
      </c>
      <c r="AX15" s="382" t="n">
        <v>1</v>
      </c>
      <c r="AY15" s="382" t="n">
        <v>1</v>
      </c>
      <c r="AZ15" s="382" t="n">
        <v>1</v>
      </c>
      <c r="BA15" s="382" t="n">
        <v>1</v>
      </c>
      <c r="BB15" s="382" t="n">
        <v>1</v>
      </c>
      <c r="BC15" s="382" t="n">
        <v>1</v>
      </c>
      <c r="BD15" s="382" t="n">
        <f aca="false">INDEX('Unique Asset List'!$A$4:$A$76,MATCH(B15,'Unique Asset List'!$B$4:$B$76,0))</f>
        <v>81</v>
      </c>
      <c r="BE15" s="386" t="n">
        <f aca="false">IF(C15="",BH15/$BH$7,0)</f>
        <v>0.0533710570697603</v>
      </c>
      <c r="BF15" s="391" t="n">
        <f aca="false">INDEX('ES-Efficacy Acceptability'!$G$12:$G$52,MATCH($B15,'ES-Efficacy Acceptability'!$B$12:$B$52,0))</f>
        <v>3</v>
      </c>
      <c r="BG15" s="386" t="n">
        <f aca="false">BF15/$BF$7</f>
        <v>0.0528169014084507</v>
      </c>
      <c r="BH15" s="392" t="n">
        <f aca="false">BG15^$X$4</f>
        <v>0.0253201426882848</v>
      </c>
    </row>
    <row r="16" customFormat="false" ht="15" hidden="false" customHeight="false" outlineLevel="0" collapsed="false">
      <c r="A16" s="39" t="str">
        <f aca="false">$C$1</f>
        <v>ES</v>
      </c>
      <c r="B16" s="39" t="s">
        <v>76</v>
      </c>
      <c r="C16" s="372"/>
      <c r="D16" s="39" t="s">
        <v>592</v>
      </c>
      <c r="E16" s="39"/>
      <c r="F16" s="39" t="s">
        <v>579</v>
      </c>
      <c r="G16" s="373" t="n">
        <f aca="false">1/12</f>
        <v>0.0833333333333333</v>
      </c>
      <c r="H16" s="39" t="n">
        <v>2018</v>
      </c>
      <c r="I16" s="39" t="n">
        <v>6</v>
      </c>
      <c r="J16" s="374" t="n">
        <v>1</v>
      </c>
      <c r="K16" s="186" t="n">
        <v>1</v>
      </c>
      <c r="L16" s="186" t="n">
        <v>1</v>
      </c>
      <c r="M16" s="186" t="n">
        <v>1</v>
      </c>
      <c r="N16" s="186" t="n">
        <v>1</v>
      </c>
      <c r="O16" s="186" t="n">
        <v>1</v>
      </c>
      <c r="P16" s="186" t="n">
        <v>1</v>
      </c>
      <c r="Q16" s="186" t="n">
        <v>1</v>
      </c>
      <c r="R16" s="186" t="n">
        <v>1</v>
      </c>
      <c r="S16" s="186" t="n">
        <v>1</v>
      </c>
      <c r="T16" s="186"/>
      <c r="U16" s="186" t="n">
        <f aca="false">BE16/$BE$7</f>
        <v>0.678620199679381</v>
      </c>
      <c r="V16" s="186" t="n">
        <v>1</v>
      </c>
      <c r="W16" s="39" t="str">
        <f aca="false">INDEX('Unique Asset List'!$C$4:$C$76,MATCH($B16,'Unique Asset List'!$B$4:$B$76,0))</f>
        <v>MSTB</v>
      </c>
      <c r="X16" s="39" t="n">
        <f aca="false">INDEX('Unique Asset List'!$AC$4:$AI$100,MATCH($B16,'Unique Asset List'!$B$4:$B$100,0),MATCH($C$1,'Unique Asset List'!$AC$3:$AI$3,0))</f>
        <v>2000</v>
      </c>
      <c r="Y16" s="39" t="n">
        <f aca="false">INDEX('Unique Asset List'!$AJ$4:$AP$100,MATCH($B16,'Unique Asset List'!$B$4:$B$100,0),MATCH($C$1,'Unique Asset List'!$AJ$3:$AP$3,0))</f>
        <v>5</v>
      </c>
      <c r="Z16" s="39" t="n">
        <f aca="false">INDEX('Unique Asset List'!$AX$4:$BD$100,MATCH($B16,'Unique Asset List'!$B$4:$B$100,0),MATCH($C$1,'Unique Asset List'!$AX$3:$BD$3,0))</f>
        <v>2010</v>
      </c>
      <c r="AA16" s="39" t="n">
        <f aca="false">INDEX('Unique Asset List'!$BE$4:$BK$100,MATCH($B16,'Unique Asset List'!$B$4:$B$100,0),MATCH($C$1,'Unique Asset List'!$BE$3:$BK$3,0))</f>
        <v>5</v>
      </c>
      <c r="AB16" s="375" t="n">
        <f aca="false">INDEX('ES-Efficacy Acceptability'!$C$12:$C$52,MATCH($B16,'ES-Efficacy Acceptability'!$B$12:$B$52,0))</f>
        <v>1.62418</v>
      </c>
      <c r="AC16" s="375" t="n">
        <f aca="false">INDEX('ES-Efficacy Acceptability'!$E$12:$E$52,MATCH($B16,'ES-Efficacy Acceptability'!$B$12:$B$52,0))</f>
        <v>0.9175556</v>
      </c>
      <c r="AD16" s="375" t="n">
        <f aca="false">INDEX('ES-Efficacy Acceptability'!$F$12:$F$52,MATCH($B16,'ES-Efficacy Acceptability'!$B$12:$B$52,0))</f>
        <v>0.1919522275</v>
      </c>
      <c r="AE16" s="376" t="n">
        <f aca="false">INDEX('Unique Asset List'!$CN$4:$CT$100,MATCH($B16,'Unique Asset List'!$B$4:$B$100,0),MATCH($C$1,'Unique Asset List'!$CN$3:$CT$3,0))</f>
        <v>0.08</v>
      </c>
      <c r="AF16" s="376" t="n">
        <f aca="false">INDEX('Unique Asset List'!$CU$4:$DA$100,MATCH($B16,'Unique Asset List'!$B$4:$B$100,0),MATCH($C$1,'Unique Asset List'!$CU$3:$DA$3,0))</f>
        <v>0.42</v>
      </c>
      <c r="AG16" s="376" t="n">
        <f aca="false">INDEX('Unique Asset List'!$BZ$4:$CF$100,MATCH($B16,'Unique Asset List'!$B$4:$B$100,0),MATCH($C$1,'Unique Asset List'!$BZ$3:$CF$3,0))</f>
        <v>0.08</v>
      </c>
      <c r="AH16" s="376" t="n">
        <f aca="false">INDEX('Unique Asset List'!$CG$4:$CM$100,MATCH($B16,'Unique Asset List'!$B$4:$B$100,0),MATCH($C$1,'Unique Asset List'!$CG$3:$CM$3,0))</f>
        <v>0.42</v>
      </c>
      <c r="AI16" s="377" t="n">
        <v>0.961879633498678</v>
      </c>
      <c r="AJ16" s="376" t="n">
        <f aca="false">INDEX('Unique Asset List'!$BL$4:$BR$100,MATCH($B16,'Unique Asset List'!$B$4:$B$100,0),MATCH($C$1,'Unique Asset List'!$BL$3:$BR$3,0))</f>
        <v>1.29444963522019</v>
      </c>
      <c r="AK16" s="376" t="n">
        <f aca="false">INDEX('Unique Asset List'!$BS$4:$BY$100,MATCH($B16,'Unique Asset List'!$B$4:$B$100,0),MATCH($C$1,'Unique Asset List'!$BS$3:$BY$3,0))</f>
        <v>-1.44253500467096</v>
      </c>
      <c r="AL16" s="39" t="n">
        <v>169</v>
      </c>
      <c r="AM16" s="378" t="n">
        <f aca="false">INDEX(Simulation!$B$6:$H$6,MATCH($A16,Simulation!$B$1:$H$1,0))*(1+AN16)^((DATE(X16,Y16,15)-DATE(2017,1,15))/365.5)</f>
        <v>3.5</v>
      </c>
      <c r="AN16" s="379" t="n">
        <v>0</v>
      </c>
      <c r="AO16" s="380" t="n">
        <v>0.1</v>
      </c>
      <c r="AP16" s="377" t="n">
        <v>0.82</v>
      </c>
      <c r="AQ16" s="379" t="n">
        <v>0</v>
      </c>
      <c r="AR16" s="377" t="n">
        <f aca="false">AP16</f>
        <v>0.82</v>
      </c>
      <c r="AS16" s="381" t="n">
        <v>1</v>
      </c>
      <c r="AT16" s="382" t="n">
        <v>1</v>
      </c>
      <c r="AU16" s="382" t="n">
        <v>1</v>
      </c>
      <c r="AV16" s="382" t="n">
        <v>1</v>
      </c>
      <c r="AW16" s="382" t="n">
        <v>1</v>
      </c>
      <c r="AX16" s="382" t="n">
        <v>1</v>
      </c>
      <c r="AY16" s="382" t="n">
        <v>1</v>
      </c>
      <c r="AZ16" s="382" t="n">
        <v>1</v>
      </c>
      <c r="BA16" s="382" t="n">
        <v>1</v>
      </c>
      <c r="BB16" s="382" t="n">
        <v>1</v>
      </c>
      <c r="BC16" s="382" t="n">
        <v>1</v>
      </c>
      <c r="BD16" s="382" t="n">
        <f aca="false">INDEX('Unique Asset List'!$A$4:$A$76,MATCH(B16,'Unique Asset List'!$B$4:$B$76,0))</f>
        <v>83</v>
      </c>
      <c r="BE16" s="386" t="n">
        <f aca="false">IF(C16="",BH16/$BH$7,0)</f>
        <v>0.0362186774057803</v>
      </c>
      <c r="BF16" s="391" t="n">
        <f aca="false">INDEX('ES-Efficacy Acceptability'!$G$12:$G$52,MATCH($B16,'ES-Efficacy Acceptability'!$B$12:$B$52,0))</f>
        <v>2.2</v>
      </c>
      <c r="BG16" s="386" t="n">
        <f aca="false">BF16/$BF$7</f>
        <v>0.0387323943661972</v>
      </c>
      <c r="BH16" s="392" t="n">
        <f aca="false">BG16^$X$4</f>
        <v>0.0171827602870343</v>
      </c>
    </row>
    <row r="17" customFormat="false" ht="15" hidden="false" customHeight="false" outlineLevel="0" collapsed="false">
      <c r="A17" s="39" t="str">
        <f aca="false">$C$1</f>
        <v>ES</v>
      </c>
      <c r="B17" s="39" t="s">
        <v>77</v>
      </c>
      <c r="C17" s="372"/>
      <c r="D17" s="39" t="s">
        <v>592</v>
      </c>
      <c r="E17" s="39"/>
      <c r="F17" s="39" t="s">
        <v>579</v>
      </c>
      <c r="G17" s="373" t="n">
        <f aca="false">1/12</f>
        <v>0.0833333333333333</v>
      </c>
      <c r="H17" s="39" t="n">
        <v>2018</v>
      </c>
      <c r="I17" s="39" t="n">
        <v>6</v>
      </c>
      <c r="J17" s="374" t="n">
        <v>1</v>
      </c>
      <c r="K17" s="186" t="n">
        <v>1</v>
      </c>
      <c r="L17" s="186" t="n">
        <v>1</v>
      </c>
      <c r="M17" s="186" t="n">
        <v>1</v>
      </c>
      <c r="N17" s="186" t="n">
        <v>1</v>
      </c>
      <c r="O17" s="186" t="n">
        <v>1</v>
      </c>
      <c r="P17" s="186" t="n">
        <v>1</v>
      </c>
      <c r="Q17" s="186" t="n">
        <v>1</v>
      </c>
      <c r="R17" s="186" t="n">
        <v>1</v>
      </c>
      <c r="S17" s="186" t="n">
        <v>1</v>
      </c>
      <c r="T17" s="186"/>
      <c r="U17" s="186" t="n">
        <f aca="false">BE17/$BE$7</f>
        <v>1</v>
      </c>
      <c r="V17" s="186" t="n">
        <v>1</v>
      </c>
      <c r="W17" s="39" t="str">
        <f aca="false">INDEX('Unique Asset List'!$C$4:$C$76,MATCH($B17,'Unique Asset List'!$B$4:$B$76,0))</f>
        <v>Benzo</v>
      </c>
      <c r="X17" s="39" t="n">
        <f aca="false">INDEX('Unique Asset List'!$AC$4:$AI$100,MATCH($B17,'Unique Asset List'!$B$4:$B$100,0),MATCH($C$1,'Unique Asset List'!$AC$3:$AI$3,0))</f>
        <v>1970</v>
      </c>
      <c r="Y17" s="39" t="n">
        <f aca="false">INDEX('Unique Asset List'!$AJ$4:$AP$100,MATCH($B17,'Unique Asset List'!$B$4:$B$100,0),MATCH($C$1,'Unique Asset List'!$AJ$3:$AP$3,0))</f>
        <v>7</v>
      </c>
      <c r="Z17" s="39" t="n">
        <f aca="false">INDEX('Unique Asset List'!$AX$4:$BD$100,MATCH($B17,'Unique Asset List'!$B$4:$B$100,0),MATCH($C$1,'Unique Asset List'!$AX$3:$BD$3,0))</f>
        <v>1980</v>
      </c>
      <c r="AA17" s="39" t="n">
        <f aca="false">INDEX('Unique Asset List'!$BE$4:$BK$100,MATCH($B17,'Unique Asset List'!$B$4:$B$100,0),MATCH($C$1,'Unique Asset List'!$BE$3:$BK$3,0))</f>
        <v>7</v>
      </c>
      <c r="AB17" s="375" t="n">
        <f aca="false">INDEX('ES-Efficacy Acceptability'!$C$12:$C$52,MATCH($B17,'ES-Efficacy Acceptability'!$B$12:$B$52,0))</f>
        <v>2.2299598</v>
      </c>
      <c r="AC17" s="375" t="n">
        <f aca="false">INDEX('ES-Efficacy Acceptability'!$E$12:$E$52,MATCH($B17,'ES-Efficacy Acceptability'!$B$12:$B$52,0))</f>
        <v>0.8160512</v>
      </c>
      <c r="AD17" s="375" t="n">
        <f aca="false">INDEX('ES-Efficacy Acceptability'!$F$12:$F$52,MATCH($B17,'ES-Efficacy Acceptability'!$B$12:$B$52,0))</f>
        <v>0.38188783578</v>
      </c>
      <c r="AE17" s="376" t="n">
        <f aca="false">INDEX('Unique Asset List'!$CN$4:$CT$100,MATCH($B17,'Unique Asset List'!$B$4:$B$100,0),MATCH($C$1,'Unique Asset List'!$CN$3:$CT$3,0))</f>
        <v>0.08</v>
      </c>
      <c r="AF17" s="376" t="n">
        <f aca="false">INDEX('Unique Asset List'!$CU$4:$DA$100,MATCH($B17,'Unique Asset List'!$B$4:$B$100,0),MATCH($C$1,'Unique Asset List'!$CU$3:$DA$3,0))</f>
        <v>0.42</v>
      </c>
      <c r="AG17" s="376" t="n">
        <f aca="false">INDEX('Unique Asset List'!$BZ$4:$CF$100,MATCH($B17,'Unique Asset List'!$B$4:$B$100,0),MATCH($C$1,'Unique Asset List'!$BZ$3:$CF$3,0))</f>
        <v>0.08</v>
      </c>
      <c r="AH17" s="376" t="n">
        <f aca="false">INDEX('Unique Asset List'!$CG$4:$CM$100,MATCH($B17,'Unique Asset List'!$B$4:$B$100,0),MATCH($C$1,'Unique Asset List'!$CG$3:$CM$3,0))</f>
        <v>0.42</v>
      </c>
      <c r="AI17" s="377" t="n">
        <v>0.961879633498678</v>
      </c>
      <c r="AJ17" s="376" t="n">
        <f aca="false">INDEX('Unique Asset List'!$BL$4:$BR$100,MATCH($B17,'Unique Asset List'!$B$4:$B$100,0),MATCH($C$1,'Unique Asset List'!$BL$3:$BR$3,0))</f>
        <v>1.29444963522019</v>
      </c>
      <c r="AK17" s="376" t="n">
        <f aca="false">INDEX('Unique Asset List'!$BS$4:$BY$100,MATCH($B17,'Unique Asset List'!$B$4:$B$100,0),MATCH($C$1,'Unique Asset List'!$BS$3:$BY$3,0))</f>
        <v>-1.44253500467096</v>
      </c>
      <c r="AL17" s="39" t="n">
        <v>169</v>
      </c>
      <c r="AM17" s="378" t="n">
        <f aca="false">INDEX(Simulation!$B$6:$H$6,MATCH($A17,Simulation!$B$1:$H$1,0))*(1+AN17)^((DATE(X17,Y17,15)-DATE(2017,1,15))/365.5)</f>
        <v>3.5</v>
      </c>
      <c r="AN17" s="379" t="n">
        <v>0</v>
      </c>
      <c r="AO17" s="380" t="n">
        <v>0.1</v>
      </c>
      <c r="AP17" s="377" t="n">
        <v>0.82</v>
      </c>
      <c r="AQ17" s="379" t="n">
        <v>0</v>
      </c>
      <c r="AR17" s="377" t="n">
        <f aca="false">AP17</f>
        <v>0.82</v>
      </c>
      <c r="AS17" s="381" t="n">
        <v>1</v>
      </c>
      <c r="AT17" s="382" t="n">
        <v>1</v>
      </c>
      <c r="AU17" s="382" t="n">
        <v>1</v>
      </c>
      <c r="AV17" s="382" t="n">
        <v>1</v>
      </c>
      <c r="AW17" s="382" t="n">
        <v>1</v>
      </c>
      <c r="AX17" s="382" t="n">
        <v>1</v>
      </c>
      <c r="AY17" s="382" t="n">
        <v>1</v>
      </c>
      <c r="AZ17" s="382" t="n">
        <v>1</v>
      </c>
      <c r="BA17" s="382" t="n">
        <v>1</v>
      </c>
      <c r="BB17" s="382" t="n">
        <v>1</v>
      </c>
      <c r="BC17" s="382" t="n">
        <v>1</v>
      </c>
      <c r="BD17" s="382" t="n">
        <f aca="false">INDEX('Unique Asset List'!$A$4:$A$76,MATCH(B17,'Unique Asset List'!$B$4:$B$76,0))</f>
        <v>84</v>
      </c>
      <c r="BE17" s="386" t="n">
        <f aca="false">IF(C17="",BH17/$BH$7,0)</f>
        <v>0.0533710570697603</v>
      </c>
      <c r="BF17" s="391" t="n">
        <f aca="false">INDEX('ES-Efficacy Acceptability'!$G$12:$G$52,MATCH($B17,'ES-Efficacy Acceptability'!$B$12:$B$52,0))</f>
        <v>3</v>
      </c>
      <c r="BG17" s="386" t="n">
        <f aca="false">BF17/$BF$7</f>
        <v>0.0528169014084507</v>
      </c>
      <c r="BH17" s="392" t="n">
        <f aca="false">BG17^$X$4</f>
        <v>0.0253201426882848</v>
      </c>
    </row>
    <row r="18" customFormat="false" ht="15" hidden="false" customHeight="false" outlineLevel="0" collapsed="false">
      <c r="A18" s="39" t="str">
        <f aca="false">$C$1</f>
        <v>ES</v>
      </c>
      <c r="B18" s="39" t="s">
        <v>57</v>
      </c>
      <c r="C18" s="372"/>
      <c r="D18" s="39" t="s">
        <v>592</v>
      </c>
      <c r="E18" s="39"/>
      <c r="F18" s="39" t="s">
        <v>579</v>
      </c>
      <c r="G18" s="373" t="n">
        <f aca="false">1/12</f>
        <v>0.0833333333333333</v>
      </c>
      <c r="H18" s="39" t="n">
        <v>2018</v>
      </c>
      <c r="I18" s="39" t="n">
        <v>6</v>
      </c>
      <c r="J18" s="374" t="n">
        <v>1</v>
      </c>
      <c r="K18" s="186" t="n">
        <v>1</v>
      </c>
      <c r="L18" s="186" t="n">
        <v>1</v>
      </c>
      <c r="M18" s="186" t="n">
        <v>1</v>
      </c>
      <c r="N18" s="186" t="n">
        <v>1</v>
      </c>
      <c r="O18" s="186" t="n">
        <v>1</v>
      </c>
      <c r="P18" s="186" t="n">
        <v>1</v>
      </c>
      <c r="Q18" s="186" t="n">
        <v>1</v>
      </c>
      <c r="R18" s="186" t="n">
        <v>1</v>
      </c>
      <c r="S18" s="186" t="n">
        <v>1</v>
      </c>
      <c r="T18" s="186"/>
      <c r="U18" s="186" t="n">
        <f aca="false">BE18/$BE$7</f>
        <v>1</v>
      </c>
      <c r="V18" s="186" t="n">
        <v>1</v>
      </c>
      <c r="W18" s="39" t="str">
        <f aca="false">INDEX('Unique Asset List'!$C$4:$C$76,MATCH($B18,'Unique Asset List'!$B$4:$B$76,0))</f>
        <v>TCA</v>
      </c>
      <c r="X18" s="39" t="n">
        <f aca="false">INDEX('Unique Asset List'!$AC$4:$AI$100,MATCH($B18,'Unique Asset List'!$B$4:$B$100,0),MATCH($C$1,'Unique Asset List'!$AC$3:$AI$3,0))</f>
        <v>1998</v>
      </c>
      <c r="Y18" s="39" t="n">
        <f aca="false">INDEX('Unique Asset List'!$AJ$4:$AP$100,MATCH($B18,'Unique Asset List'!$B$4:$B$100,0),MATCH($C$1,'Unique Asset List'!$AJ$3:$AP$3,0))</f>
        <v>4</v>
      </c>
      <c r="Z18" s="39" t="n">
        <f aca="false">INDEX('Unique Asset List'!$AX$4:$BD$100,MATCH($B18,'Unique Asset List'!$B$4:$B$100,0),MATCH($C$1,'Unique Asset List'!$AX$3:$BD$3,0))</f>
        <v>2008</v>
      </c>
      <c r="AA18" s="39" t="n">
        <f aca="false">INDEX('Unique Asset List'!$BE$4:$BK$100,MATCH($B18,'Unique Asset List'!$B$4:$B$100,0),MATCH($C$1,'Unique Asset List'!$BE$3:$BK$3,0))</f>
        <v>4</v>
      </c>
      <c r="AB18" s="375" t="n">
        <f aca="false">INDEX('ES-Efficacy Acceptability'!$C$12:$C$52,MATCH($B18,'ES-Efficacy Acceptability'!$B$12:$B$52,0))</f>
        <v>2.0640012</v>
      </c>
      <c r="AC18" s="375" t="n">
        <f aca="false">INDEX('ES-Efficacy Acceptability'!$E$12:$E$52,MATCH($B18,'ES-Efficacy Acceptability'!$B$12:$B$52,0))</f>
        <v>0.6952951</v>
      </c>
      <c r="AD18" s="375" t="n">
        <f aca="false">INDEX('ES-Efficacy Acceptability'!$F$12:$F$52,MATCH($B18,'ES-Efficacy Acceptability'!$B$12:$B$52,0))</f>
        <v>0.34186063164</v>
      </c>
      <c r="AE18" s="376" t="n">
        <f aca="false">INDEX('Unique Asset List'!$CN$4:$CT$100,MATCH($B18,'Unique Asset List'!$B$4:$B$100,0),MATCH($C$1,'Unique Asset List'!$CN$3:$CT$3,0))</f>
        <v>0.08</v>
      </c>
      <c r="AF18" s="376" t="n">
        <f aca="false">INDEX('Unique Asset List'!$CU$4:$DA$100,MATCH($B18,'Unique Asset List'!$B$4:$B$100,0),MATCH($C$1,'Unique Asset List'!$CU$3:$DA$3,0))</f>
        <v>0.42</v>
      </c>
      <c r="AG18" s="376" t="n">
        <f aca="false">INDEX('Unique Asset List'!$BZ$4:$CF$100,MATCH($B18,'Unique Asset List'!$B$4:$B$100,0),MATCH($C$1,'Unique Asset List'!$BZ$3:$CF$3,0))</f>
        <v>0.08</v>
      </c>
      <c r="AH18" s="376" t="n">
        <f aca="false">INDEX('Unique Asset List'!$CG$4:$CM$100,MATCH($B18,'Unique Asset List'!$B$4:$B$100,0),MATCH($C$1,'Unique Asset List'!$CG$3:$CM$3,0))</f>
        <v>0.42</v>
      </c>
      <c r="AI18" s="377" t="n">
        <v>0.961879633498678</v>
      </c>
      <c r="AJ18" s="376" t="n">
        <f aca="false">INDEX('Unique Asset List'!$BL$4:$BR$100,MATCH($B18,'Unique Asset List'!$B$4:$B$100,0),MATCH($C$1,'Unique Asset List'!$BL$3:$BR$3,0))</f>
        <v>1.29444963522019</v>
      </c>
      <c r="AK18" s="376" t="n">
        <f aca="false">INDEX('Unique Asset List'!$BS$4:$BY$100,MATCH($B18,'Unique Asset List'!$B$4:$B$100,0),MATCH($C$1,'Unique Asset List'!$BS$3:$BY$3,0))</f>
        <v>-1.44253500467096</v>
      </c>
      <c r="AL18" s="39" t="n">
        <v>169</v>
      </c>
      <c r="AM18" s="378" t="n">
        <f aca="false">INDEX(Simulation!$B$6:$H$6,MATCH($A18,Simulation!$B$1:$H$1,0))*(1+AN18)^((DATE(X18,Y18,15)-DATE(2017,1,15))/365.5)</f>
        <v>3.5</v>
      </c>
      <c r="AN18" s="379" t="n">
        <v>0</v>
      </c>
      <c r="AO18" s="380" t="n">
        <v>0.1</v>
      </c>
      <c r="AP18" s="377" t="n">
        <v>0.82</v>
      </c>
      <c r="AQ18" s="379" t="n">
        <v>0</v>
      </c>
      <c r="AR18" s="377" t="n">
        <f aca="false">AP18</f>
        <v>0.82</v>
      </c>
      <c r="AS18" s="381" t="n">
        <v>1</v>
      </c>
      <c r="AT18" s="382" t="n">
        <v>1</v>
      </c>
      <c r="AU18" s="382" t="n">
        <v>1</v>
      </c>
      <c r="AV18" s="382" t="n">
        <v>1</v>
      </c>
      <c r="AW18" s="382" t="n">
        <v>1</v>
      </c>
      <c r="AX18" s="382" t="n">
        <v>1</v>
      </c>
      <c r="AY18" s="382" t="n">
        <v>1</v>
      </c>
      <c r="AZ18" s="382" t="n">
        <v>1</v>
      </c>
      <c r="BA18" s="382" t="n">
        <v>1</v>
      </c>
      <c r="BB18" s="382" t="n">
        <v>1</v>
      </c>
      <c r="BC18" s="382" t="n">
        <v>1</v>
      </c>
      <c r="BD18" s="382" t="n">
        <f aca="false">INDEX('Unique Asset List'!$A$4:$A$76,MATCH(B18,'Unique Asset List'!$B$4:$B$76,0))</f>
        <v>86</v>
      </c>
      <c r="BE18" s="386" t="n">
        <f aca="false">IF(C18="",BH18/$BH$7,0)</f>
        <v>0.0533710570697603</v>
      </c>
      <c r="BF18" s="391" t="n">
        <f aca="false">INDEX('ES-Efficacy Acceptability'!$G$12:$G$52,MATCH($B18,'ES-Efficacy Acceptability'!$B$12:$B$52,0))</f>
        <v>3</v>
      </c>
      <c r="BG18" s="386" t="n">
        <f aca="false">BF18/$BF$7</f>
        <v>0.0528169014084507</v>
      </c>
      <c r="BH18" s="392" t="n">
        <f aca="false">BG18^$X$4</f>
        <v>0.0253201426882848</v>
      </c>
    </row>
    <row r="19" customFormat="false" ht="15" hidden="false" customHeight="false" outlineLevel="0" collapsed="false">
      <c r="A19" s="39" t="str">
        <f aca="false">$C$1</f>
        <v>ES</v>
      </c>
      <c r="B19" s="39" t="s">
        <v>58</v>
      </c>
      <c r="C19" s="372"/>
      <c r="D19" s="39" t="s">
        <v>592</v>
      </c>
      <c r="E19" s="39"/>
      <c r="F19" s="39" t="s">
        <v>579</v>
      </c>
      <c r="G19" s="373" t="n">
        <f aca="false">1/12</f>
        <v>0.0833333333333333</v>
      </c>
      <c r="H19" s="39" t="n">
        <v>2018</v>
      </c>
      <c r="I19" s="39" t="n">
        <v>6</v>
      </c>
      <c r="J19" s="374" t="n">
        <v>1</v>
      </c>
      <c r="K19" s="186" t="n">
        <v>1</v>
      </c>
      <c r="L19" s="186" t="n">
        <v>1</v>
      </c>
      <c r="M19" s="186" t="n">
        <v>1</v>
      </c>
      <c r="N19" s="186" t="n">
        <v>1</v>
      </c>
      <c r="O19" s="186" t="n">
        <v>1</v>
      </c>
      <c r="P19" s="186" t="n">
        <v>1</v>
      </c>
      <c r="Q19" s="186" t="n">
        <v>1</v>
      </c>
      <c r="R19" s="186" t="n">
        <v>1</v>
      </c>
      <c r="S19" s="186" t="n">
        <v>1</v>
      </c>
      <c r="T19" s="186"/>
      <c r="U19" s="186" t="n">
        <f aca="false">BE19/$BE$7</f>
        <v>1</v>
      </c>
      <c r="V19" s="186" t="n">
        <v>1</v>
      </c>
      <c r="W19" s="39" t="str">
        <f aca="false">INDEX('Unique Asset List'!$C$4:$C$76,MATCH($B19,'Unique Asset List'!$B$4:$B$76,0))</f>
        <v>AAPS</v>
      </c>
      <c r="X19" s="39" t="n">
        <f aca="false">INDEX('Unique Asset List'!$AC$4:$AI$100,MATCH($B19,'Unique Asset List'!$B$4:$B$100,0),MATCH($C$1,'Unique Asset List'!$AC$3:$AI$3,0))</f>
        <v>2000</v>
      </c>
      <c r="Y19" s="39" t="n">
        <f aca="false">INDEX('Unique Asset List'!$AJ$4:$AP$100,MATCH($B19,'Unique Asset List'!$B$4:$B$100,0),MATCH($C$1,'Unique Asset List'!$AJ$3:$AP$3,0))</f>
        <v>9</v>
      </c>
      <c r="Z19" s="39" t="n">
        <f aca="false">INDEX('Unique Asset List'!$AX$4:$BD$100,MATCH($B19,'Unique Asset List'!$B$4:$B$100,0),MATCH($C$1,'Unique Asset List'!$AX$3:$BD$3,0))</f>
        <v>2007</v>
      </c>
      <c r="AA19" s="39" t="n">
        <f aca="false">INDEX('Unique Asset List'!$BE$4:$BK$100,MATCH($B19,'Unique Asset List'!$B$4:$B$100,0),MATCH($C$1,'Unique Asset List'!$BE$3:$BK$3,0))</f>
        <v>3</v>
      </c>
      <c r="AB19" s="375" t="n">
        <f aca="false">INDEX('ES-Efficacy Acceptability'!$C$12:$C$52,MATCH($B19,'ES-Efficacy Acceptability'!$B$12:$B$52,0))</f>
        <v>1.686</v>
      </c>
      <c r="AC19" s="375" t="n">
        <f aca="false">INDEX('ES-Efficacy Acceptability'!$E$12:$E$52,MATCH($B19,'ES-Efficacy Acceptability'!$B$12:$B$52,0))</f>
        <v>0.7529247</v>
      </c>
      <c r="AD19" s="375" t="n">
        <f aca="false">INDEX('ES-Efficacy Acceptability'!$F$12:$F$52,MATCH($B19,'ES-Efficacy Acceptability'!$B$12:$B$52,0))</f>
        <v>0.38188783578</v>
      </c>
      <c r="AE19" s="376" t="n">
        <f aca="false">INDEX('Unique Asset List'!$CN$4:$CT$100,MATCH($B19,'Unique Asset List'!$B$4:$B$100,0),MATCH($C$1,'Unique Asset List'!$CN$3:$CT$3,0))</f>
        <v>0.08</v>
      </c>
      <c r="AF19" s="376" t="n">
        <f aca="false">INDEX('Unique Asset List'!$CU$4:$DA$100,MATCH($B19,'Unique Asset List'!$B$4:$B$100,0),MATCH($C$1,'Unique Asset List'!$CU$3:$DA$3,0))</f>
        <v>0.42</v>
      </c>
      <c r="AG19" s="376" t="n">
        <f aca="false">INDEX('Unique Asset List'!$BZ$4:$CF$100,MATCH($B19,'Unique Asset List'!$B$4:$B$100,0),MATCH($C$1,'Unique Asset List'!$BZ$3:$CF$3,0))</f>
        <v>0.08</v>
      </c>
      <c r="AH19" s="376" t="n">
        <f aca="false">INDEX('Unique Asset List'!$CG$4:$CM$100,MATCH($B19,'Unique Asset List'!$B$4:$B$100,0),MATCH($C$1,'Unique Asset List'!$CG$3:$CM$3,0))</f>
        <v>0.42</v>
      </c>
      <c r="AI19" s="377" t="n">
        <v>0.961879633498678</v>
      </c>
      <c r="AJ19" s="376" t="n">
        <f aca="false">INDEX('Unique Asset List'!$BL$4:$BR$100,MATCH($B19,'Unique Asset List'!$B$4:$B$100,0),MATCH($C$1,'Unique Asset List'!$BL$3:$BR$3,0))</f>
        <v>1.29444963522019</v>
      </c>
      <c r="AK19" s="376" t="n">
        <f aca="false">INDEX('Unique Asset List'!$BS$4:$BY$100,MATCH($B19,'Unique Asset List'!$B$4:$B$100,0),MATCH($C$1,'Unique Asset List'!$BS$3:$BY$3,0))</f>
        <v>-1.44253500467096</v>
      </c>
      <c r="AL19" s="39" t="n">
        <v>169</v>
      </c>
      <c r="AM19" s="378" t="n">
        <f aca="false">INDEX(Simulation!$B$6:$H$6,MATCH($A19,Simulation!$B$1:$H$1,0))*(1+AN19)^((DATE(X19,Y19,15)-DATE(2017,1,15))/365.5)</f>
        <v>3.5</v>
      </c>
      <c r="AN19" s="379" t="n">
        <v>0</v>
      </c>
      <c r="AO19" s="380" t="n">
        <v>0.1</v>
      </c>
      <c r="AP19" s="377" t="n">
        <v>0.82</v>
      </c>
      <c r="AQ19" s="379" t="n">
        <v>0</v>
      </c>
      <c r="AR19" s="377" t="n">
        <f aca="false">AP19</f>
        <v>0.82</v>
      </c>
      <c r="AS19" s="381" t="n">
        <v>1</v>
      </c>
      <c r="AT19" s="382" t="n">
        <v>1</v>
      </c>
      <c r="AU19" s="382" t="n">
        <v>1</v>
      </c>
      <c r="AV19" s="382" t="n">
        <v>1</v>
      </c>
      <c r="AW19" s="382" t="n">
        <v>1</v>
      </c>
      <c r="AX19" s="382" t="n">
        <v>1</v>
      </c>
      <c r="AY19" s="382" t="n">
        <v>1</v>
      </c>
      <c r="AZ19" s="382" t="n">
        <v>1</v>
      </c>
      <c r="BA19" s="382" t="n">
        <v>1</v>
      </c>
      <c r="BB19" s="382" t="n">
        <v>1</v>
      </c>
      <c r="BC19" s="382" t="n">
        <v>1</v>
      </c>
      <c r="BD19" s="382" t="n">
        <f aca="false">INDEX('Unique Asset List'!$A$4:$A$76,MATCH(B19,'Unique Asset List'!$B$4:$B$76,0))</f>
        <v>74</v>
      </c>
      <c r="BE19" s="386" t="n">
        <f aca="false">IF(C19="",BH19/$BH$7,0)</f>
        <v>0.0533710570697603</v>
      </c>
      <c r="BF19" s="391" t="n">
        <f aca="false">INDEX('ES-Efficacy Acceptability'!$G$12:$G$52,MATCH($B19,'ES-Efficacy Acceptability'!$B$12:$B$52,0))</f>
        <v>3</v>
      </c>
      <c r="BG19" s="386" t="n">
        <f aca="false">BF19/$BF$7</f>
        <v>0.0528169014084507</v>
      </c>
      <c r="BH19" s="392" t="n">
        <f aca="false">BG19^$X$4</f>
        <v>0.0253201426882848</v>
      </c>
    </row>
    <row r="20" customFormat="false" ht="15" hidden="false" customHeight="false" outlineLevel="0" collapsed="false">
      <c r="A20" s="39" t="str">
        <f aca="false">$C$1</f>
        <v>ES</v>
      </c>
      <c r="B20" s="39" t="s">
        <v>59</v>
      </c>
      <c r="C20" s="372"/>
      <c r="D20" s="39" t="s">
        <v>592</v>
      </c>
      <c r="E20" s="39"/>
      <c r="F20" s="39" t="s">
        <v>579</v>
      </c>
      <c r="G20" s="373" t="n">
        <f aca="false">1/12</f>
        <v>0.0833333333333333</v>
      </c>
      <c r="H20" s="39" t="n">
        <v>2018</v>
      </c>
      <c r="I20" s="39" t="n">
        <v>6</v>
      </c>
      <c r="J20" s="374" t="n">
        <v>1</v>
      </c>
      <c r="K20" s="186" t="n">
        <v>1</v>
      </c>
      <c r="L20" s="186" t="n">
        <v>1</v>
      </c>
      <c r="M20" s="186" t="n">
        <v>1</v>
      </c>
      <c r="N20" s="186" t="n">
        <v>1</v>
      </c>
      <c r="O20" s="186" t="n">
        <v>1</v>
      </c>
      <c r="P20" s="186" t="n">
        <v>1</v>
      </c>
      <c r="Q20" s="186" t="n">
        <v>1</v>
      </c>
      <c r="R20" s="186" t="n">
        <v>1</v>
      </c>
      <c r="S20" s="186" t="n">
        <v>1</v>
      </c>
      <c r="T20" s="186"/>
      <c r="U20" s="186" t="n">
        <f aca="false">BE20/$BE$7</f>
        <v>1</v>
      </c>
      <c r="V20" s="186" t="n">
        <v>1</v>
      </c>
      <c r="W20" s="39" t="str">
        <f aca="false">INDEX('Unique Asset List'!$C$4:$C$76,MATCH($B20,'Unique Asset List'!$B$4:$B$76,0))</f>
        <v>ATAD</v>
      </c>
      <c r="X20" s="39" t="n">
        <f aca="false">INDEX('Unique Asset List'!$AC$4:$AI$100,MATCH($B20,'Unique Asset List'!$B$4:$B$100,0),MATCH($C$1,'Unique Asset List'!$AC$3:$AI$3,0))</f>
        <v>1972</v>
      </c>
      <c r="Y20" s="39" t="n">
        <f aca="false">INDEX('Unique Asset List'!$AJ$4:$AP$100,MATCH($B20,'Unique Asset List'!$B$4:$B$100,0),MATCH($C$1,'Unique Asset List'!$AJ$3:$AP$3,0))</f>
        <v>1</v>
      </c>
      <c r="Z20" s="39" t="n">
        <f aca="false">INDEX('Unique Asset List'!$AX$4:$BD$100,MATCH($B20,'Unique Asset List'!$B$4:$B$100,0),MATCH($C$1,'Unique Asset List'!$AX$3:$BD$3,0))</f>
        <v>1982</v>
      </c>
      <c r="AA20" s="39" t="n">
        <f aca="false">INDEX('Unique Asset List'!$BE$4:$BK$100,MATCH($B20,'Unique Asset List'!$B$4:$B$100,0),MATCH($C$1,'Unique Asset List'!$BE$3:$BK$3,0))</f>
        <v>1</v>
      </c>
      <c r="AB20" s="375" t="n">
        <f aca="false">INDEX('ES-Efficacy Acceptability'!$C$12:$C$52,MATCH($B20,'ES-Efficacy Acceptability'!$B$12:$B$52,0))</f>
        <v>1.4160714</v>
      </c>
      <c r="AC20" s="375" t="n">
        <f aca="false">INDEX('ES-Efficacy Acceptability'!$E$12:$E$52,MATCH($B20,'ES-Efficacy Acceptability'!$B$12:$B$52,0))</f>
        <v>0.7169062</v>
      </c>
      <c r="AD20" s="375" t="n">
        <f aca="false">INDEX('ES-Efficacy Acceptability'!$F$12:$F$52,MATCH($B20,'ES-Efficacy Acceptability'!$B$12:$B$52,0))</f>
        <v>0.38188783578</v>
      </c>
      <c r="AE20" s="376" t="n">
        <f aca="false">INDEX('Unique Asset List'!$CN$4:$CT$100,MATCH($B20,'Unique Asset List'!$B$4:$B$100,0),MATCH($C$1,'Unique Asset List'!$CN$3:$CT$3,0))</f>
        <v>0.08</v>
      </c>
      <c r="AF20" s="376" t="n">
        <f aca="false">INDEX('Unique Asset List'!$CU$4:$DA$100,MATCH($B20,'Unique Asset List'!$B$4:$B$100,0),MATCH($C$1,'Unique Asset List'!$CU$3:$DA$3,0))</f>
        <v>0.42</v>
      </c>
      <c r="AG20" s="376" t="n">
        <f aca="false">INDEX('Unique Asset List'!$BZ$4:$CF$100,MATCH($B20,'Unique Asset List'!$B$4:$B$100,0),MATCH($C$1,'Unique Asset List'!$BZ$3:$CF$3,0))</f>
        <v>0.08</v>
      </c>
      <c r="AH20" s="376" t="n">
        <f aca="false">INDEX('Unique Asset List'!$CG$4:$CM$100,MATCH($B20,'Unique Asset List'!$B$4:$B$100,0),MATCH($C$1,'Unique Asset List'!$CG$3:$CM$3,0))</f>
        <v>0.42</v>
      </c>
      <c r="AI20" s="377" t="n">
        <v>0.961879633498678</v>
      </c>
      <c r="AJ20" s="376" t="n">
        <f aca="false">INDEX('Unique Asset List'!$BL$4:$BR$100,MATCH($B20,'Unique Asset List'!$B$4:$B$100,0),MATCH($C$1,'Unique Asset List'!$BL$3:$BR$3,0))</f>
        <v>1.29444963522019</v>
      </c>
      <c r="AK20" s="376" t="n">
        <f aca="false">INDEX('Unique Asset List'!$BS$4:$BY$100,MATCH($B20,'Unique Asset List'!$B$4:$B$100,0),MATCH($C$1,'Unique Asset List'!$BS$3:$BY$3,0))</f>
        <v>-1.44253500467096</v>
      </c>
      <c r="AL20" s="39" t="n">
        <v>169</v>
      </c>
      <c r="AM20" s="378" t="n">
        <f aca="false">INDEX(Simulation!$B$6:$H$6,MATCH($A20,Simulation!$B$1:$H$1,0))*(1+AN20)^((DATE(X20,Y20,15)-DATE(2017,1,15))/365.5)</f>
        <v>3.5</v>
      </c>
      <c r="AN20" s="379" t="n">
        <v>0</v>
      </c>
      <c r="AO20" s="380" t="n">
        <v>0.1</v>
      </c>
      <c r="AP20" s="377" t="n">
        <v>0.82</v>
      </c>
      <c r="AQ20" s="379" t="n">
        <v>0</v>
      </c>
      <c r="AR20" s="377" t="n">
        <f aca="false">AP20</f>
        <v>0.82</v>
      </c>
      <c r="AS20" s="381" t="n">
        <v>1</v>
      </c>
      <c r="AT20" s="382" t="n">
        <v>1</v>
      </c>
      <c r="AU20" s="382" t="n">
        <v>1</v>
      </c>
      <c r="AV20" s="382" t="n">
        <v>1</v>
      </c>
      <c r="AW20" s="382" t="n">
        <v>1</v>
      </c>
      <c r="AX20" s="382" t="n">
        <v>1</v>
      </c>
      <c r="AY20" s="382" t="n">
        <v>1</v>
      </c>
      <c r="AZ20" s="382" t="n">
        <v>1</v>
      </c>
      <c r="BA20" s="382" t="n">
        <v>1</v>
      </c>
      <c r="BB20" s="382" t="n">
        <v>1</v>
      </c>
      <c r="BC20" s="382" t="n">
        <v>1</v>
      </c>
      <c r="BD20" s="382" t="n">
        <f aca="false">INDEX('Unique Asset List'!$A$4:$A$76,MATCH(B20,'Unique Asset List'!$B$4:$B$76,0))</f>
        <v>75</v>
      </c>
      <c r="BE20" s="386" t="n">
        <f aca="false">IF(C20="",BH20/$BH$7,0)</f>
        <v>0.0533710570697603</v>
      </c>
      <c r="BF20" s="391" t="n">
        <f aca="false">INDEX('ES-Efficacy Acceptability'!$G$12:$G$52,MATCH($B20,'ES-Efficacy Acceptability'!$B$12:$B$52,0))</f>
        <v>3</v>
      </c>
      <c r="BG20" s="386" t="n">
        <f aca="false">BF20/$BF$7</f>
        <v>0.0528169014084507</v>
      </c>
      <c r="BH20" s="392" t="n">
        <f aca="false">BG20^$X$4</f>
        <v>0.0253201426882848</v>
      </c>
    </row>
    <row r="21" customFormat="false" ht="15" hidden="false" customHeight="false" outlineLevel="0" collapsed="false">
      <c r="A21" s="39" t="str">
        <f aca="false">$C$1</f>
        <v>ES</v>
      </c>
      <c r="B21" s="39" t="s">
        <v>37</v>
      </c>
      <c r="C21" s="372"/>
      <c r="D21" s="39" t="s">
        <v>577</v>
      </c>
      <c r="E21" s="39"/>
      <c r="F21" s="39" t="str">
        <f aca="false">INDEX('Unique Asset List'!$D$4:$D$59,MATCH(B21,_CompoundList,0))</f>
        <v>Launched</v>
      </c>
      <c r="G21" s="373" t="n">
        <v>0</v>
      </c>
      <c r="H21" s="39" t="n">
        <v>2018</v>
      </c>
      <c r="I21" s="39" t="n">
        <v>6</v>
      </c>
      <c r="J21" s="374" t="n">
        <f aca="false">INDEX(PTRS!$D$6:$D$12,MATCH('5'!$F21,PTRS!$B$6:$B$12,0))</f>
        <v>1</v>
      </c>
      <c r="K21" s="186" t="n">
        <f aca="false">INDEX('Unique Asset List'!$I$4:$R$59,MATCH($B21,'Unique Asset List'!$B$4:$B$59,0),MATCH(K$8,'Unique Asset List'!$I$3:$R$3,0))</f>
        <v>1</v>
      </c>
      <c r="L21" s="186" t="n">
        <f aca="false">INDEX('Unique Asset List'!$I$4:$R$59,MATCH($B21,'Unique Asset List'!$B$4:$B$59,0),MATCH(L$8,'Unique Asset List'!$I$3:$R$3,0))</f>
        <v>1</v>
      </c>
      <c r="M21" s="186" t="n">
        <v>0.585</v>
      </c>
      <c r="N21" s="186" t="n">
        <f aca="false">INDEX('Unique Asset List'!$I$4:$R$59,MATCH($B21,'Unique Asset List'!$B$4:$B$59,0),MATCH(N$8,'Unique Asset List'!$I$3:$R$3,0))</f>
        <v>1</v>
      </c>
      <c r="O21" s="186" t="n">
        <f aca="false">INDEX('Unique Asset List'!$I$4:$R$59,MATCH($B21,'Unique Asset List'!$B$4:$B$59,0),MATCH(O$8,'Unique Asset List'!$I$3:$R$3,0))</f>
        <v>1</v>
      </c>
      <c r="P21" s="186" t="n">
        <f aca="false">INDEX('Unique Asset List'!$I$4:$R$59,MATCH($B21,'Unique Asset List'!$B$4:$B$59,0),MATCH(P$8,'Unique Asset List'!$I$3:$R$3,0))</f>
        <v>1</v>
      </c>
      <c r="Q21" s="186" t="n">
        <f aca="false">INDEX('Unique Asset List'!$I$4:$R$59,MATCH($B21,'Unique Asset List'!$B$4:$B$59,0),MATCH(Q$8,'Unique Asset List'!$I$3:$R$3,0))</f>
        <v>1</v>
      </c>
      <c r="R21" s="186" t="n">
        <f aca="false">INDEX('Unique Asset List'!$I$4:$R$59,MATCH($B21,'Unique Asset List'!$B$4:$B$59,0),MATCH(R$8,'Unique Asset List'!$I$3:$R$3,0))</f>
        <v>1</v>
      </c>
      <c r="S21" s="186" t="n">
        <f aca="false">INDEX('Unique Asset List'!$I$4:$R$59,MATCH($B21,'Unique Asset List'!$B$4:$B$59,0),MATCH(S$8,'Unique Asset List'!$I$3:$R$3,0))</f>
        <v>1</v>
      </c>
      <c r="T21" s="186"/>
      <c r="U21" s="186" t="n">
        <f aca="false">BE21/$BE$7</f>
        <v>0.385707848577044</v>
      </c>
      <c r="V21" s="186" t="n">
        <v>0.58</v>
      </c>
      <c r="W21" s="39" t="str">
        <f aca="false">INDEX('Unique Asset List'!$C$4:$C$76,MATCH($B21,'Unique Asset List'!$B$4:$B$76,0))</f>
        <v>NMDA</v>
      </c>
      <c r="X21" s="39" t="n">
        <f aca="false">INDEX('Unique Asset List'!$AC$4:$AI$100,MATCH($B21,'Unique Asset List'!$B$4:$B$100,0),MATCH($C$1,'Unique Asset List'!$AC$3:$AI$3,0))</f>
        <v>2021</v>
      </c>
      <c r="Y21" s="39" t="n">
        <f aca="false">INDEX('Unique Asset List'!$AJ$4:$AP$100,MATCH($B21,'Unique Asset List'!$B$4:$B$100,0),MATCH($C$1,'Unique Asset List'!$AJ$3:$AP$3,0))</f>
        <v>1</v>
      </c>
      <c r="Z21" s="39" t="n">
        <f aca="false">INDEX('Unique Asset List'!$AX$4:$BD$100,MATCH($B21,'Unique Asset List'!$B$4:$B$100,0),MATCH($C$1,'Unique Asset List'!$AX$3:$BD$3,0))</f>
        <v>2031</v>
      </c>
      <c r="AA21" s="39" t="n">
        <f aca="false">INDEX('Unique Asset List'!$BE$4:$BK$100,MATCH($B21,'Unique Asset List'!$B$4:$B$100,0),MATCH($C$1,'Unique Asset List'!$BE$3:$BK$3,0))</f>
        <v>1</v>
      </c>
      <c r="AB21" s="375" t="n">
        <f aca="false">INDEX('ES-Efficacy Acceptability'!$C$12:$C$52,MATCH($B21,'ES-Efficacy Acceptability'!$B$12:$B$52,0))</f>
        <v>2.6693314</v>
      </c>
      <c r="AC21" s="375" t="n">
        <f aca="false">INDEX('ES-Efficacy Acceptability'!$E$12:$E$52,MATCH($B21,'ES-Efficacy Acceptability'!$B$12:$B$52,0))</f>
        <v>1.0137137</v>
      </c>
      <c r="AD21" s="375" t="n">
        <f aca="false">INDEX('ES-Efficacy Acceptability'!$F$12:$F$52,MATCH($B21,'ES-Efficacy Acceptability'!$B$12:$B$52,0))</f>
        <v>0.4167173263</v>
      </c>
      <c r="AE21" s="376" t="n">
        <v>0.04</v>
      </c>
      <c r="AF21" s="376" t="n">
        <v>0.95</v>
      </c>
      <c r="AG21" s="376" t="n">
        <v>0.04</v>
      </c>
      <c r="AH21" s="376" t="n">
        <v>0.95</v>
      </c>
      <c r="AI21" s="377" t="n">
        <v>0.961879633498678</v>
      </c>
      <c r="AJ21" s="376" t="n">
        <f aca="false">INDEX('Unique Asset List'!$BL$4:$BR$100,MATCH($B21,'Unique Asset List'!$B$4:$B$100,0),MATCH($C$1,'Unique Asset List'!$BL$3:$BR$3,0))</f>
        <v>1.29444963522019</v>
      </c>
      <c r="AK21" s="376" t="n">
        <f aca="false">INDEX('Unique Asset List'!$BS$4:$BY$100,MATCH($B21,'Unique Asset List'!$B$4:$B$100,0),MATCH($C$1,'Unique Asset List'!$BS$3:$BY$3,0))</f>
        <v>-1.44253500467096</v>
      </c>
      <c r="AL21" s="39" t="n">
        <v>184.205607476636</v>
      </c>
      <c r="AM21" s="378" t="n">
        <f aca="false">'SPRAVATO Assumptions'!O22</f>
        <v>48.5105753424657</v>
      </c>
      <c r="AN21" s="379" t="n">
        <v>0</v>
      </c>
      <c r="AO21" s="380" t="n">
        <v>0.1</v>
      </c>
      <c r="AP21" s="377" t="n">
        <v>0.82</v>
      </c>
      <c r="AQ21" s="379" t="n">
        <v>0</v>
      </c>
      <c r="AR21" s="377" t="n">
        <f aca="false">AP21</f>
        <v>0.82</v>
      </c>
      <c r="AS21" s="381" t="n">
        <v>0.323403835616438</v>
      </c>
      <c r="AT21" s="382" t="n">
        <f aca="false">INDEX('Unique Asset List'!S$4:S$59,MATCH($B21,_CompoundList,0))</f>
        <v>1</v>
      </c>
      <c r="AU21" s="382" t="n">
        <f aca="false">INDEX('Unique Asset List'!T$4:T$59,MATCH($B21,_CompoundList,0))</f>
        <v>1</v>
      </c>
      <c r="AV21" s="382" t="n">
        <f aca="false">INDEX('Unique Asset List'!U$4:U$59,MATCH($B21,_CompoundList,0))</f>
        <v>1</v>
      </c>
      <c r="AW21" s="382" t="n">
        <f aca="false">INDEX('Unique Asset List'!V$4:V$59,MATCH($B21,_CompoundList,0))</f>
        <v>1</v>
      </c>
      <c r="AX21" s="382" t="n">
        <f aca="false">INDEX('Unique Asset List'!W$4:W$59,MATCH($B21,_CompoundList,0))</f>
        <v>1</v>
      </c>
      <c r="AY21" s="382" t="n">
        <f aca="false">INDEX('Unique Asset List'!X$4:X$59,MATCH($B21,_CompoundList,0))</f>
        <v>1</v>
      </c>
      <c r="AZ21" s="382" t="n">
        <f aca="false">INDEX('Unique Asset List'!Y$4:Y$59,MATCH($B21,_CompoundList,0))</f>
        <v>1</v>
      </c>
      <c r="BA21" s="382" t="n">
        <f aca="false">INDEX('Unique Asset List'!Z$4:Z$59,MATCH($B21,_CompoundList,0))</f>
        <v>1</v>
      </c>
      <c r="BB21" s="382" t="n">
        <f aca="false">INDEX('Unique Asset List'!AA$4:AA$59,MATCH($B21,_CompoundList,0))</f>
        <v>1</v>
      </c>
      <c r="BC21" s="382" t="n">
        <f aca="false">INDEX('Unique Asset List'!AB$4:AB$59,MATCH($B21,_CompoundList,0))</f>
        <v>1</v>
      </c>
      <c r="BD21" s="382" t="n">
        <f aca="false">INDEX('Unique Asset List'!$A$4:$A$76,MATCH(B21,'Unique Asset List'!$B$4:$B$76,0))</f>
        <v>8</v>
      </c>
      <c r="BE21" s="386" t="n">
        <f aca="false">IF(C21="",BH21/$BH$7,0)</f>
        <v>0.0205856355986599</v>
      </c>
      <c r="BF21" s="391" t="n">
        <f aca="false">INDEX('ES-Efficacy Acceptability'!$G$12:$G$52,MATCH($B21,'ES-Efficacy Acceptability'!$B$12:$B$52,0))</f>
        <v>1.4</v>
      </c>
      <c r="BG21" s="386" t="n">
        <f aca="false">BF21/$BF$7</f>
        <v>0.0246478873239437</v>
      </c>
      <c r="BH21" s="392" t="n">
        <f aca="false">BG21^$X$4</f>
        <v>0.00976617776196212</v>
      </c>
    </row>
    <row r="22" customFormat="false" ht="15" hidden="false" customHeight="false" outlineLevel="0" collapsed="false">
      <c r="A22" s="39" t="str">
        <f aca="false">$C$1</f>
        <v>ES</v>
      </c>
      <c r="B22" s="39" t="s">
        <v>14</v>
      </c>
      <c r="C22" s="372"/>
      <c r="D22" s="39" t="s">
        <v>584</v>
      </c>
      <c r="E22" s="39"/>
      <c r="F22" s="39" t="str">
        <f aca="false">INDEX('Unique Asset List'!$D$4:$D$59,MATCH(B22,_CompoundList,0))</f>
        <v>Ph3</v>
      </c>
      <c r="G22" s="373" t="n">
        <v>0</v>
      </c>
      <c r="H22" s="39" t="n">
        <v>2018</v>
      </c>
      <c r="I22" s="39" t="n">
        <v>6</v>
      </c>
      <c r="J22" s="374" t="n">
        <f aca="false">INDEX(PTRS!$D$6:$D$12,MATCH('5'!$F22,PTRS!$B$6:$B$12,0))</f>
        <v>0.585</v>
      </c>
      <c r="K22" s="186" t="n">
        <f aca="false">INDEX('Unique Asset List'!$I$4:$R$59,MATCH($B22,'Unique Asset List'!$B$4:$B$59,0),MATCH(K$8,'Unique Asset List'!$I$3:$R$3,0))</f>
        <v>0</v>
      </c>
      <c r="L22" s="186" t="n">
        <f aca="false">INDEX('Unique Asset List'!$I$4:$R$59,MATCH($B22,'Unique Asset List'!$B$4:$B$59,0),MATCH(L$8,'Unique Asset List'!$I$3:$R$3,0))</f>
        <v>0</v>
      </c>
      <c r="M22" s="186" t="n">
        <v>0.195</v>
      </c>
      <c r="N22" s="186" t="n">
        <f aca="false">INDEX('Unique Asset List'!$I$4:$R$59,MATCH($B22,'Unique Asset List'!$B$4:$B$59,0),MATCH(N$8,'Unique Asset List'!$I$3:$R$3,0))</f>
        <v>0.585</v>
      </c>
      <c r="O22" s="186" t="n">
        <f aca="false">INDEX('Unique Asset List'!$I$4:$R$59,MATCH($B22,'Unique Asset List'!$B$4:$B$59,0),MATCH(O$8,'Unique Asset List'!$I$3:$R$3,0))</f>
        <v>0.585</v>
      </c>
      <c r="P22" s="186" t="n">
        <f aca="false">INDEX('Unique Asset List'!$I$4:$R$59,MATCH($B22,'Unique Asset List'!$B$4:$B$59,0),MATCH(P$8,'Unique Asset List'!$I$3:$R$3,0))</f>
        <v>0.585</v>
      </c>
      <c r="Q22" s="186" t="n">
        <f aca="false">INDEX('Unique Asset List'!$I$4:$R$59,MATCH($B22,'Unique Asset List'!$B$4:$B$59,0),MATCH(Q$8,'Unique Asset List'!$I$3:$R$3,0))</f>
        <v>0.585</v>
      </c>
      <c r="R22" s="186" t="n">
        <f aca="false">INDEX('Unique Asset List'!$I$4:$R$59,MATCH($B22,'Unique Asset List'!$B$4:$B$59,0),MATCH(R$8,'Unique Asset List'!$I$3:$R$3,0))</f>
        <v>0.585</v>
      </c>
      <c r="S22" s="186" t="n">
        <f aca="false">INDEX('Unique Asset List'!$I$4:$R$59,MATCH($B22,'Unique Asset List'!$B$4:$B$59,0),MATCH(S$8,'Unique Asset List'!$I$3:$R$3,0))</f>
        <v>0</v>
      </c>
      <c r="T22" s="186"/>
      <c r="U22" s="186" t="n">
        <f aca="false">BE22/$BE$7</f>
        <v>1</v>
      </c>
      <c r="V22" s="186" t="n">
        <v>1</v>
      </c>
      <c r="W22" s="39" t="str">
        <f aca="false">INDEX('Unique Asset List'!$C$4:$C$76,MATCH($B22,'Unique Asset List'!$B$4:$B$76,0))</f>
        <v>ATAD</v>
      </c>
      <c r="X22" s="39" t="n">
        <f aca="false">INDEX('Unique Asset List'!$AC$4:$AI$100,MATCH($B22,'Unique Asset List'!$B$4:$B$100,0),MATCH($C$1,'Unique Asset List'!$AC$3:$AI$3,0))</f>
        <v>2024</v>
      </c>
      <c r="Y22" s="39" t="n">
        <f aca="false">INDEX('Unique Asset List'!$AJ$4:$AP$100,MATCH($B22,'Unique Asset List'!$B$4:$B$100,0),MATCH($C$1,'Unique Asset List'!$AJ$3:$AP$3,0))</f>
        <v>1.99999999999818</v>
      </c>
      <c r="Z22" s="39" t="n">
        <f aca="false">INDEX('Unique Asset List'!$AX$4:$BD$100,MATCH($B22,'Unique Asset List'!$B$4:$B$100,0),MATCH($C$1,'Unique Asset List'!$AX$3:$BD$3,0))</f>
        <v>2032</v>
      </c>
      <c r="AA22" s="39" t="n">
        <f aca="false">INDEX('Unique Asset List'!$BE$4:$BK$100,MATCH($B22,'Unique Asset List'!$B$4:$B$100,0),MATCH($C$1,'Unique Asset List'!$BE$3:$BK$3,0))</f>
        <v>1</v>
      </c>
      <c r="AB22" s="375" t="n">
        <f aca="false">INDEX('ES-Efficacy Acceptability'!$C$12:$C$52,MATCH($B22,'ES-Efficacy Acceptability'!$B$12:$B$52,0))</f>
        <v>1.8421798</v>
      </c>
      <c r="AC22" s="375" t="n">
        <f aca="false">INDEX('ES-Efficacy Acceptability'!$E$12:$E$52,MATCH($B22,'ES-Efficacy Acceptability'!$B$12:$B$52,0))</f>
        <v>1.0530454</v>
      </c>
      <c r="AD22" s="375" t="n">
        <f aca="false">INDEX('ES-Efficacy Acceptability'!$F$12:$F$52,MATCH($B22,'ES-Efficacy Acceptability'!$B$12:$B$52,0))</f>
        <v>0.26229095354</v>
      </c>
      <c r="AE22" s="376" t="n">
        <f aca="false">INDEX('Unique Asset List'!$CN$4:$CT$100,MATCH($B22,'Unique Asset List'!$B$4:$B$100,0),MATCH($C$1,'Unique Asset List'!$CN$3:$CT$3,0))</f>
        <v>0.08</v>
      </c>
      <c r="AF22" s="376" t="n">
        <f aca="false">INDEX('Unique Asset List'!$CU$4:$DA$100,MATCH($B22,'Unique Asset List'!$B$4:$B$100,0),MATCH($C$1,'Unique Asset List'!$CU$3:$DA$3,0))</f>
        <v>0.42</v>
      </c>
      <c r="AG22" s="376" t="n">
        <f aca="false">INDEX('Unique Asset List'!$BZ$4:$CF$100,MATCH($B22,'Unique Asset List'!$B$4:$B$100,0),MATCH($C$1,'Unique Asset List'!$BZ$3:$CF$3,0))</f>
        <v>0.08</v>
      </c>
      <c r="AH22" s="376" t="n">
        <f aca="false">INDEX('Unique Asset List'!$CG$4:$CM$100,MATCH($B22,'Unique Asset List'!$B$4:$B$100,0),MATCH($C$1,'Unique Asset List'!$CG$3:$CM$3,0))</f>
        <v>0.42</v>
      </c>
      <c r="AI22" s="377" t="n">
        <v>0.961879633498678</v>
      </c>
      <c r="AJ22" s="376" t="n">
        <f aca="false">INDEX('Unique Asset List'!$BL$4:$BR$100,MATCH($B22,'Unique Asset List'!$B$4:$B$100,0),MATCH($C$1,'Unique Asset List'!$BL$3:$BR$3,0))</f>
        <v>1.29444963522019</v>
      </c>
      <c r="AK22" s="376" t="n">
        <f aca="false">INDEX('Unique Asset List'!$BS$4:$BY$100,MATCH($B22,'Unique Asset List'!$B$4:$B$100,0),MATCH($C$1,'Unique Asset List'!$BS$3:$BY$3,0))</f>
        <v>-1.44253500467096</v>
      </c>
      <c r="AL22" s="39" t="n">
        <v>169</v>
      </c>
      <c r="AM22" s="378" t="n">
        <f aca="false">INDEX(Simulation!$B$6:$H$6,MATCH($A22,Simulation!$B$1:$H$1,0))*(1+AN22)^((DATE(X22,Y22,15)-DATE(2017,1,15))/365.5)</f>
        <v>3.5</v>
      </c>
      <c r="AN22" s="379" t="n">
        <v>0</v>
      </c>
      <c r="AO22" s="380" t="n">
        <v>0.1</v>
      </c>
      <c r="AP22" s="377" t="n">
        <v>0.82</v>
      </c>
      <c r="AQ22" s="379" t="n">
        <v>0</v>
      </c>
      <c r="AR22" s="377" t="n">
        <f aca="false">AP22</f>
        <v>0.82</v>
      </c>
      <c r="AS22" s="381" t="n">
        <v>1</v>
      </c>
      <c r="AT22" s="382" t="n">
        <f aca="false">INDEX('Unique Asset List'!S$4:S$59,MATCH($B22,_CompoundList,0))</f>
        <v>0</v>
      </c>
      <c r="AU22" s="382" t="n">
        <f aca="false">INDEX('Unique Asset List'!T$4:T$59,MATCH($B22,_CompoundList,0))</f>
        <v>0</v>
      </c>
      <c r="AV22" s="382" t="n">
        <f aca="false">INDEX('Unique Asset List'!U$4:U$59,MATCH($B22,_CompoundList,0))</f>
        <v>0</v>
      </c>
      <c r="AW22" s="382" t="n">
        <f aca="false">INDEX('Unique Asset List'!V$4:V$59,MATCH($B22,_CompoundList,0))</f>
        <v>0</v>
      </c>
      <c r="AX22" s="382" t="n">
        <f aca="false">INDEX('Unique Asset List'!W$4:W$59,MATCH($B22,_CompoundList,0))</f>
        <v>1</v>
      </c>
      <c r="AY22" s="382" t="n">
        <f aca="false">INDEX('Unique Asset List'!X$4:X$59,MATCH($B22,_CompoundList,0))</f>
        <v>1</v>
      </c>
      <c r="AZ22" s="382" t="n">
        <f aca="false">INDEX('Unique Asset List'!Y$4:Y$59,MATCH($B22,_CompoundList,0))</f>
        <v>0</v>
      </c>
      <c r="BA22" s="382" t="n">
        <f aca="false">INDEX('Unique Asset List'!Z$4:Z$59,MATCH($B22,_CompoundList,0))</f>
        <v>1</v>
      </c>
      <c r="BB22" s="382" t="n">
        <f aca="false">INDEX('Unique Asset List'!AA$4:AA$59,MATCH($B22,_CompoundList,0))</f>
        <v>0</v>
      </c>
      <c r="BC22" s="382" t="n">
        <f aca="false">INDEX('Unique Asset List'!AB$4:AB$59,MATCH($B22,_CompoundList,0))</f>
        <v>0</v>
      </c>
      <c r="BD22" s="382" t="n">
        <f aca="false">INDEX('Unique Asset List'!$A$4:$A$76,MATCH(B22,'Unique Asset List'!$B$4:$B$76,0))</f>
        <v>5</v>
      </c>
      <c r="BE22" s="386" t="n">
        <f aca="false">IF(C22="",BH22/$BH$7,0)</f>
        <v>0.0533710570697603</v>
      </c>
      <c r="BF22" s="391" t="n">
        <f aca="false">INDEX('ES-Efficacy Acceptability'!$G$12:$G$52,MATCH($B22,'ES-Efficacy Acceptability'!$B$12:$B$52,0))</f>
        <v>3</v>
      </c>
      <c r="BG22" s="386" t="n">
        <f aca="false">BF22/$BF$7</f>
        <v>0.0528169014084507</v>
      </c>
      <c r="BH22" s="392" t="n">
        <f aca="false">BG22^$X$4</f>
        <v>0.0253201426882848</v>
      </c>
    </row>
    <row r="23" customFormat="false" ht="15" hidden="false" customHeight="false" outlineLevel="0" collapsed="false">
      <c r="A23" s="39" t="str">
        <f aca="false">$C$1</f>
        <v>ES</v>
      </c>
      <c r="B23" s="39" t="s">
        <v>12</v>
      </c>
      <c r="C23" s="372"/>
      <c r="D23" s="39" t="s">
        <v>582</v>
      </c>
      <c r="E23" s="39"/>
      <c r="F23" s="39" t="str">
        <f aca="false">INDEX('Unique Asset List'!$D$4:$D$59,MATCH(B23,_CompoundList,0))</f>
        <v>Ph2b</v>
      </c>
      <c r="G23" s="373" t="n">
        <v>0</v>
      </c>
      <c r="H23" s="39" t="n">
        <v>2018</v>
      </c>
      <c r="I23" s="39" t="n">
        <v>6</v>
      </c>
      <c r="J23" s="374" t="n">
        <f aca="false">INDEX(PTRS!$D$6:$D$12,MATCH('5'!$F23,PTRS!$B$6:$B$12,0))</f>
        <v>0.4095</v>
      </c>
      <c r="K23" s="186" t="n">
        <f aca="false">INDEX('Unique Asset List'!$I$4:$R$59,MATCH($B23,'Unique Asset List'!$B$4:$B$59,0),MATCH(K$8,'Unique Asset List'!$I$3:$R$3,0))</f>
        <v>0</v>
      </c>
      <c r="L23" s="186" t="n">
        <f aca="false">INDEX('Unique Asset List'!$I$4:$R$59,MATCH($B23,'Unique Asset List'!$B$4:$B$59,0),MATCH(L$8,'Unique Asset List'!$I$3:$R$3,0))</f>
        <v>0</v>
      </c>
      <c r="M23" s="186" t="n">
        <v>0.1365</v>
      </c>
      <c r="N23" s="186" t="n">
        <f aca="false">INDEX('Unique Asset List'!$I$4:$R$59,MATCH($B23,'Unique Asset List'!$B$4:$B$59,0),MATCH(N$8,'Unique Asset List'!$I$3:$R$3,0))</f>
        <v>0.4095</v>
      </c>
      <c r="O23" s="186" t="n">
        <f aca="false">INDEX('Unique Asset List'!$I$4:$R$59,MATCH($B23,'Unique Asset List'!$B$4:$B$59,0),MATCH(O$8,'Unique Asset List'!$I$3:$R$3,0))</f>
        <v>0.4095</v>
      </c>
      <c r="P23" s="186" t="n">
        <f aca="false">INDEX('Unique Asset List'!$I$4:$R$59,MATCH($B23,'Unique Asset List'!$B$4:$B$59,0),MATCH(P$8,'Unique Asset List'!$I$3:$R$3,0))</f>
        <v>0.4095</v>
      </c>
      <c r="Q23" s="186" t="n">
        <f aca="false">INDEX('Unique Asset List'!$I$4:$R$59,MATCH($B23,'Unique Asset List'!$B$4:$B$59,0),MATCH(Q$8,'Unique Asset List'!$I$3:$R$3,0))</f>
        <v>0.4095</v>
      </c>
      <c r="R23" s="186" t="n">
        <f aca="false">INDEX('Unique Asset List'!$I$4:$R$59,MATCH($B23,'Unique Asset List'!$B$4:$B$59,0),MATCH(R$8,'Unique Asset List'!$I$3:$R$3,0))</f>
        <v>0.4095</v>
      </c>
      <c r="S23" s="186" t="n">
        <f aca="false">INDEX('Unique Asset List'!$I$4:$R$59,MATCH($B23,'Unique Asset List'!$B$4:$B$59,0),MATCH(S$8,'Unique Asset List'!$I$3:$R$3,0))</f>
        <v>0</v>
      </c>
      <c r="T23" s="186"/>
      <c r="U23" s="186" t="n">
        <f aca="false">BE23/$BE$7</f>
        <v>1</v>
      </c>
      <c r="V23" s="186" t="n">
        <v>1</v>
      </c>
      <c r="W23" s="39" t="str">
        <f aca="false">INDEX('Unique Asset List'!$C$4:$C$76,MATCH($B23,'Unique Asset List'!$B$4:$B$76,0))</f>
        <v>NMDA</v>
      </c>
      <c r="X23" s="39" t="n">
        <f aca="false">INDEX('Unique Asset List'!$AC$4:$AI$100,MATCH($B23,'Unique Asset List'!$B$4:$B$100,0),MATCH($C$1,'Unique Asset List'!$AC$3:$AI$3,0))</f>
        <v>2025</v>
      </c>
      <c r="Y23" s="39" t="n">
        <f aca="false">INDEX('Unique Asset List'!$AJ$4:$AP$100,MATCH($B23,'Unique Asset List'!$B$4:$B$100,0),MATCH($C$1,'Unique Asset List'!$AJ$3:$AP$3,0))</f>
        <v>3.99999999999909</v>
      </c>
      <c r="Z23" s="39" t="n">
        <f aca="false">INDEX('Unique Asset List'!$AX$4:$BD$100,MATCH($B23,'Unique Asset List'!$B$4:$B$100,0),MATCH($C$1,'Unique Asset List'!$AX$3:$BD$3,0))</f>
        <v>2033</v>
      </c>
      <c r="AA23" s="39" t="n">
        <f aca="false">INDEX('Unique Asset List'!$BE$4:$BK$100,MATCH($B23,'Unique Asset List'!$B$4:$B$100,0),MATCH($C$1,'Unique Asset List'!$BE$3:$BK$3,0))</f>
        <v>3</v>
      </c>
      <c r="AB23" s="375" t="n">
        <f aca="false">INDEX('ES-Efficacy Acceptability'!$C$12:$C$52,MATCH($B23,'ES-Efficacy Acceptability'!$B$12:$B$52,0))</f>
        <v>2.090078</v>
      </c>
      <c r="AC23" s="375" t="n">
        <f aca="false">INDEX('ES-Efficacy Acceptability'!$E$12:$E$52,MATCH($B23,'ES-Efficacy Acceptability'!$B$12:$B$52,0))</f>
        <v>0.9341216</v>
      </c>
      <c r="AD23" s="375" t="n">
        <f aca="false">INDEX('ES-Efficacy Acceptability'!$F$12:$F$52,MATCH($B23,'ES-Efficacy Acceptability'!$B$12:$B$52,0))</f>
        <v>0.38188783578</v>
      </c>
      <c r="AE23" s="376" t="n">
        <f aca="false">INDEX('Unique Asset List'!$CN$4:$CT$100,MATCH($B23,'Unique Asset List'!$B$4:$B$100,0),MATCH($C$1,'Unique Asset List'!$CN$3:$CT$3,0))</f>
        <v>0.14</v>
      </c>
      <c r="AF23" s="376" t="n">
        <f aca="false">INDEX('Unique Asset List'!$CU$4:$DA$100,MATCH($B23,'Unique Asset List'!$B$4:$B$100,0),MATCH($C$1,'Unique Asset List'!$CU$3:$DA$3,0))</f>
        <v>0.36</v>
      </c>
      <c r="AG23" s="376" t="n">
        <f aca="false">INDEX('Unique Asset List'!$BZ$4:$CF$100,MATCH($B23,'Unique Asset List'!$B$4:$B$100,0),MATCH($C$1,'Unique Asset List'!$BZ$3:$CF$3,0))</f>
        <v>0.14</v>
      </c>
      <c r="AH23" s="376" t="n">
        <f aca="false">INDEX('Unique Asset List'!$CG$4:$CM$100,MATCH($B23,'Unique Asset List'!$B$4:$B$100,0),MATCH($C$1,'Unique Asset List'!$CG$3:$CM$3,0))</f>
        <v>0.36</v>
      </c>
      <c r="AI23" s="377" t="n">
        <v>0.961879633498678</v>
      </c>
      <c r="AJ23" s="376" t="n">
        <f aca="false">INDEX('Unique Asset List'!$BL$4:$BR$100,MATCH($B23,'Unique Asset List'!$B$4:$B$100,0),MATCH($C$1,'Unique Asset List'!$BL$3:$BR$3,0))</f>
        <v>1.29444963522019</v>
      </c>
      <c r="AK23" s="376" t="n">
        <f aca="false">INDEX('Unique Asset List'!$BS$4:$BY$100,MATCH($B23,'Unique Asset List'!$B$4:$B$100,0),MATCH($C$1,'Unique Asset List'!$BS$3:$BY$3,0))</f>
        <v>-1.44253500467096</v>
      </c>
      <c r="AL23" s="39" t="n">
        <v>169</v>
      </c>
      <c r="AM23" s="378" t="n">
        <f aca="false">INDEX(Simulation!$B$6:$H$6,MATCH($A23,Simulation!$B$1:$H$1,0))*(1+AN23)^((DATE(X23,Y23,15)-DATE(2017,1,15))/365.5)</f>
        <v>3.5</v>
      </c>
      <c r="AN23" s="379" t="n">
        <v>0</v>
      </c>
      <c r="AO23" s="380" t="n">
        <v>0.1</v>
      </c>
      <c r="AP23" s="377" t="n">
        <v>0.82</v>
      </c>
      <c r="AQ23" s="379" t="n">
        <v>0</v>
      </c>
      <c r="AR23" s="377" t="n">
        <f aca="false">AP23</f>
        <v>0.82</v>
      </c>
      <c r="AS23" s="381" t="n">
        <v>1</v>
      </c>
      <c r="AT23" s="382" t="n">
        <f aca="false">INDEX('Unique Asset List'!S$4:S$59,MATCH($B23,_CompoundList,0))</f>
        <v>0</v>
      </c>
      <c r="AU23" s="382" t="n">
        <f aca="false">INDEX('Unique Asset List'!T$4:T$59,MATCH($B23,_CompoundList,0))</f>
        <v>0</v>
      </c>
      <c r="AV23" s="382" t="n">
        <f aca="false">INDEX('Unique Asset List'!U$4:U$59,MATCH($B23,_CompoundList,0))</f>
        <v>0</v>
      </c>
      <c r="AW23" s="382" t="n">
        <f aca="false">INDEX('Unique Asset List'!V$4:V$59,MATCH($B23,_CompoundList,0))</f>
        <v>0</v>
      </c>
      <c r="AX23" s="382" t="n">
        <f aca="false">INDEX('Unique Asset List'!W$4:W$59,MATCH($B23,_CompoundList,0))</f>
        <v>0</v>
      </c>
      <c r="AY23" s="382" t="n">
        <f aca="false">INDEX('Unique Asset List'!X$4:X$59,MATCH($B23,_CompoundList,0))</f>
        <v>1</v>
      </c>
      <c r="AZ23" s="382" t="n">
        <f aca="false">INDEX('Unique Asset List'!Y$4:Y$59,MATCH($B23,_CompoundList,0))</f>
        <v>1</v>
      </c>
      <c r="BA23" s="382" t="n">
        <f aca="false">INDEX('Unique Asset List'!Z$4:Z$59,MATCH($B23,_CompoundList,0))</f>
        <v>1</v>
      </c>
      <c r="BB23" s="382" t="n">
        <f aca="false">INDEX('Unique Asset List'!AA$4:AA$59,MATCH($B23,_CompoundList,0))</f>
        <v>1</v>
      </c>
      <c r="BC23" s="382" t="n">
        <f aca="false">INDEX('Unique Asset List'!AB$4:AB$59,MATCH($B23,_CompoundList,0))</f>
        <v>0</v>
      </c>
      <c r="BD23" s="382" t="n">
        <f aca="false">INDEX('Unique Asset List'!$A$4:$A$76,MATCH(B23,'Unique Asset List'!$B$4:$B$76,0))</f>
        <v>4</v>
      </c>
      <c r="BE23" s="386" t="n">
        <f aca="false">IF(C23="",BH23/$BH$7,0)</f>
        <v>0.0533710570697603</v>
      </c>
      <c r="BF23" s="391" t="n">
        <f aca="false">INDEX('ES-Efficacy Acceptability'!$G$12:$G$52,MATCH($B23,'ES-Efficacy Acceptability'!$B$12:$B$52,0))</f>
        <v>3</v>
      </c>
      <c r="BG23" s="386" t="n">
        <f aca="false">BF23/$BF$7</f>
        <v>0.0528169014084507</v>
      </c>
      <c r="BH23" s="392" t="n">
        <f aca="false">BG23^$X$4</f>
        <v>0.0253201426882848</v>
      </c>
    </row>
    <row r="24" customFormat="false" ht="15" hidden="false" customHeight="false" outlineLevel="0" collapsed="false">
      <c r="A24" s="39" t="str">
        <f aca="false">$C$1</f>
        <v>ES</v>
      </c>
      <c r="B24" s="39" t="s">
        <v>38</v>
      </c>
      <c r="C24" s="372"/>
      <c r="D24" s="39" t="s">
        <v>616</v>
      </c>
      <c r="E24" s="39"/>
      <c r="F24" s="39" t="str">
        <f aca="false">INDEX('Unique Asset List'!$D$4:$D$59,MATCH(B24,_CompoundList,0))</f>
        <v>Ph2a</v>
      </c>
      <c r="G24" s="373" t="n">
        <v>0</v>
      </c>
      <c r="H24" s="39" t="n">
        <v>2018</v>
      </c>
      <c r="I24" s="39" t="n">
        <v>6</v>
      </c>
      <c r="J24" s="374" t="n">
        <f aca="false">INDEX(PTRS!$D$6:$D$12,MATCH('5'!$F24,PTRS!$B$6:$B$12,0))</f>
        <v>0.1638</v>
      </c>
      <c r="K24" s="186" t="n">
        <f aca="false">INDEX('Unique Asset List'!$I$4:$R$59,MATCH($B24,'Unique Asset List'!$B$4:$B$59,0),MATCH(K$8,'Unique Asset List'!$I$3:$R$3,0))</f>
        <v>0</v>
      </c>
      <c r="L24" s="186" t="n">
        <f aca="false">INDEX('Unique Asset List'!$I$4:$R$59,MATCH($B24,'Unique Asset List'!$B$4:$B$59,0),MATCH(L$8,'Unique Asset List'!$I$3:$R$3,0))</f>
        <v>0</v>
      </c>
      <c r="M24" s="186" t="n">
        <v>0.0546</v>
      </c>
      <c r="N24" s="186" t="n">
        <f aca="false">INDEX('Unique Asset List'!$I$4:$R$59,MATCH($B24,'Unique Asset List'!$B$4:$B$59,0),MATCH(N$8,'Unique Asset List'!$I$3:$R$3,0))</f>
        <v>0.1638</v>
      </c>
      <c r="O24" s="186" t="n">
        <f aca="false">INDEX('Unique Asset List'!$I$4:$R$59,MATCH($B24,'Unique Asset List'!$B$4:$B$59,0),MATCH(O$8,'Unique Asset List'!$I$3:$R$3,0))</f>
        <v>0.1638</v>
      </c>
      <c r="P24" s="186" t="n">
        <f aca="false">INDEX('Unique Asset List'!$I$4:$R$59,MATCH($B24,'Unique Asset List'!$B$4:$B$59,0),MATCH(P$8,'Unique Asset List'!$I$3:$R$3,0))</f>
        <v>0.1638</v>
      </c>
      <c r="Q24" s="186" t="n">
        <f aca="false">INDEX('Unique Asset List'!$I$4:$R$59,MATCH($B24,'Unique Asset List'!$B$4:$B$59,0),MATCH(Q$8,'Unique Asset List'!$I$3:$R$3,0))</f>
        <v>0.1638</v>
      </c>
      <c r="R24" s="186" t="n">
        <f aca="false">INDEX('Unique Asset List'!$I$4:$R$59,MATCH($B24,'Unique Asset List'!$B$4:$B$59,0),MATCH(R$8,'Unique Asset List'!$I$3:$R$3,0))</f>
        <v>0.1638</v>
      </c>
      <c r="S24" s="186" t="n">
        <f aca="false">INDEX('Unique Asset List'!$I$4:$R$59,MATCH($B24,'Unique Asset List'!$B$4:$B$59,0),MATCH(S$8,'Unique Asset List'!$I$3:$R$3,0))</f>
        <v>1</v>
      </c>
      <c r="T24" s="186"/>
      <c r="U24" s="186" t="n">
        <f aca="false">BE24/$BE$7</f>
        <v>1</v>
      </c>
      <c r="V24" s="186" t="n">
        <v>1</v>
      </c>
      <c r="W24" s="39" t="str">
        <f aca="false">INDEX('Unique Asset List'!$C$4:$C$76,MATCH($B24,'Unique Asset List'!$B$4:$B$76,0))</f>
        <v>NMDA</v>
      </c>
      <c r="X24" s="39" t="n">
        <f aca="false">INDEX('Unique Asset List'!$AC$4:$AI$100,MATCH($B24,'Unique Asset List'!$B$4:$B$100,0),MATCH($C$1,'Unique Asset List'!$AC$3:$AI$3,0))</f>
        <v>2025</v>
      </c>
      <c r="Y24" s="39" t="n">
        <f aca="false">INDEX('Unique Asset List'!$AJ$4:$AP$100,MATCH($B24,'Unique Asset List'!$B$4:$B$100,0),MATCH($C$1,'Unique Asset List'!$AJ$3:$AP$3,0))</f>
        <v>7.99999999999818</v>
      </c>
      <c r="Z24" s="39" t="n">
        <f aca="false">INDEX('Unique Asset List'!$AX$4:$BD$100,MATCH($B24,'Unique Asset List'!$B$4:$B$100,0),MATCH($C$1,'Unique Asset List'!$AX$3:$BD$3,0))</f>
        <v>2034</v>
      </c>
      <c r="AA24" s="39" t="n">
        <f aca="false">INDEX('Unique Asset List'!$BE$4:$BK$100,MATCH($B24,'Unique Asset List'!$B$4:$B$100,0),MATCH($C$1,'Unique Asset List'!$BE$3:$BK$3,0))</f>
        <v>7</v>
      </c>
      <c r="AB24" s="375" t="n">
        <f aca="false">INDEX('ES-Efficacy Acceptability'!$C$12:$C$52,MATCH($B24,'ES-Efficacy Acceptability'!$B$12:$B$52,0))</f>
        <v>1.9658198</v>
      </c>
      <c r="AC24" s="375" t="n">
        <f aca="false">INDEX('ES-Efficacy Acceptability'!$E$12:$E$52,MATCH($B24,'ES-Efficacy Acceptability'!$B$12:$B$52,0))</f>
        <v>0.9341216</v>
      </c>
      <c r="AD24" s="375" t="n">
        <f aca="false">INDEX('ES-Efficacy Acceptability'!$F$12:$F$52,MATCH($B24,'ES-Efficacy Acceptability'!$B$12:$B$52,0))</f>
        <v>0.38188783578</v>
      </c>
      <c r="AE24" s="376" t="n">
        <f aca="false">INDEX('Unique Asset List'!$CN$4:$CT$100,MATCH($B24,'Unique Asset List'!$B$4:$B$100,0),MATCH($C$1,'Unique Asset List'!$CN$3:$CT$3,0))</f>
        <v>0.14</v>
      </c>
      <c r="AF24" s="376" t="n">
        <f aca="false">INDEX('Unique Asset List'!$CU$4:$DA$100,MATCH($B24,'Unique Asset List'!$B$4:$B$100,0),MATCH($C$1,'Unique Asset List'!$CU$3:$DA$3,0))</f>
        <v>0.36</v>
      </c>
      <c r="AG24" s="376" t="n">
        <f aca="false">INDEX('Unique Asset List'!$BZ$4:$CF$100,MATCH($B24,'Unique Asset List'!$B$4:$B$100,0),MATCH($C$1,'Unique Asset List'!$BZ$3:$CF$3,0))</f>
        <v>0.14</v>
      </c>
      <c r="AH24" s="376" t="n">
        <f aca="false">INDEX('Unique Asset List'!$CG$4:$CM$100,MATCH($B24,'Unique Asset List'!$B$4:$B$100,0),MATCH($C$1,'Unique Asset List'!$CG$3:$CM$3,0))</f>
        <v>0.36</v>
      </c>
      <c r="AI24" s="377" t="n">
        <v>0.961879633498678</v>
      </c>
      <c r="AJ24" s="376" t="n">
        <f aca="false">INDEX('Unique Asset List'!$BL$4:$BR$100,MATCH($B24,'Unique Asset List'!$B$4:$B$100,0),MATCH($C$1,'Unique Asset List'!$BL$3:$BR$3,0))</f>
        <v>1.29444963522019</v>
      </c>
      <c r="AK24" s="376" t="n">
        <f aca="false">INDEX('Unique Asset List'!$BS$4:$BY$100,MATCH($B24,'Unique Asset List'!$B$4:$B$100,0),MATCH($C$1,'Unique Asset List'!$BS$3:$BY$3,0))</f>
        <v>-1.44253500467096</v>
      </c>
      <c r="AL24" s="39" t="n">
        <v>169</v>
      </c>
      <c r="AM24" s="378" t="n">
        <f aca="false">INDEX(Simulation!$B$6:$H$6,MATCH($A24,Simulation!$B$1:$H$1,0))*(1+AN24)^((DATE(X24,Y24,15)-DATE(2017,1,15))/365.5)</f>
        <v>3.5</v>
      </c>
      <c r="AN24" s="379" t="n">
        <v>0</v>
      </c>
      <c r="AO24" s="380" t="n">
        <v>0.1</v>
      </c>
      <c r="AP24" s="377" t="n">
        <v>0.82</v>
      </c>
      <c r="AQ24" s="379" t="n">
        <v>0</v>
      </c>
      <c r="AR24" s="377" t="n">
        <f aca="false">AP24</f>
        <v>0.82</v>
      </c>
      <c r="AS24" s="381" t="n">
        <v>1</v>
      </c>
      <c r="AT24" s="382" t="n">
        <f aca="false">INDEX('Unique Asset List'!S$4:S$59,MATCH($B24,_CompoundList,0))</f>
        <v>0</v>
      </c>
      <c r="AU24" s="382" t="n">
        <f aca="false">INDEX('Unique Asset List'!T$4:T$59,MATCH($B24,_CompoundList,0))</f>
        <v>0</v>
      </c>
      <c r="AV24" s="382" t="n">
        <f aca="false">INDEX('Unique Asset List'!U$4:U$59,MATCH($B24,_CompoundList,0))</f>
        <v>0</v>
      </c>
      <c r="AW24" s="382" t="n">
        <f aca="false">INDEX('Unique Asset List'!V$4:V$59,MATCH($B24,_CompoundList,0))</f>
        <v>0</v>
      </c>
      <c r="AX24" s="382" t="n">
        <f aca="false">INDEX('Unique Asset List'!W$4:W$59,MATCH($B24,_CompoundList,0))</f>
        <v>0</v>
      </c>
      <c r="AY24" s="382" t="n">
        <f aca="false">INDEX('Unique Asset List'!X$4:X$59,MATCH($B24,_CompoundList,0))</f>
        <v>0</v>
      </c>
      <c r="AZ24" s="382" t="n">
        <f aca="false">INDEX('Unique Asset List'!Y$4:Y$59,MATCH($B24,_CompoundList,0))</f>
        <v>0</v>
      </c>
      <c r="BA24" s="382" t="n">
        <f aca="false">INDEX('Unique Asset List'!Z$4:Z$59,MATCH($B24,_CompoundList,0))</f>
        <v>1</v>
      </c>
      <c r="BB24" s="382" t="n">
        <f aca="false">INDEX('Unique Asset List'!AA$4:AA$59,MATCH($B24,_CompoundList,0))</f>
        <v>1</v>
      </c>
      <c r="BC24" s="382" t="n">
        <f aca="false">INDEX('Unique Asset List'!AB$4:AB$59,MATCH($B24,_CompoundList,0))</f>
        <v>0</v>
      </c>
      <c r="BD24" s="382" t="n">
        <f aca="false">INDEX('Unique Asset List'!$A$4:$A$76,MATCH(B24,'Unique Asset List'!$B$4:$B$76,0))</f>
        <v>36</v>
      </c>
      <c r="BE24" s="386" t="n">
        <f aca="false">IF(C24="",BH24/$BH$7,0)</f>
        <v>0.0533710570697603</v>
      </c>
      <c r="BF24" s="391" t="n">
        <f aca="false">INDEX('ES-Efficacy Acceptability'!$G$12:$G$52,MATCH($B24,'ES-Efficacy Acceptability'!$B$12:$B$52,0))</f>
        <v>3</v>
      </c>
      <c r="BG24" s="386" t="n">
        <f aca="false">BF24/$BF$7</f>
        <v>0.0528169014084507</v>
      </c>
      <c r="BH24" s="392" t="n">
        <f aca="false">BG24^$X$4</f>
        <v>0.0253201426882848</v>
      </c>
    </row>
    <row r="25" customFormat="false" ht="15" hidden="false" customHeight="false" outlineLevel="0" collapsed="false">
      <c r="A25" s="39" t="str">
        <f aca="false">$C$1</f>
        <v>ES</v>
      </c>
      <c r="B25" s="39" t="s">
        <v>40</v>
      </c>
      <c r="C25" s="372"/>
      <c r="D25" s="39" t="s">
        <v>577</v>
      </c>
      <c r="E25" s="39"/>
      <c r="F25" s="39" t="str">
        <f aca="false">INDEX('Unique Asset List'!$D$4:$D$59,MATCH(B25,_CompoundList,0))</f>
        <v>Ph3</v>
      </c>
      <c r="G25" s="373" t="n">
        <v>0</v>
      </c>
      <c r="H25" s="39" t="n">
        <v>2018</v>
      </c>
      <c r="I25" s="39" t="n">
        <v>6</v>
      </c>
      <c r="J25" s="374" t="n">
        <f aca="false">INDEX(PTRS!$D$6:$D$12,MATCH('5'!$F25,PTRS!$B$6:$B$12,0))</f>
        <v>0.585</v>
      </c>
      <c r="K25" s="186" t="n">
        <f aca="false">INDEX('Unique Asset List'!$I$4:$R$59,MATCH($B25,'Unique Asset List'!$B$4:$B$59,0),MATCH(K$8,'Unique Asset List'!$I$3:$R$3,0))</f>
        <v>0</v>
      </c>
      <c r="L25" s="186" t="n">
        <f aca="false">INDEX('Unique Asset List'!$I$4:$R$59,MATCH($B25,'Unique Asset List'!$B$4:$B$59,0),MATCH(L$8,'Unique Asset List'!$I$3:$R$3,0))</f>
        <v>1</v>
      </c>
      <c r="M25" s="186" t="n">
        <v>0.4095</v>
      </c>
      <c r="N25" s="186" t="n">
        <f aca="false">INDEX('Unique Asset List'!$I$4:$R$59,MATCH($B25,'Unique Asset List'!$B$4:$B$59,0),MATCH(N$8,'Unique Asset List'!$I$3:$R$3,0))</f>
        <v>0.4</v>
      </c>
      <c r="O25" s="186" t="n">
        <f aca="false">INDEX('Unique Asset List'!$I$4:$R$59,MATCH($B25,'Unique Asset List'!$B$4:$B$59,0),MATCH(O$8,'Unique Asset List'!$I$3:$R$3,0))</f>
        <v>0</v>
      </c>
      <c r="P25" s="186" t="n">
        <f aca="false">INDEX('Unique Asset List'!$I$4:$R$59,MATCH($B25,'Unique Asset List'!$B$4:$B$59,0),MATCH(P$8,'Unique Asset List'!$I$3:$R$3,0))</f>
        <v>1</v>
      </c>
      <c r="Q25" s="186" t="n">
        <f aca="false">INDEX('Unique Asset List'!$I$4:$R$59,MATCH($B25,'Unique Asset List'!$B$4:$B$59,0),MATCH(Q$8,'Unique Asset List'!$I$3:$R$3,0))</f>
        <v>0</v>
      </c>
      <c r="R25" s="186" t="n">
        <f aca="false">INDEX('Unique Asset List'!$I$4:$R$59,MATCH($B25,'Unique Asset List'!$B$4:$B$59,0),MATCH(R$8,'Unique Asset List'!$I$3:$R$3,0))</f>
        <v>1</v>
      </c>
      <c r="S25" s="186" t="n">
        <f aca="false">INDEX('Unique Asset List'!$I$4:$R$59,MATCH($B25,'Unique Asset List'!$B$4:$B$59,0),MATCH(S$8,'Unique Asset List'!$I$3:$R$3,0))</f>
        <v>0</v>
      </c>
      <c r="T25" s="186"/>
      <c r="U25" s="186" t="n">
        <f aca="false">BE25/$BE$7</f>
        <v>1</v>
      </c>
      <c r="V25" s="186" t="n">
        <v>1</v>
      </c>
      <c r="W25" s="39" t="str">
        <f aca="false">INDEX('Unique Asset List'!$C$4:$C$76,MATCH($B25,'Unique Asset List'!$B$4:$B$76,0))</f>
        <v>OX2</v>
      </c>
      <c r="X25" s="39" t="n">
        <f aca="false">INDEX('Unique Asset List'!$AC$4:$AI$100,MATCH($B25,'Unique Asset List'!$B$4:$B$100,0),MATCH($C$1,'Unique Asset List'!$AC$3:$AI$3,0))</f>
        <v>2026</v>
      </c>
      <c r="Y25" s="39" t="n">
        <f aca="false">INDEX('Unique Asset List'!$AJ$4:$AP$100,MATCH($B25,'Unique Asset List'!$B$4:$B$100,0),MATCH($C$1,'Unique Asset List'!$AJ$3:$AP$3,0))</f>
        <v>1</v>
      </c>
      <c r="Z25" s="39" t="n">
        <f aca="false">INDEX('Unique Asset List'!$AX$4:$BD$100,MATCH($B25,'Unique Asset List'!$B$4:$B$100,0),MATCH($C$1,'Unique Asset List'!$AX$3:$BD$3,0))</f>
        <v>2034</v>
      </c>
      <c r="AA25" s="39" t="n">
        <f aca="false">INDEX('Unique Asset List'!$BE$4:$BK$100,MATCH($B25,'Unique Asset List'!$B$4:$B$100,0),MATCH($C$1,'Unique Asset List'!$BE$3:$BK$3,0))</f>
        <v>10</v>
      </c>
      <c r="AB25" s="375" t="n">
        <f aca="false">INDEX('ES-Efficacy Acceptability'!$C$12:$C$52,MATCH($B25,'ES-Efficacy Acceptability'!$B$12:$B$52,0))</f>
        <v>2.0931128</v>
      </c>
      <c r="AC25" s="375" t="n">
        <f aca="false">INDEX('ES-Efficacy Acceptability'!$E$12:$E$52,MATCH($B25,'ES-Efficacy Acceptability'!$B$12:$B$52,0))</f>
        <v>1.0107268</v>
      </c>
      <c r="AD25" s="375" t="n">
        <f aca="false">INDEX('ES-Efficacy Acceptability'!$F$12:$F$52,MATCH($B25,'ES-Efficacy Acceptability'!$B$12:$B$52,0))</f>
        <v>0.38188783578</v>
      </c>
      <c r="AE25" s="376" t="n">
        <f aca="false">INDEX('Unique Asset List'!$CN$4:$CT$100,MATCH($B25,'Unique Asset List'!$B$4:$B$100,0),MATCH($C$1,'Unique Asset List'!$CN$3:$CT$3,0))</f>
        <v>0.08</v>
      </c>
      <c r="AF25" s="376" t="n">
        <f aca="false">INDEX('Unique Asset List'!$CU$4:$DA$100,MATCH($B25,'Unique Asset List'!$B$4:$B$100,0),MATCH($C$1,'Unique Asset List'!$CU$3:$DA$3,0))</f>
        <v>0.42</v>
      </c>
      <c r="AG25" s="376" t="n">
        <f aca="false">INDEX('Unique Asset List'!$BZ$4:$CF$100,MATCH($B25,'Unique Asset List'!$B$4:$B$100,0),MATCH($C$1,'Unique Asset List'!$BZ$3:$CF$3,0))</f>
        <v>0.08</v>
      </c>
      <c r="AH25" s="376" t="n">
        <f aca="false">INDEX('Unique Asset List'!$CG$4:$CM$100,MATCH($B25,'Unique Asset List'!$B$4:$B$100,0),MATCH($C$1,'Unique Asset List'!$CG$3:$CM$3,0))</f>
        <v>0.42</v>
      </c>
      <c r="AI25" s="377" t="n">
        <v>0.961879633498678</v>
      </c>
      <c r="AJ25" s="376" t="n">
        <f aca="false">INDEX('Unique Asset List'!$BL$4:$BR$100,MATCH($B25,'Unique Asset List'!$B$4:$B$100,0),MATCH($C$1,'Unique Asset List'!$BL$3:$BR$3,0))</f>
        <v>1.29444963522019</v>
      </c>
      <c r="AK25" s="376" t="n">
        <f aca="false">INDEX('Unique Asset List'!$BS$4:$BY$100,MATCH($B25,'Unique Asset List'!$B$4:$B$100,0),MATCH($C$1,'Unique Asset List'!$BS$3:$BY$3,0))</f>
        <v>-1.44253500467096</v>
      </c>
      <c r="AL25" s="39" t="n">
        <v>169</v>
      </c>
      <c r="AM25" s="378" t="n">
        <f aca="false">INDEX(Simulation!$B$6:$H$6,MATCH($A25,Simulation!$B$1:$H$1,0))*(1+AN25)^((DATE(X25,Y25,15)-DATE(2017,1,15))/365.5)</f>
        <v>3.5</v>
      </c>
      <c r="AN25" s="379" t="n">
        <v>0</v>
      </c>
      <c r="AO25" s="380" t="n">
        <v>0.1</v>
      </c>
      <c r="AP25" s="377" t="n">
        <v>0.82</v>
      </c>
      <c r="AQ25" s="379" t="n">
        <v>0</v>
      </c>
      <c r="AR25" s="377" t="n">
        <f aca="false">AP25</f>
        <v>0.82</v>
      </c>
      <c r="AS25" s="381" t="n">
        <v>1</v>
      </c>
      <c r="AT25" s="382" t="n">
        <f aca="false">INDEX('Unique Asset List'!S$4:S$59,MATCH($B25,_CompoundList,0))</f>
        <v>0</v>
      </c>
      <c r="AU25" s="382" t="n">
        <f aca="false">INDEX('Unique Asset List'!T$4:T$59,MATCH($B25,_CompoundList,0))</f>
        <v>1</v>
      </c>
      <c r="AV25" s="382" t="n">
        <f aca="false">INDEX('Unique Asset List'!U$4:U$59,MATCH($B25,_CompoundList,0))</f>
        <v>0</v>
      </c>
      <c r="AW25" s="382" t="n">
        <f aca="false">INDEX('Unique Asset List'!V$4:V$59,MATCH($B25,_CompoundList,0))</f>
        <v>1</v>
      </c>
      <c r="AX25" s="382" t="n">
        <f aca="false">INDEX('Unique Asset List'!W$4:W$59,MATCH($B25,_CompoundList,0))</f>
        <v>0</v>
      </c>
      <c r="AY25" s="382" t="n">
        <f aca="false">INDEX('Unique Asset List'!X$4:X$59,MATCH($B25,_CompoundList,0))</f>
        <v>1</v>
      </c>
      <c r="AZ25" s="382" t="n">
        <f aca="false">INDEX('Unique Asset List'!Y$4:Y$59,MATCH($B25,_CompoundList,0))</f>
        <v>0</v>
      </c>
      <c r="BA25" s="382" t="n">
        <f aca="false">INDEX('Unique Asset List'!Z$4:Z$59,MATCH($B25,_CompoundList,0))</f>
        <v>0</v>
      </c>
      <c r="BB25" s="382" t="n">
        <f aca="false">INDEX('Unique Asset List'!AA$4:AA$59,MATCH($B25,_CompoundList,0))</f>
        <v>0</v>
      </c>
      <c r="BC25" s="382" t="n">
        <f aca="false">INDEX('Unique Asset List'!AB$4:AB$59,MATCH($B25,_CompoundList,0))</f>
        <v>1</v>
      </c>
      <c r="BD25" s="382" t="n">
        <f aca="false">INDEX('Unique Asset List'!$A$4:$A$76,MATCH(B25,'Unique Asset List'!$B$4:$B$76,0))</f>
        <v>39</v>
      </c>
      <c r="BE25" s="386" t="n">
        <f aca="false">IF(C25="",BH25/$BH$7,0)</f>
        <v>0.0533710570697603</v>
      </c>
      <c r="BF25" s="391" t="n">
        <f aca="false">INDEX('ES-Efficacy Acceptability'!$G$12:$G$52,MATCH($B25,'ES-Efficacy Acceptability'!$B$12:$B$52,0))</f>
        <v>3</v>
      </c>
      <c r="BG25" s="386" t="n">
        <f aca="false">BF25/$BF$7</f>
        <v>0.0528169014084507</v>
      </c>
      <c r="BH25" s="392" t="n">
        <f aca="false">BG25^$X$4</f>
        <v>0.0253201426882848</v>
      </c>
    </row>
    <row r="26" customFormat="false" ht="15" hidden="false" customHeight="false" outlineLevel="0" collapsed="false">
      <c r="A26" s="39" t="str">
        <f aca="false">$C$1</f>
        <v>ES</v>
      </c>
      <c r="B26" s="39" t="s">
        <v>28</v>
      </c>
      <c r="C26" s="372"/>
      <c r="D26" s="39" t="s">
        <v>617</v>
      </c>
      <c r="E26" s="39"/>
      <c r="F26" s="39" t="str">
        <f aca="false">INDEX('Unique Asset List'!$D$4:$D$59,MATCH(B26,_CompoundList,0))</f>
        <v>Ph2a</v>
      </c>
      <c r="G26" s="373" t="n">
        <v>0</v>
      </c>
      <c r="H26" s="39" t="n">
        <v>2018</v>
      </c>
      <c r="I26" s="39" t="n">
        <v>6</v>
      </c>
      <c r="J26" s="374" t="n">
        <f aca="false">INDEX(PTRS!$D$6:$D$12,MATCH('5'!$F26,PTRS!$B$6:$B$12,0))</f>
        <v>0.1638</v>
      </c>
      <c r="K26" s="186" t="n">
        <f aca="false">INDEX('Unique Asset List'!$I$4:$R$59,MATCH($B26,'Unique Asset List'!$B$4:$B$59,0),MATCH(K$8,'Unique Asset List'!$I$3:$R$3,0))</f>
        <v>0</v>
      </c>
      <c r="L26" s="186" t="n">
        <f aca="false">INDEX('Unique Asset List'!$I$4:$R$59,MATCH($B26,'Unique Asset List'!$B$4:$B$59,0),MATCH(L$8,'Unique Asset List'!$I$3:$R$3,0))</f>
        <v>0</v>
      </c>
      <c r="M26" s="186" t="n">
        <v>0.1638</v>
      </c>
      <c r="N26" s="186" t="n">
        <f aca="false">INDEX('Unique Asset List'!$I$4:$R$59,MATCH($B26,'Unique Asset List'!$B$4:$B$59,0),MATCH(N$8,'Unique Asset List'!$I$3:$R$3,0))</f>
        <v>0.1638</v>
      </c>
      <c r="O26" s="186" t="n">
        <f aca="false">INDEX('Unique Asset List'!$I$4:$R$59,MATCH($B26,'Unique Asset List'!$B$4:$B$59,0),MATCH(O$8,'Unique Asset List'!$I$3:$R$3,0))</f>
        <v>0.1638</v>
      </c>
      <c r="P26" s="186" t="n">
        <f aca="false">INDEX('Unique Asset List'!$I$4:$R$59,MATCH($B26,'Unique Asset List'!$B$4:$B$59,0),MATCH(P$8,'Unique Asset List'!$I$3:$R$3,0))</f>
        <v>0.1638</v>
      </c>
      <c r="Q26" s="186" t="n">
        <f aca="false">INDEX('Unique Asset List'!$I$4:$R$59,MATCH($B26,'Unique Asset List'!$B$4:$B$59,0),MATCH(Q$8,'Unique Asset List'!$I$3:$R$3,0))</f>
        <v>0.1638</v>
      </c>
      <c r="R26" s="186" t="n">
        <f aca="false">INDEX('Unique Asset List'!$I$4:$R$59,MATCH($B26,'Unique Asset List'!$B$4:$B$59,0),MATCH(R$8,'Unique Asset List'!$I$3:$R$3,0))</f>
        <v>0.1638</v>
      </c>
      <c r="S26" s="186" t="n">
        <f aca="false">INDEX('Unique Asset List'!$I$4:$R$59,MATCH($B26,'Unique Asset List'!$B$4:$B$59,0),MATCH(S$8,'Unique Asset List'!$I$3:$R$3,0))</f>
        <v>1</v>
      </c>
      <c r="T26" s="186"/>
      <c r="U26" s="186" t="n">
        <f aca="false">BE26/$BE$7</f>
        <v>1</v>
      </c>
      <c r="V26" s="186" t="n">
        <v>1</v>
      </c>
      <c r="W26" s="39" t="str">
        <f aca="false">INDEX('Unique Asset List'!$C$4:$C$76,MATCH($B26,'Unique Asset List'!$B$4:$B$76,0))</f>
        <v>AMPA</v>
      </c>
      <c r="X26" s="39" t="n">
        <f aca="false">INDEX('Unique Asset List'!$AC$4:$AI$100,MATCH($B26,'Unique Asset List'!$B$4:$B$100,0),MATCH($C$1,'Unique Asset List'!$AC$3:$AI$3,0))</f>
        <v>2025</v>
      </c>
      <c r="Y26" s="39" t="n">
        <f aca="false">INDEX('Unique Asset List'!$AJ$4:$AP$100,MATCH($B26,'Unique Asset List'!$B$4:$B$100,0),MATCH($C$1,'Unique Asset List'!$AJ$3:$AP$3,0))</f>
        <v>6.99999999999909</v>
      </c>
      <c r="Z26" s="39" t="n">
        <f aca="false">INDEX('Unique Asset List'!$AX$4:$BD$100,MATCH($B26,'Unique Asset List'!$B$4:$B$100,0),MATCH($C$1,'Unique Asset List'!$AX$3:$BD$3,0))</f>
        <v>2034</v>
      </c>
      <c r="AA26" s="39" t="n">
        <f aca="false">INDEX('Unique Asset List'!$BE$4:$BK$100,MATCH($B26,'Unique Asset List'!$B$4:$B$100,0),MATCH($C$1,'Unique Asset List'!$BE$3:$BK$3,0))</f>
        <v>6</v>
      </c>
      <c r="AB26" s="375" t="n">
        <f aca="false">INDEX('ES-Efficacy Acceptability'!$C$12:$C$52,MATCH($B26,'ES-Efficacy Acceptability'!$B$12:$B$52,0))</f>
        <v>2.0976088</v>
      </c>
      <c r="AC26" s="375" t="n">
        <f aca="false">INDEX('ES-Efficacy Acceptability'!$E$12:$E$52,MATCH($B26,'ES-Efficacy Acceptability'!$B$12:$B$52,0))</f>
        <v>0.8726517</v>
      </c>
      <c r="AD26" s="375" t="n">
        <f aca="false">INDEX('ES-Efficacy Acceptability'!$F$12:$F$52,MATCH($B26,'ES-Efficacy Acceptability'!$B$12:$B$52,0))</f>
        <v>0.27200663578</v>
      </c>
      <c r="AE26" s="376" t="n">
        <f aca="false">INDEX('Unique Asset List'!$CN$4:$CT$100,MATCH($B26,'Unique Asset List'!$B$4:$B$100,0),MATCH($C$1,'Unique Asset List'!$CN$3:$CT$3,0))</f>
        <v>0.08</v>
      </c>
      <c r="AF26" s="376" t="n">
        <f aca="false">INDEX('Unique Asset List'!$CU$4:$DA$100,MATCH($B26,'Unique Asset List'!$B$4:$B$100,0),MATCH($C$1,'Unique Asset List'!$CU$3:$DA$3,0))</f>
        <v>0.42</v>
      </c>
      <c r="AG26" s="376" t="n">
        <f aca="false">INDEX('Unique Asset List'!$BZ$4:$CF$100,MATCH($B26,'Unique Asset List'!$B$4:$B$100,0),MATCH($C$1,'Unique Asset List'!$BZ$3:$CF$3,0))</f>
        <v>0.08</v>
      </c>
      <c r="AH26" s="376" t="n">
        <f aca="false">INDEX('Unique Asset List'!$CG$4:$CM$100,MATCH($B26,'Unique Asset List'!$B$4:$B$100,0),MATCH($C$1,'Unique Asset List'!$CG$3:$CM$3,0))</f>
        <v>0.42</v>
      </c>
      <c r="AI26" s="377" t="n">
        <v>0.961879633498678</v>
      </c>
      <c r="AJ26" s="376" t="n">
        <f aca="false">INDEX('Unique Asset List'!$BL$4:$BR$100,MATCH($B26,'Unique Asset List'!$B$4:$B$100,0),MATCH($C$1,'Unique Asset List'!$BL$3:$BR$3,0))</f>
        <v>1.29444963522019</v>
      </c>
      <c r="AK26" s="376" t="n">
        <f aca="false">INDEX('Unique Asset List'!$BS$4:$BY$100,MATCH($B26,'Unique Asset List'!$B$4:$B$100,0),MATCH($C$1,'Unique Asset List'!$BS$3:$BY$3,0))</f>
        <v>-1.44253500467096</v>
      </c>
      <c r="AL26" s="39" t="n">
        <v>169</v>
      </c>
      <c r="AM26" s="378" t="n">
        <f aca="false">INDEX(Simulation!$B$6:$H$6,MATCH($A26,Simulation!$B$1:$H$1,0))*(1+AN26)^((DATE(X26,Y26,15)-DATE(2017,1,15))/365.5)</f>
        <v>3.5</v>
      </c>
      <c r="AN26" s="379" t="n">
        <v>0</v>
      </c>
      <c r="AO26" s="380" t="n">
        <v>0.1</v>
      </c>
      <c r="AP26" s="377" t="n">
        <v>0.82</v>
      </c>
      <c r="AQ26" s="379" t="n">
        <v>0</v>
      </c>
      <c r="AR26" s="377" t="n">
        <f aca="false">AP26</f>
        <v>0.82</v>
      </c>
      <c r="AS26" s="381" t="n">
        <v>1</v>
      </c>
      <c r="AT26" s="382" t="n">
        <f aca="false">INDEX('Unique Asset List'!S$4:S$59,MATCH($B26,_CompoundList,0))</f>
        <v>0</v>
      </c>
      <c r="AU26" s="382" t="n">
        <f aca="false">INDEX('Unique Asset List'!T$4:T$59,MATCH($B26,_CompoundList,0))</f>
        <v>0</v>
      </c>
      <c r="AV26" s="382" t="n">
        <f aca="false">INDEX('Unique Asset List'!U$4:U$59,MATCH($B26,_CompoundList,0))</f>
        <v>0</v>
      </c>
      <c r="AW26" s="382" t="n">
        <f aca="false">INDEX('Unique Asset List'!V$4:V$59,MATCH($B26,_CompoundList,0))</f>
        <v>0</v>
      </c>
      <c r="AX26" s="382" t="n">
        <f aca="false">INDEX('Unique Asset List'!W$4:W$59,MATCH($B26,_CompoundList,0))</f>
        <v>0</v>
      </c>
      <c r="AY26" s="382" t="n">
        <f aca="false">INDEX('Unique Asset List'!X$4:X$59,MATCH($B26,_CompoundList,0))</f>
        <v>1</v>
      </c>
      <c r="AZ26" s="382" t="n">
        <f aca="false">INDEX('Unique Asset List'!Y$4:Y$59,MATCH($B26,_CompoundList,0))</f>
        <v>0</v>
      </c>
      <c r="BA26" s="382" t="n">
        <f aca="false">INDEX('Unique Asset List'!Z$4:Z$59,MATCH($B26,_CompoundList,0))</f>
        <v>1</v>
      </c>
      <c r="BB26" s="382" t="n">
        <f aca="false">INDEX('Unique Asset List'!AA$4:AA$59,MATCH($B26,_CompoundList,0))</f>
        <v>1</v>
      </c>
      <c r="BC26" s="382" t="n">
        <f aca="false">INDEX('Unique Asset List'!AB$4:AB$59,MATCH($B26,_CompoundList,0))</f>
        <v>1</v>
      </c>
      <c r="BD26" s="382" t="n">
        <f aca="false">INDEX('Unique Asset List'!$A$4:$A$76,MATCH(B26,'Unique Asset List'!$B$4:$B$76,0))</f>
        <v>37</v>
      </c>
      <c r="BE26" s="386" t="n">
        <f aca="false">IF(C26="",BH26/$BH$7,0)</f>
        <v>0.0533710570697603</v>
      </c>
      <c r="BF26" s="391" t="n">
        <f aca="false">INDEX('ES-Efficacy Acceptability'!$G$12:$G$52,MATCH($B26,'ES-Efficacy Acceptability'!$B$12:$B$52,0))</f>
        <v>3</v>
      </c>
      <c r="BG26" s="386" t="n">
        <f aca="false">BF26/$BF$7</f>
        <v>0.0528169014084507</v>
      </c>
      <c r="BH26" s="392" t="n">
        <f aca="false">BG26^$X$4</f>
        <v>0.0253201426882848</v>
      </c>
    </row>
    <row r="27" customFormat="false" ht="15" hidden="false" customHeight="false" outlineLevel="0" collapsed="false">
      <c r="A27" s="39" t="str">
        <f aca="false">$C$1</f>
        <v>ES</v>
      </c>
      <c r="B27" s="39" t="s">
        <v>39</v>
      </c>
      <c r="C27" s="372"/>
      <c r="D27" s="39" t="s">
        <v>577</v>
      </c>
      <c r="E27" s="39"/>
      <c r="F27" s="39" t="str">
        <f aca="false">INDEX('Unique Asset List'!$D$4:$D$59,MATCH(B27,_CompoundList,0))</f>
        <v>Ph3</v>
      </c>
      <c r="G27" s="373" t="n">
        <v>0</v>
      </c>
      <c r="H27" s="39" t="n">
        <v>2018</v>
      </c>
      <c r="I27" s="39" t="n">
        <v>6</v>
      </c>
      <c r="J27" s="374" t="n">
        <f aca="false">INDEX(PTRS!$D$6:$D$12,MATCH('5'!$F27,PTRS!$B$6:$B$12,0))</f>
        <v>0.585</v>
      </c>
      <c r="K27" s="186" t="n">
        <f aca="false">INDEX('Unique Asset List'!$I$4:$R$59,MATCH($B27,'Unique Asset List'!$B$4:$B$59,0),MATCH(K$8,'Unique Asset List'!$I$3:$R$3,0))</f>
        <v>0</v>
      </c>
      <c r="L27" s="186" t="n">
        <f aca="false">INDEX('Unique Asset List'!$I$4:$R$59,MATCH($B27,'Unique Asset List'!$B$4:$B$59,0),MATCH(L$8,'Unique Asset List'!$I$3:$R$3,0))</f>
        <v>0</v>
      </c>
      <c r="M27" s="186" t="n">
        <v>0</v>
      </c>
      <c r="N27" s="186" t="n">
        <f aca="false">INDEX('Unique Asset List'!$I$4:$R$59,MATCH($B27,'Unique Asset List'!$B$4:$B$59,0),MATCH(N$8,'Unique Asset List'!$I$3:$R$3,0))</f>
        <v>0.164</v>
      </c>
      <c r="O27" s="186" t="n">
        <f aca="false">INDEX('Unique Asset List'!$I$4:$R$59,MATCH($B27,'Unique Asset List'!$B$4:$B$59,0),MATCH(O$8,'Unique Asset List'!$I$3:$R$3,0))</f>
        <v>0.164</v>
      </c>
      <c r="P27" s="186" t="n">
        <f aca="false">INDEX('Unique Asset List'!$I$4:$R$59,MATCH($B27,'Unique Asset List'!$B$4:$B$59,0),MATCH(P$8,'Unique Asset List'!$I$3:$R$3,0))</f>
        <v>0.164</v>
      </c>
      <c r="Q27" s="186" t="n">
        <f aca="false">INDEX('Unique Asset List'!$I$4:$R$59,MATCH($B27,'Unique Asset List'!$B$4:$B$59,0),MATCH(Q$8,'Unique Asset List'!$I$3:$R$3,0))</f>
        <v>0.164</v>
      </c>
      <c r="R27" s="186" t="n">
        <f aca="false">INDEX('Unique Asset List'!$I$4:$R$59,MATCH($B27,'Unique Asset List'!$B$4:$B$59,0),MATCH(R$8,'Unique Asset List'!$I$3:$R$3,0))</f>
        <v>0.164</v>
      </c>
      <c r="S27" s="186" t="n">
        <f aca="false">INDEX('Unique Asset List'!$I$4:$R$59,MATCH($B27,'Unique Asset List'!$B$4:$B$59,0),MATCH(S$8,'Unique Asset List'!$I$3:$R$3,0))</f>
        <v>0</v>
      </c>
      <c r="T27" s="186"/>
      <c r="U27" s="186" t="n">
        <f aca="false">BE27/$BE$7</f>
        <v>1</v>
      </c>
      <c r="V27" s="186" t="n">
        <v>0.58</v>
      </c>
      <c r="W27" s="39" t="str">
        <f aca="false">INDEX('Unique Asset List'!$C$4:$C$76,MATCH($B27,'Unique Asset List'!$B$4:$B$76,0))</f>
        <v>NMDA</v>
      </c>
      <c r="X27" s="39" t="n">
        <f aca="false">INDEX('Unique Asset List'!$AC$4:$AI$100,MATCH($B27,'Unique Asset List'!$B$4:$B$100,0),MATCH($C$1,'Unique Asset List'!$AC$3:$AI$3,0))</f>
        <v>2027</v>
      </c>
      <c r="Y27" s="39" t="n">
        <f aca="false">INDEX('Unique Asset List'!$AJ$4:$AP$100,MATCH($B27,'Unique Asset List'!$B$4:$B$100,0),MATCH($C$1,'Unique Asset List'!$AJ$3:$AP$3,0))</f>
        <v>9.99999999999909</v>
      </c>
      <c r="Z27" s="39" t="n">
        <f aca="false">INDEX('Unique Asset List'!$AX$4:$BD$100,MATCH($B27,'Unique Asset List'!$B$4:$B$100,0),MATCH($C$1,'Unique Asset List'!$AX$3:$BD$3,0))</f>
        <v>2046</v>
      </c>
      <c r="AA27" s="39" t="n">
        <f aca="false">INDEX('Unique Asset List'!$BE$4:$BK$100,MATCH($B27,'Unique Asset List'!$B$4:$B$100,0),MATCH($C$1,'Unique Asset List'!$BE$3:$BK$3,0))</f>
        <v>9</v>
      </c>
      <c r="AB27" s="375" t="n">
        <f aca="false">INDEX('ES-Efficacy Acceptability'!$C$12:$C$52,MATCH($B27,'ES-Efficacy Acceptability'!$B$12:$B$52,0))</f>
        <v>2.4130594</v>
      </c>
      <c r="AC27" s="375" t="n">
        <f aca="false">INDEX('ES-Efficacy Acceptability'!$E$12:$E$52,MATCH($B27,'ES-Efficacy Acceptability'!$B$12:$B$52,0))</f>
        <v>1.0713935</v>
      </c>
      <c r="AD27" s="375" t="n">
        <f aca="false">INDEX('ES-Efficacy Acceptability'!$F$12:$F$52,MATCH($B27,'ES-Efficacy Acceptability'!$B$12:$B$52,0))</f>
        <v>0.38188783578</v>
      </c>
      <c r="AE27" s="376" t="n">
        <f aca="false">INDEX('Unique Asset List'!$CN$4:$CT$100,MATCH($B27,'Unique Asset List'!$B$4:$B$100,0),MATCH($C$1,'Unique Asset List'!$CN$3:$CT$3,0))</f>
        <v>0.14</v>
      </c>
      <c r="AF27" s="376" t="n">
        <f aca="false">INDEX('Unique Asset List'!$CU$4:$DA$100,MATCH($B27,'Unique Asset List'!$B$4:$B$100,0),MATCH($C$1,'Unique Asset List'!$CU$3:$DA$3,0))</f>
        <v>0.36</v>
      </c>
      <c r="AG27" s="376" t="n">
        <f aca="false">INDEX('Unique Asset List'!$BZ$4:$CF$100,MATCH($B27,'Unique Asset List'!$B$4:$B$100,0),MATCH($C$1,'Unique Asset List'!$BZ$3:$CF$3,0))</f>
        <v>0.14</v>
      </c>
      <c r="AH27" s="376" t="n">
        <f aca="false">INDEX('Unique Asset List'!$CG$4:$CM$100,MATCH($B27,'Unique Asset List'!$B$4:$B$100,0),MATCH($C$1,'Unique Asset List'!$CG$3:$CM$3,0))</f>
        <v>0.36</v>
      </c>
      <c r="AI27" s="377" t="n">
        <v>0.961879633498678</v>
      </c>
      <c r="AJ27" s="376" t="n">
        <f aca="false">INDEX('Unique Asset List'!$BL$4:$BR$100,MATCH($B27,'Unique Asset List'!$B$4:$B$100,0),MATCH($C$1,'Unique Asset List'!$BL$3:$BR$3,0))</f>
        <v>1.29444963522019</v>
      </c>
      <c r="AK27" s="376" t="n">
        <f aca="false">INDEX('Unique Asset List'!$BS$4:$BY$100,MATCH($B27,'Unique Asset List'!$B$4:$B$100,0),MATCH($C$1,'Unique Asset List'!$BS$3:$BY$3,0))</f>
        <v>-1.44253500467096</v>
      </c>
      <c r="AL27" s="259" t="n">
        <f aca="false">177.567567567568-28</f>
        <v>149.567567567568</v>
      </c>
      <c r="AM27" s="378" t="n">
        <f aca="false">AM21*0.8</f>
        <v>38.8084602739726</v>
      </c>
      <c r="AN27" s="379" t="n">
        <v>0</v>
      </c>
      <c r="AO27" s="380" t="n">
        <v>0.1</v>
      </c>
      <c r="AP27" s="377" t="n">
        <v>0.82</v>
      </c>
      <c r="AQ27" s="379" t="n">
        <v>0</v>
      </c>
      <c r="AR27" s="377" t="n">
        <f aca="false">AP27</f>
        <v>0.82</v>
      </c>
      <c r="AS27" s="381" t="n">
        <f aca="false">AS21</f>
        <v>0.323403835616438</v>
      </c>
      <c r="AT27" s="382" t="n">
        <f aca="false">INDEX('Unique Asset List'!S$4:S$59,MATCH($B27,_CompoundList,0))</f>
        <v>0</v>
      </c>
      <c r="AU27" s="382" t="n">
        <f aca="false">INDEX('Unique Asset List'!T$4:T$59,MATCH($B27,_CompoundList,0))</f>
        <v>0</v>
      </c>
      <c r="AV27" s="382" t="n">
        <f aca="false">INDEX('Unique Asset List'!U$4:U$59,MATCH($B27,_CompoundList,0))</f>
        <v>0</v>
      </c>
      <c r="AW27" s="382" t="n">
        <f aca="false">INDEX('Unique Asset List'!V$4:V$59,MATCH($B27,_CompoundList,0))</f>
        <v>0</v>
      </c>
      <c r="AX27" s="382" t="n">
        <f aca="false">INDEX('Unique Asset List'!W$4:W$59,MATCH($B27,_CompoundList,0))</f>
        <v>0</v>
      </c>
      <c r="AY27" s="382" t="n">
        <f aca="false">INDEX('Unique Asset List'!X$4:X$59,MATCH($B27,_CompoundList,0))</f>
        <v>0</v>
      </c>
      <c r="AZ27" s="382" t="n">
        <f aca="false">INDEX('Unique Asset List'!Y$4:Y$59,MATCH($B27,_CompoundList,0))</f>
        <v>0</v>
      </c>
      <c r="BA27" s="382" t="n">
        <f aca="false">INDEX('Unique Asset List'!Z$4:Z$59,MATCH($B27,_CompoundList,0))</f>
        <v>0</v>
      </c>
      <c r="BB27" s="382" t="n">
        <f aca="false">INDEX('Unique Asset List'!AA$4:AA$59,MATCH($B27,_CompoundList,0))</f>
        <v>0</v>
      </c>
      <c r="BC27" s="382" t="n">
        <f aca="false">INDEX('Unique Asset List'!AB$4:AB$59,MATCH($B27,_CompoundList,0))</f>
        <v>1</v>
      </c>
      <c r="BD27" s="382" t="n">
        <f aca="false">INDEX('Unique Asset List'!$A$4:$A$76,MATCH(B27,'Unique Asset List'!$B$4:$B$76,0))</f>
        <v>9</v>
      </c>
      <c r="BE27" s="386" t="n">
        <f aca="false">IF(C27="",BH27/$BH$7,0)</f>
        <v>0.0533710570697603</v>
      </c>
      <c r="BF27" s="391" t="n">
        <f aca="false">INDEX('ES-Efficacy Acceptability'!$G$12:$G$52,MATCH($B27,'ES-Efficacy Acceptability'!$B$12:$B$52,0))</f>
        <v>3</v>
      </c>
      <c r="BG27" s="386" t="n">
        <f aca="false">BF27/$BF$7</f>
        <v>0.0528169014084507</v>
      </c>
      <c r="BH27" s="392" t="n">
        <f aca="false">BG27^$X$4</f>
        <v>0.0253201426882848</v>
      </c>
    </row>
    <row r="28" customFormat="false" ht="15" hidden="false" customHeight="false" outlineLevel="0" collapsed="false">
      <c r="A28" s="39" t="str">
        <f aca="false">$C$1</f>
        <v>ES</v>
      </c>
      <c r="B28" s="39" t="s">
        <v>41</v>
      </c>
      <c r="C28" s="372"/>
      <c r="D28" s="39" t="s">
        <v>577</v>
      </c>
      <c r="E28" s="39"/>
      <c r="F28" s="39" t="str">
        <f aca="false">INDEX('Unique Asset List'!$D$4:$D$59,MATCH(B28,_CompoundList,0))</f>
        <v>Ph1</v>
      </c>
      <c r="G28" s="373" t="n">
        <v>0</v>
      </c>
      <c r="H28" s="39" t="n">
        <v>2018</v>
      </c>
      <c r="I28" s="39" t="n">
        <v>6</v>
      </c>
      <c r="J28" s="374" t="n">
        <f aca="false">INDEX(PTRS!$D$6:$D$12,MATCH('5'!$F28,PTRS!$B$6:$B$12,0))</f>
        <v>0.13923</v>
      </c>
      <c r="K28" s="186" t="n">
        <f aca="false">INDEX('Unique Asset List'!$I$4:$R$59,MATCH($B28,'Unique Asset List'!$B$4:$B$59,0),MATCH(K$8,'Unique Asset List'!$I$3:$R$3,0))</f>
        <v>0</v>
      </c>
      <c r="L28" s="186" t="n">
        <f aca="false">INDEX('Unique Asset List'!$I$4:$R$59,MATCH($B28,'Unique Asset List'!$B$4:$B$59,0),MATCH(L$8,'Unique Asset List'!$I$3:$R$3,0))</f>
        <v>0</v>
      </c>
      <c r="M28" s="186" t="n">
        <v>0.25</v>
      </c>
      <c r="N28" s="186" t="n">
        <f aca="false">INDEX('Unique Asset List'!$I$4:$R$59,MATCH($B28,'Unique Asset List'!$B$4:$B$59,0),MATCH(N$8,'Unique Asset List'!$I$3:$R$3,0))</f>
        <v>0.25</v>
      </c>
      <c r="O28" s="186" t="n">
        <f aca="false">INDEX('Unique Asset List'!$I$4:$R$59,MATCH($B28,'Unique Asset List'!$B$4:$B$59,0),MATCH(O$8,'Unique Asset List'!$I$3:$R$3,0))</f>
        <v>0.25</v>
      </c>
      <c r="P28" s="186" t="n">
        <f aca="false">INDEX('Unique Asset List'!$I$4:$R$59,MATCH($B28,'Unique Asset List'!$B$4:$B$59,0),MATCH(P$8,'Unique Asset List'!$I$3:$R$3,0))</f>
        <v>0.25</v>
      </c>
      <c r="Q28" s="186" t="n">
        <f aca="false">INDEX('Unique Asset List'!$I$4:$R$59,MATCH($B28,'Unique Asset List'!$B$4:$B$59,0),MATCH(Q$8,'Unique Asset List'!$I$3:$R$3,0))</f>
        <v>0.25</v>
      </c>
      <c r="R28" s="186" t="n">
        <f aca="false">INDEX('Unique Asset List'!$I$4:$R$59,MATCH($B28,'Unique Asset List'!$B$4:$B$59,0),MATCH(R$8,'Unique Asset List'!$I$3:$R$3,0))</f>
        <v>0.25</v>
      </c>
      <c r="S28" s="186" t="n">
        <f aca="false">INDEX('Unique Asset List'!$I$4:$R$59,MATCH($B28,'Unique Asset List'!$B$4:$B$59,0),MATCH(S$8,'Unique Asset List'!$I$3:$R$3,0))</f>
        <v>0</v>
      </c>
      <c r="T28" s="186"/>
      <c r="U28" s="186" t="n">
        <f aca="false">BE28/$BE$7</f>
        <v>1</v>
      </c>
      <c r="V28" s="186" t="n">
        <v>1</v>
      </c>
      <c r="W28" s="39" t="str">
        <f aca="false">INDEX('Unique Asset List'!$C$4:$C$76,MATCH($B28,'Unique Asset List'!$B$4:$B$76,0))</f>
        <v>KOR</v>
      </c>
      <c r="X28" s="39" t="n">
        <f aca="false">INDEX('Unique Asset List'!$AC$4:$AI$100,MATCH($B28,'Unique Asset List'!$B$4:$B$100,0),MATCH($C$1,'Unique Asset List'!$AC$3:$AI$3,0))</f>
        <v>2029</v>
      </c>
      <c r="Y28" s="39" t="n">
        <f aca="false">INDEX('Unique Asset List'!$AJ$4:$AP$100,MATCH($B28,'Unique Asset List'!$B$4:$B$100,0),MATCH($C$1,'Unique Asset List'!$AJ$3:$AP$3,0))</f>
        <v>0.999999999999091</v>
      </c>
      <c r="Z28" s="39" t="n">
        <f aca="false">INDEX('Unique Asset List'!$AX$4:$BD$100,MATCH($B28,'Unique Asset List'!$B$4:$B$100,0),MATCH($C$1,'Unique Asset List'!$AX$3:$BD$3,0))</f>
        <v>2037</v>
      </c>
      <c r="AA28" s="39" t="n">
        <f aca="false">INDEX('Unique Asset List'!$BE$4:$BK$100,MATCH($B28,'Unique Asset List'!$B$4:$B$100,0),MATCH($C$1,'Unique Asset List'!$BE$3:$BK$3,0))</f>
        <v>0.999999999999091</v>
      </c>
      <c r="AB28" s="375" t="n">
        <f aca="false">INDEX('ES-Efficacy Acceptability'!$C$12:$C$52,MATCH($B28,'ES-Efficacy Acceptability'!$B$12:$B$52,0))</f>
        <v>1.9739688</v>
      </c>
      <c r="AC28" s="375" t="n">
        <f aca="false">INDEX('ES-Efficacy Acceptability'!$E$12:$E$52,MATCH($B28,'ES-Efficacy Acceptability'!$B$12:$B$52,0))</f>
        <v>1.0653444</v>
      </c>
      <c r="AD28" s="375" t="n">
        <f aca="false">INDEX('ES-Efficacy Acceptability'!$F$12:$F$52,MATCH($B28,'ES-Efficacy Acceptability'!$B$12:$B$52,0))</f>
        <v>0.38188783578</v>
      </c>
      <c r="AE28" s="376" t="n">
        <f aca="false">INDEX('Unique Asset List'!$CN$4:$CT$100,MATCH($B28,'Unique Asset List'!$B$4:$B$100,0),MATCH($C$1,'Unique Asset List'!$CN$3:$CT$3,0))</f>
        <v>0.08</v>
      </c>
      <c r="AF28" s="376" t="n">
        <f aca="false">INDEX('Unique Asset List'!$CU$4:$DA$100,MATCH($B28,'Unique Asset List'!$B$4:$B$100,0),MATCH($C$1,'Unique Asset List'!$CU$3:$DA$3,0))</f>
        <v>0.42</v>
      </c>
      <c r="AG28" s="376" t="n">
        <f aca="false">INDEX('Unique Asset List'!$BZ$4:$CF$100,MATCH($B28,'Unique Asset List'!$B$4:$B$100,0),MATCH($C$1,'Unique Asset List'!$BZ$3:$CF$3,0))</f>
        <v>0.08</v>
      </c>
      <c r="AH28" s="376" t="n">
        <f aca="false">INDEX('Unique Asset List'!$CG$4:$CM$100,MATCH($B28,'Unique Asset List'!$B$4:$B$100,0),MATCH($C$1,'Unique Asset List'!$CG$3:$CM$3,0))</f>
        <v>0.42</v>
      </c>
      <c r="AI28" s="377" t="n">
        <v>0.961879633498678</v>
      </c>
      <c r="AJ28" s="376" t="n">
        <f aca="false">INDEX('Unique Asset List'!$BL$4:$BR$100,MATCH($B28,'Unique Asset List'!$B$4:$B$100,0),MATCH($C$1,'Unique Asset List'!$BL$3:$BR$3,0))</f>
        <v>1.29444963522019</v>
      </c>
      <c r="AK28" s="376" t="n">
        <f aca="false">INDEX('Unique Asset List'!$BS$4:$BY$100,MATCH($B28,'Unique Asset List'!$B$4:$B$100,0),MATCH($C$1,'Unique Asset List'!$BS$3:$BY$3,0))</f>
        <v>-1.44253500467096</v>
      </c>
      <c r="AL28" s="39" t="n">
        <v>169</v>
      </c>
      <c r="AM28" s="378" t="n">
        <f aca="false">INDEX(Simulation!$B$6:$H$6,MATCH($A28,Simulation!$B$1:$H$1,0))*(1+AN28)^((DATE(X28,Y28,15)-DATE(2017,1,15))/365.5)</f>
        <v>3.5</v>
      </c>
      <c r="AN28" s="379" t="n">
        <v>0</v>
      </c>
      <c r="AO28" s="380" t="n">
        <v>0.1</v>
      </c>
      <c r="AP28" s="377" t="n">
        <v>0.82</v>
      </c>
      <c r="AQ28" s="379" t="n">
        <v>0</v>
      </c>
      <c r="AR28" s="377" t="n">
        <f aca="false">AP28</f>
        <v>0.82</v>
      </c>
      <c r="AS28" s="381" t="n">
        <v>1</v>
      </c>
      <c r="AT28" s="382" t="n">
        <f aca="false">INDEX('Unique Asset List'!S$4:S$59,MATCH($B28,_CompoundList,0))</f>
        <v>0</v>
      </c>
      <c r="AU28" s="382" t="n">
        <f aca="false">INDEX('Unique Asset List'!T$4:T$59,MATCH($B28,_CompoundList,0))</f>
        <v>0</v>
      </c>
      <c r="AV28" s="382" t="n">
        <f aca="false">INDEX('Unique Asset List'!U$4:U$59,MATCH($B28,_CompoundList,0))</f>
        <v>0</v>
      </c>
      <c r="AW28" s="382" t="n">
        <f aca="false">INDEX('Unique Asset List'!V$4:V$59,MATCH($B28,_CompoundList,0))</f>
        <v>0</v>
      </c>
      <c r="AX28" s="382" t="n">
        <f aca="false">INDEX('Unique Asset List'!W$4:W$59,MATCH($B28,_CompoundList,0))</f>
        <v>0</v>
      </c>
      <c r="AY28" s="382" t="n">
        <f aca="false">INDEX('Unique Asset List'!X$4:X$59,MATCH($B28,_CompoundList,0))</f>
        <v>1</v>
      </c>
      <c r="AZ28" s="382" t="n">
        <f aca="false">INDEX('Unique Asset List'!Y$4:Y$59,MATCH($B28,_CompoundList,0))</f>
        <v>0</v>
      </c>
      <c r="BA28" s="382" t="n">
        <f aca="false">INDEX('Unique Asset List'!Z$4:Z$59,MATCH($B28,_CompoundList,0))</f>
        <v>1</v>
      </c>
      <c r="BB28" s="382" t="n">
        <f aca="false">INDEX('Unique Asset List'!AA$4:AA$59,MATCH($B28,_CompoundList,0))</f>
        <v>1</v>
      </c>
      <c r="BC28" s="382" t="n">
        <f aca="false">INDEX('Unique Asset List'!AB$4:AB$59,MATCH($B28,_CompoundList,0))</f>
        <v>0</v>
      </c>
      <c r="BD28" s="382" t="n">
        <f aca="false">INDEX('Unique Asset List'!$A$4:$A$76,MATCH(B28,'Unique Asset List'!$B$4:$B$76,0))</f>
        <v>11</v>
      </c>
      <c r="BE28" s="386" t="n">
        <f aca="false">IF(C28="",BH28/$BH$7,0)</f>
        <v>0.0533710570697603</v>
      </c>
      <c r="BF28" s="391" t="n">
        <f aca="false">INDEX('ES-Efficacy Acceptability'!$G$12:$G$52,MATCH($B28,'ES-Efficacy Acceptability'!$B$12:$B$52,0))</f>
        <v>3</v>
      </c>
      <c r="BG28" s="386" t="n">
        <f aca="false">BF28/$BF$7</f>
        <v>0.0528169014084507</v>
      </c>
      <c r="BH28" s="392" t="n">
        <f aca="false">BG28^$X$4</f>
        <v>0.0253201426882848</v>
      </c>
    </row>
    <row r="29" customFormat="false" ht="15" hidden="false" customHeight="false" outlineLevel="0" collapsed="false">
      <c r="A29" s="39" t="str">
        <f aca="false">$C$1</f>
        <v>ES</v>
      </c>
      <c r="B29" s="39" t="s">
        <v>23</v>
      </c>
      <c r="C29" s="372"/>
      <c r="D29" s="39" t="s">
        <v>577</v>
      </c>
      <c r="E29" s="39"/>
      <c r="F29" s="39" t="str">
        <f aca="false">INDEX('Unique Asset List'!$D$4:$D$59,MATCH(B29,_CompoundList,0))</f>
        <v>Ph1</v>
      </c>
      <c r="G29" s="373" t="n">
        <v>0</v>
      </c>
      <c r="H29" s="39" t="n">
        <v>2018</v>
      </c>
      <c r="I29" s="39" t="n">
        <v>6</v>
      </c>
      <c r="J29" s="374" t="n">
        <f aca="false">INDEX(PTRS!$D$6:$D$12,MATCH('5'!$F29,PTRS!$B$6:$B$12,0))</f>
        <v>0.13923</v>
      </c>
      <c r="K29" s="186" t="n">
        <f aca="false">INDEX('Unique Asset List'!$I$4:$R$59,MATCH($B29,'Unique Asset List'!$B$4:$B$59,0),MATCH(K$8,'Unique Asset List'!$I$3:$R$3,0))</f>
        <v>0</v>
      </c>
      <c r="L29" s="186" t="n">
        <f aca="false">INDEX('Unique Asset List'!$I$4:$R$59,MATCH($B29,'Unique Asset List'!$B$4:$B$59,0),MATCH(L$8,'Unique Asset List'!$I$3:$R$3,0))</f>
        <v>0</v>
      </c>
      <c r="M29" s="186" t="n">
        <v>0.13923</v>
      </c>
      <c r="N29" s="186" t="n">
        <f aca="false">INDEX('Unique Asset List'!$I$4:$R$59,MATCH($B29,'Unique Asset List'!$B$4:$B$59,0),MATCH(N$8,'Unique Asset List'!$I$3:$R$3,0))</f>
        <v>0.14</v>
      </c>
      <c r="O29" s="186" t="n">
        <f aca="false">INDEX('Unique Asset List'!$I$4:$R$59,MATCH($B29,'Unique Asset List'!$B$4:$B$59,0),MATCH(O$8,'Unique Asset List'!$I$3:$R$3,0))</f>
        <v>0.14</v>
      </c>
      <c r="P29" s="186" t="n">
        <f aca="false">INDEX('Unique Asset List'!$I$4:$R$59,MATCH($B29,'Unique Asset List'!$B$4:$B$59,0),MATCH(P$8,'Unique Asset List'!$I$3:$R$3,0))</f>
        <v>0.14</v>
      </c>
      <c r="Q29" s="186" t="n">
        <f aca="false">INDEX('Unique Asset List'!$I$4:$R$59,MATCH($B29,'Unique Asset List'!$B$4:$B$59,0),MATCH(Q$8,'Unique Asset List'!$I$3:$R$3,0))</f>
        <v>0.14</v>
      </c>
      <c r="R29" s="186" t="n">
        <f aca="false">INDEX('Unique Asset List'!$I$4:$R$59,MATCH($B29,'Unique Asset List'!$B$4:$B$59,0),MATCH(R$8,'Unique Asset List'!$I$3:$R$3,0))</f>
        <v>0.14</v>
      </c>
      <c r="S29" s="186" t="n">
        <f aca="false">INDEX('Unique Asset List'!$I$4:$R$59,MATCH($B29,'Unique Asset List'!$B$4:$B$59,0),MATCH(S$8,'Unique Asset List'!$I$3:$R$3,0))</f>
        <v>0</v>
      </c>
      <c r="T29" s="186"/>
      <c r="U29" s="186" t="n">
        <f aca="false">BE29/$BE$7</f>
        <v>1</v>
      </c>
      <c r="V29" s="186" t="n">
        <v>0.635345581802275</v>
      </c>
      <c r="W29" s="39" t="str">
        <f aca="false">INDEX('Unique Asset List'!$C$4:$C$76,MATCH($B29,'Unique Asset List'!$B$4:$B$76,0))</f>
        <v>OX1</v>
      </c>
      <c r="X29" s="39" t="n">
        <f aca="false">INDEX('Unique Asset List'!$AC$4:$AI$100,MATCH($B29,'Unique Asset List'!$B$4:$B$100,0),MATCH($C$1,'Unique Asset List'!$AC$3:$AI$3,0))</f>
        <v>2029</v>
      </c>
      <c r="Y29" s="39" t="n">
        <f aca="false">INDEX('Unique Asset List'!$AJ$4:$AP$100,MATCH($B29,'Unique Asset List'!$B$4:$B$100,0),MATCH($C$1,'Unique Asset List'!$AJ$3:$AP$3,0))</f>
        <v>4.99999999999818</v>
      </c>
      <c r="Z29" s="39" t="n">
        <f aca="false">INDEX('Unique Asset List'!$AX$4:$BD$100,MATCH($B29,'Unique Asset List'!$B$4:$B$100,0),MATCH($C$1,'Unique Asset List'!$AX$3:$BD$3,0))</f>
        <v>2039</v>
      </c>
      <c r="AA29" s="39" t="n">
        <f aca="false">INDEX('Unique Asset List'!$BE$4:$BK$100,MATCH($B29,'Unique Asset List'!$B$4:$B$100,0),MATCH($C$1,'Unique Asset List'!$BE$3:$BK$3,0))</f>
        <v>3</v>
      </c>
      <c r="AB29" s="375" t="n">
        <f aca="false">INDEX('ES-Efficacy Acceptability'!$C$12:$C$52,MATCH($B29,'ES-Efficacy Acceptability'!$B$12:$B$52,0))</f>
        <v>2.151898</v>
      </c>
      <c r="AC29" s="375" t="n">
        <f aca="false">INDEX('ES-Efficacy Acceptability'!$E$12:$E$52,MATCH($B29,'ES-Efficacy Acceptability'!$B$12:$B$52,0))</f>
        <v>1.0211684</v>
      </c>
      <c r="AD29" s="375" t="n">
        <f aca="false">INDEX('ES-Efficacy Acceptability'!$F$12:$F$52,MATCH($B29,'ES-Efficacy Acceptability'!$B$12:$B$52,0))</f>
        <v>0.38188783578</v>
      </c>
      <c r="AE29" s="376" t="n">
        <f aca="false">INDEX('Unique Asset List'!$CN$4:$CT$100,MATCH($B29,'Unique Asset List'!$B$4:$B$100,0),MATCH($C$1,'Unique Asset List'!$CN$3:$CT$3,0))</f>
        <v>0.08</v>
      </c>
      <c r="AF29" s="376" t="n">
        <f aca="false">INDEX('Unique Asset List'!$CU$4:$DA$100,MATCH($B29,'Unique Asset List'!$B$4:$B$100,0),MATCH($C$1,'Unique Asset List'!$CU$3:$DA$3,0))</f>
        <v>0.42</v>
      </c>
      <c r="AG29" s="376" t="n">
        <f aca="false">INDEX('Unique Asset List'!$BZ$4:$CF$100,MATCH($B29,'Unique Asset List'!$B$4:$B$100,0),MATCH($C$1,'Unique Asset List'!$BZ$3:$CF$3,0))</f>
        <v>0.08</v>
      </c>
      <c r="AH29" s="376" t="n">
        <f aca="false">INDEX('Unique Asset List'!$CG$4:$CM$100,MATCH($B29,'Unique Asset List'!$B$4:$B$100,0),MATCH($C$1,'Unique Asset List'!$CG$3:$CM$3,0))</f>
        <v>0.42</v>
      </c>
      <c r="AI29" s="377" t="n">
        <v>0.961879633498678</v>
      </c>
      <c r="AJ29" s="376" t="n">
        <f aca="false">INDEX('Unique Asset List'!$BL$4:$BR$100,MATCH($B29,'Unique Asset List'!$B$4:$B$100,0),MATCH($C$1,'Unique Asset List'!$BL$3:$BR$3,0))</f>
        <v>1.29444963522019</v>
      </c>
      <c r="AK29" s="376" t="n">
        <f aca="false">INDEX('Unique Asset List'!$BS$4:$BY$100,MATCH($B29,'Unique Asset List'!$B$4:$B$100,0),MATCH($C$1,'Unique Asset List'!$BS$3:$BY$3,0))</f>
        <v>-1.44253500467096</v>
      </c>
      <c r="AL29" s="39" t="n">
        <v>169</v>
      </c>
      <c r="AM29" s="378" t="n">
        <f aca="false">INDEX(Simulation!$B$6:$H$6,MATCH($A29,Simulation!$B$1:$H$1,0))*(1+AN29)^((DATE(X29,Y29,15)-DATE(2017,1,15))/365.5)</f>
        <v>3.5</v>
      </c>
      <c r="AN29" s="379" t="n">
        <v>0</v>
      </c>
      <c r="AO29" s="380" t="n">
        <v>0.1</v>
      </c>
      <c r="AP29" s="377" t="n">
        <v>0.82</v>
      </c>
      <c r="AQ29" s="379" t="n">
        <v>0</v>
      </c>
      <c r="AR29" s="377" t="n">
        <f aca="false">AP29</f>
        <v>0.82</v>
      </c>
      <c r="AS29" s="381" t="n">
        <v>1</v>
      </c>
      <c r="AT29" s="382" t="n">
        <f aca="false">INDEX('Unique Asset List'!S$4:S$59,MATCH($B29,_CompoundList,0))</f>
        <v>0</v>
      </c>
      <c r="AU29" s="382" t="n">
        <f aca="false">INDEX('Unique Asset List'!T$4:T$59,MATCH($B29,_CompoundList,0))</f>
        <v>0</v>
      </c>
      <c r="AV29" s="382" t="n">
        <f aca="false">INDEX('Unique Asset List'!U$4:U$59,MATCH($B29,_CompoundList,0))</f>
        <v>0</v>
      </c>
      <c r="AW29" s="382" t="n">
        <f aca="false">INDEX('Unique Asset List'!V$4:V$59,MATCH($B29,_CompoundList,0))</f>
        <v>0</v>
      </c>
      <c r="AX29" s="382" t="n">
        <f aca="false">INDEX('Unique Asset List'!W$4:W$59,MATCH($B29,_CompoundList,0))</f>
        <v>0</v>
      </c>
      <c r="AY29" s="382" t="n">
        <f aca="false">INDEX('Unique Asset List'!X$4:X$59,MATCH($B29,_CompoundList,0))</f>
        <v>1</v>
      </c>
      <c r="AZ29" s="382" t="n">
        <f aca="false">INDEX('Unique Asset List'!Y$4:Y$59,MATCH($B29,_CompoundList,0))</f>
        <v>1</v>
      </c>
      <c r="BA29" s="382" t="n">
        <f aca="false">INDEX('Unique Asset List'!Z$4:Z$59,MATCH($B29,_CompoundList,0))</f>
        <v>0</v>
      </c>
      <c r="BB29" s="382" t="n">
        <f aca="false">INDEX('Unique Asset List'!AA$4:AA$59,MATCH($B29,_CompoundList,0))</f>
        <v>1</v>
      </c>
      <c r="BC29" s="382" t="n">
        <f aca="false">INDEX('Unique Asset List'!AB$4:AB$59,MATCH($B29,_CompoundList,0))</f>
        <v>1</v>
      </c>
      <c r="BD29" s="382" t="n">
        <f aca="false">INDEX('Unique Asset List'!$A$4:$A$76,MATCH(B29,'Unique Asset List'!$B$4:$B$76,0))</f>
        <v>17</v>
      </c>
      <c r="BE29" s="386" t="n">
        <f aca="false">IF(C29="",BH29/$BH$7,0)</f>
        <v>0.0533710570697603</v>
      </c>
      <c r="BF29" s="391" t="n">
        <f aca="false">INDEX('ES-Efficacy Acceptability'!$G$12:$G$52,MATCH($B29,'ES-Efficacy Acceptability'!$B$12:$B$52,0))</f>
        <v>3</v>
      </c>
      <c r="BG29" s="386" t="n">
        <f aca="false">BF29/$BF$7</f>
        <v>0.0528169014084507</v>
      </c>
      <c r="BH29" s="392" t="n">
        <f aca="false">BG29^$X$4</f>
        <v>0.0253201426882848</v>
      </c>
    </row>
    <row r="30" customFormat="false" ht="15" hidden="false" customHeight="false" outlineLevel="0" collapsed="false">
      <c r="A30" s="39" t="str">
        <f aca="false">$C$1</f>
        <v>ES</v>
      </c>
      <c r="B30" s="39" t="s">
        <v>8</v>
      </c>
      <c r="C30" s="372"/>
      <c r="D30" s="39" t="s">
        <v>572</v>
      </c>
      <c r="E30" s="39"/>
      <c r="F30" s="39" t="str">
        <f aca="false">INDEX('Unique Asset List'!$D$4:$D$59,MATCH(B30,_CompoundList,0))</f>
        <v>Ph1</v>
      </c>
      <c r="G30" s="373" t="n">
        <v>0</v>
      </c>
      <c r="H30" s="39" t="n">
        <v>2018</v>
      </c>
      <c r="I30" s="39" t="n">
        <v>6</v>
      </c>
      <c r="J30" s="374" t="n">
        <f aca="false">INDEX(PTRS!$D$6:$D$12,MATCH('5'!$F30,PTRS!$B$6:$B$12,0))</f>
        <v>0.13923</v>
      </c>
      <c r="K30" s="186" t="n">
        <f aca="false">INDEX('Unique Asset List'!$I$4:$R$59,MATCH($B30,'Unique Asset List'!$B$4:$B$59,0),MATCH(K$8,'Unique Asset List'!$I$3:$R$3,0))</f>
        <v>0</v>
      </c>
      <c r="L30" s="186" t="n">
        <f aca="false">INDEX('Unique Asset List'!$I$4:$R$59,MATCH($B30,'Unique Asset List'!$B$4:$B$59,0),MATCH(L$8,'Unique Asset List'!$I$3:$R$3,0))</f>
        <v>0</v>
      </c>
      <c r="M30" s="186" t="n">
        <v>0.13923</v>
      </c>
      <c r="N30" s="186" t="n">
        <f aca="false">INDEX('Unique Asset List'!$I$4:$R$59,MATCH($B30,'Unique Asset List'!$B$4:$B$59,0),MATCH(N$8,'Unique Asset List'!$I$3:$R$3,0))</f>
        <v>0.13923</v>
      </c>
      <c r="O30" s="186" t="n">
        <f aca="false">INDEX('Unique Asset List'!$I$4:$R$59,MATCH($B30,'Unique Asset List'!$B$4:$B$59,0),MATCH(O$8,'Unique Asset List'!$I$3:$R$3,0))</f>
        <v>0.13923</v>
      </c>
      <c r="P30" s="186" t="n">
        <f aca="false">INDEX('Unique Asset List'!$I$4:$R$59,MATCH($B30,'Unique Asset List'!$B$4:$B$59,0),MATCH(P$8,'Unique Asset List'!$I$3:$R$3,0))</f>
        <v>0.13923</v>
      </c>
      <c r="Q30" s="186" t="n">
        <f aca="false">INDEX('Unique Asset List'!$I$4:$R$59,MATCH($B30,'Unique Asset List'!$B$4:$B$59,0),MATCH(Q$8,'Unique Asset List'!$I$3:$R$3,0))</f>
        <v>0.13923</v>
      </c>
      <c r="R30" s="186" t="n">
        <f aca="false">INDEX('Unique Asset List'!$I$4:$R$59,MATCH($B30,'Unique Asset List'!$B$4:$B$59,0),MATCH(R$8,'Unique Asset List'!$I$3:$R$3,0))</f>
        <v>0.13923</v>
      </c>
      <c r="S30" s="186" t="n">
        <f aca="false">INDEX('Unique Asset List'!$I$4:$R$59,MATCH($B30,'Unique Asset List'!$B$4:$B$59,0),MATCH(S$8,'Unique Asset List'!$I$3:$R$3,0))</f>
        <v>0</v>
      </c>
      <c r="T30" s="186"/>
      <c r="U30" s="186" t="n">
        <f aca="false">BE30/$BE$7</f>
        <v>1</v>
      </c>
      <c r="V30" s="186" t="n">
        <v>1</v>
      </c>
      <c r="W30" s="39" t="str">
        <f aca="false">INDEX('Unique Asset List'!$C$4:$C$76,MATCH($B30,'Unique Asset List'!$B$4:$B$76,0))</f>
        <v>NMDA</v>
      </c>
      <c r="X30" s="39" t="n">
        <f aca="false">INDEX('Unique Asset List'!$AC$4:$AI$100,MATCH($B30,'Unique Asset List'!$B$4:$B$100,0),MATCH($C$1,'Unique Asset List'!$AC$3:$AI$3,0))</f>
        <v>2025</v>
      </c>
      <c r="Y30" s="39" t="n">
        <f aca="false">INDEX('Unique Asset List'!$AJ$4:$AP$100,MATCH($B30,'Unique Asset List'!$B$4:$B$100,0),MATCH($C$1,'Unique Asset List'!$AJ$3:$AP$3,0))</f>
        <v>3.99999999999909</v>
      </c>
      <c r="Z30" s="39" t="n">
        <f aca="false">INDEX('Unique Asset List'!$AX$4:$BD$100,MATCH($B30,'Unique Asset List'!$B$4:$B$100,0),MATCH($C$1,'Unique Asset List'!$AX$3:$BD$3,0))</f>
        <v>2037</v>
      </c>
      <c r="AA30" s="39" t="n">
        <f aca="false">INDEX('Unique Asset List'!$BE$4:$BK$100,MATCH($B30,'Unique Asset List'!$B$4:$B$100,0),MATCH($C$1,'Unique Asset List'!$BE$3:$BK$3,0))</f>
        <v>3</v>
      </c>
      <c r="AB30" s="375" t="n">
        <f aca="false">INDEX('ES-Efficacy Acceptability'!$C$12:$C$52,MATCH($B30,'ES-Efficacy Acceptability'!$B$12:$B$52,0))</f>
        <v>1.7841252</v>
      </c>
      <c r="AC30" s="375" t="n">
        <f aca="false">INDEX('ES-Efficacy Acceptability'!$E$12:$E$52,MATCH($B30,'ES-Efficacy Acceptability'!$B$12:$B$52,0))</f>
        <v>0.999733</v>
      </c>
      <c r="AD30" s="375" t="n">
        <f aca="false">INDEX('ES-Efficacy Acceptability'!$F$12:$F$52,MATCH($B30,'ES-Efficacy Acceptability'!$B$12:$B$52,0))</f>
        <v>0.38188783578</v>
      </c>
      <c r="AE30" s="376" t="n">
        <f aca="false">INDEX('Unique Asset List'!$CN$4:$CT$100,MATCH($B30,'Unique Asset List'!$B$4:$B$100,0),MATCH($C$1,'Unique Asset List'!$CN$3:$CT$3,0))</f>
        <v>0.14</v>
      </c>
      <c r="AF30" s="376" t="n">
        <f aca="false">INDEX('Unique Asset List'!$CU$4:$DA$100,MATCH($B30,'Unique Asset List'!$B$4:$B$100,0),MATCH($C$1,'Unique Asset List'!$CU$3:$DA$3,0))</f>
        <v>0.36</v>
      </c>
      <c r="AG30" s="376" t="n">
        <f aca="false">INDEX('Unique Asset List'!$BZ$4:$CF$100,MATCH($B30,'Unique Asset List'!$B$4:$B$100,0),MATCH($C$1,'Unique Asset List'!$BZ$3:$CF$3,0))</f>
        <v>0.14</v>
      </c>
      <c r="AH30" s="376" t="n">
        <f aca="false">INDEX('Unique Asset List'!$CG$4:$CM$100,MATCH($B30,'Unique Asset List'!$B$4:$B$100,0),MATCH($C$1,'Unique Asset List'!$CG$3:$CM$3,0))</f>
        <v>0.36</v>
      </c>
      <c r="AI30" s="377" t="n">
        <v>0.961879633498678</v>
      </c>
      <c r="AJ30" s="376" t="n">
        <f aca="false">INDEX('Unique Asset List'!$BL$4:$BR$100,MATCH($B30,'Unique Asset List'!$B$4:$B$100,0),MATCH($C$1,'Unique Asset List'!$BL$3:$BR$3,0))</f>
        <v>1.29444963522019</v>
      </c>
      <c r="AK30" s="376" t="n">
        <f aca="false">INDEX('Unique Asset List'!$BS$4:$BY$100,MATCH($B30,'Unique Asset List'!$B$4:$B$100,0),MATCH($C$1,'Unique Asset List'!$BS$3:$BY$3,0))</f>
        <v>-1.44253500467096</v>
      </c>
      <c r="AL30" s="39" t="n">
        <v>169</v>
      </c>
      <c r="AM30" s="378" t="n">
        <f aca="false">INDEX(Simulation!$B$6:$H$6,MATCH($A30,Simulation!$B$1:$H$1,0))*(1+AN30)^((DATE(X30,Y30,15)-DATE(2017,1,15))/365.5)</f>
        <v>3.5</v>
      </c>
      <c r="AN30" s="379" t="n">
        <v>0</v>
      </c>
      <c r="AO30" s="380" t="n">
        <v>0.1</v>
      </c>
      <c r="AP30" s="377" t="n">
        <v>0.82</v>
      </c>
      <c r="AQ30" s="379" t="n">
        <v>0</v>
      </c>
      <c r="AR30" s="377" t="n">
        <f aca="false">AP30</f>
        <v>0.82</v>
      </c>
      <c r="AS30" s="381" t="n">
        <v>1</v>
      </c>
      <c r="AT30" s="382" t="n">
        <f aca="false">INDEX('Unique Asset List'!S$4:S$59,MATCH($B30,_CompoundList,0))</f>
        <v>0</v>
      </c>
      <c r="AU30" s="382" t="n">
        <f aca="false">INDEX('Unique Asset List'!T$4:T$59,MATCH($B30,_CompoundList,0))</f>
        <v>0</v>
      </c>
      <c r="AV30" s="382" t="n">
        <f aca="false">INDEX('Unique Asset List'!U$4:U$59,MATCH($B30,_CompoundList,0))</f>
        <v>0</v>
      </c>
      <c r="AW30" s="382" t="n">
        <f aca="false">INDEX('Unique Asset List'!V$4:V$59,MATCH($B30,_CompoundList,0))</f>
        <v>0</v>
      </c>
      <c r="AX30" s="382" t="n">
        <f aca="false">INDEX('Unique Asset List'!W$4:W$59,MATCH($B30,_CompoundList,0))</f>
        <v>0</v>
      </c>
      <c r="AY30" s="382" t="n">
        <f aca="false">INDEX('Unique Asset List'!X$4:X$59,MATCH($B30,_CompoundList,0))</f>
        <v>0</v>
      </c>
      <c r="AZ30" s="382" t="n">
        <f aca="false">INDEX('Unique Asset List'!Y$4:Y$59,MATCH($B30,_CompoundList,0))</f>
        <v>1</v>
      </c>
      <c r="BA30" s="382" t="n">
        <f aca="false">INDEX('Unique Asset List'!Z$4:Z$59,MATCH($B30,_CompoundList,0))</f>
        <v>0</v>
      </c>
      <c r="BB30" s="382" t="n">
        <f aca="false">INDEX('Unique Asset List'!AA$4:AA$59,MATCH($B30,_CompoundList,0))</f>
        <v>1</v>
      </c>
      <c r="BC30" s="382" t="n">
        <f aca="false">INDEX('Unique Asset List'!AB$4:AB$59,MATCH($B30,_CompoundList,0))</f>
        <v>1</v>
      </c>
      <c r="BD30" s="382" t="n">
        <f aca="false">INDEX('Unique Asset List'!$A$4:$A$76,MATCH(B30,'Unique Asset List'!$B$4:$B$76,0))</f>
        <v>1</v>
      </c>
      <c r="BE30" s="386" t="n">
        <f aca="false">IF(C30="",BH30/$BH$7,0)</f>
        <v>0.0533710570697603</v>
      </c>
      <c r="BF30" s="391" t="n">
        <f aca="false">INDEX('ES-Efficacy Acceptability'!$G$12:$G$52,MATCH($B30,'ES-Efficacy Acceptability'!$B$12:$B$52,0))</f>
        <v>3</v>
      </c>
      <c r="BG30" s="386" t="n">
        <f aca="false">BF30/$BF$7</f>
        <v>0.0528169014084507</v>
      </c>
      <c r="BH30" s="392" t="n">
        <f aca="false">BG30^$X$4</f>
        <v>0.0253201426882848</v>
      </c>
    </row>
    <row r="31" customFormat="false" ht="15" hidden="false" customHeight="false" outlineLevel="0" collapsed="false">
      <c r="A31" s="39" t="str">
        <f aca="false">$C$1</f>
        <v>ES</v>
      </c>
      <c r="B31" s="39" t="s">
        <v>54</v>
      </c>
      <c r="C31" s="372"/>
      <c r="D31" s="39" t="s">
        <v>595</v>
      </c>
      <c r="E31" s="39" t="s">
        <v>596</v>
      </c>
      <c r="F31" s="39" t="str">
        <f aca="false">INDEX('Unique Asset List'!$D$4:$D$59,MATCH(B31,_CompoundList,0))</f>
        <v>Ph1</v>
      </c>
      <c r="G31" s="373" t="n">
        <v>0</v>
      </c>
      <c r="H31" s="39" t="n">
        <v>2018</v>
      </c>
      <c r="I31" s="39" t="n">
        <v>6</v>
      </c>
      <c r="J31" s="374" t="n">
        <f aca="false">INDEX(PTRS!$D$6:$D$12,MATCH('5'!$F31,PTRS!$B$6:$B$12,0))</f>
        <v>0.13923</v>
      </c>
      <c r="K31" s="186" t="n">
        <f aca="false">INDEX('Unique Asset List'!$I$4:$R$59,MATCH($B31,'Unique Asset List'!$B$4:$B$59,0),MATCH(K$8,'Unique Asset List'!$I$3:$R$3,0))</f>
        <v>0</v>
      </c>
      <c r="L31" s="186" t="n">
        <f aca="false">INDEX('Unique Asset List'!$I$4:$R$59,MATCH($B31,'Unique Asset List'!$B$4:$B$59,0),MATCH(L$8,'Unique Asset List'!$I$3:$R$3,0))</f>
        <v>0</v>
      </c>
      <c r="M31" s="186" t="n">
        <v>0.13923</v>
      </c>
      <c r="N31" s="186" t="n">
        <f aca="false">INDEX('Unique Asset List'!$I$4:$R$59,MATCH($B31,'Unique Asset List'!$B$4:$B$59,0),MATCH(N$8,'Unique Asset List'!$I$3:$R$3,0))</f>
        <v>0.13923</v>
      </c>
      <c r="O31" s="186" t="n">
        <f aca="false">INDEX('Unique Asset List'!$I$4:$R$59,MATCH($B31,'Unique Asset List'!$B$4:$B$59,0),MATCH(O$8,'Unique Asset List'!$I$3:$R$3,0))</f>
        <v>0.13923</v>
      </c>
      <c r="P31" s="186" t="n">
        <f aca="false">INDEX('Unique Asset List'!$I$4:$R$59,MATCH($B31,'Unique Asset List'!$B$4:$B$59,0),MATCH(P$8,'Unique Asset List'!$I$3:$R$3,0))</f>
        <v>0.13923</v>
      </c>
      <c r="Q31" s="186" t="n">
        <f aca="false">INDEX('Unique Asset List'!$I$4:$R$59,MATCH($B31,'Unique Asset List'!$B$4:$B$59,0),MATCH(Q$8,'Unique Asset List'!$I$3:$R$3,0))</f>
        <v>0.13923</v>
      </c>
      <c r="R31" s="186" t="n">
        <f aca="false">INDEX('Unique Asset List'!$I$4:$R$59,MATCH($B31,'Unique Asset List'!$B$4:$B$59,0),MATCH(R$8,'Unique Asset List'!$I$3:$R$3,0))</f>
        <v>0.13923</v>
      </c>
      <c r="S31" s="186" t="n">
        <f aca="false">INDEX('Unique Asset List'!$I$4:$R$59,MATCH($B31,'Unique Asset List'!$B$4:$B$59,0),MATCH(S$8,'Unique Asset List'!$I$3:$R$3,0))</f>
        <v>0</v>
      </c>
      <c r="T31" s="186"/>
      <c r="U31" s="186" t="n">
        <f aca="false">BE31/$BE$7</f>
        <v>1</v>
      </c>
      <c r="V31" s="186" t="n">
        <v>1</v>
      </c>
      <c r="W31" s="39" t="str">
        <f aca="false">INDEX('Unique Asset List'!$C$4:$C$76,MATCH($B31,'Unique Asset List'!$B$4:$B$76,0))</f>
        <v>NMDA</v>
      </c>
      <c r="X31" s="39" t="n">
        <f aca="false">INDEX('Unique Asset List'!$AC$4:$AI$100,MATCH($B31,'Unique Asset List'!$B$4:$B$100,0),MATCH($C$1,'Unique Asset List'!$AC$3:$AI$3,0))</f>
        <v>2029</v>
      </c>
      <c r="Y31" s="39" t="n">
        <f aca="false">INDEX('Unique Asset List'!$AJ$4:$AP$100,MATCH($B31,'Unique Asset List'!$B$4:$B$100,0),MATCH($C$1,'Unique Asset List'!$AJ$3:$AP$3,0))</f>
        <v>9.99999999999909</v>
      </c>
      <c r="Z31" s="39" t="n">
        <f aca="false">INDEX('Unique Asset List'!$AX$4:$BD$100,MATCH($B31,'Unique Asset List'!$B$4:$B$100,0),MATCH($C$1,'Unique Asset List'!$AX$3:$BD$3,0))</f>
        <v>2036</v>
      </c>
      <c r="AA31" s="39" t="n">
        <f aca="false">INDEX('Unique Asset List'!$BE$4:$BK$100,MATCH($B31,'Unique Asset List'!$B$4:$B$100,0),MATCH($C$1,'Unique Asset List'!$BE$3:$BK$3,0))</f>
        <v>9</v>
      </c>
      <c r="AB31" s="375" t="n">
        <f aca="false">INDEX('ES-Efficacy Acceptability'!$C$12:$C$52,MATCH($B31,'ES-Efficacy Acceptability'!$B$12:$B$52,0))</f>
        <v>2.2591276</v>
      </c>
      <c r="AC31" s="375" t="n">
        <f aca="false">INDEX('ES-Efficacy Acceptability'!$E$12:$E$52,MATCH($B31,'ES-Efficacy Acceptability'!$B$12:$B$52,0))</f>
        <v>0.9596985</v>
      </c>
      <c r="AD31" s="375" t="n">
        <f aca="false">INDEX('ES-Efficacy Acceptability'!$F$12:$F$52,MATCH($B31,'ES-Efficacy Acceptability'!$B$12:$B$52,0))</f>
        <v>0.38188783578</v>
      </c>
      <c r="AE31" s="376" t="n">
        <f aca="false">INDEX('Unique Asset List'!$CN$4:$CT$100,MATCH($B31,'Unique Asset List'!$B$4:$B$100,0),MATCH($C$1,'Unique Asset List'!$CN$3:$CT$3,0))</f>
        <v>0.14</v>
      </c>
      <c r="AF31" s="376" t="n">
        <f aca="false">INDEX('Unique Asset List'!$CU$4:$DA$100,MATCH($B31,'Unique Asset List'!$B$4:$B$100,0),MATCH($C$1,'Unique Asset List'!$CU$3:$DA$3,0))</f>
        <v>0.36</v>
      </c>
      <c r="AG31" s="376" t="n">
        <f aca="false">INDEX('Unique Asset List'!$BZ$4:$CF$100,MATCH($B31,'Unique Asset List'!$B$4:$B$100,0),MATCH($C$1,'Unique Asset List'!$BZ$3:$CF$3,0))</f>
        <v>0.14</v>
      </c>
      <c r="AH31" s="376" t="n">
        <f aca="false">INDEX('Unique Asset List'!$CG$4:$CM$100,MATCH($B31,'Unique Asset List'!$B$4:$B$100,0),MATCH($C$1,'Unique Asset List'!$CG$3:$CM$3,0))</f>
        <v>0.36</v>
      </c>
      <c r="AI31" s="377" t="n">
        <v>0.961879633498678</v>
      </c>
      <c r="AJ31" s="376" t="n">
        <f aca="false">INDEX('Unique Asset List'!$BL$4:$BR$100,MATCH($B31,'Unique Asset List'!$B$4:$B$100,0),MATCH($C$1,'Unique Asset List'!$BL$3:$BR$3,0))</f>
        <v>1.29444963522019</v>
      </c>
      <c r="AK31" s="376" t="n">
        <f aca="false">INDEX('Unique Asset List'!$BS$4:$BY$100,MATCH($B31,'Unique Asset List'!$B$4:$B$100,0),MATCH($C$1,'Unique Asset List'!$BS$3:$BY$3,0))</f>
        <v>-1.44253500467096</v>
      </c>
      <c r="AL31" s="39" t="n">
        <v>169</v>
      </c>
      <c r="AM31" s="378" t="n">
        <f aca="false">INDEX(Simulation!$B$6:$H$6,MATCH($A31,Simulation!$B$1:$H$1,0))*(1+AN31)^((DATE(X31,Y31,15)-DATE(2017,1,15))/365.5)</f>
        <v>3.5</v>
      </c>
      <c r="AN31" s="379" t="n">
        <v>0</v>
      </c>
      <c r="AO31" s="380" t="n">
        <v>0.1</v>
      </c>
      <c r="AP31" s="377" t="n">
        <v>0.82</v>
      </c>
      <c r="AQ31" s="379" t="n">
        <v>0</v>
      </c>
      <c r="AR31" s="377" t="n">
        <f aca="false">AP31</f>
        <v>0.82</v>
      </c>
      <c r="AS31" s="381" t="n">
        <v>1</v>
      </c>
      <c r="AT31" s="382" t="n">
        <f aca="false">INDEX('Unique Asset List'!S$4:S$59,MATCH($B31,_CompoundList,0))</f>
        <v>0</v>
      </c>
      <c r="AU31" s="382" t="n">
        <f aca="false">INDEX('Unique Asset List'!T$4:T$59,MATCH($B31,_CompoundList,0))</f>
        <v>0</v>
      </c>
      <c r="AV31" s="382" t="n">
        <f aca="false">INDEX('Unique Asset List'!U$4:U$59,MATCH($B31,_CompoundList,0))</f>
        <v>0</v>
      </c>
      <c r="AW31" s="382" t="n">
        <f aca="false">INDEX('Unique Asset List'!V$4:V$59,MATCH($B31,_CompoundList,0))</f>
        <v>0</v>
      </c>
      <c r="AX31" s="382" t="n">
        <f aca="false">INDEX('Unique Asset List'!W$4:W$59,MATCH($B31,_CompoundList,0))</f>
        <v>0</v>
      </c>
      <c r="AY31" s="382" t="n">
        <f aca="false">INDEX('Unique Asset List'!X$4:X$59,MATCH($B31,_CompoundList,0))</f>
        <v>0</v>
      </c>
      <c r="AZ31" s="382" t="n">
        <f aca="false">INDEX('Unique Asset List'!Y$4:Y$59,MATCH($B31,_CompoundList,0))</f>
        <v>1</v>
      </c>
      <c r="BA31" s="382" t="n">
        <f aca="false">INDEX('Unique Asset List'!Z$4:Z$59,MATCH($B31,_CompoundList,0))</f>
        <v>1</v>
      </c>
      <c r="BB31" s="382" t="n">
        <f aca="false">INDEX('Unique Asset List'!AA$4:AA$59,MATCH($B31,_CompoundList,0))</f>
        <v>0</v>
      </c>
      <c r="BC31" s="382" t="n">
        <f aca="false">INDEX('Unique Asset List'!AB$4:AB$59,MATCH($B31,_CompoundList,0))</f>
        <v>0</v>
      </c>
      <c r="BD31" s="382" t="n">
        <f aca="false">INDEX('Unique Asset List'!$A$4:$A$76,MATCH(B31,'Unique Asset List'!$B$4:$B$76,0))</f>
        <v>16</v>
      </c>
      <c r="BE31" s="386" t="n">
        <f aca="false">IF(C31="",BH31/$BH$7,0)</f>
        <v>0.0533710570697603</v>
      </c>
      <c r="BF31" s="391" t="n">
        <f aca="false">INDEX('ES-Efficacy Acceptability'!$G$12:$G$52,MATCH($B31,'ES-Efficacy Acceptability'!$B$12:$B$52,0))</f>
        <v>3</v>
      </c>
      <c r="BG31" s="386" t="n">
        <f aca="false">BF31/$BF$7</f>
        <v>0.0528169014084507</v>
      </c>
      <c r="BH31" s="392" t="n">
        <f aca="false">BG31^$X$4</f>
        <v>0.0253201426882848</v>
      </c>
    </row>
    <row r="32" customFormat="false" ht="15" hidden="false" customHeight="false" outlineLevel="0" collapsed="false">
      <c r="A32" s="39" t="str">
        <f aca="false">$C$1</f>
        <v>ES</v>
      </c>
      <c r="B32" s="39" t="s">
        <v>18</v>
      </c>
      <c r="C32" s="372"/>
      <c r="D32" s="39" t="s">
        <v>588</v>
      </c>
      <c r="E32" s="39"/>
      <c r="F32" s="39" t="str">
        <f aca="false">INDEX('Unique Asset List'!$D$4:$D$59,MATCH(B32,_CompoundList,0))</f>
        <v>Ph2a</v>
      </c>
      <c r="G32" s="373" t="n">
        <v>0</v>
      </c>
      <c r="H32" s="39" t="n">
        <v>2018</v>
      </c>
      <c r="I32" s="39" t="n">
        <v>6</v>
      </c>
      <c r="J32" s="374" t="n">
        <f aca="false">INDEX(PTRS!$D$6:$D$12,MATCH('5'!$F32,PTRS!$B$6:$B$12,0))</f>
        <v>0.1638</v>
      </c>
      <c r="K32" s="186" t="n">
        <f aca="false">INDEX('Unique Asset List'!$I$4:$R$59,MATCH($B32,'Unique Asset List'!$B$4:$B$59,0),MATCH(K$8,'Unique Asset List'!$I$3:$R$3,0))</f>
        <v>0</v>
      </c>
      <c r="L32" s="186" t="n">
        <f aca="false">INDEX('Unique Asset List'!$I$4:$R$59,MATCH($B32,'Unique Asset List'!$B$4:$B$59,0),MATCH(L$8,'Unique Asset List'!$I$3:$R$3,0))</f>
        <v>0</v>
      </c>
      <c r="M32" s="186" t="n">
        <v>0.1638</v>
      </c>
      <c r="N32" s="186" t="n">
        <f aca="false">INDEX('Unique Asset List'!$I$4:$R$59,MATCH($B32,'Unique Asset List'!$B$4:$B$59,0),MATCH(N$8,'Unique Asset List'!$I$3:$R$3,0))</f>
        <v>0.1638</v>
      </c>
      <c r="O32" s="186" t="n">
        <f aca="false">INDEX('Unique Asset List'!$I$4:$R$59,MATCH($B32,'Unique Asset List'!$B$4:$B$59,0),MATCH(O$8,'Unique Asset List'!$I$3:$R$3,0))</f>
        <v>0.1638</v>
      </c>
      <c r="P32" s="186" t="n">
        <f aca="false">INDEX('Unique Asset List'!$I$4:$R$59,MATCH($B32,'Unique Asset List'!$B$4:$B$59,0),MATCH(P$8,'Unique Asset List'!$I$3:$R$3,0))</f>
        <v>0.1638</v>
      </c>
      <c r="Q32" s="186" t="n">
        <f aca="false">INDEX('Unique Asset List'!$I$4:$R$59,MATCH($B32,'Unique Asset List'!$B$4:$B$59,0),MATCH(Q$8,'Unique Asset List'!$I$3:$R$3,0))</f>
        <v>0.1638</v>
      </c>
      <c r="R32" s="186" t="n">
        <f aca="false">INDEX('Unique Asset List'!$I$4:$R$59,MATCH($B32,'Unique Asset List'!$B$4:$B$59,0),MATCH(R$8,'Unique Asset List'!$I$3:$R$3,0))</f>
        <v>0.1638</v>
      </c>
      <c r="S32" s="186" t="n">
        <f aca="false">INDEX('Unique Asset List'!$I$4:$R$59,MATCH($B32,'Unique Asset List'!$B$4:$B$59,0),MATCH(S$8,'Unique Asset List'!$I$3:$R$3,0))</f>
        <v>0</v>
      </c>
      <c r="T32" s="186"/>
      <c r="U32" s="186" t="n">
        <f aca="false">BE32/$BE$7</f>
        <v>1</v>
      </c>
      <c r="V32" s="186" t="n">
        <v>1</v>
      </c>
      <c r="W32" s="39" t="str">
        <f aca="false">INDEX('Unique Asset List'!$C$4:$C$76,MATCH($B32,'Unique Asset List'!$B$4:$B$76,0))</f>
        <v>OPRL1</v>
      </c>
      <c r="X32" s="39" t="n">
        <f aca="false">INDEX('Unique Asset List'!$AC$4:$AI$100,MATCH($B32,'Unique Asset List'!$B$4:$B$100,0),MATCH($C$1,'Unique Asset List'!$AC$3:$AI$3,0))</f>
        <v>2025</v>
      </c>
      <c r="Y32" s="39" t="n">
        <f aca="false">INDEX('Unique Asset List'!$AJ$4:$AP$100,MATCH($B32,'Unique Asset List'!$B$4:$B$100,0),MATCH($C$1,'Unique Asset List'!$AJ$3:$AP$3,0))</f>
        <v>9.99999999999909</v>
      </c>
      <c r="Z32" s="39" t="n">
        <f aca="false">INDEX('Unique Asset List'!$AX$4:$BD$100,MATCH($B32,'Unique Asset List'!$B$4:$B$100,0),MATCH($C$1,'Unique Asset List'!$AX$3:$BD$3,0))</f>
        <v>2036</v>
      </c>
      <c r="AA32" s="39" t="n">
        <f aca="false">INDEX('Unique Asset List'!$BE$4:$BK$100,MATCH($B32,'Unique Asset List'!$B$4:$B$100,0),MATCH($C$1,'Unique Asset List'!$BE$3:$BK$3,0))</f>
        <v>9</v>
      </c>
      <c r="AB32" s="375" t="n">
        <f aca="false">INDEX('ES-Efficacy Acceptability'!$C$12:$C$52,MATCH($B32,'ES-Efficacy Acceptability'!$B$12:$B$52,0))</f>
        <v>1.7841252</v>
      </c>
      <c r="AC32" s="375" t="n">
        <f aca="false">INDEX('ES-Efficacy Acceptability'!$E$12:$E$52,MATCH($B32,'ES-Efficacy Acceptability'!$B$12:$B$52,0))</f>
        <v>0.9596985</v>
      </c>
      <c r="AD32" s="375" t="n">
        <f aca="false">INDEX('ES-Efficacy Acceptability'!$F$12:$F$52,MATCH($B32,'ES-Efficacy Acceptability'!$B$12:$B$52,0))</f>
        <v>0.38188783578</v>
      </c>
      <c r="AE32" s="376" t="n">
        <f aca="false">INDEX('Unique Asset List'!$CN$4:$CT$100,MATCH($B32,'Unique Asset List'!$B$4:$B$100,0),MATCH($C$1,'Unique Asset List'!$CN$3:$CT$3,0))</f>
        <v>0.08</v>
      </c>
      <c r="AF32" s="376" t="n">
        <f aca="false">INDEX('Unique Asset List'!$CU$4:$DA$100,MATCH($B32,'Unique Asset List'!$B$4:$B$100,0),MATCH($C$1,'Unique Asset List'!$CU$3:$DA$3,0))</f>
        <v>0.42</v>
      </c>
      <c r="AG32" s="376" t="n">
        <f aca="false">INDEX('Unique Asset List'!$BZ$4:$CF$100,MATCH($B32,'Unique Asset List'!$B$4:$B$100,0),MATCH($C$1,'Unique Asset List'!$BZ$3:$CF$3,0))</f>
        <v>0.08</v>
      </c>
      <c r="AH32" s="376" t="n">
        <f aca="false">INDEX('Unique Asset List'!$CG$4:$CM$100,MATCH($B32,'Unique Asset List'!$B$4:$B$100,0),MATCH($C$1,'Unique Asset List'!$CG$3:$CM$3,0))</f>
        <v>0.42</v>
      </c>
      <c r="AI32" s="377" t="n">
        <v>0.961879633498678</v>
      </c>
      <c r="AJ32" s="376" t="n">
        <f aca="false">INDEX('Unique Asset List'!$BL$4:$BR$100,MATCH($B32,'Unique Asset List'!$B$4:$B$100,0),MATCH($C$1,'Unique Asset List'!$BL$3:$BR$3,0))</f>
        <v>1.29444963522019</v>
      </c>
      <c r="AK32" s="376" t="n">
        <f aca="false">INDEX('Unique Asset List'!$BS$4:$BY$100,MATCH($B32,'Unique Asset List'!$B$4:$B$100,0),MATCH($C$1,'Unique Asset List'!$BS$3:$BY$3,0))</f>
        <v>-1.44253500467096</v>
      </c>
      <c r="AL32" s="39" t="n">
        <v>169</v>
      </c>
      <c r="AM32" s="378" t="n">
        <f aca="false">INDEX(Simulation!$B$6:$H$6,MATCH($A32,Simulation!$B$1:$H$1,0))*(1+AN32)^((DATE(X32,Y32,15)-DATE(2017,1,15))/365.5)</f>
        <v>3.5</v>
      </c>
      <c r="AN32" s="379" t="n">
        <v>0</v>
      </c>
      <c r="AO32" s="380" t="n">
        <v>0.1</v>
      </c>
      <c r="AP32" s="377" t="n">
        <v>0.82</v>
      </c>
      <c r="AQ32" s="379" t="n">
        <v>0</v>
      </c>
      <c r="AR32" s="377" t="n">
        <f aca="false">AP32</f>
        <v>0.82</v>
      </c>
      <c r="AS32" s="381" t="n">
        <v>1</v>
      </c>
      <c r="AT32" s="382" t="n">
        <f aca="false">INDEX('Unique Asset List'!S$4:S$59,MATCH($B32,_CompoundList,0))</f>
        <v>0</v>
      </c>
      <c r="AU32" s="382" t="n">
        <f aca="false">INDEX('Unique Asset List'!T$4:T$59,MATCH($B32,_CompoundList,0))</f>
        <v>0</v>
      </c>
      <c r="AV32" s="382" t="n">
        <f aca="false">INDEX('Unique Asset List'!U$4:U$59,MATCH($B32,_CompoundList,0))</f>
        <v>0</v>
      </c>
      <c r="AW32" s="382" t="n">
        <f aca="false">INDEX('Unique Asset List'!V$4:V$59,MATCH($B32,_CompoundList,0))</f>
        <v>0</v>
      </c>
      <c r="AX32" s="382" t="n">
        <f aca="false">INDEX('Unique Asset List'!W$4:W$59,MATCH($B32,_CompoundList,0))</f>
        <v>0</v>
      </c>
      <c r="AY32" s="382" t="n">
        <f aca="false">INDEX('Unique Asset List'!X$4:X$59,MATCH($B32,_CompoundList,0))</f>
        <v>1</v>
      </c>
      <c r="AZ32" s="382" t="n">
        <f aca="false">INDEX('Unique Asset List'!Y$4:Y$59,MATCH($B32,_CompoundList,0))</f>
        <v>0</v>
      </c>
      <c r="BA32" s="382" t="n">
        <f aca="false">INDEX('Unique Asset List'!Z$4:Z$59,MATCH($B32,_CompoundList,0))</f>
        <v>0</v>
      </c>
      <c r="BB32" s="382" t="n">
        <f aca="false">INDEX('Unique Asset List'!AA$4:AA$59,MATCH($B32,_CompoundList,0))</f>
        <v>0</v>
      </c>
      <c r="BC32" s="382" t="n">
        <f aca="false">INDEX('Unique Asset List'!AB$4:AB$59,MATCH($B32,_CompoundList,0))</f>
        <v>0</v>
      </c>
      <c r="BD32" s="382" t="n">
        <f aca="false">INDEX('Unique Asset List'!$A$4:$A$76,MATCH(B32,'Unique Asset List'!$B$4:$B$76,0))</f>
        <v>7</v>
      </c>
      <c r="BE32" s="386" t="n">
        <f aca="false">IF(C32="",BH32/$BH$7,0)</f>
        <v>0.0533710570697603</v>
      </c>
      <c r="BF32" s="391" t="n">
        <f aca="false">INDEX('ES-Efficacy Acceptability'!$G$12:$G$52,MATCH($B32,'ES-Efficacy Acceptability'!$B$12:$B$52,0))</f>
        <v>3</v>
      </c>
      <c r="BG32" s="386" t="n">
        <f aca="false">BF32/$BF$7</f>
        <v>0.0528169014084507</v>
      </c>
      <c r="BH32" s="392" t="n">
        <f aca="false">BG32^$X$4</f>
        <v>0.0253201426882848</v>
      </c>
    </row>
    <row r="33" customFormat="false" ht="15" hidden="false" customHeight="false" outlineLevel="0" collapsed="false">
      <c r="A33" s="39" t="str">
        <f aca="false">$C$1</f>
        <v>ES</v>
      </c>
      <c r="B33" s="39" t="s">
        <v>27</v>
      </c>
      <c r="C33" s="372"/>
      <c r="D33" s="39" t="s">
        <v>619</v>
      </c>
      <c r="E33" s="39"/>
      <c r="F33" s="39" t="str">
        <f aca="false">INDEX('Unique Asset List'!$D$4:$D$59,MATCH(B33,_CompoundList,0))</f>
        <v>Ph2b</v>
      </c>
      <c r="G33" s="373" t="n">
        <v>0</v>
      </c>
      <c r="H33" s="39" t="n">
        <v>2018</v>
      </c>
      <c r="I33" s="39" t="n">
        <v>6</v>
      </c>
      <c r="J33" s="374" t="n">
        <f aca="false">INDEX(PTRS!$D$6:$D$12,MATCH('5'!$F33,PTRS!$B$6:$B$12,0))</f>
        <v>0.4095</v>
      </c>
      <c r="K33" s="186" t="n">
        <f aca="false">INDEX('Unique Asset List'!$I$4:$R$59,MATCH($B33,'Unique Asset List'!$B$4:$B$59,0),MATCH(K$8,'Unique Asset List'!$I$3:$R$3,0))</f>
        <v>0</v>
      </c>
      <c r="L33" s="186" t="n">
        <f aca="false">INDEX('Unique Asset List'!$I$4:$R$59,MATCH($B33,'Unique Asset List'!$B$4:$B$59,0),MATCH(L$8,'Unique Asset List'!$I$3:$R$3,0))</f>
        <v>0</v>
      </c>
      <c r="M33" s="186" t="n">
        <v>0.4095</v>
      </c>
      <c r="N33" s="186" t="n">
        <f aca="false">INDEX('Unique Asset List'!$I$4:$R$59,MATCH($B33,'Unique Asset List'!$B$4:$B$59,0),MATCH(N$8,'Unique Asset List'!$I$3:$R$3,0))</f>
        <v>0.59</v>
      </c>
      <c r="O33" s="186" t="n">
        <f aca="false">INDEX('Unique Asset List'!$I$4:$R$59,MATCH($B33,'Unique Asset List'!$B$4:$B$59,0),MATCH(O$8,'Unique Asset List'!$I$3:$R$3,0))</f>
        <v>0.59</v>
      </c>
      <c r="P33" s="186" t="n">
        <f aca="false">INDEX('Unique Asset List'!$I$4:$R$59,MATCH($B33,'Unique Asset List'!$B$4:$B$59,0),MATCH(P$8,'Unique Asset List'!$I$3:$R$3,0))</f>
        <v>0.59</v>
      </c>
      <c r="Q33" s="186" t="n">
        <f aca="false">INDEX('Unique Asset List'!$I$4:$R$59,MATCH($B33,'Unique Asset List'!$B$4:$B$59,0),MATCH(Q$8,'Unique Asset List'!$I$3:$R$3,0))</f>
        <v>0.59</v>
      </c>
      <c r="R33" s="186" t="n">
        <f aca="false">INDEX('Unique Asset List'!$I$4:$R$59,MATCH($B33,'Unique Asset List'!$B$4:$B$59,0),MATCH(R$8,'Unique Asset List'!$I$3:$R$3,0))</f>
        <v>0.59</v>
      </c>
      <c r="S33" s="186" t="n">
        <f aca="false">INDEX('Unique Asset List'!$I$4:$R$59,MATCH($B33,'Unique Asset List'!$B$4:$B$59,0),MATCH(S$8,'Unique Asset List'!$I$3:$R$3,0))</f>
        <v>1</v>
      </c>
      <c r="T33" s="186"/>
      <c r="U33" s="186" t="n">
        <f aca="false">BE33/$BE$7</f>
        <v>1</v>
      </c>
      <c r="V33" s="186" t="n">
        <f aca="false">5*7/Simulation!F5</f>
        <v>0.178571428571429</v>
      </c>
      <c r="W33" s="39" t="str">
        <f aca="false">INDEX('Unique Asset List'!$C$4:$C$76,MATCH($B33,'Unique Asset List'!$B$4:$B$76,0))</f>
        <v>GABAA</v>
      </c>
      <c r="X33" s="39" t="n">
        <f aca="false">INDEX('Unique Asset List'!$AC$4:$AI$100,MATCH($B33,'Unique Asset List'!$B$4:$B$100,0),MATCH($C$1,'Unique Asset List'!$AC$3:$AI$3,0))</f>
        <v>2025</v>
      </c>
      <c r="Y33" s="39" t="n">
        <f aca="false">INDEX('Unique Asset List'!$AJ$4:$AP$100,MATCH($B33,'Unique Asset List'!$B$4:$B$100,0),MATCH($C$1,'Unique Asset List'!$AJ$3:$AP$3,0))</f>
        <v>1.99999999999818</v>
      </c>
      <c r="Z33" s="39" t="n">
        <f aca="false">INDEX('Unique Asset List'!$AX$4:$BD$100,MATCH($B33,'Unique Asset List'!$B$4:$B$100,0),MATCH($C$1,'Unique Asset List'!$AX$3:$BD$3,0))</f>
        <v>2035</v>
      </c>
      <c r="AA33" s="39" t="n">
        <f aca="false">INDEX('Unique Asset List'!$BE$4:$BK$100,MATCH($B33,'Unique Asset List'!$B$4:$B$100,0),MATCH($C$1,'Unique Asset List'!$BE$3:$BK$3,0))</f>
        <v>1</v>
      </c>
      <c r="AB33" s="375" t="n">
        <f aca="false">INDEX('ES-Efficacy Acceptability'!$C$12:$C$52,MATCH($B33,'ES-Efficacy Acceptability'!$B$12:$B$52,0))</f>
        <v>1.9904354</v>
      </c>
      <c r="AC33" s="375" t="n">
        <f aca="false">INDEX('ES-Efficacy Acceptability'!$E$12:$E$52,MATCH($B33,'ES-Efficacy Acceptability'!$B$12:$B$52,0))</f>
        <v>0.9309841</v>
      </c>
      <c r="AD33" s="375" t="n">
        <f aca="false">INDEX('ES-Efficacy Acceptability'!$F$12:$F$52,MATCH($B33,'ES-Efficacy Acceptability'!$B$12:$B$52,0))</f>
        <v>0.38188783578</v>
      </c>
      <c r="AE33" s="376" t="n">
        <f aca="false">INDEX('Unique Asset List'!$CN$4:$CT$100,MATCH($B33,'Unique Asset List'!$B$4:$B$100,0),MATCH($C$1,'Unique Asset List'!$CN$3:$CT$3,0))</f>
        <v>0.08</v>
      </c>
      <c r="AF33" s="376" t="n">
        <f aca="false">INDEX('Unique Asset List'!$CU$4:$DA$100,MATCH($B33,'Unique Asset List'!$B$4:$B$100,0),MATCH($C$1,'Unique Asset List'!$CU$3:$DA$3,0))</f>
        <v>0.42</v>
      </c>
      <c r="AG33" s="376" t="n">
        <f aca="false">INDEX('Unique Asset List'!$BZ$4:$CF$100,MATCH($B33,'Unique Asset List'!$B$4:$B$100,0),MATCH($C$1,'Unique Asset List'!$BZ$3:$CF$3,0))</f>
        <v>0.08</v>
      </c>
      <c r="AH33" s="376" t="n">
        <f aca="false">INDEX('Unique Asset List'!$CG$4:$CM$100,MATCH($B33,'Unique Asset List'!$B$4:$B$100,0),MATCH($C$1,'Unique Asset List'!$CG$3:$CM$3,0))</f>
        <v>0.42</v>
      </c>
      <c r="AI33" s="377" t="n">
        <v>0.961879633498678</v>
      </c>
      <c r="AJ33" s="376" t="n">
        <f aca="false">INDEX('Unique Asset List'!$BL$4:$BR$100,MATCH($B33,'Unique Asset List'!$B$4:$B$100,0),MATCH($C$1,'Unique Asset List'!$BL$3:$BR$3,0))</f>
        <v>1.29444963522019</v>
      </c>
      <c r="AK33" s="376" t="n">
        <f aca="false">INDEX('Unique Asset List'!$BS$4:$BY$100,MATCH($B33,'Unique Asset List'!$B$4:$B$100,0),MATCH($C$1,'Unique Asset List'!$BS$3:$BY$3,0))</f>
        <v>-1.44253500467096</v>
      </c>
      <c r="AL33" s="259" t="n">
        <v>35</v>
      </c>
      <c r="AM33" s="378" t="n">
        <f aca="false">3.5*365*0.8/AL33</f>
        <v>29.2</v>
      </c>
      <c r="AN33" s="379" t="n">
        <v>0</v>
      </c>
      <c r="AO33" s="380" t="n">
        <v>0.1</v>
      </c>
      <c r="AP33" s="377" t="n">
        <v>0.82</v>
      </c>
      <c r="AQ33" s="379" t="n">
        <v>0</v>
      </c>
      <c r="AR33" s="377" t="n">
        <f aca="false">AP33</f>
        <v>0.82</v>
      </c>
      <c r="AS33" s="381" t="n">
        <v>1</v>
      </c>
      <c r="AT33" s="382" t="n">
        <f aca="false">INDEX('Unique Asset List'!S$4:S$59,MATCH($B33,_CompoundList,0))</f>
        <v>0</v>
      </c>
      <c r="AU33" s="382" t="n">
        <f aca="false">INDEX('Unique Asset List'!T$4:T$59,MATCH($B33,_CompoundList,0))</f>
        <v>0</v>
      </c>
      <c r="AV33" s="382" t="n">
        <f aca="false">INDEX('Unique Asset List'!U$4:U$59,MATCH($B33,_CompoundList,0))</f>
        <v>0</v>
      </c>
      <c r="AW33" s="382" t="n">
        <f aca="false">INDEX('Unique Asset List'!V$4:V$59,MATCH($B33,_CompoundList,0))</f>
        <v>0</v>
      </c>
      <c r="AX33" s="382" t="n">
        <f aca="false">INDEX('Unique Asset List'!W$4:W$59,MATCH($B33,_CompoundList,0))</f>
        <v>1</v>
      </c>
      <c r="AY33" s="382" t="n">
        <f aca="false">INDEX('Unique Asset List'!X$4:X$59,MATCH($B33,_CompoundList,0))</f>
        <v>0</v>
      </c>
      <c r="AZ33" s="382" t="n">
        <f aca="false">INDEX('Unique Asset List'!Y$4:Y$59,MATCH($B33,_CompoundList,0))</f>
        <v>1</v>
      </c>
      <c r="BA33" s="382" t="n">
        <f aca="false">INDEX('Unique Asset List'!Z$4:Z$59,MATCH($B33,_CompoundList,0))</f>
        <v>0</v>
      </c>
      <c r="BB33" s="382" t="n">
        <f aca="false">INDEX('Unique Asset List'!AA$4:AA$59,MATCH($B33,_CompoundList,0))</f>
        <v>0</v>
      </c>
      <c r="BC33" s="382" t="n">
        <f aca="false">INDEX('Unique Asset List'!AB$4:AB$59,MATCH($B33,_CompoundList,0))</f>
        <v>1</v>
      </c>
      <c r="BD33" s="382" t="n">
        <f aca="false">INDEX('Unique Asset List'!$A$4:$A$76,MATCH(B33,'Unique Asset List'!$B$4:$B$76,0))</f>
        <v>38</v>
      </c>
      <c r="BE33" s="386" t="n">
        <f aca="false">IF(C33="",BH33/$BH$7,0)</f>
        <v>0.0533710570697603</v>
      </c>
      <c r="BF33" s="391" t="n">
        <f aca="false">INDEX('ES-Efficacy Acceptability'!$G$12:$G$52,MATCH($B33,'ES-Efficacy Acceptability'!$B$12:$B$52,0))</f>
        <v>3</v>
      </c>
      <c r="BG33" s="386" t="n">
        <f aca="false">BF33/$BF$7</f>
        <v>0.0528169014084507</v>
      </c>
      <c r="BH33" s="392" t="n">
        <f aca="false">BG33^$X$4</f>
        <v>0.0253201426882848</v>
      </c>
    </row>
    <row r="34" customFormat="false" ht="15" hidden="false" customHeight="false" outlineLevel="0" collapsed="false">
      <c r="A34" s="39" t="str">
        <f aca="false">$C$1</f>
        <v>ES</v>
      </c>
      <c r="B34" s="39" t="s">
        <v>60</v>
      </c>
      <c r="C34" s="372"/>
      <c r="D34" s="39" t="s">
        <v>525</v>
      </c>
      <c r="E34" s="39"/>
      <c r="F34" s="39" t="str">
        <f aca="false">INDEX('Unique Asset List'!$D$4:$D$59,MATCH(B34,_CompoundList,0))</f>
        <v>PCD</v>
      </c>
      <c r="G34" s="373" t="n">
        <v>0</v>
      </c>
      <c r="H34" s="39" t="n">
        <v>2018</v>
      </c>
      <c r="I34" s="39" t="n">
        <v>6</v>
      </c>
      <c r="J34" s="374" t="n">
        <f aca="false">INDEX(PTRS!$D$6:$D$12,MATCH('5'!$F34,PTRS!$B$6:$B$12,0))</f>
        <v>0.1044225</v>
      </c>
      <c r="K34" s="186" t="n">
        <f aca="false">INDEX('Unique Asset List'!$I$4:$R$59,MATCH($B34,'Unique Asset List'!$B$4:$B$59,0),MATCH(K$8,'Unique Asset List'!$I$3:$R$3,0))</f>
        <v>0</v>
      </c>
      <c r="L34" s="186" t="n">
        <f aca="false">INDEX('Unique Asset List'!$I$4:$R$59,MATCH($B34,'Unique Asset List'!$B$4:$B$59,0),MATCH(L$8,'Unique Asset List'!$I$3:$R$3,0))</f>
        <v>0</v>
      </c>
      <c r="M34" s="186" t="n">
        <v>0.1044225</v>
      </c>
      <c r="N34" s="186" t="n">
        <f aca="false">INDEX('Unique Asset List'!$I$4:$R$59,MATCH($B34,'Unique Asset List'!$B$4:$B$59,0),MATCH(N$8,'Unique Asset List'!$I$3:$R$3,0))</f>
        <v>0.1044225</v>
      </c>
      <c r="O34" s="186" t="n">
        <f aca="false">INDEX('Unique Asset List'!$I$4:$R$59,MATCH($B34,'Unique Asset List'!$B$4:$B$59,0),MATCH(O$8,'Unique Asset List'!$I$3:$R$3,0))</f>
        <v>0.1044225</v>
      </c>
      <c r="P34" s="186" t="n">
        <f aca="false">INDEX('Unique Asset List'!$I$4:$R$59,MATCH($B34,'Unique Asset List'!$B$4:$B$59,0),MATCH(P$8,'Unique Asset List'!$I$3:$R$3,0))</f>
        <v>0.1044225</v>
      </c>
      <c r="Q34" s="186" t="n">
        <f aca="false">INDEX('Unique Asset List'!$I$4:$R$59,MATCH($B34,'Unique Asset List'!$B$4:$B$59,0),MATCH(Q$8,'Unique Asset List'!$I$3:$R$3,0))</f>
        <v>0.1044225</v>
      </c>
      <c r="R34" s="186" t="n">
        <f aca="false">INDEX('Unique Asset List'!$I$4:$R$59,MATCH($B34,'Unique Asset List'!$B$4:$B$59,0),MATCH(R$8,'Unique Asset List'!$I$3:$R$3,0))</f>
        <v>0.1044225</v>
      </c>
      <c r="S34" s="186" t="n">
        <f aca="false">INDEX('Unique Asset List'!$I$4:$R$59,MATCH($B34,'Unique Asset List'!$B$4:$B$59,0),MATCH(S$8,'Unique Asset List'!$I$3:$R$3,0))</f>
        <v>0</v>
      </c>
      <c r="T34" s="186" t="s">
        <v>40</v>
      </c>
      <c r="U34" s="186" t="n">
        <f aca="false">BE34/$BE$7</f>
        <v>1</v>
      </c>
      <c r="V34" s="186" t="n">
        <v>1</v>
      </c>
      <c r="W34" s="39" t="str">
        <f aca="false">INDEX('Unique Asset List'!$C$4:$C$76,MATCH($B34,'Unique Asset List'!$B$4:$B$76,0))</f>
        <v>OX2</v>
      </c>
      <c r="X34" s="39" t="n">
        <f aca="false">INDEX('Unique Asset List'!$AC$4:$AI$100,MATCH($B34,'Unique Asset List'!$B$4:$B$100,0),MATCH($C$1,'Unique Asset List'!$AC$3:$AI$3,0))</f>
        <v>2029</v>
      </c>
      <c r="Y34" s="39" t="n">
        <f aca="false">INDEX('Unique Asset List'!$AJ$4:$AP$100,MATCH($B34,'Unique Asset List'!$B$4:$B$100,0),MATCH($C$1,'Unique Asset List'!$AJ$3:$AP$3,0))</f>
        <v>3.99999999999909</v>
      </c>
      <c r="Z34" s="39" t="n">
        <f aca="false">INDEX('Unique Asset List'!$AX$4:$BD$100,MATCH($B34,'Unique Asset List'!$B$4:$B$100,0),MATCH($C$1,'Unique Asset List'!$AX$3:$BD$3,0))</f>
        <v>2038</v>
      </c>
      <c r="AA34" s="39" t="n">
        <f aca="false">INDEX('Unique Asset List'!$BE$4:$BK$100,MATCH($B34,'Unique Asset List'!$B$4:$B$100,0),MATCH($C$1,'Unique Asset List'!$BE$3:$BK$3,0))</f>
        <v>3</v>
      </c>
      <c r="AB34" s="391" t="n">
        <f aca="false">AB25</f>
        <v>2.0931128</v>
      </c>
      <c r="AC34" s="391" t="n">
        <f aca="false">AC25</f>
        <v>1.0107268</v>
      </c>
      <c r="AD34" s="391" t="n">
        <f aca="false">AD25</f>
        <v>0.38188783578</v>
      </c>
      <c r="AE34" s="376" t="n">
        <f aca="false">INDEX('Unique Asset List'!$CN$4:$CT$100,MATCH($B34,'Unique Asset List'!$B$4:$B$100,0),MATCH($C$1,'Unique Asset List'!$CN$3:$CT$3,0))</f>
        <v>0.08</v>
      </c>
      <c r="AF34" s="376" t="n">
        <f aca="false">INDEX('Unique Asset List'!$CU$4:$DA$100,MATCH($B34,'Unique Asset List'!$B$4:$B$100,0),MATCH($C$1,'Unique Asset List'!$CU$3:$DA$3,0))</f>
        <v>0.42</v>
      </c>
      <c r="AG34" s="376" t="n">
        <f aca="false">INDEX('Unique Asset List'!$BZ$4:$CF$100,MATCH($B34,'Unique Asset List'!$B$4:$B$100,0),MATCH($C$1,'Unique Asset List'!$BZ$3:$CF$3,0))</f>
        <v>0.08</v>
      </c>
      <c r="AH34" s="376" t="n">
        <f aca="false">INDEX('Unique Asset List'!$CG$4:$CM$100,MATCH($B34,'Unique Asset List'!$B$4:$B$100,0),MATCH($C$1,'Unique Asset List'!$CG$3:$CM$3,0))</f>
        <v>0.42</v>
      </c>
      <c r="AI34" s="377" t="n">
        <v>0.961879633498678</v>
      </c>
      <c r="AJ34" s="376" t="n">
        <f aca="false">INDEX('Unique Asset List'!$BL$4:$BR$100,MATCH($B34,'Unique Asset List'!$B$4:$B$100,0),MATCH($C$1,'Unique Asset List'!$BL$3:$BR$3,0))</f>
        <v>1.29444963522019</v>
      </c>
      <c r="AK34" s="376" t="n">
        <f aca="false">INDEX('Unique Asset List'!$BS$4:$BY$100,MATCH($B34,'Unique Asset List'!$B$4:$B$100,0),MATCH($C$1,'Unique Asset List'!$BS$3:$BY$3,0))</f>
        <v>-1.44253500467096</v>
      </c>
      <c r="AL34" s="39" t="n">
        <v>169</v>
      </c>
      <c r="AM34" s="378" t="n">
        <f aca="false">INDEX(Simulation!$B$6:$H$6,MATCH($A34,Simulation!$B$1:$H$1,0))*(1+AN34)^((DATE(X34,Y34,15)-DATE(2017,1,15))/365.5)</f>
        <v>3.5</v>
      </c>
      <c r="AN34" s="379" t="n">
        <v>0</v>
      </c>
      <c r="AO34" s="380" t="n">
        <v>0.1</v>
      </c>
      <c r="AP34" s="377" t="n">
        <v>0.82</v>
      </c>
      <c r="AQ34" s="379" t="n">
        <v>0</v>
      </c>
      <c r="AR34" s="377" t="n">
        <f aca="false">AP34</f>
        <v>0.82</v>
      </c>
      <c r="AS34" s="381" t="n">
        <v>1</v>
      </c>
      <c r="AT34" s="382" t="n">
        <f aca="false">INDEX('Unique Asset List'!S$4:S$59,MATCH($B34,_CompoundList,0))</f>
        <v>0</v>
      </c>
      <c r="AU34" s="382" t="n">
        <f aca="false">INDEX('Unique Asset List'!T$4:T$59,MATCH($B34,_CompoundList,0))</f>
        <v>0</v>
      </c>
      <c r="AV34" s="382" t="n">
        <f aca="false">INDEX('Unique Asset List'!U$4:U$59,MATCH($B34,_CompoundList,0))</f>
        <v>0</v>
      </c>
      <c r="AW34" s="382" t="n">
        <f aca="false">INDEX('Unique Asset List'!V$4:V$59,MATCH($B34,_CompoundList,0))</f>
        <v>0</v>
      </c>
      <c r="AX34" s="382" t="n">
        <f aca="false">INDEX('Unique Asset List'!W$4:W$59,MATCH($B34,_CompoundList,0))</f>
        <v>0</v>
      </c>
      <c r="AY34" s="382" t="n">
        <f aca="false">INDEX('Unique Asset List'!X$4:X$59,MATCH($B34,_CompoundList,0))</f>
        <v>0</v>
      </c>
      <c r="AZ34" s="382" t="n">
        <f aca="false">INDEX('Unique Asset List'!Y$4:Y$59,MATCH($B34,_CompoundList,0))</f>
        <v>0</v>
      </c>
      <c r="BA34" s="382" t="n">
        <f aca="false">INDEX('Unique Asset List'!Z$4:Z$59,MATCH($B34,_CompoundList,0))</f>
        <v>0</v>
      </c>
      <c r="BB34" s="382" t="n">
        <f aca="false">INDEX('Unique Asset List'!AA$4:AA$59,MATCH($B34,_CompoundList,0))</f>
        <v>1</v>
      </c>
      <c r="BC34" s="382" t="n">
        <f aca="false">INDEX('Unique Asset List'!AB$4:AB$59,MATCH($B34,_CompoundList,0))</f>
        <v>1</v>
      </c>
      <c r="BD34" s="382" t="n">
        <f aca="false">INDEX('Unique Asset List'!$A$4:$A$76,MATCH(B34,'Unique Asset List'!$B$4:$B$76,0))</f>
        <v>23</v>
      </c>
      <c r="BE34" s="386" t="n">
        <f aca="false">IF(C34="",BH34/$BH$7,0)</f>
        <v>0.0533710570697603</v>
      </c>
      <c r="BF34" s="391" t="n">
        <f aca="false">BF25</f>
        <v>3</v>
      </c>
      <c r="BG34" s="386" t="n">
        <f aca="false">BF34/$BF$7</f>
        <v>0.0528169014084507</v>
      </c>
      <c r="BH34" s="392" t="n">
        <f aca="false">BG34^$X$4</f>
        <v>0.0253201426882848</v>
      </c>
    </row>
    <row r="35" customFormat="false" ht="15" hidden="false" customHeight="false" outlineLevel="0" collapsed="false">
      <c r="A35" s="39" t="str">
        <f aca="false">$C$1</f>
        <v>ES</v>
      </c>
      <c r="B35" s="39" t="s">
        <v>61</v>
      </c>
      <c r="C35" s="372"/>
      <c r="D35" s="39" t="s">
        <v>602</v>
      </c>
      <c r="E35" s="39"/>
      <c r="F35" s="39" t="str">
        <f aca="false">INDEX('Unique Asset List'!$D$4:$D$59,MATCH(B35,_CompoundList,0))</f>
        <v>PCD</v>
      </c>
      <c r="G35" s="373" t="n">
        <v>0</v>
      </c>
      <c r="H35" s="39" t="n">
        <v>2018</v>
      </c>
      <c r="I35" s="39" t="n">
        <v>6</v>
      </c>
      <c r="J35" s="374" t="n">
        <f aca="false">INDEX(PTRS!$D$6:$D$12,MATCH('5'!$F35,PTRS!$B$6:$B$12,0))</f>
        <v>0.1044225</v>
      </c>
      <c r="K35" s="186" t="n">
        <f aca="false">INDEX('Unique Asset List'!$I$4:$R$59,MATCH($B35,'Unique Asset List'!$B$4:$B$59,0),MATCH(K$8,'Unique Asset List'!$I$3:$R$3,0))</f>
        <v>0</v>
      </c>
      <c r="L35" s="186" t="n">
        <f aca="false">INDEX('Unique Asset List'!$I$4:$R$59,MATCH($B35,'Unique Asset List'!$B$4:$B$59,0),MATCH(L$8,'Unique Asset List'!$I$3:$R$3,0))</f>
        <v>0</v>
      </c>
      <c r="M35" s="186" t="n">
        <v>0.1044225</v>
      </c>
      <c r="N35" s="186" t="n">
        <f aca="false">INDEX('Unique Asset List'!$I$4:$R$59,MATCH($B35,'Unique Asset List'!$B$4:$B$59,0),MATCH(N$8,'Unique Asset List'!$I$3:$R$3,0))</f>
        <v>0.1044225</v>
      </c>
      <c r="O35" s="186" t="n">
        <f aca="false">INDEX('Unique Asset List'!$I$4:$R$59,MATCH($B35,'Unique Asset List'!$B$4:$B$59,0),MATCH(O$8,'Unique Asset List'!$I$3:$R$3,0))</f>
        <v>0.1044225</v>
      </c>
      <c r="P35" s="186" t="n">
        <f aca="false">INDEX('Unique Asset List'!$I$4:$R$59,MATCH($B35,'Unique Asset List'!$B$4:$B$59,0),MATCH(P$8,'Unique Asset List'!$I$3:$R$3,0))</f>
        <v>0.1044225</v>
      </c>
      <c r="Q35" s="186" t="n">
        <f aca="false">INDEX('Unique Asset List'!$I$4:$R$59,MATCH($B35,'Unique Asset List'!$B$4:$B$59,0),MATCH(Q$8,'Unique Asset List'!$I$3:$R$3,0))</f>
        <v>0.1044225</v>
      </c>
      <c r="R35" s="186" t="n">
        <f aca="false">INDEX('Unique Asset List'!$I$4:$R$59,MATCH($B35,'Unique Asset List'!$B$4:$B$59,0),MATCH(R$8,'Unique Asset List'!$I$3:$R$3,0))</f>
        <v>0.1044225</v>
      </c>
      <c r="S35" s="186" t="n">
        <f aca="false">INDEX('Unique Asset List'!$I$4:$R$59,MATCH($B35,'Unique Asset List'!$B$4:$B$59,0),MATCH(S$8,'Unique Asset List'!$I$3:$R$3,0))</f>
        <v>0</v>
      </c>
      <c r="T35" s="186" t="s">
        <v>23</v>
      </c>
      <c r="U35" s="186" t="n">
        <f aca="false">BE35/$BE$7</f>
        <v>1</v>
      </c>
      <c r="V35" s="186" t="n">
        <f aca="false">V29</f>
        <v>0.635345581802275</v>
      </c>
      <c r="W35" s="39" t="str">
        <f aca="false">INDEX('Unique Asset List'!$C$4:$C$76,MATCH($B35,'Unique Asset List'!$B$4:$B$76,0))</f>
        <v>OX1</v>
      </c>
      <c r="X35" s="39" t="n">
        <f aca="false">INDEX('Unique Asset List'!$AC$4:$AI$100,MATCH($B35,'Unique Asset List'!$B$4:$B$100,0),MATCH($C$1,'Unique Asset List'!$AC$3:$AI$3,0))</f>
        <v>2034</v>
      </c>
      <c r="Y35" s="39" t="n">
        <f aca="false">INDEX('Unique Asset List'!$AJ$4:$AP$100,MATCH($B35,'Unique Asset List'!$B$4:$B$100,0),MATCH($C$1,'Unique Asset List'!$AJ$3:$AP$3,0))</f>
        <v>3</v>
      </c>
      <c r="Z35" s="39" t="n">
        <f aca="false">INDEX('Unique Asset List'!$AX$4:$BD$100,MATCH($B35,'Unique Asset List'!$B$4:$B$100,0),MATCH($C$1,'Unique Asset List'!$AX$3:$BD$3,0))</f>
        <v>2043</v>
      </c>
      <c r="AA35" s="39" t="n">
        <f aca="false">INDEX('Unique Asset List'!$BE$4:$BK$100,MATCH($B35,'Unique Asset List'!$B$4:$B$100,0),MATCH($C$1,'Unique Asset List'!$BE$3:$BK$3,0))</f>
        <v>2</v>
      </c>
      <c r="AB35" s="391" t="n">
        <f aca="false">AB29</f>
        <v>2.151898</v>
      </c>
      <c r="AC35" s="391" t="n">
        <f aca="false">AC29</f>
        <v>1.0211684</v>
      </c>
      <c r="AD35" s="391" t="n">
        <f aca="false">AD29</f>
        <v>0.38188783578</v>
      </c>
      <c r="AE35" s="376" t="n">
        <f aca="false">INDEX('Unique Asset List'!$CN$4:$CT$100,MATCH($B35,'Unique Asset List'!$B$4:$B$100,0),MATCH($C$1,'Unique Asset List'!$CN$3:$CT$3,0))</f>
        <v>0.08</v>
      </c>
      <c r="AF35" s="376" t="n">
        <f aca="false">INDEX('Unique Asset List'!$CU$4:$DA$100,MATCH($B35,'Unique Asset List'!$B$4:$B$100,0),MATCH($C$1,'Unique Asset List'!$CU$3:$DA$3,0))</f>
        <v>0.42</v>
      </c>
      <c r="AG35" s="376" t="n">
        <f aca="false">INDEX('Unique Asset List'!$BZ$4:$CF$100,MATCH($B35,'Unique Asset List'!$B$4:$B$100,0),MATCH($C$1,'Unique Asset List'!$BZ$3:$CF$3,0))</f>
        <v>0.08</v>
      </c>
      <c r="AH35" s="376" t="n">
        <f aca="false">INDEX('Unique Asset List'!$CG$4:$CM$100,MATCH($B35,'Unique Asset List'!$B$4:$B$100,0),MATCH($C$1,'Unique Asset List'!$CG$3:$CM$3,0))</f>
        <v>0.42</v>
      </c>
      <c r="AI35" s="377" t="n">
        <v>0.961879633498678</v>
      </c>
      <c r="AJ35" s="376" t="n">
        <f aca="false">INDEX('Unique Asset List'!$BL$4:$BR$100,MATCH($B35,'Unique Asset List'!$B$4:$B$100,0),MATCH($C$1,'Unique Asset List'!$BL$3:$BR$3,0))</f>
        <v>1.29444963522019</v>
      </c>
      <c r="AK35" s="376" t="n">
        <f aca="false">INDEX('Unique Asset List'!$BS$4:$BY$100,MATCH($B35,'Unique Asset List'!$B$4:$B$100,0),MATCH($C$1,'Unique Asset List'!$BS$3:$BY$3,0))</f>
        <v>-1.44253500467096</v>
      </c>
      <c r="AL35" s="39" t="n">
        <v>169</v>
      </c>
      <c r="AM35" s="378" t="n">
        <f aca="false">INDEX(Simulation!$B$6:$H$6,MATCH($A35,Simulation!$B$1:$H$1,0))*(1+AN35)^((DATE(X35,Y35,15)-DATE(2017,1,15))/365.5)</f>
        <v>3.5</v>
      </c>
      <c r="AN35" s="379" t="n">
        <v>0</v>
      </c>
      <c r="AO35" s="380" t="n">
        <v>0.1</v>
      </c>
      <c r="AP35" s="377" t="n">
        <v>0.82</v>
      </c>
      <c r="AQ35" s="379" t="n">
        <v>0</v>
      </c>
      <c r="AR35" s="377" t="n">
        <f aca="false">AP35</f>
        <v>0.82</v>
      </c>
      <c r="AS35" s="381" t="n">
        <v>1</v>
      </c>
      <c r="AT35" s="382" t="n">
        <f aca="false">INDEX('Unique Asset List'!S$4:S$59,MATCH($B35,_CompoundList,0))</f>
        <v>0</v>
      </c>
      <c r="AU35" s="382" t="n">
        <f aca="false">INDEX('Unique Asset List'!T$4:T$59,MATCH($B35,_CompoundList,0))</f>
        <v>0</v>
      </c>
      <c r="AV35" s="382" t="n">
        <f aca="false">INDEX('Unique Asset List'!U$4:U$59,MATCH($B35,_CompoundList,0))</f>
        <v>0</v>
      </c>
      <c r="AW35" s="382" t="n">
        <f aca="false">INDEX('Unique Asset List'!V$4:V$59,MATCH($B35,_CompoundList,0))</f>
        <v>0</v>
      </c>
      <c r="AX35" s="382" t="n">
        <f aca="false">INDEX('Unique Asset List'!W$4:W$59,MATCH($B35,_CompoundList,0))</f>
        <v>0</v>
      </c>
      <c r="AY35" s="382" t="n">
        <f aca="false">INDEX('Unique Asset List'!X$4:X$59,MATCH($B35,_CompoundList,0))</f>
        <v>1</v>
      </c>
      <c r="AZ35" s="382" t="n">
        <f aca="false">INDEX('Unique Asset List'!Y$4:Y$59,MATCH($B35,_CompoundList,0))</f>
        <v>0</v>
      </c>
      <c r="BA35" s="382" t="n">
        <f aca="false">INDEX('Unique Asset List'!Z$4:Z$59,MATCH($B35,_CompoundList,0))</f>
        <v>1</v>
      </c>
      <c r="BB35" s="382" t="n">
        <f aca="false">INDEX('Unique Asset List'!AA$4:AA$59,MATCH($B35,_CompoundList,0))</f>
        <v>1</v>
      </c>
      <c r="BC35" s="382" t="n">
        <f aca="false">INDEX('Unique Asset List'!AB$4:AB$59,MATCH($B35,_CompoundList,0))</f>
        <v>1</v>
      </c>
      <c r="BD35" s="382" t="n">
        <f aca="false">INDEX('Unique Asset List'!$A$4:$A$76,MATCH(B35,'Unique Asset List'!$B$4:$B$76,0))</f>
        <v>22</v>
      </c>
      <c r="BE35" s="386" t="n">
        <f aca="false">IF(C35="",BH35/$BH$7,0)</f>
        <v>0.0533710570697603</v>
      </c>
      <c r="BF35" s="391" t="n">
        <f aca="false">BF29</f>
        <v>3</v>
      </c>
      <c r="BG35" s="386" t="n">
        <f aca="false">BF35/$BF$7</f>
        <v>0.0528169014084507</v>
      </c>
      <c r="BH35" s="392" t="n">
        <f aca="false">BG35^$X$4</f>
        <v>0.0253201426882848</v>
      </c>
    </row>
    <row r="36" customFormat="false" ht="15" hidden="false" customHeight="false" outlineLevel="0" collapsed="false">
      <c r="A36" s="39" t="str">
        <f aca="false">$C$1</f>
        <v>ES</v>
      </c>
      <c r="B36" s="39" t="s">
        <v>64</v>
      </c>
      <c r="C36" s="372"/>
      <c r="D36" s="39" t="s">
        <v>600</v>
      </c>
      <c r="E36" s="39"/>
      <c r="F36" s="39" t="str">
        <f aca="false">INDEX('Unique Asset List'!$D$4:$D$59,MATCH(B36,_CompoundList,0))</f>
        <v>PCD</v>
      </c>
      <c r="G36" s="373" t="n">
        <v>0</v>
      </c>
      <c r="H36" s="39" t="n">
        <v>2018</v>
      </c>
      <c r="I36" s="39" t="n">
        <v>6</v>
      </c>
      <c r="J36" s="374" t="n">
        <f aca="false">INDEX(PTRS!$D$6:$D$12,MATCH('5'!$F36,PTRS!$B$6:$B$12,0))</f>
        <v>0.1044225</v>
      </c>
      <c r="K36" s="186" t="n">
        <f aca="false">K28</f>
        <v>0</v>
      </c>
      <c r="L36" s="186" t="n">
        <f aca="false">L28</f>
        <v>0</v>
      </c>
      <c r="M36" s="186" t="n">
        <f aca="false">M28</f>
        <v>0.25</v>
      </c>
      <c r="N36" s="186" t="n">
        <f aca="false">N28</f>
        <v>0.25</v>
      </c>
      <c r="O36" s="186" t="n">
        <f aca="false">O28</f>
        <v>0.25</v>
      </c>
      <c r="P36" s="186" t="n">
        <f aca="false">P28</f>
        <v>0.25</v>
      </c>
      <c r="Q36" s="186" t="n">
        <f aca="false">Q28</f>
        <v>0.25</v>
      </c>
      <c r="R36" s="186" t="n">
        <f aca="false">R28</f>
        <v>0.25</v>
      </c>
      <c r="S36" s="186" t="n">
        <f aca="false">S28</f>
        <v>0</v>
      </c>
      <c r="T36" s="39" t="s">
        <v>41</v>
      </c>
      <c r="U36" s="186" t="n">
        <f aca="false">BE36/$BE$7</f>
        <v>1</v>
      </c>
      <c r="V36" s="186" t="n">
        <v>1</v>
      </c>
      <c r="W36" s="39" t="str">
        <f aca="false">INDEX('Unique Asset List'!$C$4:$C$76,MATCH($B36,'Unique Asset List'!$B$4:$B$76,0))</f>
        <v>KOR</v>
      </c>
      <c r="X36" s="39" t="n">
        <f aca="false">INDEX('Unique Asset List'!$AC$4:$AI$100,MATCH($B36,'Unique Asset List'!$B$4:$B$100,0),MATCH($C$1,'Unique Asset List'!$AC$3:$AI$3,0))</f>
        <v>2031</v>
      </c>
      <c r="Y36" s="39" t="n">
        <f aca="false">INDEX('Unique Asset List'!$AJ$4:$AP$100,MATCH($B36,'Unique Asset List'!$B$4:$B$100,0),MATCH($C$1,'Unique Asset List'!$AJ$3:$AP$3,0))</f>
        <v>9</v>
      </c>
      <c r="Z36" s="39" t="n">
        <f aca="false">INDEX('Unique Asset List'!$AX$4:$BD$100,MATCH($B36,'Unique Asset List'!$B$4:$B$100,0),MATCH($C$1,'Unique Asset List'!$AX$3:$BD$3,0))</f>
        <v>2040</v>
      </c>
      <c r="AA36" s="39" t="n">
        <f aca="false">INDEX('Unique Asset List'!$BE$4:$BK$100,MATCH($B36,'Unique Asset List'!$B$4:$B$100,0),MATCH($C$1,'Unique Asset List'!$BE$3:$BK$3,0))</f>
        <v>8</v>
      </c>
      <c r="AB36" s="391" t="n">
        <f aca="false">AB28</f>
        <v>1.9739688</v>
      </c>
      <c r="AC36" s="391" t="n">
        <f aca="false">AC28</f>
        <v>1.0653444</v>
      </c>
      <c r="AD36" s="391" t="n">
        <f aca="false">AD28</f>
        <v>0.38188783578</v>
      </c>
      <c r="AE36" s="376" t="n">
        <f aca="false">INDEX('Unique Asset List'!$CN$4:$CT$100,MATCH($B36,'Unique Asset List'!$B$4:$B$100,0),MATCH($C$1,'Unique Asset List'!$CN$3:$CT$3,0))</f>
        <v>0.08</v>
      </c>
      <c r="AF36" s="376" t="n">
        <f aca="false">INDEX('Unique Asset List'!$CU$4:$DA$100,MATCH($B36,'Unique Asset List'!$B$4:$B$100,0),MATCH($C$1,'Unique Asset List'!$CU$3:$DA$3,0))</f>
        <v>0.42</v>
      </c>
      <c r="AG36" s="376" t="n">
        <f aca="false">INDEX('Unique Asset List'!$BZ$4:$CF$100,MATCH($B36,'Unique Asset List'!$B$4:$B$100,0),MATCH($C$1,'Unique Asset List'!$BZ$3:$CF$3,0))</f>
        <v>0.08</v>
      </c>
      <c r="AH36" s="376" t="n">
        <f aca="false">INDEX('Unique Asset List'!$CG$4:$CM$100,MATCH($B36,'Unique Asset List'!$B$4:$B$100,0),MATCH($C$1,'Unique Asset List'!$CG$3:$CM$3,0))</f>
        <v>0.42</v>
      </c>
      <c r="AI36" s="377" t="n">
        <v>0.961879633498678</v>
      </c>
      <c r="AJ36" s="376" t="n">
        <f aca="false">INDEX('Unique Asset List'!$BL$4:$BR$100,MATCH($B36,'Unique Asset List'!$B$4:$B$100,0),MATCH($C$1,'Unique Asset List'!$BL$3:$BR$3,0))</f>
        <v>1.29444963522019</v>
      </c>
      <c r="AK36" s="376" t="n">
        <f aca="false">INDEX('Unique Asset List'!$BS$4:$BY$100,MATCH($B36,'Unique Asset List'!$B$4:$B$100,0),MATCH($C$1,'Unique Asset List'!$BS$3:$BY$3,0))</f>
        <v>-1.44253500467096</v>
      </c>
      <c r="AL36" s="39" t="n">
        <v>169</v>
      </c>
      <c r="AM36" s="378" t="n">
        <f aca="false">INDEX(Simulation!$B$6:$H$6,MATCH($A36,Simulation!$B$1:$H$1,0))*(1+AN36)^((DATE(X36,Y36,15)-DATE(2017,1,15))/365.5)</f>
        <v>3.5</v>
      </c>
      <c r="AN36" s="379" t="n">
        <v>0</v>
      </c>
      <c r="AO36" s="380" t="n">
        <v>0.1</v>
      </c>
      <c r="AP36" s="377" t="n">
        <v>0.82</v>
      </c>
      <c r="AQ36" s="379" t="n">
        <v>0</v>
      </c>
      <c r="AR36" s="377" t="n">
        <f aca="false">AP36</f>
        <v>0.82</v>
      </c>
      <c r="AS36" s="381" t="n">
        <v>1</v>
      </c>
      <c r="AT36" s="382" t="n">
        <f aca="false">INDEX('Unique Asset List'!S$4:S$59,MATCH($B36,_CompoundList,0))</f>
        <v>0</v>
      </c>
      <c r="AU36" s="382" t="n">
        <f aca="false">INDEX('Unique Asset List'!T$4:T$59,MATCH($B36,_CompoundList,0))</f>
        <v>0</v>
      </c>
      <c r="AV36" s="382" t="n">
        <f aca="false">INDEX('Unique Asset List'!U$4:U$59,MATCH($B36,_CompoundList,0))</f>
        <v>0</v>
      </c>
      <c r="AW36" s="382" t="n">
        <f aca="false">INDEX('Unique Asset List'!V$4:V$59,MATCH($B36,_CompoundList,0))</f>
        <v>0</v>
      </c>
      <c r="AX36" s="382" t="n">
        <f aca="false">INDEX('Unique Asset List'!W$4:W$59,MATCH($B36,_CompoundList,0))</f>
        <v>0</v>
      </c>
      <c r="AY36" s="382" t="n">
        <f aca="false">INDEX('Unique Asset List'!X$4:X$59,MATCH($B36,_CompoundList,0))</f>
        <v>0</v>
      </c>
      <c r="AZ36" s="382" t="n">
        <f aca="false">INDEX('Unique Asset List'!Y$4:Y$59,MATCH($B36,_CompoundList,0))</f>
        <v>1</v>
      </c>
      <c r="BA36" s="382" t="n">
        <f aca="false">INDEX('Unique Asset List'!Z$4:Z$59,MATCH($B36,_CompoundList,0))</f>
        <v>1</v>
      </c>
      <c r="BB36" s="382" t="n">
        <f aca="false">INDEX('Unique Asset List'!AA$4:AA$59,MATCH($B36,_CompoundList,0))</f>
        <v>0</v>
      </c>
      <c r="BC36" s="382" t="n">
        <f aca="false">INDEX('Unique Asset List'!AB$4:AB$59,MATCH($B36,_CompoundList,0))</f>
        <v>1</v>
      </c>
      <c r="BD36" s="382" t="n">
        <f aca="false">INDEX('Unique Asset List'!$A$4:$A$76,MATCH(B36,'Unique Asset List'!$B$4:$B$76,0))</f>
        <v>20</v>
      </c>
      <c r="BE36" s="386" t="n">
        <f aca="false">IF(C36="",BH36/$BH$7,0)</f>
        <v>0.0533710570697603</v>
      </c>
      <c r="BF36" s="391" t="n">
        <f aca="false">BF28</f>
        <v>3</v>
      </c>
      <c r="BG36" s="386" t="n">
        <f aca="false">BF36/$BF$7</f>
        <v>0.0528169014084507</v>
      </c>
      <c r="BH36" s="392" t="n">
        <f aca="false">BG36^$X$4</f>
        <v>0.0253201426882848</v>
      </c>
    </row>
    <row r="37" customFormat="false" ht="15" hidden="false" customHeight="false" outlineLevel="0" collapsed="false">
      <c r="A37" s="39" t="str">
        <f aca="false">$C$1</f>
        <v>ES</v>
      </c>
      <c r="B37" s="39" t="s">
        <v>65</v>
      </c>
      <c r="C37" s="372"/>
      <c r="D37" s="39" t="s">
        <v>577</v>
      </c>
      <c r="E37" s="39"/>
      <c r="F37" s="39" t="str">
        <f aca="false">INDEX('Unique Asset List'!$D$4:$D$59,MATCH(B37,_CompoundList,0))</f>
        <v>PCD</v>
      </c>
      <c r="G37" s="373" t="n">
        <v>0</v>
      </c>
      <c r="H37" s="39" t="n">
        <v>2018</v>
      </c>
      <c r="I37" s="39" t="n">
        <v>6</v>
      </c>
      <c r="J37" s="374" t="n">
        <f aca="false">INDEX(PTRS!$D$6:$D$12,MATCH('5'!$F37,PTRS!$B$6:$B$12,0))</f>
        <v>0.1044225</v>
      </c>
      <c r="K37" s="186" t="n">
        <f aca="false">INDEX('Unique Asset List'!$I$4:$R$59,MATCH($B37,'Unique Asset List'!$B$4:$B$59,0),MATCH(K$8,'Unique Asset List'!$I$3:$R$3,0))</f>
        <v>0</v>
      </c>
      <c r="L37" s="186" t="n">
        <f aca="false">INDEX('Unique Asset List'!$I$4:$R$59,MATCH($B37,'Unique Asset List'!$B$4:$B$59,0),MATCH(L$8,'Unique Asset List'!$I$3:$R$3,0))</f>
        <v>0</v>
      </c>
      <c r="M37" s="186" t="n">
        <v>0.1044225</v>
      </c>
      <c r="N37" s="186" t="n">
        <f aca="false">INDEX('Unique Asset List'!$I$4:$R$59,MATCH($B37,'Unique Asset List'!$B$4:$B$59,0),MATCH(N$8,'Unique Asset List'!$I$3:$R$3,0))</f>
        <v>1</v>
      </c>
      <c r="O37" s="186" t="n">
        <f aca="false">INDEX('Unique Asset List'!$I$4:$R$59,MATCH($B37,'Unique Asset List'!$B$4:$B$59,0),MATCH(O$8,'Unique Asset List'!$I$3:$R$3,0))</f>
        <v>1</v>
      </c>
      <c r="P37" s="186" t="n">
        <f aca="false">INDEX('Unique Asset List'!$I$4:$R$59,MATCH($B37,'Unique Asset List'!$B$4:$B$59,0),MATCH(P$8,'Unique Asset List'!$I$3:$R$3,0))</f>
        <v>1</v>
      </c>
      <c r="Q37" s="186" t="n">
        <f aca="false">INDEX('Unique Asset List'!$I$4:$R$59,MATCH($B37,'Unique Asset List'!$B$4:$B$59,0),MATCH(Q$8,'Unique Asset List'!$I$3:$R$3,0))</f>
        <v>1</v>
      </c>
      <c r="R37" s="186" t="n">
        <f aca="false">INDEX('Unique Asset List'!$I$4:$R$59,MATCH($B37,'Unique Asset List'!$B$4:$B$59,0),MATCH(R$8,'Unique Asset List'!$I$3:$R$3,0))</f>
        <v>1</v>
      </c>
      <c r="S37" s="186" t="n">
        <f aca="false">INDEX('Unique Asset List'!$I$4:$R$59,MATCH($B37,'Unique Asset List'!$B$4:$B$59,0),MATCH(S$8,'Unique Asset List'!$I$3:$R$3,0))</f>
        <v>1</v>
      </c>
      <c r="T37" s="186"/>
      <c r="U37" s="186" t="n">
        <f aca="false">BE37/$BE$7</f>
        <v>0.385707848577044</v>
      </c>
      <c r="V37" s="186" t="n">
        <v>1</v>
      </c>
      <c r="W37" s="39" t="str">
        <f aca="false">INDEX('Unique Asset List'!$C$4:$C$76,MATCH($B37,'Unique Asset List'!$B$4:$B$76,0))</f>
        <v>NME1</v>
      </c>
      <c r="X37" s="39" t="n">
        <f aca="false">INDEX('Unique Asset List'!$AC$4:$AI$100,MATCH($B37,'Unique Asset List'!$B$4:$B$100,0),MATCH($C$1,'Unique Asset List'!$AC$3:$AI$3,0))</f>
        <v>2031</v>
      </c>
      <c r="Y37" s="39" t="n">
        <f aca="false">INDEX('Unique Asset List'!$AJ$4:$AP$100,MATCH($B37,'Unique Asset List'!$B$4:$B$100,0),MATCH($C$1,'Unique Asset List'!$AJ$3:$AP$3,0))</f>
        <v>6.99999999999909</v>
      </c>
      <c r="Z37" s="39" t="n">
        <f aca="false">INDEX('Unique Asset List'!$AX$4:$BD$100,MATCH($B37,'Unique Asset List'!$B$4:$B$100,0),MATCH($C$1,'Unique Asset List'!$AX$3:$BD$3,0))</f>
        <v>2042</v>
      </c>
      <c r="AA37" s="39" t="n">
        <f aca="false">INDEX('Unique Asset List'!$BE$4:$BK$100,MATCH($B37,'Unique Asset List'!$B$4:$B$100,0),MATCH($C$1,'Unique Asset List'!$BE$3:$BK$3,0))</f>
        <v>6</v>
      </c>
      <c r="AB37" s="391" t="n">
        <f aca="false">AB21</f>
        <v>2.6693314</v>
      </c>
      <c r="AC37" s="391" t="n">
        <f aca="false">AC21</f>
        <v>1.0137137</v>
      </c>
      <c r="AD37" s="391" t="n">
        <f aca="false">AD21</f>
        <v>0.4167173263</v>
      </c>
      <c r="AE37" s="376" t="n">
        <f aca="false">INDEX('Unique Asset List'!$CN$4:$CT$100,MATCH($B37,'Unique Asset List'!$B$4:$B$100,0),MATCH($C$1,'Unique Asset List'!$CN$3:$CT$3,0))</f>
        <v>0.08</v>
      </c>
      <c r="AF37" s="376" t="n">
        <f aca="false">INDEX('Unique Asset List'!$CU$4:$DA$100,MATCH($B37,'Unique Asset List'!$B$4:$B$100,0),MATCH($C$1,'Unique Asset List'!$CU$3:$DA$3,0))</f>
        <v>0.42</v>
      </c>
      <c r="AG37" s="376" t="n">
        <f aca="false">INDEX('Unique Asset List'!$BZ$4:$CF$100,MATCH($B37,'Unique Asset List'!$B$4:$B$100,0),MATCH($C$1,'Unique Asset List'!$BZ$3:$CF$3,0))</f>
        <v>0.08</v>
      </c>
      <c r="AH37" s="376" t="n">
        <f aca="false">INDEX('Unique Asset List'!$CG$4:$CM$100,MATCH($B37,'Unique Asset List'!$B$4:$B$100,0),MATCH($C$1,'Unique Asset List'!$CG$3:$CM$3,0))</f>
        <v>0.42</v>
      </c>
      <c r="AI37" s="377" t="n">
        <v>0.961879633498678</v>
      </c>
      <c r="AJ37" s="376" t="n">
        <f aca="false">INDEX('Unique Asset List'!$BL$4:$BR$100,MATCH($B37,'Unique Asset List'!$B$4:$B$100,0),MATCH($C$1,'Unique Asset List'!$BL$3:$BR$3,0))</f>
        <v>1.29444963522019</v>
      </c>
      <c r="AK37" s="376" t="n">
        <f aca="false">INDEX('Unique Asset List'!$BS$4:$BY$100,MATCH($B37,'Unique Asset List'!$B$4:$B$100,0),MATCH($C$1,'Unique Asset List'!$BS$3:$BY$3,0))</f>
        <v>-1.44253500467096</v>
      </c>
      <c r="AL37" s="39" t="n">
        <v>169</v>
      </c>
      <c r="AM37" s="378" t="n">
        <f aca="false">INDEX(Simulation!$B$6:$H$6,MATCH($A37,Simulation!$B$1:$H$1,0))*(1+AN37)^((DATE(X37,Y37,15)-DATE(2017,1,15))/365.5)</f>
        <v>3.5</v>
      </c>
      <c r="AN37" s="379" t="n">
        <v>0</v>
      </c>
      <c r="AO37" s="380" t="n">
        <v>0.1</v>
      </c>
      <c r="AP37" s="377" t="n">
        <v>0.82</v>
      </c>
      <c r="AQ37" s="379" t="n">
        <v>0</v>
      </c>
      <c r="AR37" s="377" t="n">
        <f aca="false">AP37</f>
        <v>0.82</v>
      </c>
      <c r="AS37" s="381" t="n">
        <v>1</v>
      </c>
      <c r="AT37" s="382" t="n">
        <f aca="false">INDEX('Unique Asset List'!S$4:S$59,MATCH($B37,_CompoundList,0))</f>
        <v>1</v>
      </c>
      <c r="AU37" s="382" t="n">
        <f aca="false">INDEX('Unique Asset List'!T$4:T$59,MATCH($B37,_CompoundList,0))</f>
        <v>1</v>
      </c>
      <c r="AV37" s="382" t="n">
        <f aca="false">INDEX('Unique Asset List'!U$4:U$59,MATCH($B37,_CompoundList,0))</f>
        <v>1</v>
      </c>
      <c r="AW37" s="382" t="n">
        <f aca="false">INDEX('Unique Asset List'!V$4:V$59,MATCH($B37,_CompoundList,0))</f>
        <v>1</v>
      </c>
      <c r="AX37" s="382" t="n">
        <f aca="false">INDEX('Unique Asset List'!W$4:W$59,MATCH($B37,_CompoundList,0))</f>
        <v>1</v>
      </c>
      <c r="AY37" s="382" t="n">
        <f aca="false">INDEX('Unique Asset List'!X$4:X$59,MATCH($B37,_CompoundList,0))</f>
        <v>1</v>
      </c>
      <c r="AZ37" s="382" t="n">
        <f aca="false">INDEX('Unique Asset List'!Y$4:Y$59,MATCH($B37,_CompoundList,0))</f>
        <v>1</v>
      </c>
      <c r="BA37" s="382" t="n">
        <f aca="false">INDEX('Unique Asset List'!Z$4:Z$59,MATCH($B37,_CompoundList,0))</f>
        <v>1</v>
      </c>
      <c r="BB37" s="382" t="n">
        <f aca="false">INDEX('Unique Asset List'!AA$4:AA$59,MATCH($B37,_CompoundList,0))</f>
        <v>1</v>
      </c>
      <c r="BC37" s="382" t="n">
        <f aca="false">INDEX('Unique Asset List'!AB$4:AB$59,MATCH($B37,_CompoundList,0))</f>
        <v>1</v>
      </c>
      <c r="BD37" s="382" t="n">
        <f aca="false">INDEX('Unique Asset List'!$A$4:$A$76,MATCH(B37,'Unique Asset List'!$B$4:$B$76,0))</f>
        <v>27</v>
      </c>
      <c r="BE37" s="386" t="n">
        <f aca="false">IF(C37="",BH37/$BH$7,0)</f>
        <v>0.0205856355986599</v>
      </c>
      <c r="BF37" s="391" t="n">
        <f aca="false">BF21</f>
        <v>1.4</v>
      </c>
      <c r="BG37" s="386" t="n">
        <f aca="false">BF37/$BF$7</f>
        <v>0.0246478873239437</v>
      </c>
      <c r="BH37" s="392" t="n">
        <f aca="false">BG37^$X$4</f>
        <v>0.00976617776196212</v>
      </c>
    </row>
    <row r="38" customFormat="false" ht="15" hidden="false" customHeight="false" outlineLevel="0" collapsed="false">
      <c r="A38" s="39" t="str">
        <f aca="false">$C$1</f>
        <v>ES</v>
      </c>
      <c r="B38" s="39" t="s">
        <v>66</v>
      </c>
      <c r="C38" s="372"/>
      <c r="D38" s="39" t="s">
        <v>577</v>
      </c>
      <c r="E38" s="39"/>
      <c r="F38" s="39" t="str">
        <f aca="false">INDEX('Unique Asset List'!$D$4:$D$59,MATCH(B38,_CompoundList,0))</f>
        <v>PCD</v>
      </c>
      <c r="G38" s="373" t="n">
        <v>0</v>
      </c>
      <c r="H38" s="39" t="n">
        <v>2018</v>
      </c>
      <c r="I38" s="39" t="n">
        <v>6</v>
      </c>
      <c r="J38" s="374" t="n">
        <f aca="false">INDEX(PTRS!$D$6:$D$12,MATCH('5'!$F38,PTRS!$B$6:$B$12,0))</f>
        <v>0.1044225</v>
      </c>
      <c r="K38" s="186" t="n">
        <f aca="false">INDEX('Unique Asset List'!$I$4:$R$59,MATCH($B38,'Unique Asset List'!$B$4:$B$59,0),MATCH(K$8,'Unique Asset List'!$I$3:$R$3,0))</f>
        <v>0</v>
      </c>
      <c r="L38" s="186" t="n">
        <f aca="false">INDEX('Unique Asset List'!$I$4:$R$59,MATCH($B38,'Unique Asset List'!$B$4:$B$59,0),MATCH(L$8,'Unique Asset List'!$I$3:$R$3,0))</f>
        <v>0</v>
      </c>
      <c r="M38" s="186" t="n">
        <v>0.1044225</v>
      </c>
      <c r="N38" s="186" t="n">
        <f aca="false">INDEX('Unique Asset List'!$I$4:$R$59,MATCH($B38,'Unique Asset List'!$B$4:$B$59,0),MATCH(N$8,'Unique Asset List'!$I$3:$R$3,0))</f>
        <v>1</v>
      </c>
      <c r="O38" s="186" t="n">
        <f aca="false">INDEX('Unique Asset List'!$I$4:$R$59,MATCH($B38,'Unique Asset List'!$B$4:$B$59,0),MATCH(O$8,'Unique Asset List'!$I$3:$R$3,0))</f>
        <v>1</v>
      </c>
      <c r="P38" s="186" t="n">
        <f aca="false">INDEX('Unique Asset List'!$I$4:$R$59,MATCH($B38,'Unique Asset List'!$B$4:$B$59,0),MATCH(P$8,'Unique Asset List'!$I$3:$R$3,0))</f>
        <v>1</v>
      </c>
      <c r="Q38" s="186" t="n">
        <f aca="false">INDEX('Unique Asset List'!$I$4:$R$59,MATCH($B38,'Unique Asset List'!$B$4:$B$59,0),MATCH(Q$8,'Unique Asset List'!$I$3:$R$3,0))</f>
        <v>1</v>
      </c>
      <c r="R38" s="186" t="n">
        <f aca="false">INDEX('Unique Asset List'!$I$4:$R$59,MATCH($B38,'Unique Asset List'!$B$4:$B$59,0),MATCH(R$8,'Unique Asset List'!$I$3:$R$3,0))</f>
        <v>1</v>
      </c>
      <c r="S38" s="186" t="n">
        <f aca="false">INDEX('Unique Asset List'!$I$4:$R$59,MATCH($B38,'Unique Asset List'!$B$4:$B$59,0),MATCH(S$8,'Unique Asset List'!$I$3:$R$3,0))</f>
        <v>1</v>
      </c>
      <c r="T38" s="186"/>
      <c r="U38" s="186" t="n">
        <f aca="false">BE38/$BE$7</f>
        <v>0.385707848577044</v>
      </c>
      <c r="V38" s="186" t="n">
        <v>1</v>
      </c>
      <c r="W38" s="39" t="str">
        <f aca="false">INDEX('Unique Asset List'!$C$4:$C$76,MATCH($B38,'Unique Asset List'!$B$4:$B$76,0))</f>
        <v>NME2</v>
      </c>
      <c r="X38" s="39" t="n">
        <f aca="false">INDEX('Unique Asset List'!$AC$4:$AI$100,MATCH($B38,'Unique Asset List'!$B$4:$B$100,0),MATCH($C$1,'Unique Asset List'!$AC$3:$AI$3,0))</f>
        <v>2035</v>
      </c>
      <c r="Y38" s="39" t="n">
        <f aca="false">INDEX('Unique Asset List'!$AJ$4:$AP$100,MATCH($B38,'Unique Asset List'!$B$4:$B$100,0),MATCH($C$1,'Unique Asset List'!$AJ$3:$AP$3,0))</f>
        <v>6.99999999999909</v>
      </c>
      <c r="Z38" s="39" t="n">
        <f aca="false">INDEX('Unique Asset List'!$AX$4:$BD$100,MATCH($B38,'Unique Asset List'!$B$4:$B$100,0),MATCH($C$1,'Unique Asset List'!$AX$3:$BD$3,0))</f>
        <v>2046</v>
      </c>
      <c r="AA38" s="39" t="n">
        <f aca="false">INDEX('Unique Asset List'!$BE$4:$BK$100,MATCH($B38,'Unique Asset List'!$B$4:$B$100,0),MATCH($C$1,'Unique Asset List'!$BE$3:$BK$3,0))</f>
        <v>6</v>
      </c>
      <c r="AB38" s="391" t="n">
        <f aca="false">AB21</f>
        <v>2.6693314</v>
      </c>
      <c r="AC38" s="391" t="n">
        <f aca="false">AC21</f>
        <v>1.0137137</v>
      </c>
      <c r="AD38" s="391" t="n">
        <f aca="false">AD21</f>
        <v>0.4167173263</v>
      </c>
      <c r="AE38" s="376" t="n">
        <f aca="false">INDEX('Unique Asset List'!$CN$4:$CT$100,MATCH($B38,'Unique Asset List'!$B$4:$B$100,0),MATCH($C$1,'Unique Asset List'!$CN$3:$CT$3,0))</f>
        <v>0.08</v>
      </c>
      <c r="AF38" s="376" t="n">
        <f aca="false">INDEX('Unique Asset List'!$CU$4:$DA$100,MATCH($B38,'Unique Asset List'!$B$4:$B$100,0),MATCH($C$1,'Unique Asset List'!$CU$3:$DA$3,0))</f>
        <v>0.42</v>
      </c>
      <c r="AG38" s="376" t="n">
        <f aca="false">INDEX('Unique Asset List'!$BZ$4:$CF$100,MATCH($B38,'Unique Asset List'!$B$4:$B$100,0),MATCH($C$1,'Unique Asset List'!$BZ$3:$CF$3,0))</f>
        <v>0.08</v>
      </c>
      <c r="AH38" s="376" t="n">
        <f aca="false">INDEX('Unique Asset List'!$CG$4:$CM$100,MATCH($B38,'Unique Asset List'!$B$4:$B$100,0),MATCH($C$1,'Unique Asset List'!$CG$3:$CM$3,0))</f>
        <v>0.42</v>
      </c>
      <c r="AI38" s="377" t="n">
        <v>0.961879633498678</v>
      </c>
      <c r="AJ38" s="376" t="n">
        <f aca="false">INDEX('Unique Asset List'!$BL$4:$BR$100,MATCH($B38,'Unique Asset List'!$B$4:$B$100,0),MATCH($C$1,'Unique Asset List'!$BL$3:$BR$3,0))</f>
        <v>1.29444963522019</v>
      </c>
      <c r="AK38" s="376" t="n">
        <f aca="false">INDEX('Unique Asset List'!$BS$4:$BY$100,MATCH($B38,'Unique Asset List'!$B$4:$B$100,0),MATCH($C$1,'Unique Asset List'!$BS$3:$BY$3,0))</f>
        <v>-1.44253500467096</v>
      </c>
      <c r="AL38" s="39" t="n">
        <v>169</v>
      </c>
      <c r="AM38" s="378" t="n">
        <f aca="false">INDEX(Simulation!$B$6:$H$6,MATCH($A38,Simulation!$B$1:$H$1,0))*(1+AN38)^((DATE(X38,Y38,15)-DATE(2017,1,15))/365.5)</f>
        <v>3.5</v>
      </c>
      <c r="AN38" s="379" t="n">
        <v>0</v>
      </c>
      <c r="AO38" s="380" t="n">
        <v>0.1</v>
      </c>
      <c r="AP38" s="377" t="n">
        <v>0.82</v>
      </c>
      <c r="AQ38" s="379" t="n">
        <v>0</v>
      </c>
      <c r="AR38" s="377" t="n">
        <f aca="false">AP38</f>
        <v>0.82</v>
      </c>
      <c r="AS38" s="381" t="n">
        <v>1</v>
      </c>
      <c r="AT38" s="382" t="n">
        <f aca="false">INDEX('Unique Asset List'!S$4:S$59,MATCH($B38,_CompoundList,0))</f>
        <v>1</v>
      </c>
      <c r="AU38" s="382" t="n">
        <f aca="false">INDEX('Unique Asset List'!T$4:T$59,MATCH($B38,_CompoundList,0))</f>
        <v>1</v>
      </c>
      <c r="AV38" s="382" t="n">
        <f aca="false">INDEX('Unique Asset List'!U$4:U$59,MATCH($B38,_CompoundList,0))</f>
        <v>1</v>
      </c>
      <c r="AW38" s="382" t="n">
        <f aca="false">INDEX('Unique Asset List'!V$4:V$59,MATCH($B38,_CompoundList,0))</f>
        <v>1</v>
      </c>
      <c r="AX38" s="382" t="n">
        <f aca="false">INDEX('Unique Asset List'!W$4:W$59,MATCH($B38,_CompoundList,0))</f>
        <v>1</v>
      </c>
      <c r="AY38" s="382" t="n">
        <f aca="false">INDEX('Unique Asset List'!X$4:X$59,MATCH($B38,_CompoundList,0))</f>
        <v>1</v>
      </c>
      <c r="AZ38" s="382" t="n">
        <f aca="false">INDEX('Unique Asset List'!Y$4:Y$59,MATCH($B38,_CompoundList,0))</f>
        <v>1</v>
      </c>
      <c r="BA38" s="382" t="n">
        <f aca="false">INDEX('Unique Asset List'!Z$4:Z$59,MATCH($B38,_CompoundList,0))</f>
        <v>1</v>
      </c>
      <c r="BB38" s="382" t="n">
        <f aca="false">INDEX('Unique Asset List'!AA$4:AA$59,MATCH($B38,_CompoundList,0))</f>
        <v>1</v>
      </c>
      <c r="BC38" s="382" t="n">
        <f aca="false">INDEX('Unique Asset List'!AB$4:AB$59,MATCH($B38,_CompoundList,0))</f>
        <v>1</v>
      </c>
      <c r="BD38" s="382" t="n">
        <f aca="false">INDEX('Unique Asset List'!$A$4:$A$76,MATCH(B38,'Unique Asset List'!$B$4:$B$76,0))</f>
        <v>28</v>
      </c>
      <c r="BE38" s="386" t="n">
        <f aca="false">IF(C38="",BH38/$BH$7,0)</f>
        <v>0.0205856355986599</v>
      </c>
      <c r="BF38" s="391" t="n">
        <f aca="false">BF21</f>
        <v>1.4</v>
      </c>
      <c r="BG38" s="386" t="n">
        <f aca="false">BF38/$BF$7</f>
        <v>0.0246478873239437</v>
      </c>
      <c r="BH38" s="392" t="n">
        <f aca="false">BG38^$X$4</f>
        <v>0.00976617776196212</v>
      </c>
    </row>
    <row r="39" customFormat="false" ht="15" hidden="false" customHeight="false" outlineLevel="0" collapsed="false">
      <c r="A39" s="39" t="str">
        <f aca="false">$C$1</f>
        <v>ES</v>
      </c>
      <c r="B39" s="39" t="s">
        <v>67</v>
      </c>
      <c r="C39" s="372"/>
      <c r="D39" s="39" t="s">
        <v>577</v>
      </c>
      <c r="E39" s="39"/>
      <c r="F39" s="39" t="str">
        <f aca="false">INDEX('Unique Asset List'!$D$4:$D$59,MATCH(B39,_CompoundList,0))</f>
        <v>PCD</v>
      </c>
      <c r="G39" s="373" t="n">
        <v>0</v>
      </c>
      <c r="H39" s="39" t="n">
        <v>2018</v>
      </c>
      <c r="I39" s="39" t="n">
        <v>6</v>
      </c>
      <c r="J39" s="374" t="n">
        <f aca="false">INDEX(PTRS!$D$6:$D$12,MATCH('5'!$F39,PTRS!$B$6:$B$12,0))</f>
        <v>0.1044225</v>
      </c>
      <c r="K39" s="186" t="n">
        <f aca="false">INDEX('Unique Asset List'!$I$4:$R$59,MATCH($B39,'Unique Asset List'!$B$4:$B$59,0),MATCH(K$8,'Unique Asset List'!$I$3:$R$3,0))</f>
        <v>0</v>
      </c>
      <c r="L39" s="186" t="n">
        <f aca="false">INDEX('Unique Asset List'!$I$4:$R$59,MATCH($B39,'Unique Asset List'!$B$4:$B$59,0),MATCH(L$8,'Unique Asset List'!$I$3:$R$3,0))</f>
        <v>0</v>
      </c>
      <c r="M39" s="186" t="n">
        <v>0.1044225</v>
      </c>
      <c r="N39" s="186" t="n">
        <f aca="false">INDEX('Unique Asset List'!$I$4:$R$59,MATCH($B39,'Unique Asset List'!$B$4:$B$59,0),MATCH(N$8,'Unique Asset List'!$I$3:$R$3,0))</f>
        <v>1</v>
      </c>
      <c r="O39" s="186" t="n">
        <f aca="false">INDEX('Unique Asset List'!$I$4:$R$59,MATCH($B39,'Unique Asset List'!$B$4:$B$59,0),MATCH(O$8,'Unique Asset List'!$I$3:$R$3,0))</f>
        <v>1</v>
      </c>
      <c r="P39" s="186" t="n">
        <f aca="false">INDEX('Unique Asset List'!$I$4:$R$59,MATCH($B39,'Unique Asset List'!$B$4:$B$59,0),MATCH(P$8,'Unique Asset List'!$I$3:$R$3,0))</f>
        <v>1</v>
      </c>
      <c r="Q39" s="186" t="n">
        <f aca="false">INDEX('Unique Asset List'!$I$4:$R$59,MATCH($B39,'Unique Asset List'!$B$4:$B$59,0),MATCH(Q$8,'Unique Asset List'!$I$3:$R$3,0))</f>
        <v>1</v>
      </c>
      <c r="R39" s="186" t="n">
        <f aca="false">INDEX('Unique Asset List'!$I$4:$R$59,MATCH($B39,'Unique Asset List'!$B$4:$B$59,0),MATCH(R$8,'Unique Asset List'!$I$3:$R$3,0))</f>
        <v>1</v>
      </c>
      <c r="S39" s="186" t="n">
        <f aca="false">INDEX('Unique Asset List'!$I$4:$R$59,MATCH($B39,'Unique Asset List'!$B$4:$B$59,0),MATCH(S$8,'Unique Asset List'!$I$3:$R$3,0))</f>
        <v>1</v>
      </c>
      <c r="T39" s="186"/>
      <c r="U39" s="186" t="n">
        <f aca="false">BE39/$BE$7</f>
        <v>0.385707848577044</v>
      </c>
      <c r="V39" s="186" t="n">
        <v>1</v>
      </c>
      <c r="W39" s="39" t="str">
        <f aca="false">INDEX('Unique Asset List'!$C$4:$C$76,MATCH($B39,'Unique Asset List'!$B$4:$B$76,0))</f>
        <v>NME3</v>
      </c>
      <c r="X39" s="39" t="n">
        <f aca="false">INDEX('Unique Asset List'!$AC$4:$AI$100,MATCH($B39,'Unique Asset List'!$B$4:$B$100,0),MATCH($C$1,'Unique Asset List'!$AC$3:$AI$3,0))</f>
        <v>2039</v>
      </c>
      <c r="Y39" s="39" t="n">
        <f aca="false">INDEX('Unique Asset List'!$AJ$4:$AP$100,MATCH($B39,'Unique Asset List'!$B$4:$B$100,0),MATCH($C$1,'Unique Asset List'!$AJ$3:$AP$3,0))</f>
        <v>6.99999999999909</v>
      </c>
      <c r="Z39" s="39" t="n">
        <f aca="false">INDEX('Unique Asset List'!$AX$4:$BD$100,MATCH($B39,'Unique Asset List'!$B$4:$B$100,0),MATCH($C$1,'Unique Asset List'!$AX$3:$BD$3,0))</f>
        <v>2050</v>
      </c>
      <c r="AA39" s="39" t="n">
        <f aca="false">INDEX('Unique Asset List'!$BE$4:$BK$100,MATCH($B39,'Unique Asset List'!$B$4:$B$100,0),MATCH($C$1,'Unique Asset List'!$BE$3:$BK$3,0))</f>
        <v>6</v>
      </c>
      <c r="AB39" s="391" t="n">
        <f aca="false">AB21</f>
        <v>2.6693314</v>
      </c>
      <c r="AC39" s="391" t="n">
        <f aca="false">AC21</f>
        <v>1.0137137</v>
      </c>
      <c r="AD39" s="391" t="n">
        <f aca="false">AD21</f>
        <v>0.4167173263</v>
      </c>
      <c r="AE39" s="376" t="n">
        <f aca="false">INDEX('Unique Asset List'!$CN$4:$CT$100,MATCH($B39,'Unique Asset List'!$B$4:$B$100,0),MATCH($C$1,'Unique Asset List'!$CN$3:$CT$3,0))</f>
        <v>0.08</v>
      </c>
      <c r="AF39" s="376" t="n">
        <f aca="false">INDEX('Unique Asset List'!$CU$4:$DA$100,MATCH($B39,'Unique Asset List'!$B$4:$B$100,0),MATCH($C$1,'Unique Asset List'!$CU$3:$DA$3,0))</f>
        <v>0.42</v>
      </c>
      <c r="AG39" s="376" t="n">
        <f aca="false">INDEX('Unique Asset List'!$BZ$4:$CF$100,MATCH($B39,'Unique Asset List'!$B$4:$B$100,0),MATCH($C$1,'Unique Asset List'!$BZ$3:$CF$3,0))</f>
        <v>0.08</v>
      </c>
      <c r="AH39" s="376" t="n">
        <f aca="false">INDEX('Unique Asset List'!$CG$4:$CM$100,MATCH($B39,'Unique Asset List'!$B$4:$B$100,0),MATCH($C$1,'Unique Asset List'!$CG$3:$CM$3,0))</f>
        <v>0.42</v>
      </c>
      <c r="AI39" s="377" t="n">
        <v>0.961879633498678</v>
      </c>
      <c r="AJ39" s="376" t="n">
        <f aca="false">INDEX('Unique Asset List'!$BL$4:$BR$100,MATCH($B39,'Unique Asset List'!$B$4:$B$100,0),MATCH($C$1,'Unique Asset List'!$BL$3:$BR$3,0))</f>
        <v>1.29444963522019</v>
      </c>
      <c r="AK39" s="376" t="n">
        <f aca="false">INDEX('Unique Asset List'!$BS$4:$BY$100,MATCH($B39,'Unique Asset List'!$B$4:$B$100,0),MATCH($C$1,'Unique Asset List'!$BS$3:$BY$3,0))</f>
        <v>-1.44253500467096</v>
      </c>
      <c r="AL39" s="39" t="n">
        <v>169</v>
      </c>
      <c r="AM39" s="378" t="n">
        <f aca="false">INDEX(Simulation!$B$6:$H$6,MATCH($A39,Simulation!$B$1:$H$1,0))*(1+AN39)^((DATE(X39,Y39,15)-DATE(2017,1,15))/365.5)</f>
        <v>3.5</v>
      </c>
      <c r="AN39" s="379" t="n">
        <v>0</v>
      </c>
      <c r="AO39" s="380" t="n">
        <v>0.1</v>
      </c>
      <c r="AP39" s="377" t="n">
        <v>0.82</v>
      </c>
      <c r="AQ39" s="379" t="n">
        <v>0</v>
      </c>
      <c r="AR39" s="377" t="n">
        <f aca="false">AP39</f>
        <v>0.82</v>
      </c>
      <c r="AS39" s="381" t="n">
        <v>1</v>
      </c>
      <c r="AT39" s="382" t="n">
        <f aca="false">INDEX('Unique Asset List'!S$4:S$59,MATCH($B39,_CompoundList,0))</f>
        <v>1</v>
      </c>
      <c r="AU39" s="382" t="n">
        <f aca="false">INDEX('Unique Asset List'!T$4:T$59,MATCH($B39,_CompoundList,0))</f>
        <v>1</v>
      </c>
      <c r="AV39" s="382" t="n">
        <f aca="false">INDEX('Unique Asset List'!U$4:U$59,MATCH($B39,_CompoundList,0))</f>
        <v>1</v>
      </c>
      <c r="AW39" s="382" t="n">
        <f aca="false">INDEX('Unique Asset List'!V$4:V$59,MATCH($B39,_CompoundList,0))</f>
        <v>1</v>
      </c>
      <c r="AX39" s="382" t="n">
        <f aca="false">INDEX('Unique Asset List'!W$4:W$59,MATCH($B39,_CompoundList,0))</f>
        <v>1</v>
      </c>
      <c r="AY39" s="382" t="n">
        <f aca="false">INDEX('Unique Asset List'!X$4:X$59,MATCH($B39,_CompoundList,0))</f>
        <v>1</v>
      </c>
      <c r="AZ39" s="382" t="n">
        <f aca="false">INDEX('Unique Asset List'!Y$4:Y$59,MATCH($B39,_CompoundList,0))</f>
        <v>1</v>
      </c>
      <c r="BA39" s="382" t="n">
        <f aca="false">INDEX('Unique Asset List'!Z$4:Z$59,MATCH($B39,_CompoundList,0))</f>
        <v>1</v>
      </c>
      <c r="BB39" s="382" t="n">
        <f aca="false">INDEX('Unique Asset List'!AA$4:AA$59,MATCH($B39,_CompoundList,0))</f>
        <v>1</v>
      </c>
      <c r="BC39" s="382" t="n">
        <f aca="false">INDEX('Unique Asset List'!AB$4:AB$59,MATCH($B39,_CompoundList,0))</f>
        <v>1</v>
      </c>
      <c r="BD39" s="382" t="n">
        <f aca="false">INDEX('Unique Asset List'!$A$4:$A$76,MATCH(B39,'Unique Asset List'!$B$4:$B$76,0))</f>
        <v>29</v>
      </c>
      <c r="BE39" s="386" t="n">
        <f aca="false">IF(C39="",BH39/$BH$7,0)</f>
        <v>0.0205856355986599</v>
      </c>
      <c r="BF39" s="391" t="n">
        <f aca="false">BF21</f>
        <v>1.4</v>
      </c>
      <c r="BG39" s="386" t="n">
        <f aca="false">BF39/$BF$7</f>
        <v>0.0246478873239437</v>
      </c>
      <c r="BH39" s="392" t="n">
        <f aca="false">BG39^$X$4</f>
        <v>0.00976617776196212</v>
      </c>
    </row>
    <row r="40" customFormat="false" ht="15" hidden="false" customHeight="false" outlineLevel="0" collapsed="false">
      <c r="A40" s="39" t="str">
        <f aca="false">$C$1</f>
        <v>ES</v>
      </c>
      <c r="B40" s="39" t="s">
        <v>68</v>
      </c>
      <c r="C40" s="372"/>
      <c r="D40" s="39" t="s">
        <v>608</v>
      </c>
      <c r="E40" s="39"/>
      <c r="F40" s="39" t="str">
        <f aca="false">INDEX('Unique Asset List'!$D$4:$D$59,MATCH(B40,_CompoundList,0))</f>
        <v>PCD</v>
      </c>
      <c r="G40" s="373" t="n">
        <v>0</v>
      </c>
      <c r="H40" s="39" t="n">
        <v>2018</v>
      </c>
      <c r="I40" s="39" t="n">
        <v>6</v>
      </c>
      <c r="J40" s="374" t="n">
        <f aca="false">INDEX(PTRS!$D$6:$D$12,MATCH('5'!$F40,PTRS!$B$6:$B$12,0))</f>
        <v>0.1044225</v>
      </c>
      <c r="K40" s="186" t="n">
        <f aca="false">INDEX('Unique Asset List'!$I$4:$R$59,MATCH($B40,'Unique Asset List'!$B$4:$B$59,0),MATCH(K$8,'Unique Asset List'!$I$3:$R$3,0))</f>
        <v>0</v>
      </c>
      <c r="L40" s="186" t="n">
        <f aca="false">INDEX('Unique Asset List'!$I$4:$R$59,MATCH($B40,'Unique Asset List'!$B$4:$B$59,0),MATCH(L$8,'Unique Asset List'!$I$3:$R$3,0))</f>
        <v>0</v>
      </c>
      <c r="M40" s="186" t="n">
        <v>0.1044225</v>
      </c>
      <c r="N40" s="186" t="n">
        <f aca="false">INDEX('Unique Asset List'!$I$4:$R$59,MATCH($B40,'Unique Asset List'!$B$4:$B$59,0),MATCH(N$8,'Unique Asset List'!$I$3:$R$3,0))</f>
        <v>1</v>
      </c>
      <c r="O40" s="186" t="n">
        <f aca="false">INDEX('Unique Asset List'!$I$4:$R$59,MATCH($B40,'Unique Asset List'!$B$4:$B$59,0),MATCH(O$8,'Unique Asset List'!$I$3:$R$3,0))</f>
        <v>1</v>
      </c>
      <c r="P40" s="186" t="n">
        <f aca="false">INDEX('Unique Asset List'!$I$4:$R$59,MATCH($B40,'Unique Asset List'!$B$4:$B$59,0),MATCH(P$8,'Unique Asset List'!$I$3:$R$3,0))</f>
        <v>1</v>
      </c>
      <c r="Q40" s="186" t="n">
        <f aca="false">INDEX('Unique Asset List'!$I$4:$R$59,MATCH($B40,'Unique Asset List'!$B$4:$B$59,0),MATCH(Q$8,'Unique Asset List'!$I$3:$R$3,0))</f>
        <v>1</v>
      </c>
      <c r="R40" s="186" t="n">
        <f aca="false">INDEX('Unique Asset List'!$I$4:$R$59,MATCH($B40,'Unique Asset List'!$B$4:$B$59,0),MATCH(R$8,'Unique Asset List'!$I$3:$R$3,0))</f>
        <v>1</v>
      </c>
      <c r="S40" s="186" t="n">
        <f aca="false">INDEX('Unique Asset List'!$I$4:$R$59,MATCH($B40,'Unique Asset List'!$B$4:$B$59,0),MATCH(S$8,'Unique Asset List'!$I$3:$R$3,0))</f>
        <v>1</v>
      </c>
      <c r="T40" s="186" t="s">
        <v>65</v>
      </c>
      <c r="U40" s="186" t="n">
        <f aca="false">BE40/$BE$7</f>
        <v>0.385707848577044</v>
      </c>
      <c r="V40" s="186" t="n">
        <v>1</v>
      </c>
      <c r="W40" s="39" t="str">
        <f aca="false">INDEX('Unique Asset List'!$C$4:$C$76,MATCH($B40,'Unique Asset List'!$B$4:$B$76,0))</f>
        <v>NME1</v>
      </c>
      <c r="X40" s="39" t="n">
        <f aca="false">INDEX('Unique Asset List'!$AC$4:$AI$100,MATCH($B40,'Unique Asset List'!$B$4:$B$100,0),MATCH($C$1,'Unique Asset List'!$AC$3:$AI$3,0))</f>
        <v>2033</v>
      </c>
      <c r="Y40" s="39" t="n">
        <f aca="false">INDEX('Unique Asset List'!$AJ$4:$AP$100,MATCH($B40,'Unique Asset List'!$B$4:$B$100,0),MATCH($C$1,'Unique Asset List'!$AJ$3:$AP$3,0))</f>
        <v>6.99999999999909</v>
      </c>
      <c r="Z40" s="39" t="n">
        <f aca="false">INDEX('Unique Asset List'!$AX$4:$BD$100,MATCH($B40,'Unique Asset List'!$B$4:$B$100,0),MATCH($C$1,'Unique Asset List'!$AX$3:$BD$3,0))</f>
        <v>2044</v>
      </c>
      <c r="AA40" s="39" t="n">
        <f aca="false">INDEX('Unique Asset List'!$BE$4:$BK$100,MATCH($B40,'Unique Asset List'!$B$4:$B$100,0),MATCH($C$1,'Unique Asset List'!$BE$3:$BK$3,0))</f>
        <v>6</v>
      </c>
      <c r="AB40" s="391" t="n">
        <f aca="false">AB37</f>
        <v>2.6693314</v>
      </c>
      <c r="AC40" s="391" t="n">
        <f aca="false">AC37</f>
        <v>1.0137137</v>
      </c>
      <c r="AD40" s="391" t="n">
        <f aca="false">AD37</f>
        <v>0.4167173263</v>
      </c>
      <c r="AE40" s="376" t="n">
        <f aca="false">INDEX('Unique Asset List'!$CN$4:$CT$100,MATCH($B40,'Unique Asset List'!$B$4:$B$100,0),MATCH($C$1,'Unique Asset List'!$CN$3:$CT$3,0))</f>
        <v>0.08</v>
      </c>
      <c r="AF40" s="376" t="n">
        <f aca="false">INDEX('Unique Asset List'!$CU$4:$DA$100,MATCH($B40,'Unique Asset List'!$B$4:$B$100,0),MATCH($C$1,'Unique Asset List'!$CU$3:$DA$3,0))</f>
        <v>0.42</v>
      </c>
      <c r="AG40" s="376" t="n">
        <f aca="false">INDEX('Unique Asset List'!$BZ$4:$CF$100,MATCH($B40,'Unique Asset List'!$B$4:$B$100,0),MATCH($C$1,'Unique Asset List'!$BZ$3:$CF$3,0))</f>
        <v>0.08</v>
      </c>
      <c r="AH40" s="376" t="n">
        <f aca="false">INDEX('Unique Asset List'!$CG$4:$CM$100,MATCH($B40,'Unique Asset List'!$B$4:$B$100,0),MATCH($C$1,'Unique Asset List'!$CG$3:$CM$3,0))</f>
        <v>0.42</v>
      </c>
      <c r="AI40" s="377" t="n">
        <v>0.961879633498678</v>
      </c>
      <c r="AJ40" s="376" t="n">
        <f aca="false">INDEX('Unique Asset List'!$BL$4:$BR$100,MATCH($B40,'Unique Asset List'!$B$4:$B$100,0),MATCH($C$1,'Unique Asset List'!$BL$3:$BR$3,0))</f>
        <v>1.29444963522019</v>
      </c>
      <c r="AK40" s="376" t="n">
        <f aca="false">INDEX('Unique Asset List'!$BS$4:$BY$100,MATCH($B40,'Unique Asset List'!$B$4:$B$100,0),MATCH($C$1,'Unique Asset List'!$BS$3:$BY$3,0))</f>
        <v>-1.44253500467096</v>
      </c>
      <c r="AL40" s="39" t="n">
        <v>169</v>
      </c>
      <c r="AM40" s="378" t="n">
        <f aca="false">INDEX(Simulation!$B$6:$H$6,MATCH($A40,Simulation!$B$1:$H$1,0))*(1+AN40)^((DATE(X40,Y40,15)-DATE(2017,1,15))/365.5)</f>
        <v>3.5</v>
      </c>
      <c r="AN40" s="379" t="n">
        <v>0</v>
      </c>
      <c r="AO40" s="380" t="n">
        <v>0.1</v>
      </c>
      <c r="AP40" s="377" t="n">
        <v>0.82</v>
      </c>
      <c r="AQ40" s="379" t="n">
        <v>0</v>
      </c>
      <c r="AR40" s="377" t="n">
        <f aca="false">AP40</f>
        <v>0.82</v>
      </c>
      <c r="AS40" s="381" t="n">
        <v>1</v>
      </c>
      <c r="AT40" s="382" t="n">
        <f aca="false">INDEX('Unique Asset List'!S$4:S$59,MATCH($B40,_CompoundList,0))</f>
        <v>1</v>
      </c>
      <c r="AU40" s="382" t="n">
        <f aca="false">INDEX('Unique Asset List'!T$4:T$59,MATCH($B40,_CompoundList,0))</f>
        <v>1</v>
      </c>
      <c r="AV40" s="382" t="n">
        <f aca="false">INDEX('Unique Asset List'!U$4:U$59,MATCH($B40,_CompoundList,0))</f>
        <v>1</v>
      </c>
      <c r="AW40" s="382" t="n">
        <f aca="false">INDEX('Unique Asset List'!V$4:V$59,MATCH($B40,_CompoundList,0))</f>
        <v>1</v>
      </c>
      <c r="AX40" s="382" t="n">
        <f aca="false">INDEX('Unique Asset List'!W$4:W$59,MATCH($B40,_CompoundList,0))</f>
        <v>1</v>
      </c>
      <c r="AY40" s="382" t="n">
        <f aca="false">INDEX('Unique Asset List'!X$4:X$59,MATCH($B40,_CompoundList,0))</f>
        <v>1</v>
      </c>
      <c r="AZ40" s="382" t="n">
        <f aca="false">INDEX('Unique Asset List'!Y$4:Y$59,MATCH($B40,_CompoundList,0))</f>
        <v>1</v>
      </c>
      <c r="BA40" s="382" t="n">
        <f aca="false">INDEX('Unique Asset List'!Z$4:Z$59,MATCH($B40,_CompoundList,0))</f>
        <v>1</v>
      </c>
      <c r="BB40" s="382" t="n">
        <f aca="false">INDEX('Unique Asset List'!AA$4:AA$59,MATCH($B40,_CompoundList,0))</f>
        <v>1</v>
      </c>
      <c r="BC40" s="382" t="n">
        <f aca="false">INDEX('Unique Asset List'!AB$4:AB$59,MATCH($B40,_CompoundList,0))</f>
        <v>1</v>
      </c>
      <c r="BD40" s="382" t="n">
        <f aca="false">INDEX('Unique Asset List'!$A$4:$A$76,MATCH(B40,'Unique Asset List'!$B$4:$B$76,0))</f>
        <v>30</v>
      </c>
      <c r="BE40" s="386" t="n">
        <f aca="false">IF(C40="",BH40/$BH$7,0)</f>
        <v>0.0205856355986599</v>
      </c>
      <c r="BF40" s="391" t="n">
        <f aca="false">BF37</f>
        <v>1.4</v>
      </c>
      <c r="BG40" s="386" t="n">
        <f aca="false">BF40/$BF$7</f>
        <v>0.0246478873239437</v>
      </c>
      <c r="BH40" s="392" t="n">
        <f aca="false">BG40^$X$4</f>
        <v>0.00976617776196212</v>
      </c>
    </row>
    <row r="41" customFormat="false" ht="15" hidden="false" customHeight="false" outlineLevel="0" collapsed="false">
      <c r="A41" s="39" t="str">
        <f aca="false">$C$1</f>
        <v>ES</v>
      </c>
      <c r="B41" s="39" t="s">
        <v>69</v>
      </c>
      <c r="C41" s="372"/>
      <c r="D41" s="39" t="s">
        <v>609</v>
      </c>
      <c r="E41" s="39"/>
      <c r="F41" s="39" t="str">
        <f aca="false">INDEX('Unique Asset List'!$D$4:$D$59,MATCH(B41,_CompoundList,0))</f>
        <v>PCD</v>
      </c>
      <c r="G41" s="373" t="n">
        <v>0</v>
      </c>
      <c r="H41" s="39" t="n">
        <v>2018</v>
      </c>
      <c r="I41" s="39" t="n">
        <v>6</v>
      </c>
      <c r="J41" s="374" t="n">
        <f aca="false">INDEX(PTRS!$D$6:$D$12,MATCH('5'!$F41,PTRS!$B$6:$B$12,0))</f>
        <v>0.1044225</v>
      </c>
      <c r="K41" s="186" t="n">
        <f aca="false">INDEX('Unique Asset List'!$I$4:$R$59,MATCH($B41,'Unique Asset List'!$B$4:$B$59,0),MATCH(K$8,'Unique Asset List'!$I$3:$R$3,0))</f>
        <v>0</v>
      </c>
      <c r="L41" s="186" t="n">
        <f aca="false">INDEX('Unique Asset List'!$I$4:$R$59,MATCH($B41,'Unique Asset List'!$B$4:$B$59,0),MATCH(L$8,'Unique Asset List'!$I$3:$R$3,0))</f>
        <v>0</v>
      </c>
      <c r="M41" s="186" t="n">
        <v>0.1044225</v>
      </c>
      <c r="N41" s="186" t="n">
        <f aca="false">INDEX('Unique Asset List'!$I$4:$R$59,MATCH($B41,'Unique Asset List'!$B$4:$B$59,0),MATCH(N$8,'Unique Asset List'!$I$3:$R$3,0))</f>
        <v>1</v>
      </c>
      <c r="O41" s="186" t="n">
        <f aca="false">INDEX('Unique Asset List'!$I$4:$R$59,MATCH($B41,'Unique Asset List'!$B$4:$B$59,0),MATCH(O$8,'Unique Asset List'!$I$3:$R$3,0))</f>
        <v>1</v>
      </c>
      <c r="P41" s="186" t="n">
        <f aca="false">INDEX('Unique Asset List'!$I$4:$R$59,MATCH($B41,'Unique Asset List'!$B$4:$B$59,0),MATCH(P$8,'Unique Asset List'!$I$3:$R$3,0))</f>
        <v>1</v>
      </c>
      <c r="Q41" s="186" t="n">
        <f aca="false">INDEX('Unique Asset List'!$I$4:$R$59,MATCH($B41,'Unique Asset List'!$B$4:$B$59,0),MATCH(Q$8,'Unique Asset List'!$I$3:$R$3,0))</f>
        <v>1</v>
      </c>
      <c r="R41" s="186" t="n">
        <f aca="false">INDEX('Unique Asset List'!$I$4:$R$59,MATCH($B41,'Unique Asset List'!$B$4:$B$59,0),MATCH(R$8,'Unique Asset List'!$I$3:$R$3,0))</f>
        <v>1</v>
      </c>
      <c r="S41" s="186" t="n">
        <f aca="false">INDEX('Unique Asset List'!$I$4:$R$59,MATCH($B41,'Unique Asset List'!$B$4:$B$59,0),MATCH(S$8,'Unique Asset List'!$I$3:$R$3,0))</f>
        <v>1</v>
      </c>
      <c r="T41" s="186" t="s">
        <v>66</v>
      </c>
      <c r="U41" s="186" t="n">
        <f aca="false">BE41/$BE$7</f>
        <v>0.385707848577044</v>
      </c>
      <c r="V41" s="186" t="n">
        <v>1</v>
      </c>
      <c r="W41" s="39" t="str">
        <f aca="false">INDEX('Unique Asset List'!$C$4:$C$76,MATCH($B41,'Unique Asset List'!$B$4:$B$76,0))</f>
        <v>NME2</v>
      </c>
      <c r="X41" s="39" t="n">
        <f aca="false">INDEX('Unique Asset List'!$AC$4:$AI$100,MATCH($B41,'Unique Asset List'!$B$4:$B$100,0),MATCH($C$1,'Unique Asset List'!$AC$3:$AI$3,0))</f>
        <v>2037</v>
      </c>
      <c r="Y41" s="39" t="n">
        <f aca="false">INDEX('Unique Asset List'!$AJ$4:$AP$100,MATCH($B41,'Unique Asset List'!$B$4:$B$100,0),MATCH($C$1,'Unique Asset List'!$AJ$3:$AP$3,0))</f>
        <v>6.99999999999909</v>
      </c>
      <c r="Z41" s="39" t="n">
        <f aca="false">INDEX('Unique Asset List'!$AX$4:$BD$100,MATCH($B41,'Unique Asset List'!$B$4:$B$100,0),MATCH($C$1,'Unique Asset List'!$AX$3:$BD$3,0))</f>
        <v>2048</v>
      </c>
      <c r="AA41" s="39" t="n">
        <f aca="false">INDEX('Unique Asset List'!$BE$4:$BK$100,MATCH($B41,'Unique Asset List'!$B$4:$B$100,0),MATCH($C$1,'Unique Asset List'!$BE$3:$BK$3,0))</f>
        <v>6</v>
      </c>
      <c r="AB41" s="391" t="n">
        <f aca="false">AB38</f>
        <v>2.6693314</v>
      </c>
      <c r="AC41" s="391" t="n">
        <f aca="false">AC38</f>
        <v>1.0137137</v>
      </c>
      <c r="AD41" s="391" t="n">
        <f aca="false">AD38</f>
        <v>0.4167173263</v>
      </c>
      <c r="AE41" s="376" t="n">
        <f aca="false">INDEX('Unique Asset List'!$CN$4:$CT$100,MATCH($B41,'Unique Asset List'!$B$4:$B$100,0),MATCH($C$1,'Unique Asset List'!$CN$3:$CT$3,0))</f>
        <v>0.08</v>
      </c>
      <c r="AF41" s="376" t="n">
        <f aca="false">INDEX('Unique Asset List'!$CU$4:$DA$100,MATCH($B41,'Unique Asset List'!$B$4:$B$100,0),MATCH($C$1,'Unique Asset List'!$CU$3:$DA$3,0))</f>
        <v>0.42</v>
      </c>
      <c r="AG41" s="376" t="n">
        <f aca="false">INDEX('Unique Asset List'!$BZ$4:$CF$100,MATCH($B41,'Unique Asset List'!$B$4:$B$100,0),MATCH($C$1,'Unique Asset List'!$BZ$3:$CF$3,0))</f>
        <v>0.08</v>
      </c>
      <c r="AH41" s="376" t="n">
        <f aca="false">INDEX('Unique Asset List'!$CG$4:$CM$100,MATCH($B41,'Unique Asset List'!$B$4:$B$100,0),MATCH($C$1,'Unique Asset List'!$CG$3:$CM$3,0))</f>
        <v>0.42</v>
      </c>
      <c r="AI41" s="377" t="n">
        <v>0.961879633498678</v>
      </c>
      <c r="AJ41" s="376" t="n">
        <f aca="false">INDEX('Unique Asset List'!$BL$4:$BR$100,MATCH($B41,'Unique Asset List'!$B$4:$B$100,0),MATCH($C$1,'Unique Asset List'!$BL$3:$BR$3,0))</f>
        <v>1.29444963522019</v>
      </c>
      <c r="AK41" s="376" t="n">
        <f aca="false">INDEX('Unique Asset List'!$BS$4:$BY$100,MATCH($B41,'Unique Asset List'!$B$4:$B$100,0),MATCH($C$1,'Unique Asset List'!$BS$3:$BY$3,0))</f>
        <v>-1.44253500467096</v>
      </c>
      <c r="AL41" s="39" t="n">
        <v>169</v>
      </c>
      <c r="AM41" s="378" t="n">
        <f aca="false">INDEX(Simulation!$B$6:$H$6,MATCH($A41,Simulation!$B$1:$H$1,0))*(1+AN41)^((DATE(X41,Y41,15)-DATE(2017,1,15))/365.5)</f>
        <v>3.5</v>
      </c>
      <c r="AN41" s="379" t="n">
        <v>0</v>
      </c>
      <c r="AO41" s="380" t="n">
        <v>0.1</v>
      </c>
      <c r="AP41" s="377" t="n">
        <v>0.82</v>
      </c>
      <c r="AQ41" s="379" t="n">
        <v>0</v>
      </c>
      <c r="AR41" s="377" t="n">
        <f aca="false">AP41</f>
        <v>0.82</v>
      </c>
      <c r="AS41" s="381" t="n">
        <v>1</v>
      </c>
      <c r="AT41" s="382" t="n">
        <f aca="false">INDEX('Unique Asset List'!S$4:S$59,MATCH($B41,_CompoundList,0))</f>
        <v>1</v>
      </c>
      <c r="AU41" s="382" t="n">
        <f aca="false">INDEX('Unique Asset List'!T$4:T$59,MATCH($B41,_CompoundList,0))</f>
        <v>1</v>
      </c>
      <c r="AV41" s="382" t="n">
        <f aca="false">INDEX('Unique Asset List'!U$4:U$59,MATCH($B41,_CompoundList,0))</f>
        <v>1</v>
      </c>
      <c r="AW41" s="382" t="n">
        <f aca="false">INDEX('Unique Asset List'!V$4:V$59,MATCH($B41,_CompoundList,0))</f>
        <v>1</v>
      </c>
      <c r="AX41" s="382" t="n">
        <f aca="false">INDEX('Unique Asset List'!W$4:W$59,MATCH($B41,_CompoundList,0))</f>
        <v>1</v>
      </c>
      <c r="AY41" s="382" t="n">
        <f aca="false">INDEX('Unique Asset List'!X$4:X$59,MATCH($B41,_CompoundList,0))</f>
        <v>1</v>
      </c>
      <c r="AZ41" s="382" t="n">
        <f aca="false">INDEX('Unique Asset List'!Y$4:Y$59,MATCH($B41,_CompoundList,0))</f>
        <v>1</v>
      </c>
      <c r="BA41" s="382" t="n">
        <f aca="false">INDEX('Unique Asset List'!Z$4:Z$59,MATCH($B41,_CompoundList,0))</f>
        <v>1</v>
      </c>
      <c r="BB41" s="382" t="n">
        <f aca="false">INDEX('Unique Asset List'!AA$4:AA$59,MATCH($B41,_CompoundList,0))</f>
        <v>1</v>
      </c>
      <c r="BC41" s="382" t="n">
        <f aca="false">INDEX('Unique Asset List'!AB$4:AB$59,MATCH($B41,_CompoundList,0))</f>
        <v>1</v>
      </c>
      <c r="BD41" s="382" t="n">
        <f aca="false">INDEX('Unique Asset List'!$A$4:$A$76,MATCH(B41,'Unique Asset List'!$B$4:$B$76,0))</f>
        <v>31</v>
      </c>
      <c r="BE41" s="386" t="n">
        <f aca="false">IF(C41="",BH41/$BH$7,0)</f>
        <v>0.0205856355986599</v>
      </c>
      <c r="BF41" s="391" t="n">
        <f aca="false">BF38</f>
        <v>1.4</v>
      </c>
      <c r="BG41" s="386" t="n">
        <f aca="false">BF41/$BF$7</f>
        <v>0.0246478873239437</v>
      </c>
      <c r="BH41" s="392" t="n">
        <f aca="false">BG41^$X$4</f>
        <v>0.00976617776196212</v>
      </c>
    </row>
    <row r="42" customFormat="false" ht="15" hidden="false" customHeight="false" outlineLevel="0" collapsed="false">
      <c r="A42" s="39" t="str">
        <f aca="false">$C$1</f>
        <v>ES</v>
      </c>
      <c r="B42" s="39" t="s">
        <v>70</v>
      </c>
      <c r="C42" s="372"/>
      <c r="D42" s="39" t="s">
        <v>610</v>
      </c>
      <c r="E42" s="39"/>
      <c r="F42" s="39" t="str">
        <f aca="false">INDEX('Unique Asset List'!$D$4:$D$59,MATCH(B42,_CompoundList,0))</f>
        <v>PCD</v>
      </c>
      <c r="G42" s="373" t="n">
        <v>0</v>
      </c>
      <c r="H42" s="39" t="n">
        <v>2018</v>
      </c>
      <c r="I42" s="39" t="n">
        <v>6</v>
      </c>
      <c r="J42" s="374" t="n">
        <f aca="false">INDEX(PTRS!$D$6:$D$12,MATCH('5'!$F42,PTRS!$B$6:$B$12,0))</f>
        <v>0.1044225</v>
      </c>
      <c r="K42" s="186" t="n">
        <f aca="false">INDEX('Unique Asset List'!$I$4:$R$59,MATCH($B42,'Unique Asset List'!$B$4:$B$59,0),MATCH(K$8,'Unique Asset List'!$I$3:$R$3,0))</f>
        <v>0</v>
      </c>
      <c r="L42" s="186" t="n">
        <f aca="false">INDEX('Unique Asset List'!$I$4:$R$59,MATCH($B42,'Unique Asset List'!$B$4:$B$59,0),MATCH(L$8,'Unique Asset List'!$I$3:$R$3,0))</f>
        <v>0</v>
      </c>
      <c r="M42" s="186" t="n">
        <v>0.1044225</v>
      </c>
      <c r="N42" s="186" t="n">
        <f aca="false">INDEX('Unique Asset List'!$I$4:$R$59,MATCH($B42,'Unique Asset List'!$B$4:$B$59,0),MATCH(N$8,'Unique Asset List'!$I$3:$R$3,0))</f>
        <v>1</v>
      </c>
      <c r="O42" s="186" t="n">
        <f aca="false">INDEX('Unique Asset List'!$I$4:$R$59,MATCH($B42,'Unique Asset List'!$B$4:$B$59,0),MATCH(O$8,'Unique Asset List'!$I$3:$R$3,0))</f>
        <v>1</v>
      </c>
      <c r="P42" s="186" t="n">
        <f aca="false">INDEX('Unique Asset List'!$I$4:$R$59,MATCH($B42,'Unique Asset List'!$B$4:$B$59,0),MATCH(P$8,'Unique Asset List'!$I$3:$R$3,0))</f>
        <v>1</v>
      </c>
      <c r="Q42" s="186" t="n">
        <f aca="false">INDEX('Unique Asset List'!$I$4:$R$59,MATCH($B42,'Unique Asset List'!$B$4:$B$59,0),MATCH(Q$8,'Unique Asset List'!$I$3:$R$3,0))</f>
        <v>1</v>
      </c>
      <c r="R42" s="186" t="n">
        <f aca="false">INDEX('Unique Asset List'!$I$4:$R$59,MATCH($B42,'Unique Asset List'!$B$4:$B$59,0),MATCH(R$8,'Unique Asset List'!$I$3:$R$3,0))</f>
        <v>1</v>
      </c>
      <c r="S42" s="186" t="n">
        <f aca="false">INDEX('Unique Asset List'!$I$4:$R$59,MATCH($B42,'Unique Asset List'!$B$4:$B$59,0),MATCH(S$8,'Unique Asset List'!$I$3:$R$3,0))</f>
        <v>1</v>
      </c>
      <c r="T42" s="186" t="s">
        <v>67</v>
      </c>
      <c r="U42" s="186" t="n">
        <f aca="false">BE42/$BE$7</f>
        <v>0.385707848577044</v>
      </c>
      <c r="V42" s="186" t="n">
        <v>1</v>
      </c>
      <c r="W42" s="39" t="str">
        <f aca="false">INDEX('Unique Asset List'!$C$4:$C$76,MATCH($B42,'Unique Asset List'!$B$4:$B$76,0))</f>
        <v>NME3</v>
      </c>
      <c r="X42" s="39" t="n">
        <f aca="false">INDEX('Unique Asset List'!$AC$4:$AI$100,MATCH($B42,'Unique Asset List'!$B$4:$B$100,0),MATCH($C$1,'Unique Asset List'!$AC$3:$AI$3,0))</f>
        <v>2042</v>
      </c>
      <c r="Y42" s="39" t="n">
        <f aca="false">INDEX('Unique Asset List'!$AJ$4:$AP$100,MATCH($B42,'Unique Asset List'!$B$4:$B$100,0),MATCH($C$1,'Unique Asset List'!$AJ$3:$AP$3,0))</f>
        <v>6.99999999999909</v>
      </c>
      <c r="Z42" s="39" t="n">
        <f aca="false">INDEX('Unique Asset List'!$AX$4:$BD$100,MATCH($B42,'Unique Asset List'!$B$4:$B$100,0),MATCH($C$1,'Unique Asset List'!$AX$3:$BD$3,0))</f>
        <v>2053</v>
      </c>
      <c r="AA42" s="39" t="n">
        <f aca="false">INDEX('Unique Asset List'!$BE$4:$BK$100,MATCH($B42,'Unique Asset List'!$B$4:$B$100,0),MATCH($C$1,'Unique Asset List'!$BE$3:$BK$3,0))</f>
        <v>6</v>
      </c>
      <c r="AB42" s="391" t="n">
        <f aca="false">AB39</f>
        <v>2.6693314</v>
      </c>
      <c r="AC42" s="391" t="n">
        <f aca="false">AC39</f>
        <v>1.0137137</v>
      </c>
      <c r="AD42" s="391" t="n">
        <f aca="false">AD39</f>
        <v>0.4167173263</v>
      </c>
      <c r="AE42" s="376" t="n">
        <f aca="false">INDEX('Unique Asset List'!$CN$4:$CT$100,MATCH($B42,'Unique Asset List'!$B$4:$B$100,0),MATCH($C$1,'Unique Asset List'!$CN$3:$CT$3,0))</f>
        <v>0.08</v>
      </c>
      <c r="AF42" s="376" t="n">
        <f aca="false">INDEX('Unique Asset List'!$CU$4:$DA$100,MATCH($B42,'Unique Asset List'!$B$4:$B$100,0),MATCH($C$1,'Unique Asset List'!$CU$3:$DA$3,0))</f>
        <v>0.42</v>
      </c>
      <c r="AG42" s="376" t="n">
        <f aca="false">INDEX('Unique Asset List'!$BZ$4:$CF$100,MATCH($B42,'Unique Asset List'!$B$4:$B$100,0),MATCH($C$1,'Unique Asset List'!$BZ$3:$CF$3,0))</f>
        <v>0.08</v>
      </c>
      <c r="AH42" s="376" t="n">
        <f aca="false">INDEX('Unique Asset List'!$CG$4:$CM$100,MATCH($B42,'Unique Asset List'!$B$4:$B$100,0),MATCH($C$1,'Unique Asset List'!$CG$3:$CM$3,0))</f>
        <v>0.42</v>
      </c>
      <c r="AI42" s="377" t="n">
        <v>0.961879633498678</v>
      </c>
      <c r="AJ42" s="376" t="n">
        <f aca="false">INDEX('Unique Asset List'!$BL$4:$BR$100,MATCH($B42,'Unique Asset List'!$B$4:$B$100,0),MATCH($C$1,'Unique Asset List'!$BL$3:$BR$3,0))</f>
        <v>1.29444963522019</v>
      </c>
      <c r="AK42" s="376" t="n">
        <f aca="false">INDEX('Unique Asset List'!$BS$4:$BY$100,MATCH($B42,'Unique Asset List'!$B$4:$B$100,0),MATCH($C$1,'Unique Asset List'!$BS$3:$BY$3,0))</f>
        <v>-1.44253500467096</v>
      </c>
      <c r="AL42" s="39" t="n">
        <v>169</v>
      </c>
      <c r="AM42" s="378" t="n">
        <f aca="false">INDEX(Simulation!$B$6:$H$6,MATCH($A42,Simulation!$B$1:$H$1,0))*(1+AN42)^((DATE(X42,Y42,15)-DATE(2017,1,15))/365.5)</f>
        <v>3.5</v>
      </c>
      <c r="AN42" s="379" t="n">
        <v>0</v>
      </c>
      <c r="AO42" s="380" t="n">
        <v>0.1</v>
      </c>
      <c r="AP42" s="377" t="n">
        <v>0.82</v>
      </c>
      <c r="AQ42" s="379" t="n">
        <v>0</v>
      </c>
      <c r="AR42" s="377" t="n">
        <f aca="false">AP42</f>
        <v>0.82</v>
      </c>
      <c r="AS42" s="381" t="n">
        <v>1</v>
      </c>
      <c r="AT42" s="382" t="n">
        <f aca="false">INDEX('Unique Asset List'!S$4:S$59,MATCH($B42,_CompoundList,0))</f>
        <v>1</v>
      </c>
      <c r="AU42" s="382" t="n">
        <f aca="false">INDEX('Unique Asset List'!T$4:T$59,MATCH($B42,_CompoundList,0))</f>
        <v>1</v>
      </c>
      <c r="AV42" s="382" t="n">
        <f aca="false">INDEX('Unique Asset List'!U$4:U$59,MATCH($B42,_CompoundList,0))</f>
        <v>1</v>
      </c>
      <c r="AW42" s="382" t="n">
        <f aca="false">INDEX('Unique Asset List'!V$4:V$59,MATCH($B42,_CompoundList,0))</f>
        <v>1</v>
      </c>
      <c r="AX42" s="382" t="n">
        <f aca="false">INDEX('Unique Asset List'!W$4:W$59,MATCH($B42,_CompoundList,0))</f>
        <v>1</v>
      </c>
      <c r="AY42" s="382" t="n">
        <f aca="false">INDEX('Unique Asset List'!X$4:X$59,MATCH($B42,_CompoundList,0))</f>
        <v>1</v>
      </c>
      <c r="AZ42" s="382" t="n">
        <f aca="false">INDEX('Unique Asset List'!Y$4:Y$59,MATCH($B42,_CompoundList,0))</f>
        <v>1</v>
      </c>
      <c r="BA42" s="382" t="n">
        <f aca="false">INDEX('Unique Asset List'!Z$4:Z$59,MATCH($B42,_CompoundList,0))</f>
        <v>1</v>
      </c>
      <c r="BB42" s="382" t="n">
        <f aca="false">INDEX('Unique Asset List'!AA$4:AA$59,MATCH($B42,_CompoundList,0))</f>
        <v>1</v>
      </c>
      <c r="BC42" s="382" t="n">
        <f aca="false">INDEX('Unique Asset List'!AB$4:AB$59,MATCH($B42,_CompoundList,0))</f>
        <v>1</v>
      </c>
      <c r="BD42" s="382" t="n">
        <f aca="false">INDEX('Unique Asset List'!$A$4:$A$76,MATCH(B42,'Unique Asset List'!$B$4:$B$76,0))</f>
        <v>32</v>
      </c>
      <c r="BE42" s="386" t="n">
        <f aca="false">IF(C42="",BH42/$BH$7,0)</f>
        <v>0.0205856355986599</v>
      </c>
      <c r="BF42" s="391" t="n">
        <f aca="false">BF39</f>
        <v>1.4</v>
      </c>
      <c r="BG42" s="386" t="n">
        <f aca="false">BF42/$BF$7</f>
        <v>0.0246478873239437</v>
      </c>
      <c r="BH42" s="392" t="n">
        <f aca="false">BG42^$X$4</f>
        <v>0.00976617776196212</v>
      </c>
    </row>
  </sheetData>
  <mergeCells count="7">
    <mergeCell ref="A1:B1"/>
    <mergeCell ref="F1:I1"/>
    <mergeCell ref="J1:S1"/>
    <mergeCell ref="T1:W1"/>
    <mergeCell ref="T2:W2"/>
    <mergeCell ref="T3:W3"/>
    <mergeCell ref="T4:W4"/>
  </mergeCells>
  <dataValidations count="3">
    <dataValidation allowBlank="true" operator="between" showDropDown="false" showErrorMessage="true" showInputMessage="true" sqref="C5" type="list">
      <formula1>"ON,OFF"</formula1>
      <formula2>0</formula2>
    </dataValidation>
    <dataValidation allowBlank="true" operator="between" showDropDown="false" showErrorMessage="true" showInputMessage="true" sqref="C1" type="list">
      <formula1>"US,FR,DE,ES,IT,UK,JP"</formula1>
      <formula2>0</formula2>
    </dataValidation>
    <dataValidation allowBlank="true" operator="between" showDropDown="false" showErrorMessage="true" showInputMessage="true" sqref="J1:S1" type="list">
      <formula1>'Unique Asset List'!$I$3:$R$3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H3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14" activeCellId="0" sqref="G14"/>
    </sheetView>
  </sheetViews>
  <sheetFormatPr defaultRowHeight="15" zeroHeight="false" outlineLevelRow="0" outlineLevelCol="0"/>
  <cols>
    <col collapsed="false" customWidth="true" hidden="false" outlineLevel="0" max="1" min="1" style="0" width="6.86"/>
    <col collapsed="false" customWidth="true" hidden="false" outlineLevel="0" max="2" min="2" style="0" width="24.29"/>
    <col collapsed="false" customWidth="true" hidden="false" outlineLevel="0" max="3" min="3" style="0" width="5.57"/>
    <col collapsed="false" customWidth="false" hidden="false" outlineLevel="0" max="4" min="4" style="0" width="11.42"/>
    <col collapsed="false" customWidth="true" hidden="false" outlineLevel="0" max="5" min="5" style="0" width="8.29"/>
    <col collapsed="false" customWidth="true" hidden="false" outlineLevel="0" max="6" min="6" style="0" width="8.42"/>
    <col collapsed="false" customWidth="true" hidden="false" outlineLevel="0" max="7" min="7" style="0" width="5.14"/>
    <col collapsed="false" customWidth="true" hidden="false" outlineLevel="0" max="8" min="8" style="0" width="5.7"/>
    <col collapsed="false" customWidth="true" hidden="false" outlineLevel="0" max="9" min="9" style="0" width="3.57"/>
    <col collapsed="false" customWidth="true" hidden="false" outlineLevel="0" max="10" min="10" style="0" width="4.86"/>
    <col collapsed="false" customWidth="true" hidden="false" outlineLevel="0" max="19" min="11" style="0" width="5.14"/>
    <col collapsed="false" customWidth="true" hidden="false" outlineLevel="0" max="20" min="20" style="0" width="21.71"/>
    <col collapsed="false" customWidth="true" hidden="false" outlineLevel="0" max="21" min="21" style="0" width="7.15"/>
    <col collapsed="false" customWidth="true" hidden="false" outlineLevel="0" max="22" min="22" style="0" width="4.86"/>
    <col collapsed="false" customWidth="true" hidden="false" outlineLevel="0" max="23" min="23" style="0" width="8.71"/>
    <col collapsed="false" customWidth="true" hidden="false" outlineLevel="0" max="24" min="24" style="0" width="5.43"/>
    <col collapsed="false" customWidth="true" hidden="false" outlineLevel="0" max="25" min="25" style="0" width="3.14"/>
    <col collapsed="false" customWidth="true" hidden="false" outlineLevel="0" max="30" min="26" style="0" width="5.01"/>
    <col collapsed="false" customWidth="true" hidden="false" outlineLevel="0" max="36" min="31" style="0" width="3.99"/>
    <col collapsed="false" customWidth="true" hidden="false" outlineLevel="0" max="37" min="37" style="0" width="4.86"/>
    <col collapsed="false" customWidth="true" hidden="false" outlineLevel="0" max="38" min="38" style="344" width="3.99"/>
    <col collapsed="false" customWidth="true" hidden="false" outlineLevel="0" max="39" min="39" style="344" width="5.7"/>
    <col collapsed="false" customWidth="true" hidden="false" outlineLevel="0" max="40" min="40" style="344" width="4.86"/>
    <col collapsed="false" customWidth="true" hidden="false" outlineLevel="0" max="41" min="41" style="344" width="3.99"/>
    <col collapsed="false" customWidth="true" hidden="false" outlineLevel="0" max="42" min="42" style="0" width="5.28"/>
    <col collapsed="false" customWidth="true" hidden="false" outlineLevel="0" max="43" min="43" style="344" width="4.86"/>
    <col collapsed="false" customWidth="true" hidden="false" outlineLevel="0" max="44" min="44" style="0" width="5.28"/>
    <col collapsed="false" customWidth="true" hidden="false" outlineLevel="0" max="45" min="45" style="0" width="4.57"/>
    <col collapsed="false" customWidth="true" hidden="false" outlineLevel="0" max="55" min="46" style="0" width="2.85"/>
    <col collapsed="false" customWidth="true" hidden="false" outlineLevel="0" max="56" min="56" style="0" width="3.29"/>
    <col collapsed="false" customWidth="true" hidden="false" outlineLevel="0" max="60" min="57" style="345" width="7.71"/>
    <col collapsed="false" customWidth="true" hidden="false" outlineLevel="0" max="1025" min="61" style="0" width="8.67"/>
  </cols>
  <sheetData>
    <row r="1" customFormat="false" ht="15" hidden="false" customHeight="false" outlineLevel="0" collapsed="false">
      <c r="A1" s="346" t="s">
        <v>822</v>
      </c>
      <c r="B1" s="346"/>
      <c r="C1" s="347" t="s">
        <v>125</v>
      </c>
      <c r="D1" s="348"/>
      <c r="E1" s="348"/>
      <c r="F1" s="349" t="s">
        <v>823</v>
      </c>
      <c r="G1" s="349"/>
      <c r="H1" s="349"/>
      <c r="I1" s="349"/>
      <c r="J1" s="350" t="str">
        <f aca="false">'Unique Asset List'!I2</f>
        <v>Portfolio 190214</v>
      </c>
      <c r="K1" s="350"/>
      <c r="L1" s="350"/>
      <c r="M1" s="350"/>
      <c r="N1" s="350"/>
      <c r="O1" s="350"/>
      <c r="P1" s="350"/>
      <c r="Q1" s="350"/>
      <c r="R1" s="350"/>
      <c r="S1" s="350"/>
      <c r="T1" s="346" t="s">
        <v>824</v>
      </c>
      <c r="U1" s="346"/>
      <c r="V1" s="346"/>
      <c r="W1" s="346"/>
      <c r="X1" s="351" t="n">
        <v>3</v>
      </c>
      <c r="BF1" s="352"/>
    </row>
    <row r="2" customFormat="false" ht="15" hidden="false" customHeight="false" outlineLevel="0" collapsed="false">
      <c r="B2" s="0" t="s">
        <v>825</v>
      </c>
      <c r="C2" s="353" t="n">
        <v>3</v>
      </c>
      <c r="T2" s="346" t="s">
        <v>826</v>
      </c>
      <c r="U2" s="346"/>
      <c r="V2" s="346"/>
      <c r="W2" s="346"/>
      <c r="X2" s="351" t="n">
        <v>0.2</v>
      </c>
      <c r="BF2" s="352"/>
    </row>
    <row r="3" customFormat="false" ht="15" hidden="false" customHeight="false" outlineLevel="0" collapsed="false">
      <c r="B3" s="0" t="s">
        <v>827</v>
      </c>
      <c r="C3" s="353" t="n">
        <v>2</v>
      </c>
      <c r="T3" s="346" t="s">
        <v>828</v>
      </c>
      <c r="U3" s="346"/>
      <c r="V3" s="346"/>
      <c r="W3" s="346"/>
      <c r="X3" s="351" t="n">
        <v>-0.5</v>
      </c>
      <c r="BF3" s="352"/>
    </row>
    <row r="4" customFormat="false" ht="15" hidden="false" customHeight="false" outlineLevel="0" collapsed="false">
      <c r="B4" s="0" t="s">
        <v>829</v>
      </c>
      <c r="C4" s="355" t="n">
        <v>0.01</v>
      </c>
      <c r="T4" s="346" t="s">
        <v>830</v>
      </c>
      <c r="U4" s="346"/>
      <c r="V4" s="346"/>
      <c r="W4" s="346"/>
      <c r="X4" s="356" t="n">
        <v>1.25</v>
      </c>
      <c r="BF4" s="352"/>
    </row>
    <row r="5" customFormat="false" ht="15" hidden="false" customHeight="false" outlineLevel="0" collapsed="false">
      <c r="B5" s="0" t="s">
        <v>831</v>
      </c>
      <c r="C5" s="356" t="s">
        <v>832</v>
      </c>
      <c r="D5" s="357"/>
      <c r="U5" s="358"/>
      <c r="V5" s="359"/>
      <c r="BF5" s="352"/>
    </row>
    <row r="6" customFormat="false" ht="15" hidden="false" customHeight="false" outlineLevel="0" collapsed="false">
      <c r="BF6" s="352"/>
    </row>
    <row r="7" customFormat="false" ht="15" hidden="false" customHeight="false" outlineLevel="0" collapsed="false">
      <c r="G7" s="359"/>
      <c r="BE7" s="361" t="n">
        <f aca="false">MAX(BE9:BE41)</f>
        <v>0.0490539748449207</v>
      </c>
      <c r="BF7" s="362" t="n">
        <f aca="false">SUMIF($C$21:$C$41,"",BF9:BF41)</f>
        <v>61.4</v>
      </c>
      <c r="BG7" s="390"/>
      <c r="BH7" s="364" t="n">
        <f aca="false">SUMIF($C$21:$C$41,"",BH9:BH41)</f>
        <v>0.468292174466475</v>
      </c>
    </row>
    <row r="8" customFormat="false" ht="104.25" hidden="false" customHeight="true" outlineLevel="0" collapsed="false">
      <c r="A8" s="366" t="s">
        <v>128</v>
      </c>
      <c r="B8" s="366" t="s">
        <v>833</v>
      </c>
      <c r="C8" s="367" t="s">
        <v>834</v>
      </c>
      <c r="D8" s="367" t="s">
        <v>547</v>
      </c>
      <c r="E8" s="367" t="s">
        <v>548</v>
      </c>
      <c r="F8" s="367" t="s">
        <v>546</v>
      </c>
      <c r="G8" s="367" t="s">
        <v>835</v>
      </c>
      <c r="H8" s="367" t="s">
        <v>836</v>
      </c>
      <c r="I8" s="367" t="s">
        <v>837</v>
      </c>
      <c r="J8" s="368" t="str">
        <f aca="false" t="array" ref="J8:S8">'Unique Asset List'!I3:R3</f>
        <v>Benchmark</v>
      </c>
      <c r="K8" s="368" t="str">
        <v>Esketamine Clean</v>
      </c>
      <c r="L8" s="368" t="str">
        <v>Esketamine + Seltorexant Clean</v>
      </c>
      <c r="M8" s="368" t="str">
        <v>2018 Adjusted Benchmark Scenario</v>
      </c>
      <c r="N8" s="368" t="str">
        <v>Portfolio 190214</v>
      </c>
      <c r="O8" s="368" t="str">
        <v>Esketamine + Selt=0 Faah=0</v>
      </c>
      <c r="P8" s="368" t="str">
        <v>Esketamine + Selt=1 Faah=0</v>
      </c>
      <c r="Q8" s="368" t="str">
        <v>Esketamine + Selt=0 Faah=1</v>
      </c>
      <c r="R8" s="368" t="str">
        <v>Esketamine + Selt=1 Faah=1</v>
      </c>
      <c r="S8" s="368" t="str">
        <v>Scenario Sage217=ON Selt+Faah=OFF</v>
      </c>
      <c r="T8" s="367" t="s">
        <v>838</v>
      </c>
      <c r="U8" s="367" t="s">
        <v>650</v>
      </c>
      <c r="V8" s="367" t="s">
        <v>839</v>
      </c>
      <c r="W8" s="367" t="s">
        <v>840</v>
      </c>
      <c r="X8" s="367" t="s">
        <v>512</v>
      </c>
      <c r="Y8" s="367" t="s">
        <v>513</v>
      </c>
      <c r="Z8" s="367" t="s">
        <v>514</v>
      </c>
      <c r="AA8" s="367" t="s">
        <v>515</v>
      </c>
      <c r="AB8" s="367" t="s">
        <v>135</v>
      </c>
      <c r="AC8" s="367" t="s">
        <v>136</v>
      </c>
      <c r="AD8" s="367" t="s">
        <v>137</v>
      </c>
      <c r="AE8" s="367" t="s">
        <v>841</v>
      </c>
      <c r="AF8" s="367" t="s">
        <v>842</v>
      </c>
      <c r="AG8" s="367" t="s">
        <v>539</v>
      </c>
      <c r="AH8" s="367" t="s">
        <v>540</v>
      </c>
      <c r="AI8" s="367" t="s">
        <v>843</v>
      </c>
      <c r="AJ8" s="367" t="s">
        <v>537</v>
      </c>
      <c r="AK8" s="367" t="s">
        <v>538</v>
      </c>
      <c r="AL8" s="367" t="s">
        <v>844</v>
      </c>
      <c r="AM8" s="367" t="s">
        <v>845</v>
      </c>
      <c r="AN8" s="367" t="s">
        <v>846</v>
      </c>
      <c r="AO8" s="367" t="s">
        <v>847</v>
      </c>
      <c r="AP8" s="367" t="s">
        <v>848</v>
      </c>
      <c r="AQ8" s="367" t="s">
        <v>849</v>
      </c>
      <c r="AR8" s="367" t="s">
        <v>850</v>
      </c>
      <c r="AS8" s="367" t="s">
        <v>851</v>
      </c>
      <c r="AT8" s="367" t="str">
        <f aca="false" t="array" ref="AT8:BC8">'Unique Asset List'!S3:AB3</f>
        <v>Scenario Spravato Only</v>
      </c>
      <c r="AU8" s="367" t="str">
        <v>Scenario Spravato + Seltorexant</v>
      </c>
      <c r="AV8" s="367" t="str">
        <v>Scenario Spravato + FAAHi</v>
      </c>
      <c r="AW8" s="367" t="str">
        <v>Scenario Spravato + Seltorexant + FAAHi</v>
      </c>
      <c r="AX8" s="367" t="str">
        <v>Scenario 185819579029920</v>
      </c>
      <c r="AY8" s="367" t="str">
        <v>Sceanario Random Iteration 6</v>
      </c>
      <c r="AZ8" s="367" t="str">
        <v>Scenario Random Iteration 7</v>
      </c>
      <c r="BA8" s="367" t="str">
        <v>Scenario Random Iteration 8</v>
      </c>
      <c r="BB8" s="367" t="str">
        <v>Scenario Random Iteration 9</v>
      </c>
      <c r="BC8" s="367" t="str">
        <v>Scenario Random Iteration 10</v>
      </c>
      <c r="BD8" s="367" t="s">
        <v>852</v>
      </c>
      <c r="BE8" s="371" t="s">
        <v>853</v>
      </c>
      <c r="BF8" s="371" t="s">
        <v>138</v>
      </c>
      <c r="BG8" s="371" t="s">
        <v>854</v>
      </c>
      <c r="BH8" s="371" t="s">
        <v>855</v>
      </c>
    </row>
    <row r="9" customFormat="false" ht="15" hidden="false" customHeight="false" outlineLevel="0" collapsed="false">
      <c r="A9" s="39" t="str">
        <f aca="false">$C$1</f>
        <v>UK</v>
      </c>
      <c r="B9" s="39" t="s">
        <v>55</v>
      </c>
      <c r="C9" s="372"/>
      <c r="D9" s="39" t="s">
        <v>592</v>
      </c>
      <c r="E9" s="39"/>
      <c r="F9" s="39" t="s">
        <v>579</v>
      </c>
      <c r="G9" s="373" t="n">
        <v>0.259259259259259</v>
      </c>
      <c r="H9" s="39" t="n">
        <v>2018</v>
      </c>
      <c r="I9" s="39" t="n">
        <v>6</v>
      </c>
      <c r="J9" s="374" t="n">
        <v>1</v>
      </c>
      <c r="K9" s="186" t="n">
        <v>1</v>
      </c>
      <c r="L9" s="186" t="n">
        <v>1</v>
      </c>
      <c r="M9" s="186" t="n">
        <v>1</v>
      </c>
      <c r="N9" s="186" t="n">
        <v>1</v>
      </c>
      <c r="O9" s="186" t="n">
        <v>1</v>
      </c>
      <c r="P9" s="186" t="n">
        <v>1</v>
      </c>
      <c r="Q9" s="186" t="n">
        <v>1</v>
      </c>
      <c r="R9" s="186" t="n">
        <v>1</v>
      </c>
      <c r="S9" s="186" t="n">
        <v>1</v>
      </c>
      <c r="T9" s="186"/>
      <c r="U9" s="186" t="n">
        <f aca="false">BE9/$BE$7</f>
        <v>1</v>
      </c>
      <c r="V9" s="186" t="n">
        <v>1</v>
      </c>
      <c r="W9" s="39" t="str">
        <f aca="false">INDEX('Unique Asset List'!$C$4:$C$76,MATCH($B9,'Unique Asset List'!$B$4:$B$76,0))</f>
        <v>TCA</v>
      </c>
      <c r="X9" s="39" t="n">
        <f aca="false">INDEX('Unique Asset List'!$AC$4:$AI$100,MATCH($B9,'Unique Asset List'!$B$4:$B$100,0),MATCH($C$1,'Unique Asset List'!$AC$3:$AI$3,0))</f>
        <v>1997</v>
      </c>
      <c r="Y9" s="39" t="n">
        <f aca="false">INDEX('Unique Asset List'!$AJ$4:$AP$100,MATCH($B9,'Unique Asset List'!$B$4:$B$100,0),MATCH($C$1,'Unique Asset List'!$AJ$3:$AP$3,0))</f>
        <v>5</v>
      </c>
      <c r="Z9" s="39" t="n">
        <f aca="false">INDEX('Unique Asset List'!$AX$4:$BD$100,MATCH($B9,'Unique Asset List'!$B$4:$B$100,0),MATCH($C$1,'Unique Asset List'!$AX$3:$BD$3,0))</f>
        <v>2007</v>
      </c>
      <c r="AA9" s="39" t="n">
        <f aca="false">INDEX('Unique Asset List'!$BE$4:$BK$100,MATCH($B9,'Unique Asset List'!$B$4:$B$100,0),MATCH($C$1,'Unique Asset List'!$BE$3:$BK$3,0))</f>
        <v>5</v>
      </c>
      <c r="AB9" s="375" t="n">
        <f aca="false">INDEX('UK-Efficacy Acceptability'!$C$12:$C$52,MATCH($B9,'UK-Efficacy Acceptability'!$B$12:$B$52,0))</f>
        <v>1.8472378</v>
      </c>
      <c r="AC9" s="375" t="n">
        <f aca="false">INDEX('UK-Efficacy Acceptability'!$E$12:$E$52,MATCH($B9,'UK-Efficacy Acceptability'!$B$12:$B$52,0))</f>
        <v>0.6491864</v>
      </c>
      <c r="AD9" s="375" t="n">
        <f aca="false">INDEX('UK-Efficacy Acceptability'!$F$12:$F$52,MATCH($B9,'UK-Efficacy Acceptability'!$B$12:$B$52,0))</f>
        <v>0.34186063164</v>
      </c>
      <c r="AE9" s="376" t="n">
        <f aca="false">INDEX('Unique Asset List'!$CN$4:$CT$100,MATCH($B9,'Unique Asset List'!$B$4:$B$100,0),MATCH($C$1,'Unique Asset List'!$CN$3:$CT$3,0))</f>
        <v>0.05</v>
      </c>
      <c r="AF9" s="376" t="n">
        <f aca="false">INDEX('Unique Asset List'!$CU$4:$DA$100,MATCH($B9,'Unique Asset List'!$B$4:$B$100,0),MATCH($C$1,'Unique Asset List'!$CU$3:$DA$3,0))</f>
        <v>0.45</v>
      </c>
      <c r="AG9" s="376" t="n">
        <f aca="false">INDEX('Unique Asset List'!$BZ$4:$CF$100,MATCH($B9,'Unique Asset List'!$B$4:$B$100,0),MATCH($C$1,'Unique Asset List'!$BZ$3:$CF$3,0))</f>
        <v>0.05</v>
      </c>
      <c r="AH9" s="376" t="n">
        <f aca="false">INDEX('Unique Asset List'!$CG$4:$CM$100,MATCH($B9,'Unique Asset List'!$B$4:$B$100,0),MATCH($C$1,'Unique Asset List'!$CG$3:$CM$3,0))</f>
        <v>0.45</v>
      </c>
      <c r="AI9" s="377" t="n">
        <v>0.961879633498678</v>
      </c>
      <c r="AJ9" s="376" t="n">
        <f aca="false">INDEX('Unique Asset List'!$BL$4:$BR$100,MATCH($B9,'Unique Asset List'!$B$4:$B$100,0),MATCH($C$1,'Unique Asset List'!$BL$3:$BR$3,0))</f>
        <v>1.45420005709883</v>
      </c>
      <c r="AK9" s="376" t="n">
        <f aca="false">INDEX('Unique Asset List'!$BS$4:$BY$100,MATCH($B9,'Unique Asset List'!$B$4:$B$100,0),MATCH($C$1,'Unique Asset List'!$BS$3:$BY$3,0))</f>
        <v>-0.495005667380912</v>
      </c>
      <c r="AL9" s="39" t="n">
        <v>169</v>
      </c>
      <c r="AM9" s="378" t="n">
        <f aca="false">INDEX(Simulation!$B$6:$H$6,MATCH($A9,Simulation!$B$1:$H$1,0))*(1+AN9)^((DATE(X9,Y9,15)-DATE(2017,1,15))/365.5)</f>
        <v>3.5</v>
      </c>
      <c r="AN9" s="379" t="n">
        <v>0</v>
      </c>
      <c r="AO9" s="380" t="n">
        <v>0.1</v>
      </c>
      <c r="AP9" s="377" t="n">
        <v>0.82</v>
      </c>
      <c r="AQ9" s="379" t="n">
        <v>0</v>
      </c>
      <c r="AR9" s="377" t="n">
        <f aca="false">AP9</f>
        <v>0.82</v>
      </c>
      <c r="AS9" s="381" t="n">
        <v>1</v>
      </c>
      <c r="AT9" s="382" t="n">
        <v>1</v>
      </c>
      <c r="AU9" s="382" t="n">
        <v>1</v>
      </c>
      <c r="AV9" s="382" t="n">
        <v>1</v>
      </c>
      <c r="AW9" s="382" t="n">
        <v>1</v>
      </c>
      <c r="AX9" s="382" t="n">
        <v>1</v>
      </c>
      <c r="AY9" s="382" t="n">
        <v>1</v>
      </c>
      <c r="AZ9" s="382" t="n">
        <v>1</v>
      </c>
      <c r="BA9" s="382" t="n">
        <v>1</v>
      </c>
      <c r="BB9" s="382" t="n">
        <v>1</v>
      </c>
      <c r="BC9" s="382" t="n">
        <v>1</v>
      </c>
      <c r="BD9" s="382" t="n">
        <f aca="false">INDEX('Unique Asset List'!$A$4:$A$76,MATCH(B9,'Unique Asset List'!$B$4:$B$76,0))</f>
        <v>78</v>
      </c>
      <c r="BE9" s="386" t="n">
        <f aca="false">IF(C9="",BH9/$BH$7,0)</f>
        <v>0.0490539748449207</v>
      </c>
      <c r="BF9" s="391" t="n">
        <f aca="false">INDEX('UK-Efficacy Acceptability'!$G$12:$G$56,MATCH($B9,'UK-Efficacy Acceptability'!$B$12:$B$56,0))</f>
        <v>3</v>
      </c>
      <c r="BG9" s="386" t="n">
        <f aca="false">BF9/$BF$7</f>
        <v>0.0488599348534202</v>
      </c>
      <c r="BH9" s="388" t="n">
        <f aca="false">BG9^$X$4</f>
        <v>0.0229715925463517</v>
      </c>
    </row>
    <row r="10" customFormat="false" ht="15" hidden="false" customHeight="false" outlineLevel="0" collapsed="false">
      <c r="A10" s="39" t="str">
        <f aca="false">$C$1</f>
        <v>UK</v>
      </c>
      <c r="B10" s="39" t="s">
        <v>56</v>
      </c>
      <c r="C10" s="372"/>
      <c r="D10" s="39" t="s">
        <v>592</v>
      </c>
      <c r="E10" s="39"/>
      <c r="F10" s="39" t="s">
        <v>579</v>
      </c>
      <c r="G10" s="373" t="n">
        <v>0.0222222222222222</v>
      </c>
      <c r="H10" s="39" t="n">
        <v>2018</v>
      </c>
      <c r="I10" s="39" t="n">
        <v>6</v>
      </c>
      <c r="J10" s="374" t="n">
        <v>1</v>
      </c>
      <c r="K10" s="186" t="n">
        <v>1</v>
      </c>
      <c r="L10" s="186" t="n">
        <v>1</v>
      </c>
      <c r="M10" s="186" t="n">
        <v>1</v>
      </c>
      <c r="N10" s="186" t="n">
        <v>1</v>
      </c>
      <c r="O10" s="186" t="n">
        <v>1</v>
      </c>
      <c r="P10" s="186" t="n">
        <v>1</v>
      </c>
      <c r="Q10" s="186" t="n">
        <v>1</v>
      </c>
      <c r="R10" s="186" t="n">
        <v>1</v>
      </c>
      <c r="S10" s="186" t="n">
        <v>1</v>
      </c>
      <c r="T10" s="186"/>
      <c r="U10" s="186" t="n">
        <f aca="false">BE10/$BE$7</f>
        <v>1</v>
      </c>
      <c r="V10" s="186" t="n">
        <v>1</v>
      </c>
      <c r="W10" s="39" t="str">
        <f aca="false">INDEX('Unique Asset List'!$C$4:$C$76,MATCH($B10,'Unique Asset List'!$B$4:$B$76,0))</f>
        <v>AAPS</v>
      </c>
      <c r="X10" s="39" t="n">
        <f aca="false">INDEX('Unique Asset List'!$AC$4:$AI$100,MATCH($B10,'Unique Asset List'!$B$4:$B$100,0),MATCH($C$1,'Unique Asset List'!$AC$3:$AI$3,0))</f>
        <v>2004</v>
      </c>
      <c r="Y10" s="39" t="n">
        <f aca="false">INDEX('Unique Asset List'!$AJ$4:$AP$100,MATCH($B10,'Unique Asset List'!$B$4:$B$100,0),MATCH($C$1,'Unique Asset List'!$AJ$3:$AP$3,0))</f>
        <v>6</v>
      </c>
      <c r="Z10" s="39" t="n">
        <f aca="false">INDEX('Unique Asset List'!$AX$4:$BD$100,MATCH($B10,'Unique Asset List'!$B$4:$B$100,0),MATCH($C$1,'Unique Asset List'!$AX$3:$BD$3,0))</f>
        <v>2014</v>
      </c>
      <c r="AA10" s="39" t="n">
        <f aca="false">INDEX('Unique Asset List'!$BE$4:$BK$100,MATCH($B10,'Unique Asset List'!$B$4:$B$100,0),MATCH($C$1,'Unique Asset List'!$BE$3:$BK$3,0))</f>
        <v>4</v>
      </c>
      <c r="AB10" s="375" t="n">
        <f aca="false">INDEX('UK-Efficacy Acceptability'!$C$12:$C$52,MATCH($B10,'UK-Efficacy Acceptability'!$B$12:$B$52,0))</f>
        <v>1.7716488</v>
      </c>
      <c r="AC10" s="375" t="n">
        <f aca="false">INDEX('UK-Efficacy Acceptability'!$E$12:$E$52,MATCH($B10,'UK-Efficacy Acceptability'!$B$12:$B$52,0))</f>
        <v>0.8755884</v>
      </c>
      <c r="AD10" s="375" t="n">
        <f aca="false">INDEX('UK-Efficacy Acceptability'!$F$12:$F$52,MATCH($B10,'UK-Efficacy Acceptability'!$B$12:$B$52,0))</f>
        <v>0.38188783578</v>
      </c>
      <c r="AE10" s="376" t="n">
        <f aca="false">INDEX('Unique Asset List'!$CN$4:$CT$100,MATCH($B10,'Unique Asset List'!$B$4:$B$100,0),MATCH($C$1,'Unique Asset List'!$CN$3:$CT$3,0))</f>
        <v>0.05</v>
      </c>
      <c r="AF10" s="376" t="n">
        <f aca="false">INDEX('Unique Asset List'!$CU$4:$DA$100,MATCH($B10,'Unique Asset List'!$B$4:$B$100,0),MATCH($C$1,'Unique Asset List'!$CU$3:$DA$3,0))</f>
        <v>0.45</v>
      </c>
      <c r="AG10" s="376" t="n">
        <f aca="false">INDEX('Unique Asset List'!$BZ$4:$CF$100,MATCH($B10,'Unique Asset List'!$B$4:$B$100,0),MATCH($C$1,'Unique Asset List'!$BZ$3:$CF$3,0))</f>
        <v>0.05</v>
      </c>
      <c r="AH10" s="376" t="n">
        <f aca="false">INDEX('Unique Asset List'!$CG$4:$CM$100,MATCH($B10,'Unique Asset List'!$B$4:$B$100,0),MATCH($C$1,'Unique Asset List'!$CG$3:$CM$3,0))</f>
        <v>0.45</v>
      </c>
      <c r="AI10" s="377" t="n">
        <v>0.961879633498678</v>
      </c>
      <c r="AJ10" s="376" t="n">
        <f aca="false">INDEX('Unique Asset List'!$BL$4:$BR$100,MATCH($B10,'Unique Asset List'!$B$4:$B$100,0),MATCH($C$1,'Unique Asset List'!$BL$3:$BR$3,0))</f>
        <v>1.45420005709883</v>
      </c>
      <c r="AK10" s="376" t="n">
        <f aca="false">INDEX('Unique Asset List'!$BS$4:$BY$100,MATCH($B10,'Unique Asset List'!$B$4:$B$100,0),MATCH($C$1,'Unique Asset List'!$BS$3:$BY$3,0))</f>
        <v>-0.495005667380912</v>
      </c>
      <c r="AL10" s="39" t="n">
        <v>169</v>
      </c>
      <c r="AM10" s="378" t="n">
        <f aca="false">INDEX(Simulation!$B$6:$H$6,MATCH($A10,Simulation!$B$1:$H$1,0))*(1+AN10)^((DATE(X10,Y10,15)-DATE(2017,1,15))/365.5)</f>
        <v>3.5</v>
      </c>
      <c r="AN10" s="379" t="n">
        <v>0</v>
      </c>
      <c r="AO10" s="380" t="n">
        <v>0.1</v>
      </c>
      <c r="AP10" s="377" t="n">
        <v>0.82</v>
      </c>
      <c r="AQ10" s="379" t="n">
        <v>0</v>
      </c>
      <c r="AR10" s="377" t="n">
        <f aca="false">AP10</f>
        <v>0.82</v>
      </c>
      <c r="AS10" s="381" t="n">
        <v>1</v>
      </c>
      <c r="AT10" s="382" t="n">
        <v>1</v>
      </c>
      <c r="AU10" s="382" t="n">
        <v>1</v>
      </c>
      <c r="AV10" s="382" t="n">
        <v>1</v>
      </c>
      <c r="AW10" s="382" t="n">
        <v>1</v>
      </c>
      <c r="AX10" s="382" t="n">
        <v>1</v>
      </c>
      <c r="AY10" s="382" t="n">
        <v>1</v>
      </c>
      <c r="AZ10" s="382" t="n">
        <v>1</v>
      </c>
      <c r="BA10" s="382" t="n">
        <v>1</v>
      </c>
      <c r="BB10" s="382" t="n">
        <v>1</v>
      </c>
      <c r="BC10" s="382" t="n">
        <v>1</v>
      </c>
      <c r="BD10" s="382" t="n">
        <f aca="false">INDEX('Unique Asset List'!$A$4:$A$76,MATCH(B10,'Unique Asset List'!$B$4:$B$76,0))</f>
        <v>65</v>
      </c>
      <c r="BE10" s="386" t="n">
        <f aca="false">IF(C10="",BH10/$BH$7,0)</f>
        <v>0.0490539748449207</v>
      </c>
      <c r="BF10" s="391" t="n">
        <f aca="false">INDEX('UK-Efficacy Acceptability'!$G$12:$G$56,MATCH($B10,'UK-Efficacy Acceptability'!$B$12:$B$56,0))</f>
        <v>3</v>
      </c>
      <c r="BG10" s="386" t="n">
        <f aca="false">BF10/$BF$7</f>
        <v>0.0488599348534202</v>
      </c>
      <c r="BH10" s="388" t="n">
        <f aca="false">BG10^$X$4</f>
        <v>0.0229715925463517</v>
      </c>
    </row>
    <row r="11" customFormat="false" ht="15" hidden="false" customHeight="false" outlineLevel="0" collapsed="false">
      <c r="A11" s="39" t="str">
        <f aca="false">$C$1</f>
        <v>UK</v>
      </c>
      <c r="B11" s="39" t="s">
        <v>57</v>
      </c>
      <c r="C11" s="372"/>
      <c r="D11" s="39" t="s">
        <v>592</v>
      </c>
      <c r="E11" s="39"/>
      <c r="F11" s="39" t="s">
        <v>579</v>
      </c>
      <c r="G11" s="373" t="n">
        <v>0.433333333333333</v>
      </c>
      <c r="H11" s="39" t="n">
        <v>2018</v>
      </c>
      <c r="I11" s="39" t="n">
        <v>6</v>
      </c>
      <c r="J11" s="374" t="n">
        <v>1</v>
      </c>
      <c r="K11" s="186" t="n">
        <v>1</v>
      </c>
      <c r="L11" s="186" t="n">
        <v>1</v>
      </c>
      <c r="M11" s="186" t="n">
        <v>1</v>
      </c>
      <c r="N11" s="186" t="n">
        <v>1</v>
      </c>
      <c r="O11" s="186" t="n">
        <v>1</v>
      </c>
      <c r="P11" s="186" t="n">
        <v>1</v>
      </c>
      <c r="Q11" s="186" t="n">
        <v>1</v>
      </c>
      <c r="R11" s="186" t="n">
        <v>1</v>
      </c>
      <c r="S11" s="186" t="n">
        <v>1</v>
      </c>
      <c r="T11" s="186"/>
      <c r="U11" s="186" t="n">
        <f aca="false">BE11/$BE$7</f>
        <v>1</v>
      </c>
      <c r="V11" s="186" t="n">
        <v>1</v>
      </c>
      <c r="W11" s="39" t="str">
        <f aca="false">INDEX('Unique Asset List'!$C$4:$C$76,MATCH($B11,'Unique Asset List'!$B$4:$B$76,0))</f>
        <v>TCA</v>
      </c>
      <c r="X11" s="39" t="n">
        <f aca="false">INDEX('Unique Asset List'!$AC$4:$AI$100,MATCH($B11,'Unique Asset List'!$B$4:$B$100,0),MATCH($C$1,'Unique Asset List'!$AC$3:$AI$3,0))</f>
        <v>1998</v>
      </c>
      <c r="Y11" s="39" t="n">
        <f aca="false">INDEX('Unique Asset List'!$AJ$4:$AP$100,MATCH($B11,'Unique Asset List'!$B$4:$B$100,0),MATCH($C$1,'Unique Asset List'!$AJ$3:$AP$3,0))</f>
        <v>9</v>
      </c>
      <c r="Z11" s="39" t="n">
        <f aca="false">INDEX('Unique Asset List'!$AX$4:$BD$100,MATCH($B11,'Unique Asset List'!$B$4:$B$100,0),MATCH($C$1,'Unique Asset List'!$AX$3:$BD$3,0))</f>
        <v>2008</v>
      </c>
      <c r="AA11" s="39" t="n">
        <f aca="false">INDEX('Unique Asset List'!$BE$4:$BK$100,MATCH($B11,'Unique Asset List'!$B$4:$B$100,0),MATCH($C$1,'Unique Asset List'!$BE$3:$BK$3,0))</f>
        <v>9</v>
      </c>
      <c r="AB11" s="375" t="n">
        <f aca="false">INDEX('UK-Efficacy Acceptability'!$C$12:$C$52,MATCH($B11,'UK-Efficacy Acceptability'!$B$12:$B$52,0))</f>
        <v>1.984422</v>
      </c>
      <c r="AC11" s="375" t="n">
        <f aca="false">INDEX('UK-Efficacy Acceptability'!$E$12:$E$52,MATCH($B11,'UK-Efficacy Acceptability'!$B$12:$B$52,0))</f>
        <v>0.8143946</v>
      </c>
      <c r="AD11" s="375" t="n">
        <f aca="false">INDEX('UK-Efficacy Acceptability'!$F$12:$F$52,MATCH($B11,'UK-Efficacy Acceptability'!$B$12:$B$52,0))</f>
        <v>0.34186063164</v>
      </c>
      <c r="AE11" s="376" t="n">
        <f aca="false">INDEX('Unique Asset List'!$CN$4:$CT$100,MATCH($B11,'Unique Asset List'!$B$4:$B$100,0),MATCH($C$1,'Unique Asset List'!$CN$3:$CT$3,0))</f>
        <v>0.05</v>
      </c>
      <c r="AF11" s="376" t="n">
        <f aca="false">INDEX('Unique Asset List'!$CU$4:$DA$100,MATCH($B11,'Unique Asset List'!$B$4:$B$100,0),MATCH($C$1,'Unique Asset List'!$CU$3:$DA$3,0))</f>
        <v>0.45</v>
      </c>
      <c r="AG11" s="376" t="n">
        <f aca="false">INDEX('Unique Asset List'!$BZ$4:$CF$100,MATCH($B11,'Unique Asset List'!$B$4:$B$100,0),MATCH($C$1,'Unique Asset List'!$BZ$3:$CF$3,0))</f>
        <v>0.05</v>
      </c>
      <c r="AH11" s="376" t="n">
        <f aca="false">INDEX('Unique Asset List'!$CG$4:$CM$100,MATCH($B11,'Unique Asset List'!$B$4:$B$100,0),MATCH($C$1,'Unique Asset List'!$CG$3:$CM$3,0))</f>
        <v>0.45</v>
      </c>
      <c r="AI11" s="377" t="n">
        <v>0.961879633498678</v>
      </c>
      <c r="AJ11" s="376" t="n">
        <f aca="false">INDEX('Unique Asset List'!$BL$4:$BR$100,MATCH($B11,'Unique Asset List'!$B$4:$B$100,0),MATCH($C$1,'Unique Asset List'!$BL$3:$BR$3,0))</f>
        <v>1.45420005709883</v>
      </c>
      <c r="AK11" s="376" t="n">
        <f aca="false">INDEX('Unique Asset List'!$BS$4:$BY$100,MATCH($B11,'Unique Asset List'!$B$4:$B$100,0),MATCH($C$1,'Unique Asset List'!$BS$3:$BY$3,0))</f>
        <v>-0.495005667380912</v>
      </c>
      <c r="AL11" s="39" t="n">
        <v>169</v>
      </c>
      <c r="AM11" s="378" t="n">
        <f aca="false">INDEX(Simulation!$B$6:$H$6,MATCH($A11,Simulation!$B$1:$H$1,0))*(1+AN11)^((DATE(X11,Y11,15)-DATE(2017,1,15))/365.5)</f>
        <v>3.5</v>
      </c>
      <c r="AN11" s="379" t="n">
        <v>0</v>
      </c>
      <c r="AO11" s="380" t="n">
        <v>0.1</v>
      </c>
      <c r="AP11" s="377" t="n">
        <v>0.82</v>
      </c>
      <c r="AQ11" s="379" t="n">
        <v>0</v>
      </c>
      <c r="AR11" s="377" t="n">
        <f aca="false">AP11</f>
        <v>0.82</v>
      </c>
      <c r="AS11" s="381" t="n">
        <v>1</v>
      </c>
      <c r="AT11" s="382" t="n">
        <v>1</v>
      </c>
      <c r="AU11" s="382" t="n">
        <v>1</v>
      </c>
      <c r="AV11" s="382" t="n">
        <v>1</v>
      </c>
      <c r="AW11" s="382" t="n">
        <v>1</v>
      </c>
      <c r="AX11" s="382" t="n">
        <v>1</v>
      </c>
      <c r="AY11" s="382" t="n">
        <v>1</v>
      </c>
      <c r="AZ11" s="382" t="n">
        <v>1</v>
      </c>
      <c r="BA11" s="382" t="n">
        <v>1</v>
      </c>
      <c r="BB11" s="382" t="n">
        <v>1</v>
      </c>
      <c r="BC11" s="382" t="n">
        <v>1</v>
      </c>
      <c r="BD11" s="382" t="n">
        <f aca="false">INDEX('Unique Asset List'!$A$4:$A$76,MATCH(B11,'Unique Asset List'!$B$4:$B$76,0))</f>
        <v>86</v>
      </c>
      <c r="BE11" s="386" t="n">
        <f aca="false">IF(C11="",BH11/$BH$7,0)</f>
        <v>0.0490539748449207</v>
      </c>
      <c r="BF11" s="391" t="n">
        <f aca="false">INDEX('UK-Efficacy Acceptability'!$G$12:$G$56,MATCH($B11,'UK-Efficacy Acceptability'!$B$12:$B$56,0))</f>
        <v>3</v>
      </c>
      <c r="BG11" s="386" t="n">
        <f aca="false">BF11/$BF$7</f>
        <v>0.0488599348534202</v>
      </c>
      <c r="BH11" s="388" t="n">
        <f aca="false">BG11^$X$4</f>
        <v>0.0229715925463517</v>
      </c>
    </row>
    <row r="12" customFormat="false" ht="15" hidden="false" customHeight="false" outlineLevel="0" collapsed="false">
      <c r="A12" s="39" t="str">
        <f aca="false">$C$1</f>
        <v>UK</v>
      </c>
      <c r="B12" s="39" t="s">
        <v>58</v>
      </c>
      <c r="C12" s="372"/>
      <c r="D12" s="39" t="s">
        <v>592</v>
      </c>
      <c r="E12" s="39"/>
      <c r="F12" s="39" t="s">
        <v>579</v>
      </c>
      <c r="G12" s="373" t="n">
        <v>0.188888888888889</v>
      </c>
      <c r="H12" s="39" t="n">
        <v>2018</v>
      </c>
      <c r="I12" s="39" t="n">
        <v>6</v>
      </c>
      <c r="J12" s="374" t="n">
        <v>1</v>
      </c>
      <c r="K12" s="186" t="n">
        <v>1</v>
      </c>
      <c r="L12" s="186" t="n">
        <v>1</v>
      </c>
      <c r="M12" s="186" t="n">
        <v>1</v>
      </c>
      <c r="N12" s="186" t="n">
        <v>1</v>
      </c>
      <c r="O12" s="186" t="n">
        <v>1</v>
      </c>
      <c r="P12" s="186" t="n">
        <v>1</v>
      </c>
      <c r="Q12" s="186" t="n">
        <v>1</v>
      </c>
      <c r="R12" s="186" t="n">
        <v>1</v>
      </c>
      <c r="S12" s="186" t="n">
        <v>1</v>
      </c>
      <c r="T12" s="186"/>
      <c r="U12" s="186" t="n">
        <f aca="false">BE12/$BE$7</f>
        <v>1</v>
      </c>
      <c r="V12" s="186" t="n">
        <v>1</v>
      </c>
      <c r="W12" s="39" t="str">
        <f aca="false">INDEX('Unique Asset List'!$C$4:$C$76,MATCH($B12,'Unique Asset List'!$B$4:$B$76,0))</f>
        <v>AAPS</v>
      </c>
      <c r="X12" s="39" t="n">
        <f aca="false">INDEX('Unique Asset List'!$AC$4:$AI$100,MATCH($B12,'Unique Asset List'!$B$4:$B$100,0),MATCH($C$1,'Unique Asset List'!$AC$3:$AI$3,0))</f>
        <v>1997</v>
      </c>
      <c r="Y12" s="39" t="n">
        <f aca="false">INDEX('Unique Asset List'!$AJ$4:$AP$100,MATCH($B12,'Unique Asset List'!$B$4:$B$100,0),MATCH($C$1,'Unique Asset List'!$AJ$3:$AP$3,0))</f>
        <v>9</v>
      </c>
      <c r="Z12" s="39" t="n">
        <f aca="false">INDEX('Unique Asset List'!$AX$4:$BD$100,MATCH($B12,'Unique Asset List'!$B$4:$B$100,0),MATCH($C$1,'Unique Asset List'!$AX$3:$BD$3,0))</f>
        <v>2007</v>
      </c>
      <c r="AA12" s="39" t="n">
        <f aca="false">INDEX('Unique Asset List'!$BE$4:$BK$100,MATCH($B12,'Unique Asset List'!$B$4:$B$100,0),MATCH($C$1,'Unique Asset List'!$BE$3:$BK$3,0))</f>
        <v>3</v>
      </c>
      <c r="AB12" s="375" t="n">
        <f aca="false">INDEX('UK-Efficacy Acceptability'!$C$12:$C$52,MATCH($B12,'UK-Efficacy Acceptability'!$B$12:$B$52,0))</f>
        <v>1.686</v>
      </c>
      <c r="AC12" s="375" t="n">
        <f aca="false">INDEX('UK-Efficacy Acceptability'!$E$12:$E$52,MATCH($B12,'UK-Efficacy Acceptability'!$B$12:$B$52,0))</f>
        <v>0.7529247</v>
      </c>
      <c r="AD12" s="375" t="n">
        <f aca="false">INDEX('UK-Efficacy Acceptability'!$F$12:$F$52,MATCH($B12,'UK-Efficacy Acceptability'!$B$12:$B$52,0))</f>
        <v>0.38188783578</v>
      </c>
      <c r="AE12" s="376" t="n">
        <f aca="false">INDEX('Unique Asset List'!$CN$4:$CT$100,MATCH($B12,'Unique Asset List'!$B$4:$B$100,0),MATCH($C$1,'Unique Asset List'!$CN$3:$CT$3,0))</f>
        <v>0.05</v>
      </c>
      <c r="AF12" s="376" t="n">
        <f aca="false">INDEX('Unique Asset List'!$CU$4:$DA$100,MATCH($B12,'Unique Asset List'!$B$4:$B$100,0),MATCH($C$1,'Unique Asset List'!$CU$3:$DA$3,0))</f>
        <v>0.45</v>
      </c>
      <c r="AG12" s="376" t="n">
        <f aca="false">INDEX('Unique Asset List'!$BZ$4:$CF$100,MATCH($B12,'Unique Asset List'!$B$4:$B$100,0),MATCH($C$1,'Unique Asset List'!$BZ$3:$CF$3,0))</f>
        <v>0.05</v>
      </c>
      <c r="AH12" s="376" t="n">
        <f aca="false">INDEX('Unique Asset List'!$CG$4:$CM$100,MATCH($B12,'Unique Asset List'!$B$4:$B$100,0),MATCH($C$1,'Unique Asset List'!$CG$3:$CM$3,0))</f>
        <v>0.45</v>
      </c>
      <c r="AI12" s="377" t="n">
        <v>0.961879633498678</v>
      </c>
      <c r="AJ12" s="376" t="n">
        <f aca="false">INDEX('Unique Asset List'!$BL$4:$BR$100,MATCH($B12,'Unique Asset List'!$B$4:$B$100,0),MATCH($C$1,'Unique Asset List'!$BL$3:$BR$3,0))</f>
        <v>1.45420005709883</v>
      </c>
      <c r="AK12" s="376" t="n">
        <f aca="false">INDEX('Unique Asset List'!$BS$4:$BY$100,MATCH($B12,'Unique Asset List'!$B$4:$B$100,0),MATCH($C$1,'Unique Asset List'!$BS$3:$BY$3,0))</f>
        <v>-0.495005667380912</v>
      </c>
      <c r="AL12" s="39" t="n">
        <v>169</v>
      </c>
      <c r="AM12" s="378" t="n">
        <f aca="false">INDEX(Simulation!$B$6:$H$6,MATCH($A12,Simulation!$B$1:$H$1,0))*(1+AN12)^((DATE(X12,Y12,15)-DATE(2017,1,15))/365.5)</f>
        <v>3.5</v>
      </c>
      <c r="AN12" s="379" t="n">
        <v>0</v>
      </c>
      <c r="AO12" s="380" t="n">
        <v>0.1</v>
      </c>
      <c r="AP12" s="377" t="n">
        <v>0.82</v>
      </c>
      <c r="AQ12" s="379" t="n">
        <v>0</v>
      </c>
      <c r="AR12" s="377" t="n">
        <f aca="false">AP12</f>
        <v>0.82</v>
      </c>
      <c r="AS12" s="381" t="n">
        <v>1</v>
      </c>
      <c r="AT12" s="382" t="n">
        <v>1</v>
      </c>
      <c r="AU12" s="382" t="n">
        <v>1</v>
      </c>
      <c r="AV12" s="382" t="n">
        <v>1</v>
      </c>
      <c r="AW12" s="382" t="n">
        <v>1</v>
      </c>
      <c r="AX12" s="382" t="n">
        <v>1</v>
      </c>
      <c r="AY12" s="382" t="n">
        <v>1</v>
      </c>
      <c r="AZ12" s="382" t="n">
        <v>1</v>
      </c>
      <c r="BA12" s="382" t="n">
        <v>1</v>
      </c>
      <c r="BB12" s="382" t="n">
        <v>1</v>
      </c>
      <c r="BC12" s="382" t="n">
        <v>1</v>
      </c>
      <c r="BD12" s="382" t="n">
        <f aca="false">INDEX('Unique Asset List'!$A$4:$A$76,MATCH(B12,'Unique Asset List'!$B$4:$B$76,0))</f>
        <v>74</v>
      </c>
      <c r="BE12" s="386" t="n">
        <f aca="false">IF(C12="",BH12/$BH$7,0)</f>
        <v>0.0490539748449207</v>
      </c>
      <c r="BF12" s="391" t="n">
        <f aca="false">INDEX('UK-Efficacy Acceptability'!$G$12:$G$56,MATCH($B12,'UK-Efficacy Acceptability'!$B$12:$B$56,0))</f>
        <v>3</v>
      </c>
      <c r="BG12" s="386" t="n">
        <f aca="false">BF12/$BF$7</f>
        <v>0.0488599348534202</v>
      </c>
      <c r="BH12" s="388" t="n">
        <f aca="false">BG12^$X$4</f>
        <v>0.0229715925463517</v>
      </c>
    </row>
    <row r="13" customFormat="false" ht="15" hidden="false" customHeight="false" outlineLevel="0" collapsed="false">
      <c r="A13" s="39" t="str">
        <f aca="false">$C$1</f>
        <v>UK</v>
      </c>
      <c r="B13" s="39" t="s">
        <v>59</v>
      </c>
      <c r="C13" s="372"/>
      <c r="D13" s="39" t="s">
        <v>592</v>
      </c>
      <c r="E13" s="39"/>
      <c r="F13" s="39" t="s">
        <v>579</v>
      </c>
      <c r="G13" s="373" t="n">
        <v>0</v>
      </c>
      <c r="H13" s="39" t="n">
        <v>2018</v>
      </c>
      <c r="I13" s="39" t="n">
        <v>6</v>
      </c>
      <c r="J13" s="374" t="n">
        <v>1</v>
      </c>
      <c r="K13" s="186" t="n">
        <v>1</v>
      </c>
      <c r="L13" s="186" t="n">
        <v>1</v>
      </c>
      <c r="M13" s="186" t="n">
        <v>1</v>
      </c>
      <c r="N13" s="186" t="n">
        <v>1</v>
      </c>
      <c r="O13" s="186" t="n">
        <v>1</v>
      </c>
      <c r="P13" s="186" t="n">
        <v>1</v>
      </c>
      <c r="Q13" s="186" t="n">
        <v>1</v>
      </c>
      <c r="R13" s="186" t="n">
        <v>1</v>
      </c>
      <c r="S13" s="186" t="n">
        <v>1</v>
      </c>
      <c r="T13" s="186"/>
      <c r="U13" s="186" t="n">
        <f aca="false">BE13/$BE$7</f>
        <v>1</v>
      </c>
      <c r="V13" s="186" t="n">
        <v>1</v>
      </c>
      <c r="W13" s="39" t="str">
        <f aca="false">INDEX('Unique Asset List'!$C$4:$C$76,MATCH($B13,'Unique Asset List'!$B$4:$B$76,0))</f>
        <v>ATAD</v>
      </c>
      <c r="X13" s="39" t="n">
        <f aca="false">INDEX('Unique Asset List'!$AC$4:$AI$100,MATCH($B13,'Unique Asset List'!$B$4:$B$100,0),MATCH($C$1,'Unique Asset List'!$AC$3:$AI$3,0))</f>
        <v>1972</v>
      </c>
      <c r="Y13" s="39" t="n">
        <f aca="false">INDEX('Unique Asset List'!$AJ$4:$AP$100,MATCH($B13,'Unique Asset List'!$B$4:$B$100,0),MATCH($C$1,'Unique Asset List'!$AJ$3:$AP$3,0))</f>
        <v>1</v>
      </c>
      <c r="Z13" s="39" t="n">
        <f aca="false">INDEX('Unique Asset List'!$AX$4:$BD$100,MATCH($B13,'Unique Asset List'!$B$4:$B$100,0),MATCH($C$1,'Unique Asset List'!$AX$3:$BD$3,0))</f>
        <v>1982</v>
      </c>
      <c r="AA13" s="39" t="n">
        <f aca="false">INDEX('Unique Asset List'!$BE$4:$BK$100,MATCH($B13,'Unique Asset List'!$B$4:$B$100,0),MATCH($C$1,'Unique Asset List'!$BE$3:$BK$3,0))</f>
        <v>1</v>
      </c>
      <c r="AB13" s="375" t="n">
        <f aca="false">INDEX('UK-Efficacy Acceptability'!$C$12:$C$52,MATCH($B13,'UK-Efficacy Acceptability'!$B$12:$B$52,0))</f>
        <v>1.6183914</v>
      </c>
      <c r="AC13" s="375" t="n">
        <f aca="false">INDEX('UK-Efficacy Acceptability'!$E$12:$E$52,MATCH($B13,'UK-Efficacy Acceptability'!$B$12:$B$52,0))</f>
        <v>0.9218728</v>
      </c>
      <c r="AD13" s="375" t="n">
        <f aca="false">INDEX('UK-Efficacy Acceptability'!$F$12:$F$52,MATCH($B13,'UK-Efficacy Acceptability'!$B$12:$B$52,0))</f>
        <v>0.38188783578</v>
      </c>
      <c r="AE13" s="376" t="n">
        <f aca="false">INDEX('Unique Asset List'!$CN$4:$CT$100,MATCH($B13,'Unique Asset List'!$B$4:$B$100,0),MATCH($C$1,'Unique Asset List'!$CN$3:$CT$3,0))</f>
        <v>0.05</v>
      </c>
      <c r="AF13" s="376" t="n">
        <f aca="false">INDEX('Unique Asset List'!$CU$4:$DA$100,MATCH($B13,'Unique Asset List'!$B$4:$B$100,0),MATCH($C$1,'Unique Asset List'!$CU$3:$DA$3,0))</f>
        <v>0.45</v>
      </c>
      <c r="AG13" s="376" t="n">
        <f aca="false">INDEX('Unique Asset List'!$BZ$4:$CF$100,MATCH($B13,'Unique Asset List'!$B$4:$B$100,0),MATCH($C$1,'Unique Asset List'!$BZ$3:$CF$3,0))</f>
        <v>0.05</v>
      </c>
      <c r="AH13" s="376" t="n">
        <f aca="false">INDEX('Unique Asset List'!$CG$4:$CM$100,MATCH($B13,'Unique Asset List'!$B$4:$B$100,0),MATCH($C$1,'Unique Asset List'!$CG$3:$CM$3,0))</f>
        <v>0.45</v>
      </c>
      <c r="AI13" s="377" t="n">
        <v>0.961879633498678</v>
      </c>
      <c r="AJ13" s="376" t="n">
        <f aca="false">INDEX('Unique Asset List'!$BL$4:$BR$100,MATCH($B13,'Unique Asset List'!$B$4:$B$100,0),MATCH($C$1,'Unique Asset List'!$BL$3:$BR$3,0))</f>
        <v>1.45420005709883</v>
      </c>
      <c r="AK13" s="376" t="n">
        <f aca="false">INDEX('Unique Asset List'!$BS$4:$BY$100,MATCH($B13,'Unique Asset List'!$B$4:$B$100,0),MATCH($C$1,'Unique Asset List'!$BS$3:$BY$3,0))</f>
        <v>-0.495005667380912</v>
      </c>
      <c r="AL13" s="39" t="n">
        <v>169</v>
      </c>
      <c r="AM13" s="378" t="n">
        <f aca="false">INDEX(Simulation!$B$6:$H$6,MATCH($A13,Simulation!$B$1:$H$1,0))*(1+AN13)^((DATE(X13,Y13,15)-DATE(2017,1,15))/365.5)</f>
        <v>3.5</v>
      </c>
      <c r="AN13" s="379" t="n">
        <v>0</v>
      </c>
      <c r="AO13" s="380" t="n">
        <v>0.1</v>
      </c>
      <c r="AP13" s="377" t="n">
        <v>0.82</v>
      </c>
      <c r="AQ13" s="379" t="n">
        <v>0</v>
      </c>
      <c r="AR13" s="377" t="n">
        <f aca="false">AP13</f>
        <v>0.82</v>
      </c>
      <c r="AS13" s="381" t="n">
        <v>1</v>
      </c>
      <c r="AT13" s="382" t="n">
        <v>1</v>
      </c>
      <c r="AU13" s="382" t="n">
        <v>1</v>
      </c>
      <c r="AV13" s="382" t="n">
        <v>1</v>
      </c>
      <c r="AW13" s="382" t="n">
        <v>1</v>
      </c>
      <c r="AX13" s="382" t="n">
        <v>1</v>
      </c>
      <c r="AY13" s="382" t="n">
        <v>1</v>
      </c>
      <c r="AZ13" s="382" t="n">
        <v>1</v>
      </c>
      <c r="BA13" s="382" t="n">
        <v>1</v>
      </c>
      <c r="BB13" s="382" t="n">
        <v>1</v>
      </c>
      <c r="BC13" s="382" t="n">
        <v>1</v>
      </c>
      <c r="BD13" s="382" t="n">
        <f aca="false">INDEX('Unique Asset List'!$A$4:$A$76,MATCH(B13,'Unique Asset List'!$B$4:$B$76,0))</f>
        <v>75</v>
      </c>
      <c r="BE13" s="386" t="n">
        <f aca="false">IF(C13="",BH13/$BH$7,0)</f>
        <v>0.0490539748449207</v>
      </c>
      <c r="BF13" s="391" t="n">
        <f aca="false">INDEX('UK-Efficacy Acceptability'!$G$12:$G$56,MATCH($B13,'UK-Efficacy Acceptability'!$B$12:$B$56,0))</f>
        <v>3</v>
      </c>
      <c r="BG13" s="386" t="n">
        <f aca="false">BF13/$BF$7</f>
        <v>0.0488599348534202</v>
      </c>
      <c r="BH13" s="388" t="n">
        <f aca="false">BG13^$X$4</f>
        <v>0.0229715925463517</v>
      </c>
    </row>
    <row r="14" customFormat="false" ht="15" hidden="false" customHeight="false" outlineLevel="0" collapsed="false">
      <c r="A14" s="39" t="str">
        <f aca="false">$C$1</f>
        <v>UK</v>
      </c>
      <c r="B14" s="39" t="s">
        <v>37</v>
      </c>
      <c r="C14" s="372"/>
      <c r="D14" s="39" t="s">
        <v>577</v>
      </c>
      <c r="E14" s="39"/>
      <c r="F14" s="39" t="str">
        <f aca="false">INDEX('Unique Asset List'!$D$4:$D$59,MATCH(B14,_CompoundList,0))</f>
        <v>Launched</v>
      </c>
      <c r="G14" s="373" t="n">
        <v>0</v>
      </c>
      <c r="H14" s="39" t="n">
        <v>2018</v>
      </c>
      <c r="I14" s="39" t="n">
        <v>6</v>
      </c>
      <c r="J14" s="374" t="n">
        <f aca="false">INDEX(PTRS!$D$6:$D$12,MATCH('4'!$F14,PTRS!$B$6:$B$12,0))</f>
        <v>1</v>
      </c>
      <c r="K14" s="186" t="n">
        <f aca="false">INDEX('Unique Asset List'!$I$4:$R$59,MATCH($B14,'Unique Asset List'!$B$4:$B$59,0),MATCH(K$8,'Unique Asset List'!$I$3:$R$3,0))</f>
        <v>1</v>
      </c>
      <c r="L14" s="186" t="n">
        <f aca="false">INDEX('Unique Asset List'!$I$4:$R$59,MATCH($B14,'Unique Asset List'!$B$4:$B$59,0),MATCH(L$8,'Unique Asset List'!$I$3:$R$3,0))</f>
        <v>1</v>
      </c>
      <c r="M14" s="186" t="n">
        <v>0.585</v>
      </c>
      <c r="N14" s="186" t="n">
        <f aca="false">INDEX('Unique Asset List'!$I$4:$R$59,MATCH($B14,'Unique Asset List'!$B$4:$B$59,0),MATCH(N$8,'Unique Asset List'!$I$3:$R$3,0))</f>
        <v>1</v>
      </c>
      <c r="O14" s="186" t="n">
        <f aca="false">INDEX('Unique Asset List'!$I$4:$R$59,MATCH($B14,'Unique Asset List'!$B$4:$B$59,0),MATCH(O$8,'Unique Asset List'!$I$3:$R$3,0))</f>
        <v>1</v>
      </c>
      <c r="P14" s="186" t="n">
        <f aca="false">INDEX('Unique Asset List'!$I$4:$R$59,MATCH($B14,'Unique Asset List'!$B$4:$B$59,0),MATCH(P$8,'Unique Asset List'!$I$3:$R$3,0))</f>
        <v>1</v>
      </c>
      <c r="Q14" s="186" t="n">
        <f aca="false">INDEX('Unique Asset List'!$I$4:$R$59,MATCH($B14,'Unique Asset List'!$B$4:$B$59,0),MATCH(Q$8,'Unique Asset List'!$I$3:$R$3,0))</f>
        <v>1</v>
      </c>
      <c r="R14" s="186" t="n">
        <f aca="false">INDEX('Unique Asset List'!$I$4:$R$59,MATCH($B14,'Unique Asset List'!$B$4:$B$59,0),MATCH(R$8,'Unique Asset List'!$I$3:$R$3,0))</f>
        <v>1</v>
      </c>
      <c r="S14" s="186" t="n">
        <f aca="false">INDEX('Unique Asset List'!$I$4:$R$59,MATCH($B14,'Unique Asset List'!$B$4:$B$59,0),MATCH(S$8,'Unique Asset List'!$I$3:$R$3,0))</f>
        <v>1</v>
      </c>
      <c r="T14" s="186"/>
      <c r="U14" s="186" t="n">
        <f aca="false">BE14/$BE$7</f>
        <v>0.385707848577044</v>
      </c>
      <c r="V14" s="186" t="n">
        <v>0.74</v>
      </c>
      <c r="W14" s="39" t="str">
        <f aca="false">INDEX('Unique Asset List'!$C$4:$C$76,MATCH($B14,'Unique Asset List'!$B$4:$B$76,0))</f>
        <v>NMDA</v>
      </c>
      <c r="X14" s="39" t="n">
        <f aca="false">INDEX('Unique Asset List'!$AC$4:$AI$100,MATCH($B14,'Unique Asset List'!$B$4:$B$100,0),MATCH($C$1,'Unique Asset List'!$AC$3:$AI$3,0))</f>
        <v>2019</v>
      </c>
      <c r="Y14" s="39" t="n">
        <f aca="false">INDEX('Unique Asset List'!$AJ$4:$AP$100,MATCH($B14,'Unique Asset List'!$B$4:$B$100,0),MATCH($C$1,'Unique Asset List'!$AJ$3:$AP$3,0))</f>
        <v>11.0000000000009</v>
      </c>
      <c r="Z14" s="39" t="n">
        <f aca="false">INDEX('Unique Asset List'!$AX$4:$BD$100,MATCH($B14,'Unique Asset List'!$B$4:$B$100,0),MATCH($C$1,'Unique Asset List'!$AX$3:$BD$3,0))</f>
        <v>2031</v>
      </c>
      <c r="AA14" s="39" t="n">
        <f aca="false">INDEX('Unique Asset List'!$BE$4:$BK$100,MATCH($B14,'Unique Asset List'!$B$4:$B$100,0),MATCH($C$1,'Unique Asset List'!$BE$3:$BK$3,0))</f>
        <v>1</v>
      </c>
      <c r="AB14" s="375" t="n">
        <f aca="false">INDEX('UK-Efficacy Acceptability'!$C$12:$C$52,MATCH($B14,'UK-Efficacy Acceptability'!$B$12:$B$52,0))</f>
        <v>2.7519454</v>
      </c>
      <c r="AC14" s="375" t="n">
        <f aca="false">INDEX('UK-Efficacy Acceptability'!$E$12:$E$52,MATCH($B14,'UK-Efficacy Acceptability'!$B$12:$B$52,0))</f>
        <v>1.1665978</v>
      </c>
      <c r="AD14" s="375" t="n">
        <f aca="false">INDEX('UK-Efficacy Acceptability'!$F$12:$F$52,MATCH($B14,'UK-Efficacy Acceptability'!$B$12:$B$52,0))</f>
        <v>0.31203383992</v>
      </c>
      <c r="AE14" s="376" t="n">
        <v>0.02</v>
      </c>
      <c r="AF14" s="376" t="n">
        <v>0.7</v>
      </c>
      <c r="AG14" s="376" t="n">
        <v>0.02</v>
      </c>
      <c r="AH14" s="376" t="n">
        <v>0.7</v>
      </c>
      <c r="AI14" s="377" t="n">
        <v>0.961879633498678</v>
      </c>
      <c r="AJ14" s="376" t="n">
        <f aca="false">INDEX('Unique Asset List'!$BL$4:$BR$100,MATCH($B14,'Unique Asset List'!$B$4:$B$100,0),MATCH($C$1,'Unique Asset List'!$BL$3:$BR$3,0))</f>
        <v>1.45420005709883</v>
      </c>
      <c r="AK14" s="376" t="n">
        <f aca="false">INDEX('Unique Asset List'!$BS$4:$BY$100,MATCH($B14,'Unique Asset List'!$B$4:$B$100,0),MATCH($C$1,'Unique Asset List'!$BS$3:$BY$3,0))</f>
        <v>-0.495005667380912</v>
      </c>
      <c r="AL14" s="39" t="n">
        <v>169</v>
      </c>
      <c r="AM14" s="378" t="n">
        <f aca="false">'SPRAVATO Assumptions'!O22</f>
        <v>48.5105753424657</v>
      </c>
      <c r="AN14" s="379" t="n">
        <v>0</v>
      </c>
      <c r="AO14" s="380" t="n">
        <v>0.1</v>
      </c>
      <c r="AP14" s="377" t="n">
        <v>0.82</v>
      </c>
      <c r="AQ14" s="379" t="n">
        <v>0</v>
      </c>
      <c r="AR14" s="377" t="n">
        <f aca="false">AP14</f>
        <v>0.82</v>
      </c>
      <c r="AS14" s="381" t="n">
        <v>0.323403835616438</v>
      </c>
      <c r="AT14" s="382" t="n">
        <f aca="false">INDEX('Unique Asset List'!S$4:S$59,MATCH($B14,_CompoundList,0))</f>
        <v>1</v>
      </c>
      <c r="AU14" s="382" t="n">
        <f aca="false">INDEX('Unique Asset List'!T$4:T$59,MATCH($B14,_CompoundList,0))</f>
        <v>1</v>
      </c>
      <c r="AV14" s="382" t="n">
        <f aca="false">INDEX('Unique Asset List'!U$4:U$59,MATCH($B14,_CompoundList,0))</f>
        <v>1</v>
      </c>
      <c r="AW14" s="382" t="n">
        <f aca="false">INDEX('Unique Asset List'!V$4:V$59,MATCH($B14,_CompoundList,0))</f>
        <v>1</v>
      </c>
      <c r="AX14" s="382" t="n">
        <f aca="false">INDEX('Unique Asset List'!W$4:W$59,MATCH($B14,_CompoundList,0))</f>
        <v>1</v>
      </c>
      <c r="AY14" s="382" t="n">
        <f aca="false">INDEX('Unique Asset List'!X$4:X$59,MATCH($B14,_CompoundList,0))</f>
        <v>1</v>
      </c>
      <c r="AZ14" s="382" t="n">
        <f aca="false">INDEX('Unique Asset List'!Y$4:Y$59,MATCH($B14,_CompoundList,0))</f>
        <v>1</v>
      </c>
      <c r="BA14" s="382" t="n">
        <f aca="false">INDEX('Unique Asset List'!Z$4:Z$59,MATCH($B14,_CompoundList,0))</f>
        <v>1</v>
      </c>
      <c r="BB14" s="382" t="n">
        <f aca="false">INDEX('Unique Asset List'!AA$4:AA$59,MATCH($B14,_CompoundList,0))</f>
        <v>1</v>
      </c>
      <c r="BC14" s="382" t="n">
        <f aca="false">INDEX('Unique Asset List'!AB$4:AB$59,MATCH($B14,_CompoundList,0))</f>
        <v>1</v>
      </c>
      <c r="BD14" s="382" t="n">
        <f aca="false">INDEX('Unique Asset List'!$A$4:$A$76,MATCH(B14,'Unique Asset List'!$B$4:$B$76,0))</f>
        <v>8</v>
      </c>
      <c r="BE14" s="386" t="n">
        <f aca="false">IF(C14="",BH14/$BH$7,0)</f>
        <v>0.0189205031015868</v>
      </c>
      <c r="BF14" s="391" t="n">
        <f aca="false">INDEX('UK-Efficacy Acceptability'!$G$12:$G$56,MATCH($B14,'UK-Efficacy Acceptability'!$B$12:$B$56,0))</f>
        <v>1.4</v>
      </c>
      <c r="BG14" s="386" t="n">
        <f aca="false">BF14/$BF$7</f>
        <v>0.0228013029315961</v>
      </c>
      <c r="BH14" s="388" t="n">
        <f aca="false">BG14^$X$4</f>
        <v>0.00886032353944177</v>
      </c>
    </row>
    <row r="15" customFormat="false" ht="15" hidden="false" customHeight="false" outlineLevel="0" collapsed="false">
      <c r="A15" s="39" t="str">
        <f aca="false">$C$1</f>
        <v>UK</v>
      </c>
      <c r="B15" s="39" t="s">
        <v>14</v>
      </c>
      <c r="C15" s="372"/>
      <c r="D15" s="39" t="s">
        <v>584</v>
      </c>
      <c r="E15" s="39"/>
      <c r="F15" s="39" t="str">
        <f aca="false">INDEX('Unique Asset List'!$D$4:$D$59,MATCH(B15,_CompoundList,0))</f>
        <v>Ph3</v>
      </c>
      <c r="G15" s="373" t="n">
        <v>0</v>
      </c>
      <c r="H15" s="39" t="n">
        <v>2018</v>
      </c>
      <c r="I15" s="39" t="n">
        <v>6</v>
      </c>
      <c r="J15" s="374" t="n">
        <f aca="false">INDEX(PTRS!$D$6:$D$12,MATCH('4'!$F15,PTRS!$B$6:$B$12,0))</f>
        <v>0.585</v>
      </c>
      <c r="K15" s="186" t="n">
        <f aca="false">INDEX('Unique Asset List'!$I$4:$R$59,MATCH($B15,'Unique Asset List'!$B$4:$B$59,0),MATCH(K$8,'Unique Asset List'!$I$3:$R$3,0))</f>
        <v>0</v>
      </c>
      <c r="L15" s="186" t="n">
        <f aca="false">INDEX('Unique Asset List'!$I$4:$R$59,MATCH($B15,'Unique Asset List'!$B$4:$B$59,0),MATCH(L$8,'Unique Asset List'!$I$3:$R$3,0))</f>
        <v>0</v>
      </c>
      <c r="M15" s="186" t="n">
        <v>0.195</v>
      </c>
      <c r="N15" s="186" t="n">
        <f aca="false">INDEX('Unique Asset List'!$I$4:$R$59,MATCH($B15,'Unique Asset List'!$B$4:$B$59,0),MATCH(N$8,'Unique Asset List'!$I$3:$R$3,0))</f>
        <v>0.585</v>
      </c>
      <c r="O15" s="186" t="n">
        <f aca="false">INDEX('Unique Asset List'!$I$4:$R$59,MATCH($B15,'Unique Asset List'!$B$4:$B$59,0),MATCH(O$8,'Unique Asset List'!$I$3:$R$3,0))</f>
        <v>0.585</v>
      </c>
      <c r="P15" s="186" t="n">
        <f aca="false">INDEX('Unique Asset List'!$I$4:$R$59,MATCH($B15,'Unique Asset List'!$B$4:$B$59,0),MATCH(P$8,'Unique Asset List'!$I$3:$R$3,0))</f>
        <v>0.585</v>
      </c>
      <c r="Q15" s="186" t="n">
        <f aca="false">INDEX('Unique Asset List'!$I$4:$R$59,MATCH($B15,'Unique Asset List'!$B$4:$B$59,0),MATCH(Q$8,'Unique Asset List'!$I$3:$R$3,0))</f>
        <v>0.585</v>
      </c>
      <c r="R15" s="186" t="n">
        <f aca="false">INDEX('Unique Asset List'!$I$4:$R$59,MATCH($B15,'Unique Asset List'!$B$4:$B$59,0),MATCH(R$8,'Unique Asset List'!$I$3:$R$3,0))</f>
        <v>0.585</v>
      </c>
      <c r="S15" s="186" t="n">
        <f aca="false">INDEX('Unique Asset List'!$I$4:$R$59,MATCH($B15,'Unique Asset List'!$B$4:$B$59,0),MATCH(S$8,'Unique Asset List'!$I$3:$R$3,0))</f>
        <v>0</v>
      </c>
      <c r="T15" s="186"/>
      <c r="U15" s="186" t="n">
        <f aca="false">BE15/$BE$7</f>
        <v>1</v>
      </c>
      <c r="V15" s="186" t="n">
        <v>1</v>
      </c>
      <c r="W15" s="39" t="str">
        <f aca="false">INDEX('Unique Asset List'!$C$4:$C$76,MATCH($B15,'Unique Asset List'!$B$4:$B$76,0))</f>
        <v>ATAD</v>
      </c>
      <c r="X15" s="39" t="n">
        <f aca="false">INDEX('Unique Asset List'!$AC$4:$AI$100,MATCH($B15,'Unique Asset List'!$B$4:$B$100,0),MATCH($C$1,'Unique Asset List'!$AC$3:$AI$3,0))</f>
        <v>2023</v>
      </c>
      <c r="Y15" s="39" t="n">
        <f aca="false">INDEX('Unique Asset List'!$AJ$4:$AP$100,MATCH($B15,'Unique Asset List'!$B$4:$B$100,0),MATCH($C$1,'Unique Asset List'!$AJ$3:$AP$3,0))</f>
        <v>0.999999999999091</v>
      </c>
      <c r="Z15" s="39" t="n">
        <f aca="false">INDEX('Unique Asset List'!$AX$4:$BD$100,MATCH($B15,'Unique Asset List'!$B$4:$B$100,0),MATCH($C$1,'Unique Asset List'!$AX$3:$BD$3,0))</f>
        <v>2032</v>
      </c>
      <c r="AA15" s="39" t="n">
        <f aca="false">INDEX('Unique Asset List'!$BE$4:$BK$100,MATCH($B15,'Unique Asset List'!$B$4:$B$100,0),MATCH($C$1,'Unique Asset List'!$BE$3:$BK$3,0))</f>
        <v>1</v>
      </c>
      <c r="AB15" s="375" t="n">
        <f aca="false">INDEX('UK-Efficacy Acceptability'!$C$12:$C$52,MATCH($B15,'UK-Efficacy Acceptability'!$B$12:$B$52,0))</f>
        <v>1.8421798</v>
      </c>
      <c r="AC15" s="375" t="n">
        <f aca="false">INDEX('UK-Efficacy Acceptability'!$E$12:$E$52,MATCH($B15,'UK-Efficacy Acceptability'!$B$12:$B$52,0))</f>
        <v>1.0530454</v>
      </c>
      <c r="AD15" s="375" t="n">
        <f aca="false">INDEX('UK-Efficacy Acceptability'!$F$12:$F$52,MATCH($B15,'UK-Efficacy Acceptability'!$B$12:$B$52,0))</f>
        <v>0.26229095354</v>
      </c>
      <c r="AE15" s="376" t="n">
        <f aca="false">INDEX('Unique Asset List'!$CN$4:$CT$100,MATCH($B15,'Unique Asset List'!$B$4:$B$100,0),MATCH($C$1,'Unique Asset List'!$CN$3:$CT$3,0))</f>
        <v>0.05</v>
      </c>
      <c r="AF15" s="376" t="n">
        <f aca="false">INDEX('Unique Asset List'!$CU$4:$DA$100,MATCH($B15,'Unique Asset List'!$B$4:$B$100,0),MATCH($C$1,'Unique Asset List'!$CU$3:$DA$3,0))</f>
        <v>0.45</v>
      </c>
      <c r="AG15" s="376" t="n">
        <f aca="false">INDEX('Unique Asset List'!$BZ$4:$CF$100,MATCH($B15,'Unique Asset List'!$B$4:$B$100,0),MATCH($C$1,'Unique Asset List'!$BZ$3:$CF$3,0))</f>
        <v>0.05</v>
      </c>
      <c r="AH15" s="376" t="n">
        <f aca="false">INDEX('Unique Asset List'!$CG$4:$CM$100,MATCH($B15,'Unique Asset List'!$B$4:$B$100,0),MATCH($C$1,'Unique Asset List'!$CG$3:$CM$3,0))</f>
        <v>0.45</v>
      </c>
      <c r="AI15" s="377" t="n">
        <v>0.961879633498678</v>
      </c>
      <c r="AJ15" s="376" t="n">
        <f aca="false">INDEX('Unique Asset List'!$BL$4:$BR$100,MATCH($B15,'Unique Asset List'!$B$4:$B$100,0),MATCH($C$1,'Unique Asset List'!$BL$3:$BR$3,0))</f>
        <v>1.45420005709883</v>
      </c>
      <c r="AK15" s="376" t="n">
        <f aca="false">INDEX('Unique Asset List'!$BS$4:$BY$100,MATCH($B15,'Unique Asset List'!$B$4:$B$100,0),MATCH($C$1,'Unique Asset List'!$BS$3:$BY$3,0))</f>
        <v>-0.495005667380912</v>
      </c>
      <c r="AL15" s="39" t="n">
        <v>169</v>
      </c>
      <c r="AM15" s="378" t="n">
        <f aca="false">INDEX(Simulation!$B$6:$H$6,MATCH($A15,Simulation!$B$1:$H$1,0))*(1+AN15)^((DATE(X15,Y15,15)-DATE(2017,1,15))/365.5)</f>
        <v>3.5</v>
      </c>
      <c r="AN15" s="379" t="n">
        <v>0</v>
      </c>
      <c r="AO15" s="380" t="n">
        <v>0.1</v>
      </c>
      <c r="AP15" s="377" t="n">
        <v>0.82</v>
      </c>
      <c r="AQ15" s="379" t="n">
        <v>0</v>
      </c>
      <c r="AR15" s="377" t="n">
        <f aca="false">AP15</f>
        <v>0.82</v>
      </c>
      <c r="AS15" s="381" t="n">
        <v>1</v>
      </c>
      <c r="AT15" s="382" t="n">
        <f aca="false">INDEX('Unique Asset List'!S$4:S$59,MATCH($B15,_CompoundList,0))</f>
        <v>0</v>
      </c>
      <c r="AU15" s="382" t="n">
        <f aca="false">INDEX('Unique Asset List'!T$4:T$59,MATCH($B15,_CompoundList,0))</f>
        <v>0</v>
      </c>
      <c r="AV15" s="382" t="n">
        <f aca="false">INDEX('Unique Asset List'!U$4:U$59,MATCH($B15,_CompoundList,0))</f>
        <v>0</v>
      </c>
      <c r="AW15" s="382" t="n">
        <f aca="false">INDEX('Unique Asset List'!V$4:V$59,MATCH($B15,_CompoundList,0))</f>
        <v>0</v>
      </c>
      <c r="AX15" s="382" t="n">
        <f aca="false">INDEX('Unique Asset List'!W$4:W$59,MATCH($B15,_CompoundList,0))</f>
        <v>1</v>
      </c>
      <c r="AY15" s="382" t="n">
        <f aca="false">INDEX('Unique Asset List'!X$4:X$59,MATCH($B15,_CompoundList,0))</f>
        <v>1</v>
      </c>
      <c r="AZ15" s="382" t="n">
        <f aca="false">INDEX('Unique Asset List'!Y$4:Y$59,MATCH($B15,_CompoundList,0))</f>
        <v>0</v>
      </c>
      <c r="BA15" s="382" t="n">
        <f aca="false">INDEX('Unique Asset List'!Z$4:Z$59,MATCH($B15,_CompoundList,0))</f>
        <v>1</v>
      </c>
      <c r="BB15" s="382" t="n">
        <f aca="false">INDEX('Unique Asset List'!AA$4:AA$59,MATCH($B15,_CompoundList,0))</f>
        <v>0</v>
      </c>
      <c r="BC15" s="382" t="n">
        <f aca="false">INDEX('Unique Asset List'!AB$4:AB$59,MATCH($B15,_CompoundList,0))</f>
        <v>0</v>
      </c>
      <c r="BD15" s="382" t="n">
        <f aca="false">INDEX('Unique Asset List'!$A$4:$A$76,MATCH(B15,'Unique Asset List'!$B$4:$B$76,0))</f>
        <v>5</v>
      </c>
      <c r="BE15" s="386" t="n">
        <f aca="false">IF(C15="",BH15/$BH$7,0)</f>
        <v>0.0490539748449207</v>
      </c>
      <c r="BF15" s="391" t="n">
        <f aca="false">INDEX('UK-Efficacy Acceptability'!$G$12:$G$56,MATCH($B15,'UK-Efficacy Acceptability'!$B$12:$B$56,0))</f>
        <v>3</v>
      </c>
      <c r="BG15" s="386" t="n">
        <f aca="false">BF15/$BF$7</f>
        <v>0.0488599348534202</v>
      </c>
      <c r="BH15" s="388" t="n">
        <f aca="false">BG15^$X$4</f>
        <v>0.0229715925463517</v>
      </c>
    </row>
    <row r="16" customFormat="false" ht="15" hidden="false" customHeight="false" outlineLevel="0" collapsed="false">
      <c r="A16" s="39" t="str">
        <f aca="false">$C$1</f>
        <v>UK</v>
      </c>
      <c r="B16" s="39" t="s">
        <v>12</v>
      </c>
      <c r="C16" s="372"/>
      <c r="D16" s="39" t="s">
        <v>582</v>
      </c>
      <c r="E16" s="39"/>
      <c r="F16" s="39" t="str">
        <f aca="false">INDEX('Unique Asset List'!$D$4:$D$59,MATCH(B16,_CompoundList,0))</f>
        <v>Ph2b</v>
      </c>
      <c r="G16" s="373" t="n">
        <v>0</v>
      </c>
      <c r="H16" s="39" t="n">
        <v>2018</v>
      </c>
      <c r="I16" s="39" t="n">
        <v>6</v>
      </c>
      <c r="J16" s="374" t="n">
        <f aca="false">INDEX(PTRS!$D$6:$D$12,MATCH('4'!$F16,PTRS!$B$6:$B$12,0))</f>
        <v>0.4095</v>
      </c>
      <c r="K16" s="186" t="n">
        <f aca="false">INDEX('Unique Asset List'!$I$4:$R$59,MATCH($B16,'Unique Asset List'!$B$4:$B$59,0),MATCH(K$8,'Unique Asset List'!$I$3:$R$3,0))</f>
        <v>0</v>
      </c>
      <c r="L16" s="186" t="n">
        <f aca="false">INDEX('Unique Asset List'!$I$4:$R$59,MATCH($B16,'Unique Asset List'!$B$4:$B$59,0),MATCH(L$8,'Unique Asset List'!$I$3:$R$3,0))</f>
        <v>0</v>
      </c>
      <c r="M16" s="186" t="n">
        <v>0.1365</v>
      </c>
      <c r="N16" s="186" t="n">
        <f aca="false">INDEX('Unique Asset List'!$I$4:$R$59,MATCH($B16,'Unique Asset List'!$B$4:$B$59,0),MATCH(N$8,'Unique Asset List'!$I$3:$R$3,0))</f>
        <v>0.4095</v>
      </c>
      <c r="O16" s="186" t="n">
        <f aca="false">INDEX('Unique Asset List'!$I$4:$R$59,MATCH($B16,'Unique Asset List'!$B$4:$B$59,0),MATCH(O$8,'Unique Asset List'!$I$3:$R$3,0))</f>
        <v>0.4095</v>
      </c>
      <c r="P16" s="186" t="n">
        <f aca="false">INDEX('Unique Asset List'!$I$4:$R$59,MATCH($B16,'Unique Asset List'!$B$4:$B$59,0),MATCH(P$8,'Unique Asset List'!$I$3:$R$3,0))</f>
        <v>0.4095</v>
      </c>
      <c r="Q16" s="186" t="n">
        <f aca="false">INDEX('Unique Asset List'!$I$4:$R$59,MATCH($B16,'Unique Asset List'!$B$4:$B$59,0),MATCH(Q$8,'Unique Asset List'!$I$3:$R$3,0))</f>
        <v>0.4095</v>
      </c>
      <c r="R16" s="186" t="n">
        <f aca="false">INDEX('Unique Asset List'!$I$4:$R$59,MATCH($B16,'Unique Asset List'!$B$4:$B$59,0),MATCH(R$8,'Unique Asset List'!$I$3:$R$3,0))</f>
        <v>0.4095</v>
      </c>
      <c r="S16" s="186" t="n">
        <f aca="false">INDEX('Unique Asset List'!$I$4:$R$59,MATCH($B16,'Unique Asset List'!$B$4:$B$59,0),MATCH(S$8,'Unique Asset List'!$I$3:$R$3,0))</f>
        <v>0</v>
      </c>
      <c r="T16" s="186"/>
      <c r="U16" s="186" t="n">
        <f aca="false">BE16/$BE$7</f>
        <v>1</v>
      </c>
      <c r="V16" s="186" t="n">
        <v>1</v>
      </c>
      <c r="W16" s="39" t="str">
        <f aca="false">INDEX('Unique Asset List'!$C$4:$C$76,MATCH($B16,'Unique Asset List'!$B$4:$B$76,0))</f>
        <v>NMDA</v>
      </c>
      <c r="X16" s="39" t="n">
        <f aca="false">INDEX('Unique Asset List'!$AC$4:$AI$100,MATCH($B16,'Unique Asset List'!$B$4:$B$100,0),MATCH($C$1,'Unique Asset List'!$AC$3:$AI$3,0))</f>
        <v>2024</v>
      </c>
      <c r="Y16" s="39" t="n">
        <f aca="false">INDEX('Unique Asset List'!$AJ$4:$AP$100,MATCH($B16,'Unique Asset List'!$B$4:$B$100,0),MATCH($C$1,'Unique Asset List'!$AJ$3:$AP$3,0))</f>
        <v>3</v>
      </c>
      <c r="Z16" s="39" t="n">
        <f aca="false">INDEX('Unique Asset List'!$AX$4:$BD$100,MATCH($B16,'Unique Asset List'!$B$4:$B$100,0),MATCH($C$1,'Unique Asset List'!$AX$3:$BD$3,0))</f>
        <v>2033</v>
      </c>
      <c r="AA16" s="39" t="n">
        <f aca="false">INDEX('Unique Asset List'!$BE$4:$BK$100,MATCH($B16,'Unique Asset List'!$B$4:$B$100,0),MATCH($C$1,'Unique Asset List'!$BE$3:$BK$3,0))</f>
        <v>3</v>
      </c>
      <c r="AB16" s="375" t="n">
        <f aca="false">INDEX('UK-Efficacy Acceptability'!$C$12:$C$52,MATCH($B16,'UK-Efficacy Acceptability'!$B$12:$B$52,0))</f>
        <v>2.090078</v>
      </c>
      <c r="AC16" s="375" t="n">
        <f aca="false">INDEX('UK-Efficacy Acceptability'!$E$12:$E$52,MATCH($B16,'UK-Efficacy Acceptability'!$B$12:$B$52,0))</f>
        <v>0.9341216</v>
      </c>
      <c r="AD16" s="375" t="n">
        <f aca="false">INDEX('UK-Efficacy Acceptability'!$F$12:$F$52,MATCH($B16,'UK-Efficacy Acceptability'!$B$12:$B$52,0))</f>
        <v>0.38188783578</v>
      </c>
      <c r="AE16" s="376" t="n">
        <f aca="false">INDEX('Unique Asset List'!$CN$4:$CT$100,MATCH($B16,'Unique Asset List'!$B$4:$B$100,0),MATCH($C$1,'Unique Asset List'!$CN$3:$CT$3,0))</f>
        <v>0.06</v>
      </c>
      <c r="AF16" s="376" t="n">
        <f aca="false">INDEX('Unique Asset List'!$CU$4:$DA$100,MATCH($B16,'Unique Asset List'!$B$4:$B$100,0),MATCH($C$1,'Unique Asset List'!$CU$3:$DA$3,0))</f>
        <v>0.45</v>
      </c>
      <c r="AG16" s="376" t="n">
        <f aca="false">INDEX('Unique Asset List'!$BZ$4:$CF$100,MATCH($B16,'Unique Asset List'!$B$4:$B$100,0),MATCH($C$1,'Unique Asset List'!$BZ$3:$CF$3,0))</f>
        <v>0.06</v>
      </c>
      <c r="AH16" s="376" t="n">
        <f aca="false">INDEX('Unique Asset List'!$CG$4:$CM$100,MATCH($B16,'Unique Asset List'!$B$4:$B$100,0),MATCH($C$1,'Unique Asset List'!$CG$3:$CM$3,0))</f>
        <v>0.45</v>
      </c>
      <c r="AI16" s="377" t="n">
        <v>0.961879633498678</v>
      </c>
      <c r="AJ16" s="376" t="n">
        <f aca="false">INDEX('Unique Asset List'!$BL$4:$BR$100,MATCH($B16,'Unique Asset List'!$B$4:$B$100,0),MATCH($C$1,'Unique Asset List'!$BL$3:$BR$3,0))</f>
        <v>1.45420005709883</v>
      </c>
      <c r="AK16" s="376" t="n">
        <f aca="false">INDEX('Unique Asset List'!$BS$4:$BY$100,MATCH($B16,'Unique Asset List'!$B$4:$B$100,0),MATCH($C$1,'Unique Asset List'!$BS$3:$BY$3,0))</f>
        <v>-0.495005667380912</v>
      </c>
      <c r="AL16" s="39" t="n">
        <v>169</v>
      </c>
      <c r="AM16" s="378" t="n">
        <f aca="false">INDEX(Simulation!$B$6:$H$6,MATCH($A16,Simulation!$B$1:$H$1,0))*(1+AN16)^((DATE(X16,Y16,15)-DATE(2017,1,15))/365.5)</f>
        <v>3.5</v>
      </c>
      <c r="AN16" s="379" t="n">
        <v>0</v>
      </c>
      <c r="AO16" s="380" t="n">
        <v>0.1</v>
      </c>
      <c r="AP16" s="377" t="n">
        <v>0.82</v>
      </c>
      <c r="AQ16" s="379" t="n">
        <v>0</v>
      </c>
      <c r="AR16" s="377" t="n">
        <f aca="false">AP16</f>
        <v>0.82</v>
      </c>
      <c r="AS16" s="381" t="n">
        <v>1</v>
      </c>
      <c r="AT16" s="382" t="n">
        <f aca="false">INDEX('Unique Asset List'!S$4:S$59,MATCH($B16,_CompoundList,0))</f>
        <v>0</v>
      </c>
      <c r="AU16" s="382" t="n">
        <f aca="false">INDEX('Unique Asset List'!T$4:T$59,MATCH($B16,_CompoundList,0))</f>
        <v>0</v>
      </c>
      <c r="AV16" s="382" t="n">
        <f aca="false">INDEX('Unique Asset List'!U$4:U$59,MATCH($B16,_CompoundList,0))</f>
        <v>0</v>
      </c>
      <c r="AW16" s="382" t="n">
        <f aca="false">INDEX('Unique Asset List'!V$4:V$59,MATCH($B16,_CompoundList,0))</f>
        <v>0</v>
      </c>
      <c r="AX16" s="382" t="n">
        <f aca="false">INDEX('Unique Asset List'!W$4:W$59,MATCH($B16,_CompoundList,0))</f>
        <v>0</v>
      </c>
      <c r="AY16" s="382" t="n">
        <f aca="false">INDEX('Unique Asset List'!X$4:X$59,MATCH($B16,_CompoundList,0))</f>
        <v>1</v>
      </c>
      <c r="AZ16" s="382" t="n">
        <f aca="false">INDEX('Unique Asset List'!Y$4:Y$59,MATCH($B16,_CompoundList,0))</f>
        <v>1</v>
      </c>
      <c r="BA16" s="382" t="n">
        <f aca="false">INDEX('Unique Asset List'!Z$4:Z$59,MATCH($B16,_CompoundList,0))</f>
        <v>1</v>
      </c>
      <c r="BB16" s="382" t="n">
        <f aca="false">INDEX('Unique Asset List'!AA$4:AA$59,MATCH($B16,_CompoundList,0))</f>
        <v>1</v>
      </c>
      <c r="BC16" s="382" t="n">
        <f aca="false">INDEX('Unique Asset List'!AB$4:AB$59,MATCH($B16,_CompoundList,0))</f>
        <v>0</v>
      </c>
      <c r="BD16" s="382" t="n">
        <f aca="false">INDEX('Unique Asset List'!$A$4:$A$76,MATCH(B16,'Unique Asset List'!$B$4:$B$76,0))</f>
        <v>4</v>
      </c>
      <c r="BE16" s="386" t="n">
        <f aca="false">IF(C16="",BH16/$BH$7,0)</f>
        <v>0.0490539748449207</v>
      </c>
      <c r="BF16" s="391" t="n">
        <f aca="false">INDEX('UK-Efficacy Acceptability'!$G$12:$G$56,MATCH($B16,'UK-Efficacy Acceptability'!$B$12:$B$56,0))</f>
        <v>3</v>
      </c>
      <c r="BG16" s="386" t="n">
        <f aca="false">BF16/$BF$7</f>
        <v>0.0488599348534202</v>
      </c>
      <c r="BH16" s="388" t="n">
        <f aca="false">BG16^$X$4</f>
        <v>0.0229715925463517</v>
      </c>
    </row>
    <row r="17" customFormat="false" ht="15" hidden="false" customHeight="false" outlineLevel="0" collapsed="false">
      <c r="A17" s="39" t="str">
        <f aca="false">$C$1</f>
        <v>UK</v>
      </c>
      <c r="B17" s="39" t="s">
        <v>38</v>
      </c>
      <c r="C17" s="372"/>
      <c r="D17" s="39" t="s">
        <v>616</v>
      </c>
      <c r="E17" s="39"/>
      <c r="F17" s="39" t="str">
        <f aca="false">INDEX('Unique Asset List'!$D$4:$D$59,MATCH(B17,_CompoundList,0))</f>
        <v>Ph2a</v>
      </c>
      <c r="G17" s="373" t="n">
        <v>0</v>
      </c>
      <c r="H17" s="39" t="n">
        <v>2018</v>
      </c>
      <c r="I17" s="39" t="n">
        <v>6</v>
      </c>
      <c r="J17" s="374" t="n">
        <f aca="false">INDEX(PTRS!$D$6:$D$12,MATCH('4'!$F17,PTRS!$B$6:$B$12,0))</f>
        <v>0.1638</v>
      </c>
      <c r="K17" s="186" t="n">
        <f aca="false">INDEX('Unique Asset List'!$I$4:$R$59,MATCH($B17,'Unique Asset List'!$B$4:$B$59,0),MATCH(K$8,'Unique Asset List'!$I$3:$R$3,0))</f>
        <v>0</v>
      </c>
      <c r="L17" s="186" t="n">
        <f aca="false">INDEX('Unique Asset List'!$I$4:$R$59,MATCH($B17,'Unique Asset List'!$B$4:$B$59,0),MATCH(L$8,'Unique Asset List'!$I$3:$R$3,0))</f>
        <v>0</v>
      </c>
      <c r="M17" s="186" t="n">
        <v>0.0546</v>
      </c>
      <c r="N17" s="186" t="n">
        <f aca="false">INDEX('Unique Asset List'!$I$4:$R$59,MATCH($B17,'Unique Asset List'!$B$4:$B$59,0),MATCH(N$8,'Unique Asset List'!$I$3:$R$3,0))</f>
        <v>0.1638</v>
      </c>
      <c r="O17" s="186" t="n">
        <f aca="false">INDEX('Unique Asset List'!$I$4:$R$59,MATCH($B17,'Unique Asset List'!$B$4:$B$59,0),MATCH(O$8,'Unique Asset List'!$I$3:$R$3,0))</f>
        <v>0.1638</v>
      </c>
      <c r="P17" s="186" t="n">
        <f aca="false">INDEX('Unique Asset List'!$I$4:$R$59,MATCH($B17,'Unique Asset List'!$B$4:$B$59,0),MATCH(P$8,'Unique Asset List'!$I$3:$R$3,0))</f>
        <v>0.1638</v>
      </c>
      <c r="Q17" s="186" t="n">
        <f aca="false">INDEX('Unique Asset List'!$I$4:$R$59,MATCH($B17,'Unique Asset List'!$B$4:$B$59,0),MATCH(Q$8,'Unique Asset List'!$I$3:$R$3,0))</f>
        <v>0.1638</v>
      </c>
      <c r="R17" s="186" t="n">
        <f aca="false">INDEX('Unique Asset List'!$I$4:$R$59,MATCH($B17,'Unique Asset List'!$B$4:$B$59,0),MATCH(R$8,'Unique Asset List'!$I$3:$R$3,0))</f>
        <v>0.1638</v>
      </c>
      <c r="S17" s="186" t="n">
        <f aca="false">INDEX('Unique Asset List'!$I$4:$R$59,MATCH($B17,'Unique Asset List'!$B$4:$B$59,0),MATCH(S$8,'Unique Asset List'!$I$3:$R$3,0))</f>
        <v>1</v>
      </c>
      <c r="T17" s="186"/>
      <c r="U17" s="186" t="n">
        <f aca="false">BE17/$BE$7</f>
        <v>1</v>
      </c>
      <c r="V17" s="186" t="n">
        <v>1</v>
      </c>
      <c r="W17" s="39" t="str">
        <f aca="false">INDEX('Unique Asset List'!$C$4:$C$76,MATCH($B17,'Unique Asset List'!$B$4:$B$76,0))</f>
        <v>NMDA</v>
      </c>
      <c r="X17" s="39" t="n">
        <f aca="false">INDEX('Unique Asset List'!$AC$4:$AI$100,MATCH($B17,'Unique Asset List'!$B$4:$B$100,0),MATCH($C$1,'Unique Asset List'!$AC$3:$AI$3,0))</f>
        <v>2024</v>
      </c>
      <c r="Y17" s="39" t="n">
        <f aca="false">INDEX('Unique Asset List'!$AJ$4:$AP$100,MATCH($B17,'Unique Asset List'!$B$4:$B$100,0),MATCH($C$1,'Unique Asset List'!$AJ$3:$AP$3,0))</f>
        <v>6.99999999999909</v>
      </c>
      <c r="Z17" s="39" t="n">
        <f aca="false">INDEX('Unique Asset List'!$AX$4:$BD$100,MATCH($B17,'Unique Asset List'!$B$4:$B$100,0),MATCH($C$1,'Unique Asset List'!$AX$3:$BD$3,0))</f>
        <v>2034</v>
      </c>
      <c r="AA17" s="39" t="n">
        <f aca="false">INDEX('Unique Asset List'!$BE$4:$BK$100,MATCH($B17,'Unique Asset List'!$B$4:$B$100,0),MATCH($C$1,'Unique Asset List'!$BE$3:$BK$3,0))</f>
        <v>7</v>
      </c>
      <c r="AB17" s="375" t="n">
        <f aca="false">INDEX('UK-Efficacy Acceptability'!$C$12:$C$52,MATCH($B17,'UK-Efficacy Acceptability'!$B$12:$B$52,0))</f>
        <v>1.9658198</v>
      </c>
      <c r="AC17" s="375" t="n">
        <f aca="false">INDEX('UK-Efficacy Acceptability'!$E$12:$E$52,MATCH($B17,'UK-Efficacy Acceptability'!$B$12:$B$52,0))</f>
        <v>0.9341216</v>
      </c>
      <c r="AD17" s="375" t="n">
        <f aca="false">INDEX('UK-Efficacy Acceptability'!$F$12:$F$52,MATCH($B17,'UK-Efficacy Acceptability'!$B$12:$B$52,0))</f>
        <v>0.38188783578</v>
      </c>
      <c r="AE17" s="376" t="n">
        <f aca="false">INDEX('Unique Asset List'!$CN$4:$CT$100,MATCH($B17,'Unique Asset List'!$B$4:$B$100,0),MATCH($C$1,'Unique Asset List'!$CN$3:$CT$3,0))</f>
        <v>0.06</v>
      </c>
      <c r="AF17" s="376" t="n">
        <f aca="false">INDEX('Unique Asset List'!$CU$4:$DA$100,MATCH($B17,'Unique Asset List'!$B$4:$B$100,0),MATCH($C$1,'Unique Asset List'!$CU$3:$DA$3,0))</f>
        <v>0.45</v>
      </c>
      <c r="AG17" s="376" t="n">
        <f aca="false">INDEX('Unique Asset List'!$BZ$4:$CF$100,MATCH($B17,'Unique Asset List'!$B$4:$B$100,0),MATCH($C$1,'Unique Asset List'!$BZ$3:$CF$3,0))</f>
        <v>0.06</v>
      </c>
      <c r="AH17" s="376" t="n">
        <f aca="false">INDEX('Unique Asset List'!$CG$4:$CM$100,MATCH($B17,'Unique Asset List'!$B$4:$B$100,0),MATCH($C$1,'Unique Asset List'!$CG$3:$CM$3,0))</f>
        <v>0.45</v>
      </c>
      <c r="AI17" s="377" t="n">
        <v>0.961879633498678</v>
      </c>
      <c r="AJ17" s="376" t="n">
        <f aca="false">INDEX('Unique Asset List'!$BL$4:$BR$100,MATCH($B17,'Unique Asset List'!$B$4:$B$100,0),MATCH($C$1,'Unique Asset List'!$BL$3:$BR$3,0))</f>
        <v>1.45420005709883</v>
      </c>
      <c r="AK17" s="376" t="n">
        <f aca="false">INDEX('Unique Asset List'!$BS$4:$BY$100,MATCH($B17,'Unique Asset List'!$B$4:$B$100,0),MATCH($C$1,'Unique Asset List'!$BS$3:$BY$3,0))</f>
        <v>-0.495005667380912</v>
      </c>
      <c r="AL17" s="39" t="n">
        <v>169</v>
      </c>
      <c r="AM17" s="378" t="n">
        <f aca="false">INDEX(Simulation!$B$6:$H$6,MATCH($A17,Simulation!$B$1:$H$1,0))*(1+AN17)^((DATE(X17,Y17,15)-DATE(2017,1,15))/365.5)</f>
        <v>3.5</v>
      </c>
      <c r="AN17" s="379" t="n">
        <v>0</v>
      </c>
      <c r="AO17" s="380" t="n">
        <v>0.1</v>
      </c>
      <c r="AP17" s="377" t="n">
        <v>0.82</v>
      </c>
      <c r="AQ17" s="379" t="n">
        <v>0</v>
      </c>
      <c r="AR17" s="377" t="n">
        <f aca="false">AP17</f>
        <v>0.82</v>
      </c>
      <c r="AS17" s="381" t="n">
        <v>1</v>
      </c>
      <c r="AT17" s="382" t="n">
        <f aca="false">INDEX('Unique Asset List'!S$4:S$59,MATCH($B17,_CompoundList,0))</f>
        <v>0</v>
      </c>
      <c r="AU17" s="382" t="n">
        <f aca="false">INDEX('Unique Asset List'!T$4:T$59,MATCH($B17,_CompoundList,0))</f>
        <v>0</v>
      </c>
      <c r="AV17" s="382" t="n">
        <f aca="false">INDEX('Unique Asset List'!U$4:U$59,MATCH($B17,_CompoundList,0))</f>
        <v>0</v>
      </c>
      <c r="AW17" s="382" t="n">
        <f aca="false">INDEX('Unique Asset List'!V$4:V$59,MATCH($B17,_CompoundList,0))</f>
        <v>0</v>
      </c>
      <c r="AX17" s="382" t="n">
        <f aca="false">INDEX('Unique Asset List'!W$4:W$59,MATCH($B17,_CompoundList,0))</f>
        <v>0</v>
      </c>
      <c r="AY17" s="382" t="n">
        <f aca="false">INDEX('Unique Asset List'!X$4:X$59,MATCH($B17,_CompoundList,0))</f>
        <v>0</v>
      </c>
      <c r="AZ17" s="382" t="n">
        <f aca="false">INDEX('Unique Asset List'!Y$4:Y$59,MATCH($B17,_CompoundList,0))</f>
        <v>0</v>
      </c>
      <c r="BA17" s="382" t="n">
        <f aca="false">INDEX('Unique Asset List'!Z$4:Z$59,MATCH($B17,_CompoundList,0))</f>
        <v>1</v>
      </c>
      <c r="BB17" s="382" t="n">
        <f aca="false">INDEX('Unique Asset List'!AA$4:AA$59,MATCH($B17,_CompoundList,0))</f>
        <v>1</v>
      </c>
      <c r="BC17" s="382" t="n">
        <f aca="false">INDEX('Unique Asset List'!AB$4:AB$59,MATCH($B17,_CompoundList,0))</f>
        <v>0</v>
      </c>
      <c r="BD17" s="382" t="n">
        <f aca="false">INDEX('Unique Asset List'!$A$4:$A$76,MATCH(B17,'Unique Asset List'!$B$4:$B$76,0))</f>
        <v>36</v>
      </c>
      <c r="BE17" s="386" t="n">
        <f aca="false">IF(C17="",BH17/$BH$7,0)</f>
        <v>0.0490539748449207</v>
      </c>
      <c r="BF17" s="391" t="n">
        <f aca="false">INDEX('UK-Efficacy Acceptability'!$G$12:$G$56,MATCH($B17,'UK-Efficacy Acceptability'!$B$12:$B$56,0))</f>
        <v>3</v>
      </c>
      <c r="BG17" s="386" t="n">
        <f aca="false">BF17/$BF$7</f>
        <v>0.0488599348534202</v>
      </c>
      <c r="BH17" s="388" t="n">
        <f aca="false">BG17^$X$4</f>
        <v>0.0229715925463517</v>
      </c>
    </row>
    <row r="18" customFormat="false" ht="15" hidden="false" customHeight="false" outlineLevel="0" collapsed="false">
      <c r="A18" s="39" t="str">
        <f aca="false">$C$1</f>
        <v>UK</v>
      </c>
      <c r="B18" s="39" t="s">
        <v>40</v>
      </c>
      <c r="C18" s="372"/>
      <c r="D18" s="39" t="s">
        <v>577</v>
      </c>
      <c r="E18" s="39"/>
      <c r="F18" s="39" t="str">
        <f aca="false">INDEX('Unique Asset List'!$D$4:$D$59,MATCH(B18,_CompoundList,0))</f>
        <v>Ph3</v>
      </c>
      <c r="G18" s="373" t="n">
        <v>0</v>
      </c>
      <c r="H18" s="39" t="n">
        <v>2018</v>
      </c>
      <c r="I18" s="39" t="n">
        <v>6</v>
      </c>
      <c r="J18" s="374" t="n">
        <f aca="false">INDEX(PTRS!$D$6:$D$12,MATCH('4'!$F18,PTRS!$B$6:$B$12,0))</f>
        <v>0.585</v>
      </c>
      <c r="K18" s="186" t="n">
        <f aca="false">INDEX('Unique Asset List'!$I$4:$R$59,MATCH($B18,'Unique Asset List'!$B$4:$B$59,0),MATCH(K$8,'Unique Asset List'!$I$3:$R$3,0))</f>
        <v>0</v>
      </c>
      <c r="L18" s="186" t="n">
        <f aca="false">INDEX('Unique Asset List'!$I$4:$R$59,MATCH($B18,'Unique Asset List'!$B$4:$B$59,0),MATCH(L$8,'Unique Asset List'!$I$3:$R$3,0))</f>
        <v>1</v>
      </c>
      <c r="M18" s="186" t="n">
        <v>0.4095</v>
      </c>
      <c r="N18" s="186" t="n">
        <f aca="false">INDEX('Unique Asset List'!$I$4:$R$59,MATCH($B18,'Unique Asset List'!$B$4:$B$59,0),MATCH(N$8,'Unique Asset List'!$I$3:$R$3,0))</f>
        <v>0.4</v>
      </c>
      <c r="O18" s="186" t="n">
        <f aca="false">INDEX('Unique Asset List'!$I$4:$R$59,MATCH($B18,'Unique Asset List'!$B$4:$B$59,0),MATCH(O$8,'Unique Asset List'!$I$3:$R$3,0))</f>
        <v>0</v>
      </c>
      <c r="P18" s="186" t="n">
        <f aca="false">INDEX('Unique Asset List'!$I$4:$R$59,MATCH($B18,'Unique Asset List'!$B$4:$B$59,0),MATCH(P$8,'Unique Asset List'!$I$3:$R$3,0))</f>
        <v>1</v>
      </c>
      <c r="Q18" s="186" t="n">
        <f aca="false">INDEX('Unique Asset List'!$I$4:$R$59,MATCH($B18,'Unique Asset List'!$B$4:$B$59,0),MATCH(Q$8,'Unique Asset List'!$I$3:$R$3,0))</f>
        <v>0</v>
      </c>
      <c r="R18" s="186" t="n">
        <f aca="false">INDEX('Unique Asset List'!$I$4:$R$59,MATCH($B18,'Unique Asset List'!$B$4:$B$59,0),MATCH(R$8,'Unique Asset List'!$I$3:$R$3,0))</f>
        <v>1</v>
      </c>
      <c r="S18" s="186" t="n">
        <f aca="false">INDEX('Unique Asset List'!$I$4:$R$59,MATCH($B18,'Unique Asset List'!$B$4:$B$59,0),MATCH(S$8,'Unique Asset List'!$I$3:$R$3,0))</f>
        <v>0</v>
      </c>
      <c r="T18" s="186"/>
      <c r="U18" s="186" t="n">
        <f aca="false">BE18/$BE$7</f>
        <v>1</v>
      </c>
      <c r="V18" s="186" t="n">
        <v>1</v>
      </c>
      <c r="W18" s="39" t="str">
        <f aca="false">INDEX('Unique Asset List'!$C$4:$C$76,MATCH($B18,'Unique Asset List'!$B$4:$B$76,0))</f>
        <v>OX2</v>
      </c>
      <c r="X18" s="39" t="n">
        <f aca="false">INDEX('Unique Asset List'!$AC$4:$AI$100,MATCH($B18,'Unique Asset List'!$B$4:$B$100,0),MATCH($C$1,'Unique Asset List'!$AC$3:$AI$3,0))</f>
        <v>2024</v>
      </c>
      <c r="Y18" s="39" t="n">
        <f aca="false">INDEX('Unique Asset List'!$AJ$4:$AP$100,MATCH($B18,'Unique Asset List'!$B$4:$B$100,0),MATCH($C$1,'Unique Asset List'!$AJ$3:$AP$3,0))</f>
        <v>11.0000000000009</v>
      </c>
      <c r="Z18" s="39" t="n">
        <f aca="false">INDEX('Unique Asset List'!$AX$4:$BD$100,MATCH($B18,'Unique Asset List'!$B$4:$B$100,0),MATCH($C$1,'Unique Asset List'!$AX$3:$BD$3,0))</f>
        <v>2034</v>
      </c>
      <c r="AA18" s="39" t="n">
        <f aca="false">INDEX('Unique Asset List'!$BE$4:$BK$100,MATCH($B18,'Unique Asset List'!$B$4:$B$100,0),MATCH($C$1,'Unique Asset List'!$BE$3:$BK$3,0))</f>
        <v>10</v>
      </c>
      <c r="AB18" s="375" t="n">
        <f aca="false">INDEX('UK-Efficacy Acceptability'!$C$12:$C$52,MATCH($B18,'UK-Efficacy Acceptability'!$B$12:$B$52,0))</f>
        <v>2.0931128</v>
      </c>
      <c r="AC18" s="375" t="n">
        <f aca="false">INDEX('UK-Efficacy Acceptability'!$E$12:$E$52,MATCH($B18,'UK-Efficacy Acceptability'!$B$12:$B$52,0))</f>
        <v>1.0107268</v>
      </c>
      <c r="AD18" s="375" t="n">
        <f aca="false">INDEX('UK-Efficacy Acceptability'!$F$12:$F$52,MATCH($B18,'UK-Efficacy Acceptability'!$B$12:$B$52,0))</f>
        <v>0.38188783578</v>
      </c>
      <c r="AE18" s="376" t="n">
        <f aca="false">INDEX('Unique Asset List'!$CN$4:$CT$100,MATCH($B18,'Unique Asset List'!$B$4:$B$100,0),MATCH($C$1,'Unique Asset List'!$CN$3:$CT$3,0))</f>
        <v>0.05</v>
      </c>
      <c r="AF18" s="376" t="n">
        <f aca="false">INDEX('Unique Asset List'!$CU$4:$DA$100,MATCH($B18,'Unique Asset List'!$B$4:$B$100,0),MATCH($C$1,'Unique Asset List'!$CU$3:$DA$3,0))</f>
        <v>0.45</v>
      </c>
      <c r="AG18" s="376" t="n">
        <f aca="false">INDEX('Unique Asset List'!$BZ$4:$CF$100,MATCH($B18,'Unique Asset List'!$B$4:$B$100,0),MATCH($C$1,'Unique Asset List'!$BZ$3:$CF$3,0))</f>
        <v>0.05</v>
      </c>
      <c r="AH18" s="376" t="n">
        <f aca="false">INDEX('Unique Asset List'!$CG$4:$CM$100,MATCH($B18,'Unique Asset List'!$B$4:$B$100,0),MATCH($C$1,'Unique Asset List'!$CG$3:$CM$3,0))</f>
        <v>0.45</v>
      </c>
      <c r="AI18" s="377" t="n">
        <v>0.961879633498678</v>
      </c>
      <c r="AJ18" s="376" t="n">
        <f aca="false">INDEX('Unique Asset List'!$BL$4:$BR$100,MATCH($B18,'Unique Asset List'!$B$4:$B$100,0),MATCH($C$1,'Unique Asset List'!$BL$3:$BR$3,0))</f>
        <v>1.45420005709883</v>
      </c>
      <c r="AK18" s="376" t="n">
        <f aca="false">INDEX('Unique Asset List'!$BS$4:$BY$100,MATCH($B18,'Unique Asset List'!$B$4:$B$100,0),MATCH($C$1,'Unique Asset List'!$BS$3:$BY$3,0))</f>
        <v>-0.495005667380912</v>
      </c>
      <c r="AL18" s="39" t="n">
        <v>169</v>
      </c>
      <c r="AM18" s="378" t="n">
        <f aca="false">INDEX(Simulation!$B$6:$H$6,MATCH($A18,Simulation!$B$1:$H$1,0))*(1+AN18)^((DATE(X18,Y18,15)-DATE(2017,1,15))/365.5)</f>
        <v>3.5</v>
      </c>
      <c r="AN18" s="379" t="n">
        <v>0</v>
      </c>
      <c r="AO18" s="380" t="n">
        <v>0.1</v>
      </c>
      <c r="AP18" s="377" t="n">
        <v>0.82</v>
      </c>
      <c r="AQ18" s="379" t="n">
        <v>0</v>
      </c>
      <c r="AR18" s="377" t="n">
        <f aca="false">AP18</f>
        <v>0.82</v>
      </c>
      <c r="AS18" s="381" t="n">
        <v>1</v>
      </c>
      <c r="AT18" s="382" t="n">
        <f aca="false">INDEX('Unique Asset List'!S$4:S$59,MATCH($B18,_CompoundList,0))</f>
        <v>0</v>
      </c>
      <c r="AU18" s="382" t="n">
        <f aca="false">INDEX('Unique Asset List'!T$4:T$59,MATCH($B18,_CompoundList,0))</f>
        <v>1</v>
      </c>
      <c r="AV18" s="382" t="n">
        <f aca="false">INDEX('Unique Asset List'!U$4:U$59,MATCH($B18,_CompoundList,0))</f>
        <v>0</v>
      </c>
      <c r="AW18" s="382" t="n">
        <f aca="false">INDEX('Unique Asset List'!V$4:V$59,MATCH($B18,_CompoundList,0))</f>
        <v>1</v>
      </c>
      <c r="AX18" s="382" t="n">
        <f aca="false">INDEX('Unique Asset List'!W$4:W$59,MATCH($B18,_CompoundList,0))</f>
        <v>0</v>
      </c>
      <c r="AY18" s="382" t="n">
        <f aca="false">INDEX('Unique Asset List'!X$4:X$59,MATCH($B18,_CompoundList,0))</f>
        <v>1</v>
      </c>
      <c r="AZ18" s="382" t="n">
        <f aca="false">INDEX('Unique Asset List'!Y$4:Y$59,MATCH($B18,_CompoundList,0))</f>
        <v>0</v>
      </c>
      <c r="BA18" s="382" t="n">
        <f aca="false">INDEX('Unique Asset List'!Z$4:Z$59,MATCH($B18,_CompoundList,0))</f>
        <v>0</v>
      </c>
      <c r="BB18" s="382" t="n">
        <f aca="false">INDEX('Unique Asset List'!AA$4:AA$59,MATCH($B18,_CompoundList,0))</f>
        <v>0</v>
      </c>
      <c r="BC18" s="382" t="n">
        <f aca="false">INDEX('Unique Asset List'!AB$4:AB$59,MATCH($B18,_CompoundList,0))</f>
        <v>1</v>
      </c>
      <c r="BD18" s="382" t="n">
        <f aca="false">INDEX('Unique Asset List'!$A$4:$A$76,MATCH(B18,'Unique Asset List'!$B$4:$B$76,0))</f>
        <v>39</v>
      </c>
      <c r="BE18" s="386" t="n">
        <f aca="false">IF(C18="",BH18/$BH$7,0)</f>
        <v>0.0490539748449207</v>
      </c>
      <c r="BF18" s="391" t="n">
        <f aca="false">INDEX('UK-Efficacy Acceptability'!$G$12:$G$56,MATCH($B18,'UK-Efficacy Acceptability'!$B$12:$B$56,0))</f>
        <v>3</v>
      </c>
      <c r="BG18" s="386" t="n">
        <f aca="false">BF18/$BF$7</f>
        <v>0.0488599348534202</v>
      </c>
      <c r="BH18" s="388" t="n">
        <f aca="false">BG18^$X$4</f>
        <v>0.0229715925463517</v>
      </c>
    </row>
    <row r="19" customFormat="false" ht="15" hidden="false" customHeight="false" outlineLevel="0" collapsed="false">
      <c r="A19" s="39" t="str">
        <f aca="false">$C$1</f>
        <v>UK</v>
      </c>
      <c r="B19" s="39" t="s">
        <v>28</v>
      </c>
      <c r="C19" s="372"/>
      <c r="D19" s="39" t="s">
        <v>617</v>
      </c>
      <c r="E19" s="39"/>
      <c r="F19" s="39" t="str">
        <f aca="false">INDEX('Unique Asset List'!$D$4:$D$59,MATCH(B19,_CompoundList,0))</f>
        <v>Ph2a</v>
      </c>
      <c r="G19" s="373" t="n">
        <v>0</v>
      </c>
      <c r="H19" s="39" t="n">
        <v>2018</v>
      </c>
      <c r="I19" s="39" t="n">
        <v>6</v>
      </c>
      <c r="J19" s="374" t="n">
        <f aca="false">INDEX(PTRS!$D$6:$D$12,MATCH('4'!$F19,PTRS!$B$6:$B$12,0))</f>
        <v>0.1638</v>
      </c>
      <c r="K19" s="186" t="n">
        <f aca="false">INDEX('Unique Asset List'!$I$4:$R$59,MATCH($B19,'Unique Asset List'!$B$4:$B$59,0),MATCH(K$8,'Unique Asset List'!$I$3:$R$3,0))</f>
        <v>0</v>
      </c>
      <c r="L19" s="186" t="n">
        <f aca="false">INDEX('Unique Asset List'!$I$4:$R$59,MATCH($B19,'Unique Asset List'!$B$4:$B$59,0),MATCH(L$8,'Unique Asset List'!$I$3:$R$3,0))</f>
        <v>0</v>
      </c>
      <c r="M19" s="186" t="n">
        <v>0.1638</v>
      </c>
      <c r="N19" s="186" t="n">
        <f aca="false">INDEX('Unique Asset List'!$I$4:$R$59,MATCH($B19,'Unique Asset List'!$B$4:$B$59,0),MATCH(N$8,'Unique Asset List'!$I$3:$R$3,0))</f>
        <v>0.1638</v>
      </c>
      <c r="O19" s="186" t="n">
        <f aca="false">INDEX('Unique Asset List'!$I$4:$R$59,MATCH($B19,'Unique Asset List'!$B$4:$B$59,0),MATCH(O$8,'Unique Asset List'!$I$3:$R$3,0))</f>
        <v>0.1638</v>
      </c>
      <c r="P19" s="186" t="n">
        <f aca="false">INDEX('Unique Asset List'!$I$4:$R$59,MATCH($B19,'Unique Asset List'!$B$4:$B$59,0),MATCH(P$8,'Unique Asset List'!$I$3:$R$3,0))</f>
        <v>0.1638</v>
      </c>
      <c r="Q19" s="186" t="n">
        <f aca="false">INDEX('Unique Asset List'!$I$4:$R$59,MATCH($B19,'Unique Asset List'!$B$4:$B$59,0),MATCH(Q$8,'Unique Asset List'!$I$3:$R$3,0))</f>
        <v>0.1638</v>
      </c>
      <c r="R19" s="186" t="n">
        <f aca="false">INDEX('Unique Asset List'!$I$4:$R$59,MATCH($B19,'Unique Asset List'!$B$4:$B$59,0),MATCH(R$8,'Unique Asset List'!$I$3:$R$3,0))</f>
        <v>0.1638</v>
      </c>
      <c r="S19" s="186" t="n">
        <f aca="false">INDEX('Unique Asset List'!$I$4:$R$59,MATCH($B19,'Unique Asset List'!$B$4:$B$59,0),MATCH(S$8,'Unique Asset List'!$I$3:$R$3,0))</f>
        <v>1</v>
      </c>
      <c r="T19" s="186"/>
      <c r="U19" s="186" t="n">
        <f aca="false">BE19/$BE$7</f>
        <v>1</v>
      </c>
      <c r="V19" s="186" t="n">
        <v>1</v>
      </c>
      <c r="W19" s="39" t="str">
        <f aca="false">INDEX('Unique Asset List'!$C$4:$C$76,MATCH($B19,'Unique Asset List'!$B$4:$B$76,0))</f>
        <v>AMPA</v>
      </c>
      <c r="X19" s="39" t="n">
        <f aca="false">INDEX('Unique Asset List'!$AC$4:$AI$100,MATCH($B19,'Unique Asset List'!$B$4:$B$100,0),MATCH($C$1,'Unique Asset List'!$AC$3:$AI$3,0))</f>
        <v>2024</v>
      </c>
      <c r="Y19" s="39" t="n">
        <f aca="false">INDEX('Unique Asset List'!$AJ$4:$AP$100,MATCH($B19,'Unique Asset List'!$B$4:$B$100,0),MATCH($C$1,'Unique Asset List'!$AJ$3:$AP$3,0))</f>
        <v>6</v>
      </c>
      <c r="Z19" s="39" t="n">
        <f aca="false">INDEX('Unique Asset List'!$AX$4:$BD$100,MATCH($B19,'Unique Asset List'!$B$4:$B$100,0),MATCH($C$1,'Unique Asset List'!$AX$3:$BD$3,0))</f>
        <v>2034</v>
      </c>
      <c r="AA19" s="39" t="n">
        <f aca="false">INDEX('Unique Asset List'!$BE$4:$BK$100,MATCH($B19,'Unique Asset List'!$B$4:$B$100,0),MATCH($C$1,'Unique Asset List'!$BE$3:$BK$3,0))</f>
        <v>6</v>
      </c>
      <c r="AB19" s="375" t="n">
        <f aca="false">INDEX('UK-Efficacy Acceptability'!$C$12:$C$52,MATCH($B19,'UK-Efficacy Acceptability'!$B$12:$B$52,0))</f>
        <v>2.0976088</v>
      </c>
      <c r="AC19" s="375" t="n">
        <f aca="false">INDEX('UK-Efficacy Acceptability'!$E$12:$E$52,MATCH($B19,'UK-Efficacy Acceptability'!$B$12:$B$52,0))</f>
        <v>0.8726517</v>
      </c>
      <c r="AD19" s="375" t="n">
        <f aca="false">INDEX('UK-Efficacy Acceptability'!$F$12:$F$52,MATCH($B19,'UK-Efficacy Acceptability'!$B$12:$B$52,0))</f>
        <v>0.27200663578</v>
      </c>
      <c r="AE19" s="376" t="n">
        <f aca="false">INDEX('Unique Asset List'!$CN$4:$CT$100,MATCH($B19,'Unique Asset List'!$B$4:$B$100,0),MATCH($C$1,'Unique Asset List'!$CN$3:$CT$3,0))</f>
        <v>0.05</v>
      </c>
      <c r="AF19" s="376" t="n">
        <f aca="false">INDEX('Unique Asset List'!$CU$4:$DA$100,MATCH($B19,'Unique Asset List'!$B$4:$B$100,0),MATCH($C$1,'Unique Asset List'!$CU$3:$DA$3,0))</f>
        <v>0.45</v>
      </c>
      <c r="AG19" s="376" t="n">
        <f aca="false">INDEX('Unique Asset List'!$BZ$4:$CF$100,MATCH($B19,'Unique Asset List'!$B$4:$B$100,0),MATCH($C$1,'Unique Asset List'!$BZ$3:$CF$3,0))</f>
        <v>0.05</v>
      </c>
      <c r="AH19" s="376" t="n">
        <f aca="false">INDEX('Unique Asset List'!$CG$4:$CM$100,MATCH($B19,'Unique Asset List'!$B$4:$B$100,0),MATCH($C$1,'Unique Asset List'!$CG$3:$CM$3,0))</f>
        <v>0.45</v>
      </c>
      <c r="AI19" s="377" t="n">
        <v>0.961879633498678</v>
      </c>
      <c r="AJ19" s="376" t="n">
        <f aca="false">INDEX('Unique Asset List'!$BL$4:$BR$100,MATCH($B19,'Unique Asset List'!$B$4:$B$100,0),MATCH($C$1,'Unique Asset List'!$BL$3:$BR$3,0))</f>
        <v>1.45420005709883</v>
      </c>
      <c r="AK19" s="376" t="n">
        <f aca="false">INDEX('Unique Asset List'!$BS$4:$BY$100,MATCH($B19,'Unique Asset List'!$B$4:$B$100,0),MATCH($C$1,'Unique Asset List'!$BS$3:$BY$3,0))</f>
        <v>-0.495005667380912</v>
      </c>
      <c r="AL19" s="39" t="n">
        <v>169</v>
      </c>
      <c r="AM19" s="378" t="n">
        <f aca="false">INDEX(Simulation!$B$6:$H$6,MATCH($A19,Simulation!$B$1:$H$1,0))*(1+AN19)^((DATE(X19,Y19,15)-DATE(2017,1,15))/365.5)</f>
        <v>3.5</v>
      </c>
      <c r="AN19" s="379" t="n">
        <v>0</v>
      </c>
      <c r="AO19" s="380" t="n">
        <v>0.1</v>
      </c>
      <c r="AP19" s="377" t="n">
        <v>0.82</v>
      </c>
      <c r="AQ19" s="379" t="n">
        <v>0</v>
      </c>
      <c r="AR19" s="377" t="n">
        <f aca="false">AP19</f>
        <v>0.82</v>
      </c>
      <c r="AS19" s="381" t="n">
        <v>1</v>
      </c>
      <c r="AT19" s="382" t="n">
        <f aca="false">INDEX('Unique Asset List'!S$4:S$59,MATCH($B19,_CompoundList,0))</f>
        <v>0</v>
      </c>
      <c r="AU19" s="382" t="n">
        <f aca="false">INDEX('Unique Asset List'!T$4:T$59,MATCH($B19,_CompoundList,0))</f>
        <v>0</v>
      </c>
      <c r="AV19" s="382" t="n">
        <f aca="false">INDEX('Unique Asset List'!U$4:U$59,MATCH($B19,_CompoundList,0))</f>
        <v>0</v>
      </c>
      <c r="AW19" s="382" t="n">
        <f aca="false">INDEX('Unique Asset List'!V$4:V$59,MATCH($B19,_CompoundList,0))</f>
        <v>0</v>
      </c>
      <c r="AX19" s="382" t="n">
        <f aca="false">INDEX('Unique Asset List'!W$4:W$59,MATCH($B19,_CompoundList,0))</f>
        <v>0</v>
      </c>
      <c r="AY19" s="382" t="n">
        <f aca="false">INDEX('Unique Asset List'!X$4:X$59,MATCH($B19,_CompoundList,0))</f>
        <v>1</v>
      </c>
      <c r="AZ19" s="382" t="n">
        <f aca="false">INDEX('Unique Asset List'!Y$4:Y$59,MATCH($B19,_CompoundList,0))</f>
        <v>0</v>
      </c>
      <c r="BA19" s="382" t="n">
        <f aca="false">INDEX('Unique Asset List'!Z$4:Z$59,MATCH($B19,_CompoundList,0))</f>
        <v>1</v>
      </c>
      <c r="BB19" s="382" t="n">
        <f aca="false">INDEX('Unique Asset List'!AA$4:AA$59,MATCH($B19,_CompoundList,0))</f>
        <v>1</v>
      </c>
      <c r="BC19" s="382" t="n">
        <f aca="false">INDEX('Unique Asset List'!AB$4:AB$59,MATCH($B19,_CompoundList,0))</f>
        <v>1</v>
      </c>
      <c r="BD19" s="382" t="n">
        <f aca="false">INDEX('Unique Asset List'!$A$4:$A$76,MATCH(B19,'Unique Asset List'!$B$4:$B$76,0))</f>
        <v>37</v>
      </c>
      <c r="BE19" s="386" t="n">
        <f aca="false">IF(C19="",BH19/$BH$7,0)</f>
        <v>0.0490539748449207</v>
      </c>
      <c r="BF19" s="391" t="n">
        <f aca="false">INDEX('UK-Efficacy Acceptability'!$G$12:$G$56,MATCH($B19,'UK-Efficacy Acceptability'!$B$12:$B$56,0))</f>
        <v>3</v>
      </c>
      <c r="BG19" s="386" t="n">
        <f aca="false">BF19/$BF$7</f>
        <v>0.0488599348534202</v>
      </c>
      <c r="BH19" s="388" t="n">
        <f aca="false">BG19^$X$4</f>
        <v>0.0229715925463517</v>
      </c>
    </row>
    <row r="20" customFormat="false" ht="15" hidden="false" customHeight="false" outlineLevel="0" collapsed="false">
      <c r="A20" s="39" t="str">
        <f aca="false">$C$1</f>
        <v>UK</v>
      </c>
      <c r="B20" s="39" t="s">
        <v>39</v>
      </c>
      <c r="C20" s="372"/>
      <c r="D20" s="39" t="s">
        <v>577</v>
      </c>
      <c r="E20" s="39"/>
      <c r="F20" s="39" t="str">
        <f aca="false">INDEX('Unique Asset List'!$D$4:$D$59,MATCH(B20,_CompoundList,0))</f>
        <v>Ph3</v>
      </c>
      <c r="G20" s="373" t="n">
        <v>0</v>
      </c>
      <c r="H20" s="39" t="n">
        <v>2018</v>
      </c>
      <c r="I20" s="39" t="n">
        <v>6</v>
      </c>
      <c r="J20" s="374" t="n">
        <f aca="false">INDEX(PTRS!$D$6:$D$12,MATCH('4'!$F20,PTRS!$B$6:$B$12,0))</f>
        <v>0.585</v>
      </c>
      <c r="K20" s="186" t="n">
        <f aca="false">INDEX('Unique Asset List'!$I$4:$R$59,MATCH($B20,'Unique Asset List'!$B$4:$B$59,0),MATCH(K$8,'Unique Asset List'!$I$3:$R$3,0))</f>
        <v>0</v>
      </c>
      <c r="L20" s="186" t="n">
        <f aca="false">INDEX('Unique Asset List'!$I$4:$R$59,MATCH($B20,'Unique Asset List'!$B$4:$B$59,0),MATCH(L$8,'Unique Asset List'!$I$3:$R$3,0))</f>
        <v>0</v>
      </c>
      <c r="M20" s="186" t="n">
        <v>0</v>
      </c>
      <c r="N20" s="186" t="n">
        <f aca="false">INDEX('Unique Asset List'!$I$4:$R$59,MATCH($B20,'Unique Asset List'!$B$4:$B$59,0),MATCH(N$8,'Unique Asset List'!$I$3:$R$3,0))</f>
        <v>0.164</v>
      </c>
      <c r="O20" s="186" t="n">
        <f aca="false">INDEX('Unique Asset List'!$I$4:$R$59,MATCH($B20,'Unique Asset List'!$B$4:$B$59,0),MATCH(O$8,'Unique Asset List'!$I$3:$R$3,0))</f>
        <v>0.164</v>
      </c>
      <c r="P20" s="186" t="n">
        <f aca="false">INDEX('Unique Asset List'!$I$4:$R$59,MATCH($B20,'Unique Asset List'!$B$4:$B$59,0),MATCH(P$8,'Unique Asset List'!$I$3:$R$3,0))</f>
        <v>0.164</v>
      </c>
      <c r="Q20" s="186" t="n">
        <f aca="false">INDEX('Unique Asset List'!$I$4:$R$59,MATCH($B20,'Unique Asset List'!$B$4:$B$59,0),MATCH(Q$8,'Unique Asset List'!$I$3:$R$3,0))</f>
        <v>0.164</v>
      </c>
      <c r="R20" s="186" t="n">
        <f aca="false">INDEX('Unique Asset List'!$I$4:$R$59,MATCH($B20,'Unique Asset List'!$B$4:$B$59,0),MATCH(R$8,'Unique Asset List'!$I$3:$R$3,0))</f>
        <v>0.164</v>
      </c>
      <c r="S20" s="186" t="n">
        <f aca="false">INDEX('Unique Asset List'!$I$4:$R$59,MATCH($B20,'Unique Asset List'!$B$4:$B$59,0),MATCH(S$8,'Unique Asset List'!$I$3:$R$3,0))</f>
        <v>0</v>
      </c>
      <c r="T20" s="186"/>
      <c r="U20" s="186" t="n">
        <f aca="false">BE20/$BE$7</f>
        <v>1</v>
      </c>
      <c r="V20" s="186" t="n">
        <v>0.74</v>
      </c>
      <c r="W20" s="39" t="str">
        <f aca="false">INDEX('Unique Asset List'!$C$4:$C$76,MATCH($B20,'Unique Asset List'!$B$4:$B$76,0))</f>
        <v>NMDA</v>
      </c>
      <c r="X20" s="39" t="n">
        <f aca="false">INDEX('Unique Asset List'!$AC$4:$AI$100,MATCH($B20,'Unique Asset List'!$B$4:$B$100,0),MATCH($C$1,'Unique Asset List'!$AC$3:$AI$3,0))</f>
        <v>2026</v>
      </c>
      <c r="Y20" s="39" t="n">
        <f aca="false">INDEX('Unique Asset List'!$AJ$4:$AP$100,MATCH($B20,'Unique Asset List'!$B$4:$B$100,0),MATCH($C$1,'Unique Asset List'!$AJ$3:$AP$3,0))</f>
        <v>9</v>
      </c>
      <c r="Z20" s="39" t="n">
        <f aca="false">INDEX('Unique Asset List'!$AX$4:$BD$100,MATCH($B20,'Unique Asset List'!$B$4:$B$100,0),MATCH($C$1,'Unique Asset List'!$AX$3:$BD$3,0))</f>
        <v>2046</v>
      </c>
      <c r="AA20" s="39" t="n">
        <f aca="false">INDEX('Unique Asset List'!$BE$4:$BK$100,MATCH($B20,'Unique Asset List'!$B$4:$B$100,0),MATCH($C$1,'Unique Asset List'!$BE$3:$BK$3,0))</f>
        <v>9</v>
      </c>
      <c r="AB20" s="375" t="n">
        <f aca="false">INDEX('UK-Efficacy Acceptability'!$C$12:$C$52,MATCH($B20,'UK-Efficacy Acceptability'!$B$12:$B$52,0))</f>
        <v>2.4130594</v>
      </c>
      <c r="AC20" s="375" t="n">
        <f aca="false">INDEX('UK-Efficacy Acceptability'!$E$12:$E$52,MATCH($B20,'UK-Efficacy Acceptability'!$B$12:$B$52,0))</f>
        <v>1.0713935</v>
      </c>
      <c r="AD20" s="375" t="n">
        <f aca="false">INDEX('UK-Efficacy Acceptability'!$F$12:$F$52,MATCH($B20,'UK-Efficacy Acceptability'!$B$12:$B$52,0))</f>
        <v>0.38188783578</v>
      </c>
      <c r="AE20" s="376" t="n">
        <f aca="false">INDEX('Unique Asset List'!$CN$4:$CT$100,MATCH($B20,'Unique Asset List'!$B$4:$B$100,0),MATCH($C$1,'Unique Asset List'!$CN$3:$CT$3,0))</f>
        <v>0.06</v>
      </c>
      <c r="AF20" s="376" t="n">
        <f aca="false">INDEX('Unique Asset List'!$CU$4:$DA$100,MATCH($B20,'Unique Asset List'!$B$4:$B$100,0),MATCH($C$1,'Unique Asset List'!$CU$3:$DA$3,0))</f>
        <v>0.45</v>
      </c>
      <c r="AG20" s="376" t="n">
        <f aca="false">INDEX('Unique Asset List'!$BZ$4:$CF$100,MATCH($B20,'Unique Asset List'!$B$4:$B$100,0),MATCH($C$1,'Unique Asset List'!$BZ$3:$CF$3,0))</f>
        <v>0.06</v>
      </c>
      <c r="AH20" s="376" t="n">
        <f aca="false">INDEX('Unique Asset List'!$CG$4:$CM$100,MATCH($B20,'Unique Asset List'!$B$4:$B$100,0),MATCH($C$1,'Unique Asset List'!$CG$3:$CM$3,0))</f>
        <v>0.45</v>
      </c>
      <c r="AI20" s="377" t="n">
        <v>0.961879633498678</v>
      </c>
      <c r="AJ20" s="376" t="n">
        <f aca="false">INDEX('Unique Asset List'!$BL$4:$BR$100,MATCH($B20,'Unique Asset List'!$B$4:$B$100,0),MATCH($C$1,'Unique Asset List'!$BL$3:$BR$3,0))</f>
        <v>1.45420005709883</v>
      </c>
      <c r="AK20" s="376" t="n">
        <f aca="false">INDEX('Unique Asset List'!$BS$4:$BY$100,MATCH($B20,'Unique Asset List'!$B$4:$B$100,0),MATCH($C$1,'Unique Asset List'!$BS$3:$BY$3,0))</f>
        <v>-0.495005667380912</v>
      </c>
      <c r="AL20" s="39" t="n">
        <v>169</v>
      </c>
      <c r="AM20" s="378" t="n">
        <f aca="false">AM14*0.8</f>
        <v>38.8084602739726</v>
      </c>
      <c r="AN20" s="379" t="n">
        <v>0</v>
      </c>
      <c r="AO20" s="380" t="n">
        <v>0.1</v>
      </c>
      <c r="AP20" s="377" t="n">
        <v>0.82</v>
      </c>
      <c r="AQ20" s="379" t="n">
        <v>0</v>
      </c>
      <c r="AR20" s="377" t="n">
        <f aca="false">AP20</f>
        <v>0.82</v>
      </c>
      <c r="AS20" s="381" t="n">
        <f aca="false">AS14</f>
        <v>0.323403835616438</v>
      </c>
      <c r="AT20" s="382" t="n">
        <f aca="false">INDEX('Unique Asset List'!S$4:S$59,MATCH($B20,_CompoundList,0))</f>
        <v>0</v>
      </c>
      <c r="AU20" s="382" t="n">
        <f aca="false">INDEX('Unique Asset List'!T$4:T$59,MATCH($B20,_CompoundList,0))</f>
        <v>0</v>
      </c>
      <c r="AV20" s="382" t="n">
        <f aca="false">INDEX('Unique Asset List'!U$4:U$59,MATCH($B20,_CompoundList,0))</f>
        <v>0</v>
      </c>
      <c r="AW20" s="382" t="n">
        <f aca="false">INDEX('Unique Asset List'!V$4:V$59,MATCH($B20,_CompoundList,0))</f>
        <v>0</v>
      </c>
      <c r="AX20" s="382" t="n">
        <f aca="false">INDEX('Unique Asset List'!W$4:W$59,MATCH($B20,_CompoundList,0))</f>
        <v>0</v>
      </c>
      <c r="AY20" s="382" t="n">
        <f aca="false">INDEX('Unique Asset List'!X$4:X$59,MATCH($B20,_CompoundList,0))</f>
        <v>0</v>
      </c>
      <c r="AZ20" s="382" t="n">
        <f aca="false">INDEX('Unique Asset List'!Y$4:Y$59,MATCH($B20,_CompoundList,0))</f>
        <v>0</v>
      </c>
      <c r="BA20" s="382" t="n">
        <f aca="false">INDEX('Unique Asset List'!Z$4:Z$59,MATCH($B20,_CompoundList,0))</f>
        <v>0</v>
      </c>
      <c r="BB20" s="382" t="n">
        <f aca="false">INDEX('Unique Asset List'!AA$4:AA$59,MATCH($B20,_CompoundList,0))</f>
        <v>0</v>
      </c>
      <c r="BC20" s="382" t="n">
        <f aca="false">INDEX('Unique Asset List'!AB$4:AB$59,MATCH($B20,_CompoundList,0))</f>
        <v>1</v>
      </c>
      <c r="BD20" s="382" t="n">
        <f aca="false">INDEX('Unique Asset List'!$A$4:$A$76,MATCH(B20,'Unique Asset List'!$B$4:$B$76,0))</f>
        <v>9</v>
      </c>
      <c r="BE20" s="386" t="n">
        <f aca="false">IF(C20="",BH20/$BH$7,0)</f>
        <v>0.0490539748449207</v>
      </c>
      <c r="BF20" s="391" t="n">
        <f aca="false">INDEX('UK-Efficacy Acceptability'!$G$12:$G$56,MATCH($B20,'UK-Efficacy Acceptability'!$B$12:$B$56,0))</f>
        <v>3</v>
      </c>
      <c r="BG20" s="386" t="n">
        <f aca="false">BF20/$BF$7</f>
        <v>0.0488599348534202</v>
      </c>
      <c r="BH20" s="388" t="n">
        <f aca="false">BG20^$X$4</f>
        <v>0.0229715925463517</v>
      </c>
    </row>
    <row r="21" customFormat="false" ht="15" hidden="false" customHeight="false" outlineLevel="0" collapsed="false">
      <c r="A21" s="39" t="str">
        <f aca="false">$C$1</f>
        <v>UK</v>
      </c>
      <c r="B21" s="39" t="s">
        <v>41</v>
      </c>
      <c r="C21" s="372"/>
      <c r="D21" s="39" t="s">
        <v>577</v>
      </c>
      <c r="E21" s="39"/>
      <c r="F21" s="39" t="str">
        <f aca="false">INDEX('Unique Asset List'!$D$4:$D$59,MATCH(B21,_CompoundList,0))</f>
        <v>Ph1</v>
      </c>
      <c r="G21" s="373" t="n">
        <v>0</v>
      </c>
      <c r="H21" s="39" t="n">
        <v>2018</v>
      </c>
      <c r="I21" s="39" t="n">
        <v>6</v>
      </c>
      <c r="J21" s="374" t="n">
        <f aca="false">INDEX(PTRS!$D$6:$D$12,MATCH('4'!$F21,PTRS!$B$6:$B$12,0))</f>
        <v>0.13923</v>
      </c>
      <c r="K21" s="186" t="n">
        <f aca="false">INDEX('Unique Asset List'!$I$4:$R$59,MATCH($B21,'Unique Asset List'!$B$4:$B$59,0),MATCH(K$8,'Unique Asset List'!$I$3:$R$3,0))</f>
        <v>0</v>
      </c>
      <c r="L21" s="186" t="n">
        <f aca="false">INDEX('Unique Asset List'!$I$4:$R$59,MATCH($B21,'Unique Asset List'!$B$4:$B$59,0),MATCH(L$8,'Unique Asset List'!$I$3:$R$3,0))</f>
        <v>0</v>
      </c>
      <c r="M21" s="186" t="n">
        <v>0.25</v>
      </c>
      <c r="N21" s="186" t="n">
        <f aca="false">INDEX('Unique Asset List'!$I$4:$R$59,MATCH($B21,'Unique Asset List'!$B$4:$B$59,0),MATCH(N$8,'Unique Asset List'!$I$3:$R$3,0))</f>
        <v>0.25</v>
      </c>
      <c r="O21" s="186" t="n">
        <f aca="false">INDEX('Unique Asset List'!$I$4:$R$59,MATCH($B21,'Unique Asset List'!$B$4:$B$59,0),MATCH(O$8,'Unique Asset List'!$I$3:$R$3,0))</f>
        <v>0.25</v>
      </c>
      <c r="P21" s="186" t="n">
        <f aca="false">INDEX('Unique Asset List'!$I$4:$R$59,MATCH($B21,'Unique Asset List'!$B$4:$B$59,0),MATCH(P$8,'Unique Asset List'!$I$3:$R$3,0))</f>
        <v>0.25</v>
      </c>
      <c r="Q21" s="186" t="n">
        <f aca="false">INDEX('Unique Asset List'!$I$4:$R$59,MATCH($B21,'Unique Asset List'!$B$4:$B$59,0),MATCH(Q$8,'Unique Asset List'!$I$3:$R$3,0))</f>
        <v>0.25</v>
      </c>
      <c r="R21" s="186" t="n">
        <f aca="false">INDEX('Unique Asset List'!$I$4:$R$59,MATCH($B21,'Unique Asset List'!$B$4:$B$59,0),MATCH(R$8,'Unique Asset List'!$I$3:$R$3,0))</f>
        <v>0.25</v>
      </c>
      <c r="S21" s="186" t="n">
        <f aca="false">INDEX('Unique Asset List'!$I$4:$R$59,MATCH($B21,'Unique Asset List'!$B$4:$B$59,0),MATCH(S$8,'Unique Asset List'!$I$3:$R$3,0))</f>
        <v>0</v>
      </c>
      <c r="T21" s="186"/>
      <c r="U21" s="186" t="n">
        <f aca="false">BE21/$BE$7</f>
        <v>1</v>
      </c>
      <c r="V21" s="186" t="n">
        <v>1</v>
      </c>
      <c r="W21" s="39" t="str">
        <f aca="false">INDEX('Unique Asset List'!$C$4:$C$76,MATCH($B21,'Unique Asset List'!$B$4:$B$76,0))</f>
        <v>KOR</v>
      </c>
      <c r="X21" s="39" t="n">
        <f aca="false">INDEX('Unique Asset List'!$AC$4:$AI$100,MATCH($B21,'Unique Asset List'!$B$4:$B$100,0),MATCH($C$1,'Unique Asset List'!$AC$3:$AI$3,0))</f>
        <v>2028</v>
      </c>
      <c r="Y21" s="39" t="n">
        <f aca="false">INDEX('Unique Asset List'!$AJ$4:$AP$100,MATCH($B21,'Unique Asset List'!$B$4:$B$100,0),MATCH($C$1,'Unique Asset List'!$AJ$3:$AP$3,0))</f>
        <v>1</v>
      </c>
      <c r="Z21" s="39" t="n">
        <f aca="false">INDEX('Unique Asset List'!$AX$4:$BD$100,MATCH($B21,'Unique Asset List'!$B$4:$B$100,0),MATCH($C$1,'Unique Asset List'!$AX$3:$BD$3,0))</f>
        <v>2037</v>
      </c>
      <c r="AA21" s="39" t="n">
        <f aca="false">INDEX('Unique Asset List'!$BE$4:$BK$100,MATCH($B21,'Unique Asset List'!$B$4:$B$100,0),MATCH($C$1,'Unique Asset List'!$BE$3:$BK$3,0))</f>
        <v>1</v>
      </c>
      <c r="AB21" s="375" t="n">
        <f aca="false">INDEX('UK-Efficacy Acceptability'!$C$12:$C$52,MATCH($B21,'UK-Efficacy Acceptability'!$B$12:$B$52,0))</f>
        <v>1.9739688</v>
      </c>
      <c r="AC21" s="375" t="n">
        <f aca="false">INDEX('UK-Efficacy Acceptability'!$E$12:$E$52,MATCH($B21,'UK-Efficacy Acceptability'!$B$12:$B$52,0))</f>
        <v>1.0653444</v>
      </c>
      <c r="AD21" s="375" t="n">
        <f aca="false">INDEX('UK-Efficacy Acceptability'!$F$12:$F$52,MATCH($B21,'UK-Efficacy Acceptability'!$B$12:$B$52,0))</f>
        <v>0.38188783578</v>
      </c>
      <c r="AE21" s="376" t="n">
        <f aca="false">INDEX('Unique Asset List'!$CN$4:$CT$100,MATCH($B21,'Unique Asset List'!$B$4:$B$100,0),MATCH($C$1,'Unique Asset List'!$CN$3:$CT$3,0))</f>
        <v>0.05</v>
      </c>
      <c r="AF21" s="376" t="n">
        <f aca="false">INDEX('Unique Asset List'!$CU$4:$DA$100,MATCH($B21,'Unique Asset List'!$B$4:$B$100,0),MATCH($C$1,'Unique Asset List'!$CU$3:$DA$3,0))</f>
        <v>0.45</v>
      </c>
      <c r="AG21" s="376" t="n">
        <f aca="false">INDEX('Unique Asset List'!$BZ$4:$CF$100,MATCH($B21,'Unique Asset List'!$B$4:$B$100,0),MATCH($C$1,'Unique Asset List'!$BZ$3:$CF$3,0))</f>
        <v>0.05</v>
      </c>
      <c r="AH21" s="376" t="n">
        <f aca="false">INDEX('Unique Asset List'!$CG$4:$CM$100,MATCH($B21,'Unique Asset List'!$B$4:$B$100,0),MATCH($C$1,'Unique Asset List'!$CG$3:$CM$3,0))</f>
        <v>0.45</v>
      </c>
      <c r="AI21" s="377" t="n">
        <v>0.961879633498678</v>
      </c>
      <c r="AJ21" s="376" t="n">
        <f aca="false">INDEX('Unique Asset List'!$BL$4:$BR$100,MATCH($B21,'Unique Asset List'!$B$4:$B$100,0),MATCH($C$1,'Unique Asset List'!$BL$3:$BR$3,0))</f>
        <v>1.45420005709883</v>
      </c>
      <c r="AK21" s="376" t="n">
        <f aca="false">INDEX('Unique Asset List'!$BS$4:$BY$100,MATCH($B21,'Unique Asset List'!$B$4:$B$100,0),MATCH($C$1,'Unique Asset List'!$BS$3:$BY$3,0))</f>
        <v>-0.495005667380912</v>
      </c>
      <c r="AL21" s="39" t="n">
        <v>169</v>
      </c>
      <c r="AM21" s="378" t="n">
        <f aca="false">INDEX(Simulation!$B$6:$H$6,MATCH($A21,Simulation!$B$1:$H$1,0))*(1+AN21)^((DATE(X21,Y21,15)-DATE(2017,1,15))/365.5)</f>
        <v>3.5</v>
      </c>
      <c r="AN21" s="379" t="n">
        <v>0</v>
      </c>
      <c r="AO21" s="380" t="n">
        <v>0.1</v>
      </c>
      <c r="AP21" s="377" t="n">
        <v>0.82</v>
      </c>
      <c r="AQ21" s="379" t="n">
        <v>0</v>
      </c>
      <c r="AR21" s="377" t="n">
        <f aca="false">AP21</f>
        <v>0.82</v>
      </c>
      <c r="AS21" s="381" t="n">
        <v>1</v>
      </c>
      <c r="AT21" s="382" t="n">
        <f aca="false">INDEX('Unique Asset List'!S$4:S$59,MATCH($B21,_CompoundList,0))</f>
        <v>0</v>
      </c>
      <c r="AU21" s="382" t="n">
        <f aca="false">INDEX('Unique Asset List'!T$4:T$59,MATCH($B21,_CompoundList,0))</f>
        <v>0</v>
      </c>
      <c r="AV21" s="382" t="n">
        <f aca="false">INDEX('Unique Asset List'!U$4:U$59,MATCH($B21,_CompoundList,0))</f>
        <v>0</v>
      </c>
      <c r="AW21" s="382" t="n">
        <f aca="false">INDEX('Unique Asset List'!V$4:V$59,MATCH($B21,_CompoundList,0))</f>
        <v>0</v>
      </c>
      <c r="AX21" s="382" t="n">
        <f aca="false">INDEX('Unique Asset List'!W$4:W$59,MATCH($B21,_CompoundList,0))</f>
        <v>0</v>
      </c>
      <c r="AY21" s="382" t="n">
        <f aca="false">INDEX('Unique Asset List'!X$4:X$59,MATCH($B21,_CompoundList,0))</f>
        <v>1</v>
      </c>
      <c r="AZ21" s="382" t="n">
        <f aca="false">INDEX('Unique Asset List'!Y$4:Y$59,MATCH($B21,_CompoundList,0))</f>
        <v>0</v>
      </c>
      <c r="BA21" s="382" t="n">
        <f aca="false">INDEX('Unique Asset List'!Z$4:Z$59,MATCH($B21,_CompoundList,0))</f>
        <v>1</v>
      </c>
      <c r="BB21" s="382" t="n">
        <f aca="false">INDEX('Unique Asset List'!AA$4:AA$59,MATCH($B21,_CompoundList,0))</f>
        <v>1</v>
      </c>
      <c r="BC21" s="382" t="n">
        <f aca="false">INDEX('Unique Asset List'!AB$4:AB$59,MATCH($B21,_CompoundList,0))</f>
        <v>0</v>
      </c>
      <c r="BD21" s="382" t="n">
        <f aca="false">INDEX('Unique Asset List'!$A$4:$A$76,MATCH(B21,'Unique Asset List'!$B$4:$B$76,0))</f>
        <v>11</v>
      </c>
      <c r="BE21" s="386" t="n">
        <f aca="false">IF(C21="",BH21/$BH$7,0)</f>
        <v>0.0490539748449207</v>
      </c>
      <c r="BF21" s="391" t="n">
        <f aca="false">INDEX('UK-Efficacy Acceptability'!$G$12:$G$56,MATCH($B21,'UK-Efficacy Acceptability'!$B$12:$B$56,0))</f>
        <v>3</v>
      </c>
      <c r="BG21" s="386" t="n">
        <f aca="false">BF21/$BF$7</f>
        <v>0.0488599348534202</v>
      </c>
      <c r="BH21" s="388" t="n">
        <f aca="false">BG21^$X$4</f>
        <v>0.0229715925463517</v>
      </c>
    </row>
    <row r="22" customFormat="false" ht="15" hidden="false" customHeight="false" outlineLevel="0" collapsed="false">
      <c r="A22" s="39" t="str">
        <f aca="false">$C$1</f>
        <v>UK</v>
      </c>
      <c r="B22" s="39" t="s">
        <v>23</v>
      </c>
      <c r="C22" s="372"/>
      <c r="D22" s="39" t="s">
        <v>577</v>
      </c>
      <c r="E22" s="39"/>
      <c r="F22" s="39" t="str">
        <f aca="false">INDEX('Unique Asset List'!$D$4:$D$59,MATCH(B22,_CompoundList,0))</f>
        <v>Ph1</v>
      </c>
      <c r="G22" s="373" t="n">
        <v>0</v>
      </c>
      <c r="H22" s="39" t="n">
        <v>2018</v>
      </c>
      <c r="I22" s="39" t="n">
        <v>6</v>
      </c>
      <c r="J22" s="374" t="n">
        <f aca="false">INDEX(PTRS!$D$6:$D$12,MATCH('4'!$F22,PTRS!$B$6:$B$12,0))</f>
        <v>0.13923</v>
      </c>
      <c r="K22" s="186" t="n">
        <f aca="false">INDEX('Unique Asset List'!$I$4:$R$59,MATCH($B22,'Unique Asset List'!$B$4:$B$59,0),MATCH(K$8,'Unique Asset List'!$I$3:$R$3,0))</f>
        <v>0</v>
      </c>
      <c r="L22" s="186" t="n">
        <f aca="false">INDEX('Unique Asset List'!$I$4:$R$59,MATCH($B22,'Unique Asset List'!$B$4:$B$59,0),MATCH(L$8,'Unique Asset List'!$I$3:$R$3,0))</f>
        <v>0</v>
      </c>
      <c r="M22" s="186" t="n">
        <v>0.13923</v>
      </c>
      <c r="N22" s="186" t="n">
        <f aca="false">INDEX('Unique Asset List'!$I$4:$R$59,MATCH($B22,'Unique Asset List'!$B$4:$B$59,0),MATCH(N$8,'Unique Asset List'!$I$3:$R$3,0))</f>
        <v>0.14</v>
      </c>
      <c r="O22" s="186" t="n">
        <f aca="false">INDEX('Unique Asset List'!$I$4:$R$59,MATCH($B22,'Unique Asset List'!$B$4:$B$59,0),MATCH(O$8,'Unique Asset List'!$I$3:$R$3,0))</f>
        <v>0.14</v>
      </c>
      <c r="P22" s="186" t="n">
        <f aca="false">INDEX('Unique Asset List'!$I$4:$R$59,MATCH($B22,'Unique Asset List'!$B$4:$B$59,0),MATCH(P$8,'Unique Asset List'!$I$3:$R$3,0))</f>
        <v>0.14</v>
      </c>
      <c r="Q22" s="186" t="n">
        <f aca="false">INDEX('Unique Asset List'!$I$4:$R$59,MATCH($B22,'Unique Asset List'!$B$4:$B$59,0),MATCH(Q$8,'Unique Asset List'!$I$3:$R$3,0))</f>
        <v>0.14</v>
      </c>
      <c r="R22" s="186" t="n">
        <f aca="false">INDEX('Unique Asset List'!$I$4:$R$59,MATCH($B22,'Unique Asset List'!$B$4:$B$59,0),MATCH(R$8,'Unique Asset List'!$I$3:$R$3,0))</f>
        <v>0.14</v>
      </c>
      <c r="S22" s="186" t="n">
        <f aca="false">INDEX('Unique Asset List'!$I$4:$R$59,MATCH($B22,'Unique Asset List'!$B$4:$B$59,0),MATCH(S$8,'Unique Asset List'!$I$3:$R$3,0))</f>
        <v>0</v>
      </c>
      <c r="T22" s="186"/>
      <c r="U22" s="186" t="n">
        <f aca="false">BE22/$BE$7</f>
        <v>1</v>
      </c>
      <c r="V22" s="186" t="n">
        <v>0.59</v>
      </c>
      <c r="W22" s="39" t="str">
        <f aca="false">INDEX('Unique Asset List'!$C$4:$C$76,MATCH($B22,'Unique Asset List'!$B$4:$B$76,0))</f>
        <v>OX1</v>
      </c>
      <c r="X22" s="39" t="n">
        <f aca="false">INDEX('Unique Asset List'!$AC$4:$AI$100,MATCH($B22,'Unique Asset List'!$B$4:$B$100,0),MATCH($C$1,'Unique Asset List'!$AC$3:$AI$3,0))</f>
        <v>2028</v>
      </c>
      <c r="Y22" s="39" t="n">
        <f aca="false">INDEX('Unique Asset List'!$AJ$4:$AP$100,MATCH($B22,'Unique Asset List'!$B$4:$B$100,0),MATCH($C$1,'Unique Asset List'!$AJ$3:$AP$3,0))</f>
        <v>3.99999999999909</v>
      </c>
      <c r="Z22" s="39" t="n">
        <f aca="false">INDEX('Unique Asset List'!$AX$4:$BD$100,MATCH($B22,'Unique Asset List'!$B$4:$B$100,0),MATCH($C$1,'Unique Asset List'!$AX$3:$BD$3,0))</f>
        <v>2039</v>
      </c>
      <c r="AA22" s="39" t="n">
        <f aca="false">INDEX('Unique Asset List'!$BE$4:$BK$100,MATCH($B22,'Unique Asset List'!$B$4:$B$100,0),MATCH($C$1,'Unique Asset List'!$BE$3:$BK$3,0))</f>
        <v>3</v>
      </c>
      <c r="AB22" s="375" t="n">
        <f aca="false">INDEX('UK-Efficacy Acceptability'!$C$12:$C$52,MATCH($B22,'UK-Efficacy Acceptability'!$B$12:$B$52,0))</f>
        <v>2.151898</v>
      </c>
      <c r="AC22" s="375" t="n">
        <f aca="false">INDEX('UK-Efficacy Acceptability'!$E$12:$E$52,MATCH($B22,'UK-Efficacy Acceptability'!$B$12:$B$52,0))</f>
        <v>1.0211684</v>
      </c>
      <c r="AD22" s="375" t="n">
        <f aca="false">INDEX('UK-Efficacy Acceptability'!$F$12:$F$52,MATCH($B22,'UK-Efficacy Acceptability'!$B$12:$B$52,0))</f>
        <v>0.38188783578</v>
      </c>
      <c r="AE22" s="376" t="n">
        <f aca="false">INDEX('Unique Asset List'!$CN$4:$CT$100,MATCH($B22,'Unique Asset List'!$B$4:$B$100,0),MATCH($C$1,'Unique Asset List'!$CN$3:$CT$3,0))</f>
        <v>0.05</v>
      </c>
      <c r="AF22" s="376" t="n">
        <f aca="false">INDEX('Unique Asset List'!$CU$4:$DA$100,MATCH($B22,'Unique Asset List'!$B$4:$B$100,0),MATCH($C$1,'Unique Asset List'!$CU$3:$DA$3,0))</f>
        <v>0.45</v>
      </c>
      <c r="AG22" s="376" t="n">
        <f aca="false">INDEX('Unique Asset List'!$BZ$4:$CF$100,MATCH($B22,'Unique Asset List'!$B$4:$B$100,0),MATCH($C$1,'Unique Asset List'!$BZ$3:$CF$3,0))</f>
        <v>0.05</v>
      </c>
      <c r="AH22" s="376" t="n">
        <f aca="false">INDEX('Unique Asset List'!$CG$4:$CM$100,MATCH($B22,'Unique Asset List'!$B$4:$B$100,0),MATCH($C$1,'Unique Asset List'!$CG$3:$CM$3,0))</f>
        <v>0.45</v>
      </c>
      <c r="AI22" s="377" t="n">
        <v>0.961879633498678</v>
      </c>
      <c r="AJ22" s="376" t="n">
        <f aca="false">INDEX('Unique Asset List'!$BL$4:$BR$100,MATCH($B22,'Unique Asset List'!$B$4:$B$100,0),MATCH($C$1,'Unique Asset List'!$BL$3:$BR$3,0))</f>
        <v>1.45420005709883</v>
      </c>
      <c r="AK22" s="376" t="n">
        <f aca="false">INDEX('Unique Asset List'!$BS$4:$BY$100,MATCH($B22,'Unique Asset List'!$B$4:$B$100,0),MATCH($C$1,'Unique Asset List'!$BS$3:$BY$3,0))</f>
        <v>-0.495005667380912</v>
      </c>
      <c r="AL22" s="39" t="n">
        <v>169</v>
      </c>
      <c r="AM22" s="378" t="n">
        <f aca="false">INDEX(Simulation!$B$6:$H$6,MATCH($A22,Simulation!$B$1:$H$1,0))*(1+AN22)^((DATE(X22,Y22,15)-DATE(2017,1,15))/365.5)</f>
        <v>3.5</v>
      </c>
      <c r="AN22" s="379" t="n">
        <v>0</v>
      </c>
      <c r="AO22" s="380" t="n">
        <v>0.1</v>
      </c>
      <c r="AP22" s="377" t="n">
        <v>0.82</v>
      </c>
      <c r="AQ22" s="379" t="n">
        <v>0</v>
      </c>
      <c r="AR22" s="377" t="n">
        <f aca="false">AP22</f>
        <v>0.82</v>
      </c>
      <c r="AS22" s="381" t="n">
        <v>1</v>
      </c>
      <c r="AT22" s="382" t="n">
        <f aca="false">INDEX('Unique Asset List'!S$4:S$59,MATCH($B22,_CompoundList,0))</f>
        <v>0</v>
      </c>
      <c r="AU22" s="382" t="n">
        <f aca="false">INDEX('Unique Asset List'!T$4:T$59,MATCH($B22,_CompoundList,0))</f>
        <v>0</v>
      </c>
      <c r="AV22" s="382" t="n">
        <f aca="false">INDEX('Unique Asset List'!U$4:U$59,MATCH($B22,_CompoundList,0))</f>
        <v>0</v>
      </c>
      <c r="AW22" s="382" t="n">
        <f aca="false">INDEX('Unique Asset List'!V$4:V$59,MATCH($B22,_CompoundList,0))</f>
        <v>0</v>
      </c>
      <c r="AX22" s="382" t="n">
        <f aca="false">INDEX('Unique Asset List'!W$4:W$59,MATCH($B22,_CompoundList,0))</f>
        <v>0</v>
      </c>
      <c r="AY22" s="382" t="n">
        <f aca="false">INDEX('Unique Asset List'!X$4:X$59,MATCH($B22,_CompoundList,0))</f>
        <v>1</v>
      </c>
      <c r="AZ22" s="382" t="n">
        <f aca="false">INDEX('Unique Asset List'!Y$4:Y$59,MATCH($B22,_CompoundList,0))</f>
        <v>1</v>
      </c>
      <c r="BA22" s="382" t="n">
        <f aca="false">INDEX('Unique Asset List'!Z$4:Z$59,MATCH($B22,_CompoundList,0))</f>
        <v>0</v>
      </c>
      <c r="BB22" s="382" t="n">
        <f aca="false">INDEX('Unique Asset List'!AA$4:AA$59,MATCH($B22,_CompoundList,0))</f>
        <v>1</v>
      </c>
      <c r="BC22" s="382" t="n">
        <f aca="false">INDEX('Unique Asset List'!AB$4:AB$59,MATCH($B22,_CompoundList,0))</f>
        <v>1</v>
      </c>
      <c r="BD22" s="382" t="n">
        <f aca="false">INDEX('Unique Asset List'!$A$4:$A$76,MATCH(B22,'Unique Asset List'!$B$4:$B$76,0))</f>
        <v>17</v>
      </c>
      <c r="BE22" s="386" t="n">
        <f aca="false">IF(C22="",BH22/$BH$7,0)</f>
        <v>0.0490539748449207</v>
      </c>
      <c r="BF22" s="391" t="n">
        <f aca="false">INDEX('UK-Efficacy Acceptability'!$G$12:$G$56,MATCH($B22,'UK-Efficacy Acceptability'!$B$12:$B$56,0))</f>
        <v>3</v>
      </c>
      <c r="BG22" s="386" t="n">
        <f aca="false">BF22/$BF$7</f>
        <v>0.0488599348534202</v>
      </c>
      <c r="BH22" s="388" t="n">
        <f aca="false">BG22^$X$4</f>
        <v>0.0229715925463517</v>
      </c>
    </row>
    <row r="23" customFormat="false" ht="15" hidden="false" customHeight="false" outlineLevel="0" collapsed="false">
      <c r="A23" s="39" t="str">
        <f aca="false">$C$1</f>
        <v>UK</v>
      </c>
      <c r="B23" s="39" t="s">
        <v>8</v>
      </c>
      <c r="C23" s="372"/>
      <c r="D23" s="39" t="s">
        <v>572</v>
      </c>
      <c r="E23" s="39"/>
      <c r="F23" s="39" t="str">
        <f aca="false">INDEX('Unique Asset List'!$D$4:$D$59,MATCH(B23,_CompoundList,0))</f>
        <v>Ph1</v>
      </c>
      <c r="G23" s="373" t="n">
        <v>0</v>
      </c>
      <c r="H23" s="39" t="n">
        <v>2018</v>
      </c>
      <c r="I23" s="39" t="n">
        <v>6</v>
      </c>
      <c r="J23" s="374" t="n">
        <f aca="false">INDEX(PTRS!$D$6:$D$12,MATCH('4'!$F23,PTRS!$B$6:$B$12,0))</f>
        <v>0.13923</v>
      </c>
      <c r="K23" s="186" t="n">
        <f aca="false">INDEX('Unique Asset List'!$I$4:$R$59,MATCH($B23,'Unique Asset List'!$B$4:$B$59,0),MATCH(K$8,'Unique Asset List'!$I$3:$R$3,0))</f>
        <v>0</v>
      </c>
      <c r="L23" s="186" t="n">
        <f aca="false">INDEX('Unique Asset List'!$I$4:$R$59,MATCH($B23,'Unique Asset List'!$B$4:$B$59,0),MATCH(L$8,'Unique Asset List'!$I$3:$R$3,0))</f>
        <v>0</v>
      </c>
      <c r="M23" s="186" t="n">
        <v>0.13923</v>
      </c>
      <c r="N23" s="186" t="n">
        <f aca="false">INDEX('Unique Asset List'!$I$4:$R$59,MATCH($B23,'Unique Asset List'!$B$4:$B$59,0),MATCH(N$8,'Unique Asset List'!$I$3:$R$3,0))</f>
        <v>0.13923</v>
      </c>
      <c r="O23" s="186" t="n">
        <f aca="false">INDEX('Unique Asset List'!$I$4:$R$59,MATCH($B23,'Unique Asset List'!$B$4:$B$59,0),MATCH(O$8,'Unique Asset List'!$I$3:$R$3,0))</f>
        <v>0.13923</v>
      </c>
      <c r="P23" s="186" t="n">
        <f aca="false">INDEX('Unique Asset List'!$I$4:$R$59,MATCH($B23,'Unique Asset List'!$B$4:$B$59,0),MATCH(P$8,'Unique Asset List'!$I$3:$R$3,0))</f>
        <v>0.13923</v>
      </c>
      <c r="Q23" s="186" t="n">
        <f aca="false">INDEX('Unique Asset List'!$I$4:$R$59,MATCH($B23,'Unique Asset List'!$B$4:$B$59,0),MATCH(Q$8,'Unique Asset List'!$I$3:$R$3,0))</f>
        <v>0.13923</v>
      </c>
      <c r="R23" s="186" t="n">
        <f aca="false">INDEX('Unique Asset List'!$I$4:$R$59,MATCH($B23,'Unique Asset List'!$B$4:$B$59,0),MATCH(R$8,'Unique Asset List'!$I$3:$R$3,0))</f>
        <v>0.13923</v>
      </c>
      <c r="S23" s="186" t="n">
        <f aca="false">INDEX('Unique Asset List'!$I$4:$R$59,MATCH($B23,'Unique Asset List'!$B$4:$B$59,0),MATCH(S$8,'Unique Asset List'!$I$3:$R$3,0))</f>
        <v>0</v>
      </c>
      <c r="T23" s="186"/>
      <c r="U23" s="186" t="n">
        <f aca="false">BE23/$BE$7</f>
        <v>1</v>
      </c>
      <c r="V23" s="186" t="n">
        <v>1</v>
      </c>
      <c r="W23" s="39" t="str">
        <f aca="false">INDEX('Unique Asset List'!$C$4:$C$76,MATCH($B23,'Unique Asset List'!$B$4:$B$76,0))</f>
        <v>NMDA</v>
      </c>
      <c r="X23" s="39" t="n">
        <f aca="false">INDEX('Unique Asset List'!$AC$4:$AI$100,MATCH($B23,'Unique Asset List'!$B$4:$B$100,0),MATCH($C$1,'Unique Asset List'!$AC$3:$AI$3,0))</f>
        <v>2024</v>
      </c>
      <c r="Y23" s="39" t="n">
        <f aca="false">INDEX('Unique Asset List'!$AJ$4:$AP$100,MATCH($B23,'Unique Asset List'!$B$4:$B$100,0),MATCH($C$1,'Unique Asset List'!$AJ$3:$AP$3,0))</f>
        <v>3</v>
      </c>
      <c r="Z23" s="39" t="n">
        <f aca="false">INDEX('Unique Asset List'!$AX$4:$BD$100,MATCH($B23,'Unique Asset List'!$B$4:$B$100,0),MATCH($C$1,'Unique Asset List'!$AX$3:$BD$3,0))</f>
        <v>2037</v>
      </c>
      <c r="AA23" s="39" t="n">
        <f aca="false">INDEX('Unique Asset List'!$BE$4:$BK$100,MATCH($B23,'Unique Asset List'!$B$4:$B$100,0),MATCH($C$1,'Unique Asset List'!$BE$3:$BK$3,0))</f>
        <v>3</v>
      </c>
      <c r="AB23" s="375" t="n">
        <f aca="false">INDEX('UK-Efficacy Acceptability'!$C$12:$C$52,MATCH($B23,'UK-Efficacy Acceptability'!$B$12:$B$52,0))</f>
        <v>1.7841252</v>
      </c>
      <c r="AC23" s="375" t="n">
        <f aca="false">INDEX('UK-Efficacy Acceptability'!$E$12:$E$52,MATCH($B23,'UK-Efficacy Acceptability'!$B$12:$B$52,0))</f>
        <v>0.999733</v>
      </c>
      <c r="AD23" s="375" t="n">
        <f aca="false">INDEX('UK-Efficacy Acceptability'!$F$12:$F$52,MATCH($B23,'UK-Efficacy Acceptability'!$B$12:$B$52,0))</f>
        <v>0.38188783578</v>
      </c>
      <c r="AE23" s="376" t="n">
        <f aca="false">INDEX('Unique Asset List'!$CN$4:$CT$100,MATCH($B23,'Unique Asset List'!$B$4:$B$100,0),MATCH($C$1,'Unique Asset List'!$CN$3:$CT$3,0))</f>
        <v>0.06</v>
      </c>
      <c r="AF23" s="376" t="n">
        <f aca="false">INDEX('Unique Asset List'!$CU$4:$DA$100,MATCH($B23,'Unique Asset List'!$B$4:$B$100,0),MATCH($C$1,'Unique Asset List'!$CU$3:$DA$3,0))</f>
        <v>0.45</v>
      </c>
      <c r="AG23" s="376" t="n">
        <f aca="false">INDEX('Unique Asset List'!$BZ$4:$CF$100,MATCH($B23,'Unique Asset List'!$B$4:$B$100,0),MATCH($C$1,'Unique Asset List'!$BZ$3:$CF$3,0))</f>
        <v>0.06</v>
      </c>
      <c r="AH23" s="376" t="n">
        <f aca="false">INDEX('Unique Asset List'!$CG$4:$CM$100,MATCH($B23,'Unique Asset List'!$B$4:$B$100,0),MATCH($C$1,'Unique Asset List'!$CG$3:$CM$3,0))</f>
        <v>0.45</v>
      </c>
      <c r="AI23" s="377" t="n">
        <v>0.961879633498678</v>
      </c>
      <c r="AJ23" s="376" t="n">
        <f aca="false">INDEX('Unique Asset List'!$BL$4:$BR$100,MATCH($B23,'Unique Asset List'!$B$4:$B$100,0),MATCH($C$1,'Unique Asset List'!$BL$3:$BR$3,0))</f>
        <v>1.45420005709883</v>
      </c>
      <c r="AK23" s="376" t="n">
        <f aca="false">INDEX('Unique Asset List'!$BS$4:$BY$100,MATCH($B23,'Unique Asset List'!$B$4:$B$100,0),MATCH($C$1,'Unique Asset List'!$BS$3:$BY$3,0))</f>
        <v>-0.495005667380912</v>
      </c>
      <c r="AL23" s="39" t="n">
        <v>169</v>
      </c>
      <c r="AM23" s="378" t="n">
        <f aca="false">INDEX(Simulation!$B$6:$H$6,MATCH($A23,Simulation!$B$1:$H$1,0))*(1+AN23)^((DATE(X23,Y23,15)-DATE(2017,1,15))/365.5)</f>
        <v>3.5</v>
      </c>
      <c r="AN23" s="379" t="n">
        <v>0</v>
      </c>
      <c r="AO23" s="380" t="n">
        <v>0.1</v>
      </c>
      <c r="AP23" s="377" t="n">
        <v>0.82</v>
      </c>
      <c r="AQ23" s="379" t="n">
        <v>0</v>
      </c>
      <c r="AR23" s="377" t="n">
        <f aca="false">AP23</f>
        <v>0.82</v>
      </c>
      <c r="AS23" s="381" t="n">
        <v>1</v>
      </c>
      <c r="AT23" s="382" t="n">
        <f aca="false">INDEX('Unique Asset List'!S$4:S$59,MATCH($B23,_CompoundList,0))</f>
        <v>0</v>
      </c>
      <c r="AU23" s="382" t="n">
        <f aca="false">INDEX('Unique Asset List'!T$4:T$59,MATCH($B23,_CompoundList,0))</f>
        <v>0</v>
      </c>
      <c r="AV23" s="382" t="n">
        <f aca="false">INDEX('Unique Asset List'!U$4:U$59,MATCH($B23,_CompoundList,0))</f>
        <v>0</v>
      </c>
      <c r="AW23" s="382" t="n">
        <f aca="false">INDEX('Unique Asset List'!V$4:V$59,MATCH($B23,_CompoundList,0))</f>
        <v>0</v>
      </c>
      <c r="AX23" s="382" t="n">
        <f aca="false">INDEX('Unique Asset List'!W$4:W$59,MATCH($B23,_CompoundList,0))</f>
        <v>0</v>
      </c>
      <c r="AY23" s="382" t="n">
        <f aca="false">INDEX('Unique Asset List'!X$4:X$59,MATCH($B23,_CompoundList,0))</f>
        <v>0</v>
      </c>
      <c r="AZ23" s="382" t="n">
        <f aca="false">INDEX('Unique Asset List'!Y$4:Y$59,MATCH($B23,_CompoundList,0))</f>
        <v>1</v>
      </c>
      <c r="BA23" s="382" t="n">
        <f aca="false">INDEX('Unique Asset List'!Z$4:Z$59,MATCH($B23,_CompoundList,0))</f>
        <v>0</v>
      </c>
      <c r="BB23" s="382" t="n">
        <f aca="false">INDEX('Unique Asset List'!AA$4:AA$59,MATCH($B23,_CompoundList,0))</f>
        <v>1</v>
      </c>
      <c r="BC23" s="382" t="n">
        <f aca="false">INDEX('Unique Asset List'!AB$4:AB$59,MATCH($B23,_CompoundList,0))</f>
        <v>1</v>
      </c>
      <c r="BD23" s="382" t="n">
        <f aca="false">INDEX('Unique Asset List'!$A$4:$A$76,MATCH(B23,'Unique Asset List'!$B$4:$B$76,0))</f>
        <v>1</v>
      </c>
      <c r="BE23" s="386" t="n">
        <f aca="false">IF(C23="",BH23/$BH$7,0)</f>
        <v>0.0490539748449207</v>
      </c>
      <c r="BF23" s="391" t="n">
        <f aca="false">INDEX('UK-Efficacy Acceptability'!$G$12:$G$56,MATCH($B23,'UK-Efficacy Acceptability'!$B$12:$B$56,0))</f>
        <v>3</v>
      </c>
      <c r="BG23" s="386" t="n">
        <f aca="false">BF23/$BF$7</f>
        <v>0.0488599348534202</v>
      </c>
      <c r="BH23" s="388" t="n">
        <f aca="false">BG23^$X$4</f>
        <v>0.0229715925463517</v>
      </c>
    </row>
    <row r="24" customFormat="false" ht="15" hidden="false" customHeight="false" outlineLevel="0" collapsed="false">
      <c r="A24" s="39" t="str">
        <f aca="false">$C$1</f>
        <v>UK</v>
      </c>
      <c r="B24" s="39" t="s">
        <v>54</v>
      </c>
      <c r="C24" s="372"/>
      <c r="D24" s="39" t="s">
        <v>595</v>
      </c>
      <c r="E24" s="39" t="s">
        <v>596</v>
      </c>
      <c r="F24" s="39" t="str">
        <f aca="false">INDEX('Unique Asset List'!$D$4:$D$59,MATCH(B24,_CompoundList,0))</f>
        <v>Ph1</v>
      </c>
      <c r="G24" s="373" t="n">
        <v>0</v>
      </c>
      <c r="H24" s="39" t="n">
        <v>2018</v>
      </c>
      <c r="I24" s="39" t="n">
        <v>6</v>
      </c>
      <c r="J24" s="374" t="n">
        <f aca="false">INDEX(PTRS!$D$6:$D$12,MATCH('4'!$F24,PTRS!$B$6:$B$12,0))</f>
        <v>0.13923</v>
      </c>
      <c r="K24" s="186" t="n">
        <f aca="false">INDEX('Unique Asset List'!$I$4:$R$59,MATCH($B24,'Unique Asset List'!$B$4:$B$59,0),MATCH(K$8,'Unique Asset List'!$I$3:$R$3,0))</f>
        <v>0</v>
      </c>
      <c r="L24" s="186" t="n">
        <f aca="false">INDEX('Unique Asset List'!$I$4:$R$59,MATCH($B24,'Unique Asset List'!$B$4:$B$59,0),MATCH(L$8,'Unique Asset List'!$I$3:$R$3,0))</f>
        <v>0</v>
      </c>
      <c r="M24" s="186" t="n">
        <v>0.13923</v>
      </c>
      <c r="N24" s="186" t="n">
        <f aca="false">INDEX('Unique Asset List'!$I$4:$R$59,MATCH($B24,'Unique Asset List'!$B$4:$B$59,0),MATCH(N$8,'Unique Asset List'!$I$3:$R$3,0))</f>
        <v>0.13923</v>
      </c>
      <c r="O24" s="186" t="n">
        <f aca="false">INDEX('Unique Asset List'!$I$4:$R$59,MATCH($B24,'Unique Asset List'!$B$4:$B$59,0),MATCH(O$8,'Unique Asset List'!$I$3:$R$3,0))</f>
        <v>0.13923</v>
      </c>
      <c r="P24" s="186" t="n">
        <f aca="false">INDEX('Unique Asset List'!$I$4:$R$59,MATCH($B24,'Unique Asset List'!$B$4:$B$59,0),MATCH(P$8,'Unique Asset List'!$I$3:$R$3,0))</f>
        <v>0.13923</v>
      </c>
      <c r="Q24" s="186" t="n">
        <f aca="false">INDEX('Unique Asset List'!$I$4:$R$59,MATCH($B24,'Unique Asset List'!$B$4:$B$59,0),MATCH(Q$8,'Unique Asset List'!$I$3:$R$3,0))</f>
        <v>0.13923</v>
      </c>
      <c r="R24" s="186" t="n">
        <f aca="false">INDEX('Unique Asset List'!$I$4:$R$59,MATCH($B24,'Unique Asset List'!$B$4:$B$59,0),MATCH(R$8,'Unique Asset List'!$I$3:$R$3,0))</f>
        <v>0.13923</v>
      </c>
      <c r="S24" s="186" t="n">
        <f aca="false">INDEX('Unique Asset List'!$I$4:$R$59,MATCH($B24,'Unique Asset List'!$B$4:$B$59,0),MATCH(S$8,'Unique Asset List'!$I$3:$R$3,0))</f>
        <v>0</v>
      </c>
      <c r="T24" s="186"/>
      <c r="U24" s="186" t="n">
        <f aca="false">BE24/$BE$7</f>
        <v>1</v>
      </c>
      <c r="V24" s="186" t="n">
        <v>1</v>
      </c>
      <c r="W24" s="39" t="str">
        <f aca="false">INDEX('Unique Asset List'!$C$4:$C$76,MATCH($B24,'Unique Asset List'!$B$4:$B$76,0))</f>
        <v>NMDA</v>
      </c>
      <c r="X24" s="39" t="n">
        <f aca="false">INDEX('Unique Asset List'!$AC$4:$AI$100,MATCH($B24,'Unique Asset List'!$B$4:$B$100,0),MATCH($C$1,'Unique Asset List'!$AC$3:$AI$3,0))</f>
        <v>2028</v>
      </c>
      <c r="Y24" s="39" t="n">
        <f aca="false">INDEX('Unique Asset List'!$AJ$4:$AP$100,MATCH($B24,'Unique Asset List'!$B$4:$B$100,0),MATCH($C$1,'Unique Asset List'!$AJ$3:$AP$3,0))</f>
        <v>9</v>
      </c>
      <c r="Z24" s="39" t="n">
        <f aca="false">INDEX('Unique Asset List'!$AX$4:$BD$100,MATCH($B24,'Unique Asset List'!$B$4:$B$100,0),MATCH($C$1,'Unique Asset List'!$AX$3:$BD$3,0))</f>
        <v>2036</v>
      </c>
      <c r="AA24" s="39" t="n">
        <f aca="false">INDEX('Unique Asset List'!$BE$4:$BK$100,MATCH($B24,'Unique Asset List'!$B$4:$B$100,0),MATCH($C$1,'Unique Asset List'!$BE$3:$BK$3,0))</f>
        <v>9</v>
      </c>
      <c r="AB24" s="375" t="n">
        <f aca="false">INDEX('UK-Efficacy Acceptability'!$C$12:$C$52,MATCH($B24,'UK-Efficacy Acceptability'!$B$12:$B$52,0))</f>
        <v>2.2591276</v>
      </c>
      <c r="AC24" s="375" t="n">
        <f aca="false">INDEX('UK-Efficacy Acceptability'!$E$12:$E$52,MATCH($B24,'UK-Efficacy Acceptability'!$B$12:$B$52,0))</f>
        <v>0.9596985</v>
      </c>
      <c r="AD24" s="375" t="n">
        <f aca="false">INDEX('UK-Efficacy Acceptability'!$F$12:$F$52,MATCH($B24,'UK-Efficacy Acceptability'!$B$12:$B$52,0))</f>
        <v>0.38188783578</v>
      </c>
      <c r="AE24" s="376" t="n">
        <f aca="false">INDEX('Unique Asset List'!$CN$4:$CT$100,MATCH($B24,'Unique Asset List'!$B$4:$B$100,0),MATCH($C$1,'Unique Asset List'!$CN$3:$CT$3,0))</f>
        <v>0.06</v>
      </c>
      <c r="AF24" s="376" t="n">
        <f aca="false">INDEX('Unique Asset List'!$CU$4:$DA$100,MATCH($B24,'Unique Asset List'!$B$4:$B$100,0),MATCH($C$1,'Unique Asset List'!$CU$3:$DA$3,0))</f>
        <v>0.45</v>
      </c>
      <c r="AG24" s="376" t="n">
        <f aca="false">INDEX('Unique Asset List'!$BZ$4:$CF$100,MATCH($B24,'Unique Asset List'!$B$4:$B$100,0),MATCH($C$1,'Unique Asset List'!$BZ$3:$CF$3,0))</f>
        <v>0.06</v>
      </c>
      <c r="AH24" s="376" t="n">
        <f aca="false">INDEX('Unique Asset List'!$CG$4:$CM$100,MATCH($B24,'Unique Asset List'!$B$4:$B$100,0),MATCH($C$1,'Unique Asset List'!$CG$3:$CM$3,0))</f>
        <v>0.45</v>
      </c>
      <c r="AI24" s="377" t="n">
        <v>0.961879633498678</v>
      </c>
      <c r="AJ24" s="376" t="n">
        <f aca="false">INDEX('Unique Asset List'!$BL$4:$BR$100,MATCH($B24,'Unique Asset List'!$B$4:$B$100,0),MATCH($C$1,'Unique Asset List'!$BL$3:$BR$3,0))</f>
        <v>1.45420005709883</v>
      </c>
      <c r="AK24" s="376" t="n">
        <f aca="false">INDEX('Unique Asset List'!$BS$4:$BY$100,MATCH($B24,'Unique Asset List'!$B$4:$B$100,0),MATCH($C$1,'Unique Asset List'!$BS$3:$BY$3,0))</f>
        <v>-0.495005667380912</v>
      </c>
      <c r="AL24" s="39" t="n">
        <v>169</v>
      </c>
      <c r="AM24" s="378" t="n">
        <f aca="false">INDEX(Simulation!$B$6:$H$6,MATCH($A24,Simulation!$B$1:$H$1,0))*(1+AN24)^((DATE(X24,Y24,15)-DATE(2017,1,15))/365.5)</f>
        <v>3.5</v>
      </c>
      <c r="AN24" s="379" t="n">
        <v>0</v>
      </c>
      <c r="AO24" s="380" t="n">
        <v>0.1</v>
      </c>
      <c r="AP24" s="377" t="n">
        <v>0.82</v>
      </c>
      <c r="AQ24" s="379" t="n">
        <v>0</v>
      </c>
      <c r="AR24" s="377" t="n">
        <f aca="false">AP24</f>
        <v>0.82</v>
      </c>
      <c r="AS24" s="381" t="n">
        <v>1</v>
      </c>
      <c r="AT24" s="382" t="n">
        <f aca="false">INDEX('Unique Asset List'!S$4:S$59,MATCH($B24,_CompoundList,0))</f>
        <v>0</v>
      </c>
      <c r="AU24" s="382" t="n">
        <f aca="false">INDEX('Unique Asset List'!T$4:T$59,MATCH($B24,_CompoundList,0))</f>
        <v>0</v>
      </c>
      <c r="AV24" s="382" t="n">
        <f aca="false">INDEX('Unique Asset List'!U$4:U$59,MATCH($B24,_CompoundList,0))</f>
        <v>0</v>
      </c>
      <c r="AW24" s="382" t="n">
        <f aca="false">INDEX('Unique Asset List'!V$4:V$59,MATCH($B24,_CompoundList,0))</f>
        <v>0</v>
      </c>
      <c r="AX24" s="382" t="n">
        <f aca="false">INDEX('Unique Asset List'!W$4:W$59,MATCH($B24,_CompoundList,0))</f>
        <v>0</v>
      </c>
      <c r="AY24" s="382" t="n">
        <f aca="false">INDEX('Unique Asset List'!X$4:X$59,MATCH($B24,_CompoundList,0))</f>
        <v>0</v>
      </c>
      <c r="AZ24" s="382" t="n">
        <f aca="false">INDEX('Unique Asset List'!Y$4:Y$59,MATCH($B24,_CompoundList,0))</f>
        <v>1</v>
      </c>
      <c r="BA24" s="382" t="n">
        <f aca="false">INDEX('Unique Asset List'!Z$4:Z$59,MATCH($B24,_CompoundList,0))</f>
        <v>1</v>
      </c>
      <c r="BB24" s="382" t="n">
        <f aca="false">INDEX('Unique Asset List'!AA$4:AA$59,MATCH($B24,_CompoundList,0))</f>
        <v>0</v>
      </c>
      <c r="BC24" s="382" t="n">
        <f aca="false">INDEX('Unique Asset List'!AB$4:AB$59,MATCH($B24,_CompoundList,0))</f>
        <v>0</v>
      </c>
      <c r="BD24" s="382" t="n">
        <f aca="false">INDEX('Unique Asset List'!$A$4:$A$76,MATCH(B24,'Unique Asset List'!$B$4:$B$76,0))</f>
        <v>16</v>
      </c>
      <c r="BE24" s="386" t="n">
        <f aca="false">IF(C24="",BH24/$BH$7,0)</f>
        <v>0.0490539748449207</v>
      </c>
      <c r="BF24" s="391" t="n">
        <f aca="false">INDEX('UK-Efficacy Acceptability'!$G$12:$G$56,MATCH($B24,'UK-Efficacy Acceptability'!$B$12:$B$56,0))</f>
        <v>3</v>
      </c>
      <c r="BG24" s="386" t="n">
        <f aca="false">BF24/$BF$7</f>
        <v>0.0488599348534202</v>
      </c>
      <c r="BH24" s="388" t="n">
        <f aca="false">BG24^$X$4</f>
        <v>0.0229715925463517</v>
      </c>
    </row>
    <row r="25" customFormat="false" ht="15" hidden="false" customHeight="false" outlineLevel="0" collapsed="false">
      <c r="A25" s="39" t="str">
        <f aca="false">$C$1</f>
        <v>UK</v>
      </c>
      <c r="B25" s="39" t="s">
        <v>18</v>
      </c>
      <c r="C25" s="372"/>
      <c r="D25" s="39" t="s">
        <v>588</v>
      </c>
      <c r="E25" s="39"/>
      <c r="F25" s="39" t="str">
        <f aca="false">INDEX('Unique Asset List'!$D$4:$D$59,MATCH(B25,_CompoundList,0))</f>
        <v>Ph2a</v>
      </c>
      <c r="G25" s="373" t="n">
        <v>0</v>
      </c>
      <c r="H25" s="39" t="n">
        <v>2018</v>
      </c>
      <c r="I25" s="39" t="n">
        <v>6</v>
      </c>
      <c r="J25" s="374" t="n">
        <f aca="false">INDEX(PTRS!$D$6:$D$12,MATCH('4'!$F25,PTRS!$B$6:$B$12,0))</f>
        <v>0.1638</v>
      </c>
      <c r="K25" s="186" t="n">
        <f aca="false">INDEX('Unique Asset List'!$I$4:$R$59,MATCH($B25,'Unique Asset List'!$B$4:$B$59,0),MATCH(K$8,'Unique Asset List'!$I$3:$R$3,0))</f>
        <v>0</v>
      </c>
      <c r="L25" s="186" t="n">
        <f aca="false">INDEX('Unique Asset List'!$I$4:$R$59,MATCH($B25,'Unique Asset List'!$B$4:$B$59,0),MATCH(L$8,'Unique Asset List'!$I$3:$R$3,0))</f>
        <v>0</v>
      </c>
      <c r="M25" s="186" t="n">
        <v>0.1638</v>
      </c>
      <c r="N25" s="186" t="n">
        <f aca="false">INDEX('Unique Asset List'!$I$4:$R$59,MATCH($B25,'Unique Asset List'!$B$4:$B$59,0),MATCH(N$8,'Unique Asset List'!$I$3:$R$3,0))</f>
        <v>0.1638</v>
      </c>
      <c r="O25" s="186" t="n">
        <f aca="false">INDEX('Unique Asset List'!$I$4:$R$59,MATCH($B25,'Unique Asset List'!$B$4:$B$59,0),MATCH(O$8,'Unique Asset List'!$I$3:$R$3,0))</f>
        <v>0.1638</v>
      </c>
      <c r="P25" s="186" t="n">
        <f aca="false">INDEX('Unique Asset List'!$I$4:$R$59,MATCH($B25,'Unique Asset List'!$B$4:$B$59,0),MATCH(P$8,'Unique Asset List'!$I$3:$R$3,0))</f>
        <v>0.1638</v>
      </c>
      <c r="Q25" s="186" t="n">
        <f aca="false">INDEX('Unique Asset List'!$I$4:$R$59,MATCH($B25,'Unique Asset List'!$B$4:$B$59,0),MATCH(Q$8,'Unique Asset List'!$I$3:$R$3,0))</f>
        <v>0.1638</v>
      </c>
      <c r="R25" s="186" t="n">
        <f aca="false">INDEX('Unique Asset List'!$I$4:$R$59,MATCH($B25,'Unique Asset List'!$B$4:$B$59,0),MATCH(R$8,'Unique Asset List'!$I$3:$R$3,0))</f>
        <v>0.1638</v>
      </c>
      <c r="S25" s="186" t="n">
        <f aca="false">INDEX('Unique Asset List'!$I$4:$R$59,MATCH($B25,'Unique Asset List'!$B$4:$B$59,0),MATCH(S$8,'Unique Asset List'!$I$3:$R$3,0))</f>
        <v>0</v>
      </c>
      <c r="T25" s="186"/>
      <c r="U25" s="186" t="n">
        <f aca="false">BE25/$BE$7</f>
        <v>1</v>
      </c>
      <c r="V25" s="186" t="n">
        <v>1</v>
      </c>
      <c r="W25" s="39" t="str">
        <f aca="false">INDEX('Unique Asset List'!$C$4:$C$76,MATCH($B25,'Unique Asset List'!$B$4:$B$76,0))</f>
        <v>OPRL1</v>
      </c>
      <c r="X25" s="39" t="n">
        <f aca="false">INDEX('Unique Asset List'!$AC$4:$AI$100,MATCH($B25,'Unique Asset List'!$B$4:$B$100,0),MATCH($C$1,'Unique Asset List'!$AC$3:$AI$3,0))</f>
        <v>2024</v>
      </c>
      <c r="Y25" s="39" t="n">
        <f aca="false">INDEX('Unique Asset List'!$AJ$4:$AP$100,MATCH($B25,'Unique Asset List'!$B$4:$B$100,0),MATCH($C$1,'Unique Asset List'!$AJ$3:$AP$3,0))</f>
        <v>9</v>
      </c>
      <c r="Z25" s="39" t="n">
        <f aca="false">INDEX('Unique Asset List'!$AX$4:$BD$100,MATCH($B25,'Unique Asset List'!$B$4:$B$100,0),MATCH($C$1,'Unique Asset List'!$AX$3:$BD$3,0))</f>
        <v>2036</v>
      </c>
      <c r="AA25" s="39" t="n">
        <f aca="false">INDEX('Unique Asset List'!$BE$4:$BK$100,MATCH($B25,'Unique Asset List'!$B$4:$B$100,0),MATCH($C$1,'Unique Asset List'!$BE$3:$BK$3,0))</f>
        <v>9</v>
      </c>
      <c r="AB25" s="375" t="n">
        <f aca="false">INDEX('UK-Efficacy Acceptability'!$C$12:$C$52,MATCH($B25,'UK-Efficacy Acceptability'!$B$12:$B$52,0))</f>
        <v>1.7841252</v>
      </c>
      <c r="AC25" s="375" t="n">
        <f aca="false">INDEX('UK-Efficacy Acceptability'!$E$12:$E$52,MATCH($B25,'UK-Efficacy Acceptability'!$B$12:$B$52,0))</f>
        <v>0.9596985</v>
      </c>
      <c r="AD25" s="375" t="n">
        <f aca="false">INDEX('UK-Efficacy Acceptability'!$F$12:$F$52,MATCH($B25,'UK-Efficacy Acceptability'!$B$12:$B$52,0))</f>
        <v>0.38188783578</v>
      </c>
      <c r="AE25" s="376" t="n">
        <f aca="false">INDEX('Unique Asset List'!$CN$4:$CT$100,MATCH($B25,'Unique Asset List'!$B$4:$B$100,0),MATCH($C$1,'Unique Asset List'!$CN$3:$CT$3,0))</f>
        <v>0.05</v>
      </c>
      <c r="AF25" s="376" t="n">
        <f aca="false">INDEX('Unique Asset List'!$CU$4:$DA$100,MATCH($B25,'Unique Asset List'!$B$4:$B$100,0),MATCH($C$1,'Unique Asset List'!$CU$3:$DA$3,0))</f>
        <v>0.45</v>
      </c>
      <c r="AG25" s="376" t="n">
        <f aca="false">INDEX('Unique Asset List'!$BZ$4:$CF$100,MATCH($B25,'Unique Asset List'!$B$4:$B$100,0),MATCH($C$1,'Unique Asset List'!$BZ$3:$CF$3,0))</f>
        <v>0.05</v>
      </c>
      <c r="AH25" s="376" t="n">
        <f aca="false">INDEX('Unique Asset List'!$CG$4:$CM$100,MATCH($B25,'Unique Asset List'!$B$4:$B$100,0),MATCH($C$1,'Unique Asset List'!$CG$3:$CM$3,0))</f>
        <v>0.45</v>
      </c>
      <c r="AI25" s="377" t="n">
        <v>0.961879633498678</v>
      </c>
      <c r="AJ25" s="376" t="n">
        <f aca="false">INDEX('Unique Asset List'!$BL$4:$BR$100,MATCH($B25,'Unique Asset List'!$B$4:$B$100,0),MATCH($C$1,'Unique Asset List'!$BL$3:$BR$3,0))</f>
        <v>1.45420005709883</v>
      </c>
      <c r="AK25" s="376" t="n">
        <f aca="false">INDEX('Unique Asset List'!$BS$4:$BY$100,MATCH($B25,'Unique Asset List'!$B$4:$B$100,0),MATCH($C$1,'Unique Asset List'!$BS$3:$BY$3,0))</f>
        <v>-0.495005667380912</v>
      </c>
      <c r="AL25" s="39" t="n">
        <v>169</v>
      </c>
      <c r="AM25" s="378" t="n">
        <f aca="false">INDEX(Simulation!$B$6:$H$6,MATCH($A25,Simulation!$B$1:$H$1,0))*(1+AN25)^((DATE(X25,Y25,15)-DATE(2017,1,15))/365.5)</f>
        <v>3.5</v>
      </c>
      <c r="AN25" s="379" t="n">
        <v>0</v>
      </c>
      <c r="AO25" s="380" t="n">
        <v>0.1</v>
      </c>
      <c r="AP25" s="377" t="n">
        <v>0.82</v>
      </c>
      <c r="AQ25" s="379" t="n">
        <v>0</v>
      </c>
      <c r="AR25" s="377" t="n">
        <f aca="false">AP25</f>
        <v>0.82</v>
      </c>
      <c r="AS25" s="381" t="n">
        <v>1</v>
      </c>
      <c r="AT25" s="382" t="n">
        <f aca="false">INDEX('Unique Asset List'!S$4:S$59,MATCH($B25,_CompoundList,0))</f>
        <v>0</v>
      </c>
      <c r="AU25" s="382" t="n">
        <f aca="false">INDEX('Unique Asset List'!T$4:T$59,MATCH($B25,_CompoundList,0))</f>
        <v>0</v>
      </c>
      <c r="AV25" s="382" t="n">
        <f aca="false">INDEX('Unique Asset List'!U$4:U$59,MATCH($B25,_CompoundList,0))</f>
        <v>0</v>
      </c>
      <c r="AW25" s="382" t="n">
        <f aca="false">INDEX('Unique Asset List'!V$4:V$59,MATCH($B25,_CompoundList,0))</f>
        <v>0</v>
      </c>
      <c r="AX25" s="382" t="n">
        <f aca="false">INDEX('Unique Asset List'!W$4:W$59,MATCH($B25,_CompoundList,0))</f>
        <v>0</v>
      </c>
      <c r="AY25" s="382" t="n">
        <f aca="false">INDEX('Unique Asset List'!X$4:X$59,MATCH($B25,_CompoundList,0))</f>
        <v>1</v>
      </c>
      <c r="AZ25" s="382" t="n">
        <f aca="false">INDEX('Unique Asset List'!Y$4:Y$59,MATCH($B25,_CompoundList,0))</f>
        <v>0</v>
      </c>
      <c r="BA25" s="382" t="n">
        <f aca="false">INDEX('Unique Asset List'!Z$4:Z$59,MATCH($B25,_CompoundList,0))</f>
        <v>0</v>
      </c>
      <c r="BB25" s="382" t="n">
        <f aca="false">INDEX('Unique Asset List'!AA$4:AA$59,MATCH($B25,_CompoundList,0))</f>
        <v>0</v>
      </c>
      <c r="BC25" s="382" t="n">
        <f aca="false">INDEX('Unique Asset List'!AB$4:AB$59,MATCH($B25,_CompoundList,0))</f>
        <v>0</v>
      </c>
      <c r="BD25" s="382" t="n">
        <f aca="false">INDEX('Unique Asset List'!$A$4:$A$76,MATCH(B25,'Unique Asset List'!$B$4:$B$76,0))</f>
        <v>7</v>
      </c>
      <c r="BE25" s="386" t="n">
        <f aca="false">IF(C25="",BH25/$BH$7,0)</f>
        <v>0.0490539748449207</v>
      </c>
      <c r="BF25" s="391" t="n">
        <f aca="false">INDEX('UK-Efficacy Acceptability'!$G$12:$G$56,MATCH($B25,'UK-Efficacy Acceptability'!$B$12:$B$56,0))</f>
        <v>3</v>
      </c>
      <c r="BG25" s="386" t="n">
        <f aca="false">BF25/$BF$7</f>
        <v>0.0488599348534202</v>
      </c>
      <c r="BH25" s="388" t="n">
        <f aca="false">BG25^$X$4</f>
        <v>0.0229715925463517</v>
      </c>
    </row>
    <row r="26" customFormat="false" ht="15" hidden="false" customHeight="false" outlineLevel="0" collapsed="false">
      <c r="A26" s="39" t="str">
        <f aca="false">$C$1</f>
        <v>UK</v>
      </c>
      <c r="B26" s="39" t="s">
        <v>27</v>
      </c>
      <c r="C26" s="372"/>
      <c r="D26" s="39" t="s">
        <v>619</v>
      </c>
      <c r="E26" s="39"/>
      <c r="F26" s="39" t="str">
        <f aca="false">INDEX('Unique Asset List'!$D$4:$D$59,MATCH(B26,_CompoundList,0))</f>
        <v>Ph2b</v>
      </c>
      <c r="G26" s="373" t="n">
        <v>0</v>
      </c>
      <c r="H26" s="39" t="n">
        <v>2018</v>
      </c>
      <c r="I26" s="39" t="n">
        <v>6</v>
      </c>
      <c r="J26" s="374" t="n">
        <f aca="false">INDEX(PTRS!$D$6:$D$12,MATCH('4'!$F26,PTRS!$B$6:$B$12,0))</f>
        <v>0.4095</v>
      </c>
      <c r="K26" s="186" t="n">
        <f aca="false">INDEX('Unique Asset List'!$I$4:$R$59,MATCH($B26,'Unique Asset List'!$B$4:$B$59,0),MATCH(K$8,'Unique Asset List'!$I$3:$R$3,0))</f>
        <v>0</v>
      </c>
      <c r="L26" s="186" t="n">
        <f aca="false">INDEX('Unique Asset List'!$I$4:$R$59,MATCH($B26,'Unique Asset List'!$B$4:$B$59,0),MATCH(L$8,'Unique Asset List'!$I$3:$R$3,0))</f>
        <v>0</v>
      </c>
      <c r="M26" s="186" t="n">
        <v>0.4095</v>
      </c>
      <c r="N26" s="186" t="n">
        <f aca="false">INDEX('Unique Asset List'!$I$4:$R$59,MATCH($B26,'Unique Asset List'!$B$4:$B$59,0),MATCH(N$8,'Unique Asset List'!$I$3:$R$3,0))</f>
        <v>0.59</v>
      </c>
      <c r="O26" s="186" t="n">
        <f aca="false">INDEX('Unique Asset List'!$I$4:$R$59,MATCH($B26,'Unique Asset List'!$B$4:$B$59,0),MATCH(O$8,'Unique Asset List'!$I$3:$R$3,0))</f>
        <v>0.59</v>
      </c>
      <c r="P26" s="186" t="n">
        <f aca="false">INDEX('Unique Asset List'!$I$4:$R$59,MATCH($B26,'Unique Asset List'!$B$4:$B$59,0),MATCH(P$8,'Unique Asset List'!$I$3:$R$3,0))</f>
        <v>0.59</v>
      </c>
      <c r="Q26" s="186" t="n">
        <f aca="false">INDEX('Unique Asset List'!$I$4:$R$59,MATCH($B26,'Unique Asset List'!$B$4:$B$59,0),MATCH(Q$8,'Unique Asset List'!$I$3:$R$3,0))</f>
        <v>0.59</v>
      </c>
      <c r="R26" s="186" t="n">
        <f aca="false">INDEX('Unique Asset List'!$I$4:$R$59,MATCH($B26,'Unique Asset List'!$B$4:$B$59,0),MATCH(R$8,'Unique Asset List'!$I$3:$R$3,0))</f>
        <v>0.59</v>
      </c>
      <c r="S26" s="186" t="n">
        <f aca="false">INDEX('Unique Asset List'!$I$4:$R$59,MATCH($B26,'Unique Asset List'!$B$4:$B$59,0),MATCH(S$8,'Unique Asset List'!$I$3:$R$3,0))</f>
        <v>1</v>
      </c>
      <c r="T26" s="186"/>
      <c r="U26" s="186" t="n">
        <f aca="false">BE26/$BE$7</f>
        <v>1</v>
      </c>
      <c r="V26" s="186" t="n">
        <f aca="false">5*7/Simulation!G5</f>
        <v>0.178571428571429</v>
      </c>
      <c r="W26" s="39" t="str">
        <f aca="false">INDEX('Unique Asset List'!$C$4:$C$76,MATCH($B26,'Unique Asset List'!$B$4:$B$76,0))</f>
        <v>GABAA</v>
      </c>
      <c r="X26" s="39" t="n">
        <f aca="false">INDEX('Unique Asset List'!$AC$4:$AI$100,MATCH($B26,'Unique Asset List'!$B$4:$B$100,0),MATCH($C$1,'Unique Asset List'!$AC$3:$AI$3,0))</f>
        <v>2024</v>
      </c>
      <c r="Y26" s="39" t="n">
        <f aca="false">INDEX('Unique Asset List'!$AJ$4:$AP$100,MATCH($B26,'Unique Asset List'!$B$4:$B$100,0),MATCH($C$1,'Unique Asset List'!$AJ$3:$AP$3,0))</f>
        <v>0.999999999999091</v>
      </c>
      <c r="Z26" s="39" t="n">
        <f aca="false">INDEX('Unique Asset List'!$AX$4:$BD$100,MATCH($B26,'Unique Asset List'!$B$4:$B$100,0),MATCH($C$1,'Unique Asset List'!$AX$3:$BD$3,0))</f>
        <v>2035</v>
      </c>
      <c r="AA26" s="39" t="n">
        <f aca="false">INDEX('Unique Asset List'!$BE$4:$BK$100,MATCH($B26,'Unique Asset List'!$B$4:$B$100,0),MATCH($C$1,'Unique Asset List'!$BE$3:$BK$3,0))</f>
        <v>1</v>
      </c>
      <c r="AB26" s="375" t="n">
        <f aca="false">INDEX('UK-Efficacy Acceptability'!$C$12:$C$52,MATCH($B26,'UK-Efficacy Acceptability'!$B$12:$B$52,0))</f>
        <v>1.9904354</v>
      </c>
      <c r="AC26" s="375" t="n">
        <f aca="false">INDEX('UK-Efficacy Acceptability'!$E$12:$E$52,MATCH($B26,'UK-Efficacy Acceptability'!$B$12:$B$52,0))</f>
        <v>0.9309841</v>
      </c>
      <c r="AD26" s="375" t="n">
        <f aca="false">INDEX('UK-Efficacy Acceptability'!$F$12:$F$52,MATCH($B26,'UK-Efficacy Acceptability'!$B$12:$B$52,0))</f>
        <v>0.38188783578</v>
      </c>
      <c r="AE26" s="376" t="n">
        <f aca="false">INDEX('Unique Asset List'!$CN$4:$CT$100,MATCH($B26,'Unique Asset List'!$B$4:$B$100,0),MATCH($C$1,'Unique Asset List'!$CN$3:$CT$3,0))</f>
        <v>0.05</v>
      </c>
      <c r="AF26" s="376" t="n">
        <f aca="false">INDEX('Unique Asset List'!$CU$4:$DA$100,MATCH($B26,'Unique Asset List'!$B$4:$B$100,0),MATCH($C$1,'Unique Asset List'!$CU$3:$DA$3,0))</f>
        <v>0.45</v>
      </c>
      <c r="AG26" s="376" t="n">
        <f aca="false">INDEX('Unique Asset List'!$BZ$4:$CF$100,MATCH($B26,'Unique Asset List'!$B$4:$B$100,0),MATCH($C$1,'Unique Asset List'!$BZ$3:$CF$3,0))</f>
        <v>0.05</v>
      </c>
      <c r="AH26" s="376" t="n">
        <f aca="false">INDEX('Unique Asset List'!$CG$4:$CM$100,MATCH($B26,'Unique Asset List'!$B$4:$B$100,0),MATCH($C$1,'Unique Asset List'!$CG$3:$CM$3,0))</f>
        <v>0.45</v>
      </c>
      <c r="AI26" s="377" t="n">
        <v>0.961879633498678</v>
      </c>
      <c r="AJ26" s="376" t="n">
        <f aca="false">INDEX('Unique Asset List'!$BL$4:$BR$100,MATCH($B26,'Unique Asset List'!$B$4:$B$100,0),MATCH($C$1,'Unique Asset List'!$BL$3:$BR$3,0))</f>
        <v>1.45420005709883</v>
      </c>
      <c r="AK26" s="376" t="n">
        <f aca="false">INDEX('Unique Asset List'!$BS$4:$BY$100,MATCH($B26,'Unique Asset List'!$B$4:$B$100,0),MATCH($C$1,'Unique Asset List'!$BS$3:$BY$3,0))</f>
        <v>-0.495005667380912</v>
      </c>
      <c r="AL26" s="39" t="n">
        <v>169</v>
      </c>
      <c r="AM26" s="378" t="n">
        <f aca="false">3.5*365*0.8/AL26</f>
        <v>6.04733727810651</v>
      </c>
      <c r="AN26" s="379" t="n">
        <v>0</v>
      </c>
      <c r="AO26" s="380" t="n">
        <v>0.1</v>
      </c>
      <c r="AP26" s="377" t="n">
        <v>0.82</v>
      </c>
      <c r="AQ26" s="379" t="n">
        <v>0</v>
      </c>
      <c r="AR26" s="377" t="n">
        <f aca="false">AP26</f>
        <v>0.82</v>
      </c>
      <c r="AS26" s="381" t="n">
        <v>1</v>
      </c>
      <c r="AT26" s="382" t="n">
        <f aca="false">INDEX('Unique Asset List'!S$4:S$59,MATCH($B26,_CompoundList,0))</f>
        <v>0</v>
      </c>
      <c r="AU26" s="382" t="n">
        <f aca="false">INDEX('Unique Asset List'!T$4:T$59,MATCH($B26,_CompoundList,0))</f>
        <v>0</v>
      </c>
      <c r="AV26" s="382" t="n">
        <f aca="false">INDEX('Unique Asset List'!U$4:U$59,MATCH($B26,_CompoundList,0))</f>
        <v>0</v>
      </c>
      <c r="AW26" s="382" t="n">
        <f aca="false">INDEX('Unique Asset List'!V$4:V$59,MATCH($B26,_CompoundList,0))</f>
        <v>0</v>
      </c>
      <c r="AX26" s="382" t="n">
        <f aca="false">INDEX('Unique Asset List'!W$4:W$59,MATCH($B26,_CompoundList,0))</f>
        <v>1</v>
      </c>
      <c r="AY26" s="382" t="n">
        <f aca="false">INDEX('Unique Asset List'!X$4:X$59,MATCH($B26,_CompoundList,0))</f>
        <v>0</v>
      </c>
      <c r="AZ26" s="382" t="n">
        <f aca="false">INDEX('Unique Asset List'!Y$4:Y$59,MATCH($B26,_CompoundList,0))</f>
        <v>1</v>
      </c>
      <c r="BA26" s="382" t="n">
        <f aca="false">INDEX('Unique Asset List'!Z$4:Z$59,MATCH($B26,_CompoundList,0))</f>
        <v>0</v>
      </c>
      <c r="BB26" s="382" t="n">
        <f aca="false">INDEX('Unique Asset List'!AA$4:AA$59,MATCH($B26,_CompoundList,0))</f>
        <v>0</v>
      </c>
      <c r="BC26" s="382" t="n">
        <f aca="false">INDEX('Unique Asset List'!AB$4:AB$59,MATCH($B26,_CompoundList,0))</f>
        <v>1</v>
      </c>
      <c r="BD26" s="382" t="n">
        <f aca="false">INDEX('Unique Asset List'!$A$4:$A$76,MATCH(B26,'Unique Asset List'!$B$4:$B$76,0))</f>
        <v>38</v>
      </c>
      <c r="BE26" s="386" t="n">
        <f aca="false">IF(C26="",BH26/$BH$7,0)</f>
        <v>0.0490539748449207</v>
      </c>
      <c r="BF26" s="391" t="n">
        <f aca="false">INDEX('UK-Efficacy Acceptability'!$G$12:$G$56,MATCH($B26,'UK-Efficacy Acceptability'!$B$12:$B$56,0))</f>
        <v>3</v>
      </c>
      <c r="BG26" s="386" t="n">
        <f aca="false">BF26/$BF$7</f>
        <v>0.0488599348534202</v>
      </c>
      <c r="BH26" s="388" t="n">
        <f aca="false">BG26^$X$4</f>
        <v>0.0229715925463517</v>
      </c>
    </row>
    <row r="27" customFormat="false" ht="15" hidden="false" customHeight="false" outlineLevel="0" collapsed="false">
      <c r="A27" s="39" t="str">
        <f aca="false">$C$1</f>
        <v>UK</v>
      </c>
      <c r="B27" s="39" t="s">
        <v>60</v>
      </c>
      <c r="C27" s="372"/>
      <c r="D27" s="39" t="s">
        <v>525</v>
      </c>
      <c r="E27" s="39"/>
      <c r="F27" s="39" t="str">
        <f aca="false">INDEX('Unique Asset List'!$D$4:$D$59,MATCH(B27,_CompoundList,0))</f>
        <v>PCD</v>
      </c>
      <c r="G27" s="373" t="n">
        <v>0</v>
      </c>
      <c r="H27" s="39" t="n">
        <v>2018</v>
      </c>
      <c r="I27" s="39" t="n">
        <v>6</v>
      </c>
      <c r="J27" s="374" t="n">
        <f aca="false">INDEX(PTRS!$D$6:$D$12,MATCH('4'!$F27,PTRS!$B$6:$B$12,0))</f>
        <v>0.1044225</v>
      </c>
      <c r="K27" s="186" t="n">
        <f aca="false">INDEX('Unique Asset List'!$I$4:$R$59,MATCH($B27,'Unique Asset List'!$B$4:$B$59,0),MATCH(K$8,'Unique Asset List'!$I$3:$R$3,0))</f>
        <v>0</v>
      </c>
      <c r="L27" s="186" t="n">
        <f aca="false">INDEX('Unique Asset List'!$I$4:$R$59,MATCH($B27,'Unique Asset List'!$B$4:$B$59,0),MATCH(L$8,'Unique Asset List'!$I$3:$R$3,0))</f>
        <v>0</v>
      </c>
      <c r="M27" s="186" t="n">
        <v>0.1044225</v>
      </c>
      <c r="N27" s="186" t="n">
        <f aca="false">INDEX('Unique Asset List'!$I$4:$R$59,MATCH($B27,'Unique Asset List'!$B$4:$B$59,0),MATCH(N$8,'Unique Asset List'!$I$3:$R$3,0))</f>
        <v>0.1044225</v>
      </c>
      <c r="O27" s="186" t="n">
        <f aca="false">INDEX('Unique Asset List'!$I$4:$R$59,MATCH($B27,'Unique Asset List'!$B$4:$B$59,0),MATCH(O$8,'Unique Asset List'!$I$3:$R$3,0))</f>
        <v>0.1044225</v>
      </c>
      <c r="P27" s="186" t="n">
        <f aca="false">INDEX('Unique Asset List'!$I$4:$R$59,MATCH($B27,'Unique Asset List'!$B$4:$B$59,0),MATCH(P$8,'Unique Asset List'!$I$3:$R$3,0))</f>
        <v>0.1044225</v>
      </c>
      <c r="Q27" s="186" t="n">
        <f aca="false">INDEX('Unique Asset List'!$I$4:$R$59,MATCH($B27,'Unique Asset List'!$B$4:$B$59,0),MATCH(Q$8,'Unique Asset List'!$I$3:$R$3,0))</f>
        <v>0.1044225</v>
      </c>
      <c r="R27" s="186" t="n">
        <f aca="false">INDEX('Unique Asset List'!$I$4:$R$59,MATCH($B27,'Unique Asset List'!$B$4:$B$59,0),MATCH(R$8,'Unique Asset List'!$I$3:$R$3,0))</f>
        <v>0.1044225</v>
      </c>
      <c r="S27" s="186" t="n">
        <f aca="false">INDEX('Unique Asset List'!$I$4:$R$59,MATCH($B27,'Unique Asset List'!$B$4:$B$59,0),MATCH(S$8,'Unique Asset List'!$I$3:$R$3,0))</f>
        <v>0</v>
      </c>
      <c r="T27" s="186" t="s">
        <v>40</v>
      </c>
      <c r="U27" s="186" t="n">
        <f aca="false">BE27/$BE$7</f>
        <v>1</v>
      </c>
      <c r="V27" s="186" t="n">
        <v>1</v>
      </c>
      <c r="W27" s="39" t="str">
        <f aca="false">INDEX('Unique Asset List'!$C$4:$C$76,MATCH($B27,'Unique Asset List'!$B$4:$B$76,0))</f>
        <v>OX2</v>
      </c>
      <c r="X27" s="39" t="n">
        <f aca="false">INDEX('Unique Asset List'!$AC$4:$AI$100,MATCH($B27,'Unique Asset List'!$B$4:$B$100,0),MATCH($C$1,'Unique Asset List'!$AC$3:$AI$3,0))</f>
        <v>2028</v>
      </c>
      <c r="Y27" s="39" t="n">
        <f aca="false">INDEX('Unique Asset List'!$AJ$4:$AP$100,MATCH($B27,'Unique Asset List'!$B$4:$B$100,0),MATCH($C$1,'Unique Asset List'!$AJ$3:$AP$3,0))</f>
        <v>3</v>
      </c>
      <c r="Z27" s="39" t="n">
        <f aca="false">INDEX('Unique Asset List'!$AX$4:$BD$100,MATCH($B27,'Unique Asset List'!$B$4:$B$100,0),MATCH($C$1,'Unique Asset List'!$AX$3:$BD$3,0))</f>
        <v>2038</v>
      </c>
      <c r="AA27" s="39" t="n">
        <f aca="false">INDEX('Unique Asset List'!$BE$4:$BK$100,MATCH($B27,'Unique Asset List'!$B$4:$B$100,0),MATCH($C$1,'Unique Asset List'!$BE$3:$BK$3,0))</f>
        <v>3</v>
      </c>
      <c r="AB27" s="394" t="n">
        <f aca="false">AB18</f>
        <v>2.0931128</v>
      </c>
      <c r="AC27" s="394" t="n">
        <f aca="false">AC18</f>
        <v>1.0107268</v>
      </c>
      <c r="AD27" s="394" t="n">
        <f aca="false">AD18</f>
        <v>0.38188783578</v>
      </c>
      <c r="AE27" s="376" t="n">
        <f aca="false">INDEX('Unique Asset List'!$CN$4:$CT$100,MATCH($B27,'Unique Asset List'!$B$4:$B$100,0),MATCH($C$1,'Unique Asset List'!$CN$3:$CT$3,0))</f>
        <v>0.05</v>
      </c>
      <c r="AF27" s="376" t="n">
        <f aca="false">INDEX('Unique Asset List'!$CU$4:$DA$100,MATCH($B27,'Unique Asset List'!$B$4:$B$100,0),MATCH($C$1,'Unique Asset List'!$CU$3:$DA$3,0))</f>
        <v>0.45</v>
      </c>
      <c r="AG27" s="376" t="n">
        <f aca="false">INDEX('Unique Asset List'!$BZ$4:$CF$100,MATCH($B27,'Unique Asset List'!$B$4:$B$100,0),MATCH($C$1,'Unique Asset List'!$BZ$3:$CF$3,0))</f>
        <v>0.05</v>
      </c>
      <c r="AH27" s="376" t="n">
        <f aca="false">INDEX('Unique Asset List'!$CG$4:$CM$100,MATCH($B27,'Unique Asset List'!$B$4:$B$100,0),MATCH($C$1,'Unique Asset List'!$CG$3:$CM$3,0))</f>
        <v>0.45</v>
      </c>
      <c r="AI27" s="377" t="n">
        <v>0.961879633498678</v>
      </c>
      <c r="AJ27" s="376" t="n">
        <f aca="false">INDEX('Unique Asset List'!$BL$4:$BR$100,MATCH($B27,'Unique Asset List'!$B$4:$B$100,0),MATCH($C$1,'Unique Asset List'!$BL$3:$BR$3,0))</f>
        <v>1.45420005709883</v>
      </c>
      <c r="AK27" s="376" t="n">
        <f aca="false">INDEX('Unique Asset List'!$BS$4:$BY$100,MATCH($B27,'Unique Asset List'!$B$4:$B$100,0),MATCH($C$1,'Unique Asset List'!$BS$3:$BY$3,0))</f>
        <v>-0.495005667380912</v>
      </c>
      <c r="AL27" s="39" t="n">
        <v>169</v>
      </c>
      <c r="AM27" s="378" t="n">
        <f aca="false">INDEX(Simulation!$B$6:$H$6,MATCH($A27,Simulation!$B$1:$H$1,0))*(1+AN27)^((DATE(X27,Y27,15)-DATE(2017,1,15))/365.5)</f>
        <v>3.5</v>
      </c>
      <c r="AN27" s="379" t="n">
        <v>0</v>
      </c>
      <c r="AO27" s="380" t="n">
        <v>0.1</v>
      </c>
      <c r="AP27" s="377" t="n">
        <v>0.82</v>
      </c>
      <c r="AQ27" s="379" t="n">
        <v>0</v>
      </c>
      <c r="AR27" s="377" t="n">
        <f aca="false">AP27</f>
        <v>0.82</v>
      </c>
      <c r="AS27" s="381" t="n">
        <v>1</v>
      </c>
      <c r="AT27" s="382" t="n">
        <f aca="false">INDEX('Unique Asset List'!S$4:S$59,MATCH($B27,_CompoundList,0))</f>
        <v>0</v>
      </c>
      <c r="AU27" s="382" t="n">
        <f aca="false">INDEX('Unique Asset List'!T$4:T$59,MATCH($B27,_CompoundList,0))</f>
        <v>0</v>
      </c>
      <c r="AV27" s="382" t="n">
        <f aca="false">INDEX('Unique Asset List'!U$4:U$59,MATCH($B27,_CompoundList,0))</f>
        <v>0</v>
      </c>
      <c r="AW27" s="382" t="n">
        <f aca="false">INDEX('Unique Asset List'!V$4:V$59,MATCH($B27,_CompoundList,0))</f>
        <v>0</v>
      </c>
      <c r="AX27" s="382" t="n">
        <f aca="false">INDEX('Unique Asset List'!W$4:W$59,MATCH($B27,_CompoundList,0))</f>
        <v>0</v>
      </c>
      <c r="AY27" s="382" t="n">
        <f aca="false">INDEX('Unique Asset List'!X$4:X$59,MATCH($B27,_CompoundList,0))</f>
        <v>0</v>
      </c>
      <c r="AZ27" s="382" t="n">
        <f aca="false">INDEX('Unique Asset List'!Y$4:Y$59,MATCH($B27,_CompoundList,0))</f>
        <v>0</v>
      </c>
      <c r="BA27" s="382" t="n">
        <f aca="false">INDEX('Unique Asset List'!Z$4:Z$59,MATCH($B27,_CompoundList,0))</f>
        <v>0</v>
      </c>
      <c r="BB27" s="382" t="n">
        <f aca="false">INDEX('Unique Asset List'!AA$4:AA$59,MATCH($B27,_CompoundList,0))</f>
        <v>1</v>
      </c>
      <c r="BC27" s="382" t="n">
        <f aca="false">INDEX('Unique Asset List'!AB$4:AB$59,MATCH($B27,_CompoundList,0))</f>
        <v>1</v>
      </c>
      <c r="BD27" s="382" t="n">
        <f aca="false">INDEX('Unique Asset List'!$A$4:$A$76,MATCH(B27,'Unique Asset List'!$B$4:$B$76,0))</f>
        <v>23</v>
      </c>
      <c r="BE27" s="386" t="n">
        <f aca="false">IF(C27="",BH27/$BH$7,0)</f>
        <v>0.0490539748449207</v>
      </c>
      <c r="BF27" s="391" t="n">
        <f aca="false">BF18</f>
        <v>3</v>
      </c>
      <c r="BG27" s="386" t="n">
        <f aca="false">BF27/$BF$7</f>
        <v>0.0488599348534202</v>
      </c>
      <c r="BH27" s="388" t="n">
        <f aca="false">BG27^$X$4</f>
        <v>0.0229715925463517</v>
      </c>
    </row>
    <row r="28" customFormat="false" ht="15" hidden="false" customHeight="false" outlineLevel="0" collapsed="false">
      <c r="A28" s="39" t="str">
        <f aca="false">$C$1</f>
        <v>UK</v>
      </c>
      <c r="B28" s="39" t="s">
        <v>61</v>
      </c>
      <c r="C28" s="372"/>
      <c r="D28" s="39" t="s">
        <v>602</v>
      </c>
      <c r="E28" s="39"/>
      <c r="F28" s="39" t="str">
        <f aca="false">INDEX('Unique Asset List'!$D$4:$D$59,MATCH(B28,_CompoundList,0))</f>
        <v>PCD</v>
      </c>
      <c r="G28" s="373" t="n">
        <v>0</v>
      </c>
      <c r="H28" s="39" t="n">
        <v>2018</v>
      </c>
      <c r="I28" s="39" t="n">
        <v>6</v>
      </c>
      <c r="J28" s="374" t="n">
        <f aca="false">INDEX(PTRS!$D$6:$D$12,MATCH('4'!$F28,PTRS!$B$6:$B$12,0))</f>
        <v>0.1044225</v>
      </c>
      <c r="K28" s="186" t="n">
        <f aca="false">INDEX('Unique Asset List'!$I$4:$R$59,MATCH($B28,'Unique Asset List'!$B$4:$B$59,0),MATCH(K$8,'Unique Asset List'!$I$3:$R$3,0))</f>
        <v>0</v>
      </c>
      <c r="L28" s="186" t="n">
        <f aca="false">INDEX('Unique Asset List'!$I$4:$R$59,MATCH($B28,'Unique Asset List'!$B$4:$B$59,0),MATCH(L$8,'Unique Asset List'!$I$3:$R$3,0))</f>
        <v>0</v>
      </c>
      <c r="M28" s="186" t="n">
        <v>0.1044225</v>
      </c>
      <c r="N28" s="186" t="n">
        <f aca="false">INDEX('Unique Asset List'!$I$4:$R$59,MATCH($B28,'Unique Asset List'!$B$4:$B$59,0),MATCH(N$8,'Unique Asset List'!$I$3:$R$3,0))</f>
        <v>0.1044225</v>
      </c>
      <c r="O28" s="186" t="n">
        <f aca="false">INDEX('Unique Asset List'!$I$4:$R$59,MATCH($B28,'Unique Asset List'!$B$4:$B$59,0),MATCH(O$8,'Unique Asset List'!$I$3:$R$3,0))</f>
        <v>0.1044225</v>
      </c>
      <c r="P28" s="186" t="n">
        <f aca="false">INDEX('Unique Asset List'!$I$4:$R$59,MATCH($B28,'Unique Asset List'!$B$4:$B$59,0),MATCH(P$8,'Unique Asset List'!$I$3:$R$3,0))</f>
        <v>0.1044225</v>
      </c>
      <c r="Q28" s="186" t="n">
        <f aca="false">INDEX('Unique Asset List'!$I$4:$R$59,MATCH($B28,'Unique Asset List'!$B$4:$B$59,0),MATCH(Q$8,'Unique Asset List'!$I$3:$R$3,0))</f>
        <v>0.1044225</v>
      </c>
      <c r="R28" s="186" t="n">
        <f aca="false">INDEX('Unique Asset List'!$I$4:$R$59,MATCH($B28,'Unique Asset List'!$B$4:$B$59,0),MATCH(R$8,'Unique Asset List'!$I$3:$R$3,0))</f>
        <v>0.1044225</v>
      </c>
      <c r="S28" s="186" t="n">
        <f aca="false">INDEX('Unique Asset List'!$I$4:$R$59,MATCH($B28,'Unique Asset List'!$B$4:$B$59,0),MATCH(S$8,'Unique Asset List'!$I$3:$R$3,0))</f>
        <v>0</v>
      </c>
      <c r="T28" s="186" t="s">
        <v>23</v>
      </c>
      <c r="U28" s="186" t="n">
        <f aca="false">BE28/$BE$7</f>
        <v>1</v>
      </c>
      <c r="V28" s="186" t="n">
        <f aca="false">V22</f>
        <v>0.59</v>
      </c>
      <c r="W28" s="39" t="str">
        <f aca="false">INDEX('Unique Asset List'!$C$4:$C$76,MATCH($B28,'Unique Asset List'!$B$4:$B$76,0))</f>
        <v>OX1</v>
      </c>
      <c r="X28" s="39" t="n">
        <f aca="false">INDEX('Unique Asset List'!$AC$4:$AI$100,MATCH($B28,'Unique Asset List'!$B$4:$B$100,0),MATCH($C$1,'Unique Asset List'!$AC$3:$AI$3,0))</f>
        <v>2033</v>
      </c>
      <c r="Y28" s="39" t="n">
        <f aca="false">INDEX('Unique Asset List'!$AJ$4:$AP$100,MATCH($B28,'Unique Asset List'!$B$4:$B$100,0),MATCH($C$1,'Unique Asset List'!$AJ$3:$AP$3,0))</f>
        <v>2.00000000000091</v>
      </c>
      <c r="Z28" s="39" t="n">
        <f aca="false">INDEX('Unique Asset List'!$AX$4:$BD$100,MATCH($B28,'Unique Asset List'!$B$4:$B$100,0),MATCH($C$1,'Unique Asset List'!$AX$3:$BD$3,0))</f>
        <v>2043</v>
      </c>
      <c r="AA28" s="39" t="n">
        <f aca="false">INDEX('Unique Asset List'!$BE$4:$BK$100,MATCH($B28,'Unique Asset List'!$B$4:$B$100,0),MATCH($C$1,'Unique Asset List'!$BE$3:$BK$3,0))</f>
        <v>2</v>
      </c>
      <c r="AB28" s="394" t="n">
        <f aca="false">AB22</f>
        <v>2.151898</v>
      </c>
      <c r="AC28" s="394" t="n">
        <f aca="false">AC22</f>
        <v>1.0211684</v>
      </c>
      <c r="AD28" s="394" t="n">
        <f aca="false">AD22</f>
        <v>0.38188783578</v>
      </c>
      <c r="AE28" s="376" t="n">
        <f aca="false">INDEX('Unique Asset List'!$CN$4:$CT$100,MATCH($B28,'Unique Asset List'!$B$4:$B$100,0),MATCH($C$1,'Unique Asset List'!$CN$3:$CT$3,0))</f>
        <v>0.05</v>
      </c>
      <c r="AF28" s="376" t="n">
        <f aca="false">INDEX('Unique Asset List'!$CU$4:$DA$100,MATCH($B28,'Unique Asset List'!$B$4:$B$100,0),MATCH($C$1,'Unique Asset List'!$CU$3:$DA$3,0))</f>
        <v>0.45</v>
      </c>
      <c r="AG28" s="376" t="n">
        <f aca="false">INDEX('Unique Asset List'!$BZ$4:$CF$100,MATCH($B28,'Unique Asset List'!$B$4:$B$100,0),MATCH($C$1,'Unique Asset List'!$BZ$3:$CF$3,0))</f>
        <v>0.05</v>
      </c>
      <c r="AH28" s="376" t="n">
        <f aca="false">INDEX('Unique Asset List'!$CG$4:$CM$100,MATCH($B28,'Unique Asset List'!$B$4:$B$100,0),MATCH($C$1,'Unique Asset List'!$CG$3:$CM$3,0))</f>
        <v>0.45</v>
      </c>
      <c r="AI28" s="377" t="n">
        <v>0.961879633498678</v>
      </c>
      <c r="AJ28" s="376" t="n">
        <f aca="false">INDEX('Unique Asset List'!$BL$4:$BR$100,MATCH($B28,'Unique Asset List'!$B$4:$B$100,0),MATCH($C$1,'Unique Asset List'!$BL$3:$BR$3,0))</f>
        <v>1.45420005709883</v>
      </c>
      <c r="AK28" s="376" t="n">
        <f aca="false">INDEX('Unique Asset List'!$BS$4:$BY$100,MATCH($B28,'Unique Asset List'!$B$4:$B$100,0),MATCH($C$1,'Unique Asset List'!$BS$3:$BY$3,0))</f>
        <v>-0.495005667380912</v>
      </c>
      <c r="AL28" s="39" t="n">
        <v>169</v>
      </c>
      <c r="AM28" s="378" t="n">
        <f aca="false">INDEX(Simulation!$B$6:$H$6,MATCH($A28,Simulation!$B$1:$H$1,0))*(1+AN28)^((DATE(X28,Y28,15)-DATE(2017,1,15))/365.5)</f>
        <v>3.5</v>
      </c>
      <c r="AN28" s="379" t="n">
        <v>0</v>
      </c>
      <c r="AO28" s="380" t="n">
        <v>0.1</v>
      </c>
      <c r="AP28" s="377" t="n">
        <v>0.82</v>
      </c>
      <c r="AQ28" s="379" t="n">
        <v>0</v>
      </c>
      <c r="AR28" s="377" t="n">
        <f aca="false">AP28</f>
        <v>0.82</v>
      </c>
      <c r="AS28" s="381" t="n">
        <v>1</v>
      </c>
      <c r="AT28" s="382" t="n">
        <f aca="false">INDEX('Unique Asset List'!S$4:S$59,MATCH($B28,_CompoundList,0))</f>
        <v>0</v>
      </c>
      <c r="AU28" s="382" t="n">
        <f aca="false">INDEX('Unique Asset List'!T$4:T$59,MATCH($B28,_CompoundList,0))</f>
        <v>0</v>
      </c>
      <c r="AV28" s="382" t="n">
        <f aca="false">INDEX('Unique Asset List'!U$4:U$59,MATCH($B28,_CompoundList,0))</f>
        <v>0</v>
      </c>
      <c r="AW28" s="382" t="n">
        <f aca="false">INDEX('Unique Asset List'!V$4:V$59,MATCH($B28,_CompoundList,0))</f>
        <v>0</v>
      </c>
      <c r="AX28" s="382" t="n">
        <f aca="false">INDEX('Unique Asset List'!W$4:W$59,MATCH($B28,_CompoundList,0))</f>
        <v>0</v>
      </c>
      <c r="AY28" s="382" t="n">
        <f aca="false">INDEX('Unique Asset List'!X$4:X$59,MATCH($B28,_CompoundList,0))</f>
        <v>1</v>
      </c>
      <c r="AZ28" s="382" t="n">
        <f aca="false">INDEX('Unique Asset List'!Y$4:Y$59,MATCH($B28,_CompoundList,0))</f>
        <v>0</v>
      </c>
      <c r="BA28" s="382" t="n">
        <f aca="false">INDEX('Unique Asset List'!Z$4:Z$59,MATCH($B28,_CompoundList,0))</f>
        <v>1</v>
      </c>
      <c r="BB28" s="382" t="n">
        <f aca="false">INDEX('Unique Asset List'!AA$4:AA$59,MATCH($B28,_CompoundList,0))</f>
        <v>1</v>
      </c>
      <c r="BC28" s="382" t="n">
        <f aca="false">INDEX('Unique Asset List'!AB$4:AB$59,MATCH($B28,_CompoundList,0))</f>
        <v>1</v>
      </c>
      <c r="BD28" s="382" t="n">
        <f aca="false">INDEX('Unique Asset List'!$A$4:$A$76,MATCH(B28,'Unique Asset List'!$B$4:$B$76,0))</f>
        <v>22</v>
      </c>
      <c r="BE28" s="386" t="n">
        <f aca="false">IF(C28="",BH28/$BH$7,0)</f>
        <v>0.0490539748449207</v>
      </c>
      <c r="BF28" s="391" t="n">
        <f aca="false">BF22</f>
        <v>3</v>
      </c>
      <c r="BG28" s="386" t="n">
        <f aca="false">BF28/$BF$7</f>
        <v>0.0488599348534202</v>
      </c>
      <c r="BH28" s="388" t="n">
        <f aca="false">BG28^$X$4</f>
        <v>0.0229715925463517</v>
      </c>
    </row>
    <row r="29" customFormat="false" ht="15" hidden="false" customHeight="false" outlineLevel="0" collapsed="false">
      <c r="A29" s="39" t="str">
        <f aca="false">$C$1</f>
        <v>UK</v>
      </c>
      <c r="B29" s="39" t="s">
        <v>64</v>
      </c>
      <c r="C29" s="372"/>
      <c r="D29" s="39" t="s">
        <v>600</v>
      </c>
      <c r="E29" s="39"/>
      <c r="F29" s="39" t="str">
        <f aca="false">INDEX('Unique Asset List'!$D$4:$D$59,MATCH(B29,_CompoundList,0))</f>
        <v>PCD</v>
      </c>
      <c r="G29" s="373" t="n">
        <v>0</v>
      </c>
      <c r="H29" s="39" t="n">
        <v>2018</v>
      </c>
      <c r="I29" s="39" t="n">
        <v>6</v>
      </c>
      <c r="J29" s="374" t="n">
        <f aca="false">INDEX(PTRS!$D$6:$D$12,MATCH('4'!$F29,PTRS!$B$6:$B$12,0))</f>
        <v>0.1044225</v>
      </c>
      <c r="K29" s="186" t="n">
        <f aca="false">K21</f>
        <v>0</v>
      </c>
      <c r="L29" s="186" t="n">
        <f aca="false">L21</f>
        <v>0</v>
      </c>
      <c r="M29" s="186" t="n">
        <f aca="false">M21</f>
        <v>0.25</v>
      </c>
      <c r="N29" s="186" t="n">
        <f aca="false">N21</f>
        <v>0.25</v>
      </c>
      <c r="O29" s="186" t="n">
        <f aca="false">O21</f>
        <v>0.25</v>
      </c>
      <c r="P29" s="186" t="n">
        <f aca="false">P21</f>
        <v>0.25</v>
      </c>
      <c r="Q29" s="186" t="n">
        <f aca="false">Q21</f>
        <v>0.25</v>
      </c>
      <c r="R29" s="186" t="n">
        <f aca="false">R21</f>
        <v>0.25</v>
      </c>
      <c r="S29" s="186" t="n">
        <f aca="false">S21</f>
        <v>0</v>
      </c>
      <c r="T29" s="39" t="s">
        <v>41</v>
      </c>
      <c r="U29" s="186" t="n">
        <f aca="false">BE29/$BE$7</f>
        <v>1</v>
      </c>
      <c r="V29" s="186" t="n">
        <v>1</v>
      </c>
      <c r="W29" s="39" t="str">
        <f aca="false">INDEX('Unique Asset List'!$C$4:$C$76,MATCH($B29,'Unique Asset List'!$B$4:$B$76,0))</f>
        <v>KOR</v>
      </c>
      <c r="X29" s="39" t="n">
        <f aca="false">INDEX('Unique Asset List'!$AC$4:$AI$100,MATCH($B29,'Unique Asset List'!$B$4:$B$100,0),MATCH($C$1,'Unique Asset List'!$AC$3:$AI$3,0))</f>
        <v>2030</v>
      </c>
      <c r="Y29" s="39" t="n">
        <f aca="false">INDEX('Unique Asset List'!$AJ$4:$AP$100,MATCH($B29,'Unique Asset List'!$B$4:$B$100,0),MATCH($C$1,'Unique Asset List'!$AJ$3:$AP$3,0))</f>
        <v>8.00000000000091</v>
      </c>
      <c r="Z29" s="39" t="n">
        <f aca="false">INDEX('Unique Asset List'!$AX$4:$BD$100,MATCH($B29,'Unique Asset List'!$B$4:$B$100,0),MATCH($C$1,'Unique Asset List'!$AX$3:$BD$3,0))</f>
        <v>2040</v>
      </c>
      <c r="AA29" s="39" t="n">
        <f aca="false">INDEX('Unique Asset List'!$BE$4:$BK$100,MATCH($B29,'Unique Asset List'!$B$4:$B$100,0),MATCH($C$1,'Unique Asset List'!$BE$3:$BK$3,0))</f>
        <v>8</v>
      </c>
      <c r="AB29" s="394" t="n">
        <f aca="false">AB21</f>
        <v>1.9739688</v>
      </c>
      <c r="AC29" s="394" t="n">
        <f aca="false">AC21</f>
        <v>1.0653444</v>
      </c>
      <c r="AD29" s="394" t="n">
        <f aca="false">AD21</f>
        <v>0.38188783578</v>
      </c>
      <c r="AE29" s="376" t="n">
        <f aca="false">INDEX('Unique Asset List'!$CN$4:$CT$100,MATCH($B29,'Unique Asset List'!$B$4:$B$100,0),MATCH($C$1,'Unique Asset List'!$CN$3:$CT$3,0))</f>
        <v>0.05</v>
      </c>
      <c r="AF29" s="376" t="n">
        <f aca="false">INDEX('Unique Asset List'!$CU$4:$DA$100,MATCH($B29,'Unique Asset List'!$B$4:$B$100,0),MATCH($C$1,'Unique Asset List'!$CU$3:$DA$3,0))</f>
        <v>0.45</v>
      </c>
      <c r="AG29" s="376" t="n">
        <f aca="false">INDEX('Unique Asset List'!$BZ$4:$CF$100,MATCH($B29,'Unique Asset List'!$B$4:$B$100,0),MATCH($C$1,'Unique Asset List'!$BZ$3:$CF$3,0))</f>
        <v>0.05</v>
      </c>
      <c r="AH29" s="376" t="n">
        <f aca="false">INDEX('Unique Asset List'!$CG$4:$CM$100,MATCH($B29,'Unique Asset List'!$B$4:$B$100,0),MATCH($C$1,'Unique Asset List'!$CG$3:$CM$3,0))</f>
        <v>0.45</v>
      </c>
      <c r="AI29" s="377" t="n">
        <v>0.961879633498678</v>
      </c>
      <c r="AJ29" s="376" t="n">
        <f aca="false">INDEX('Unique Asset List'!$BL$4:$BR$100,MATCH($B29,'Unique Asset List'!$B$4:$B$100,0),MATCH($C$1,'Unique Asset List'!$BL$3:$BR$3,0))</f>
        <v>1.45420005709883</v>
      </c>
      <c r="AK29" s="376" t="n">
        <f aca="false">INDEX('Unique Asset List'!$BS$4:$BY$100,MATCH($B29,'Unique Asset List'!$B$4:$B$100,0),MATCH($C$1,'Unique Asset List'!$BS$3:$BY$3,0))</f>
        <v>-0.495005667380912</v>
      </c>
      <c r="AL29" s="39" t="n">
        <v>169</v>
      </c>
      <c r="AM29" s="378" t="n">
        <f aca="false">INDEX(Simulation!$B$6:$H$6,MATCH($A29,Simulation!$B$1:$H$1,0))*(1+AN29)^((DATE(X29,Y29,15)-DATE(2017,1,15))/365.5)</f>
        <v>3.5</v>
      </c>
      <c r="AN29" s="379" t="n">
        <v>0</v>
      </c>
      <c r="AO29" s="380" t="n">
        <v>0.1</v>
      </c>
      <c r="AP29" s="377" t="n">
        <v>0.82</v>
      </c>
      <c r="AQ29" s="379" t="n">
        <v>0</v>
      </c>
      <c r="AR29" s="377" t="n">
        <f aca="false">AP29</f>
        <v>0.82</v>
      </c>
      <c r="AS29" s="381" t="n">
        <v>1</v>
      </c>
      <c r="AT29" s="382" t="n">
        <f aca="false">INDEX('Unique Asset List'!S$4:S$59,MATCH($B29,_CompoundList,0))</f>
        <v>0</v>
      </c>
      <c r="AU29" s="382" t="n">
        <f aca="false">INDEX('Unique Asset List'!T$4:T$59,MATCH($B29,_CompoundList,0))</f>
        <v>0</v>
      </c>
      <c r="AV29" s="382" t="n">
        <f aca="false">INDEX('Unique Asset List'!U$4:U$59,MATCH($B29,_CompoundList,0))</f>
        <v>0</v>
      </c>
      <c r="AW29" s="382" t="n">
        <f aca="false">INDEX('Unique Asset List'!V$4:V$59,MATCH($B29,_CompoundList,0))</f>
        <v>0</v>
      </c>
      <c r="AX29" s="382" t="n">
        <f aca="false">INDEX('Unique Asset List'!W$4:W$59,MATCH($B29,_CompoundList,0))</f>
        <v>0</v>
      </c>
      <c r="AY29" s="382" t="n">
        <f aca="false">INDEX('Unique Asset List'!X$4:X$59,MATCH($B29,_CompoundList,0))</f>
        <v>0</v>
      </c>
      <c r="AZ29" s="382" t="n">
        <f aca="false">INDEX('Unique Asset List'!Y$4:Y$59,MATCH($B29,_CompoundList,0))</f>
        <v>1</v>
      </c>
      <c r="BA29" s="382" t="n">
        <f aca="false">INDEX('Unique Asset List'!Z$4:Z$59,MATCH($B29,_CompoundList,0))</f>
        <v>1</v>
      </c>
      <c r="BB29" s="382" t="n">
        <f aca="false">INDEX('Unique Asset List'!AA$4:AA$59,MATCH($B29,_CompoundList,0))</f>
        <v>0</v>
      </c>
      <c r="BC29" s="382" t="n">
        <f aca="false">INDEX('Unique Asset List'!AB$4:AB$59,MATCH($B29,_CompoundList,0))</f>
        <v>1</v>
      </c>
      <c r="BD29" s="382" t="n">
        <f aca="false">INDEX('Unique Asset List'!$A$4:$A$76,MATCH(B29,'Unique Asset List'!$B$4:$B$76,0))</f>
        <v>20</v>
      </c>
      <c r="BE29" s="386" t="n">
        <f aca="false">IF(C29="",BH29/$BH$7,0)</f>
        <v>0.0490539748449207</v>
      </c>
      <c r="BF29" s="391" t="n">
        <f aca="false">BF21</f>
        <v>3</v>
      </c>
      <c r="BG29" s="386" t="n">
        <f aca="false">BF29/$BF$7</f>
        <v>0.0488599348534202</v>
      </c>
      <c r="BH29" s="388" t="n">
        <f aca="false">BG29^$X$4</f>
        <v>0.0229715925463517</v>
      </c>
    </row>
    <row r="30" customFormat="false" ht="15" hidden="false" customHeight="false" outlineLevel="0" collapsed="false">
      <c r="A30" s="39" t="str">
        <f aca="false">$C$1</f>
        <v>UK</v>
      </c>
      <c r="B30" s="39" t="s">
        <v>65</v>
      </c>
      <c r="C30" s="372"/>
      <c r="D30" s="39" t="s">
        <v>577</v>
      </c>
      <c r="E30" s="39"/>
      <c r="F30" s="39" t="str">
        <f aca="false">INDEX('Unique Asset List'!$D$4:$D$59,MATCH(B30,_CompoundList,0))</f>
        <v>PCD</v>
      </c>
      <c r="G30" s="373" t="n">
        <v>0</v>
      </c>
      <c r="H30" s="39" t="n">
        <v>2018</v>
      </c>
      <c r="I30" s="39" t="n">
        <v>6</v>
      </c>
      <c r="J30" s="374" t="n">
        <f aca="false">INDEX(PTRS!$D$6:$D$12,MATCH('4'!$F30,PTRS!$B$6:$B$12,0))</f>
        <v>0.1044225</v>
      </c>
      <c r="K30" s="186" t="n">
        <f aca="false">INDEX('Unique Asset List'!$I$4:$R$59,MATCH($B30,'Unique Asset List'!$B$4:$B$59,0),MATCH(K$8,'Unique Asset List'!$I$3:$R$3,0))</f>
        <v>0</v>
      </c>
      <c r="L30" s="186" t="n">
        <f aca="false">INDEX('Unique Asset List'!$I$4:$R$59,MATCH($B30,'Unique Asset List'!$B$4:$B$59,0),MATCH(L$8,'Unique Asset List'!$I$3:$R$3,0))</f>
        <v>0</v>
      </c>
      <c r="M30" s="186" t="n">
        <v>0.1044225</v>
      </c>
      <c r="N30" s="186" t="n">
        <f aca="false">INDEX('Unique Asset List'!$I$4:$R$59,MATCH($B30,'Unique Asset List'!$B$4:$B$59,0),MATCH(N$8,'Unique Asset List'!$I$3:$R$3,0))</f>
        <v>1</v>
      </c>
      <c r="O30" s="186" t="n">
        <f aca="false">INDEX('Unique Asset List'!$I$4:$R$59,MATCH($B30,'Unique Asset List'!$B$4:$B$59,0),MATCH(O$8,'Unique Asset List'!$I$3:$R$3,0))</f>
        <v>1</v>
      </c>
      <c r="P30" s="186" t="n">
        <f aca="false">INDEX('Unique Asset List'!$I$4:$R$59,MATCH($B30,'Unique Asset List'!$B$4:$B$59,0),MATCH(P$8,'Unique Asset List'!$I$3:$R$3,0))</f>
        <v>1</v>
      </c>
      <c r="Q30" s="186" t="n">
        <f aca="false">INDEX('Unique Asset List'!$I$4:$R$59,MATCH($B30,'Unique Asset List'!$B$4:$B$59,0),MATCH(Q$8,'Unique Asset List'!$I$3:$R$3,0))</f>
        <v>1</v>
      </c>
      <c r="R30" s="186" t="n">
        <f aca="false">INDEX('Unique Asset List'!$I$4:$R$59,MATCH($B30,'Unique Asset List'!$B$4:$B$59,0),MATCH(R$8,'Unique Asset List'!$I$3:$R$3,0))</f>
        <v>1</v>
      </c>
      <c r="S30" s="186" t="n">
        <f aca="false">INDEX('Unique Asset List'!$I$4:$R$59,MATCH($B30,'Unique Asset List'!$B$4:$B$59,0),MATCH(S$8,'Unique Asset List'!$I$3:$R$3,0))</f>
        <v>1</v>
      </c>
      <c r="T30" s="186"/>
      <c r="U30" s="186" t="n">
        <f aca="false">BE30/$BE$7</f>
        <v>0.385707848577044</v>
      </c>
      <c r="V30" s="186" t="n">
        <v>1</v>
      </c>
      <c r="W30" s="39" t="str">
        <f aca="false">INDEX('Unique Asset List'!$C$4:$C$76,MATCH($B30,'Unique Asset List'!$B$4:$B$76,0))</f>
        <v>NME1</v>
      </c>
      <c r="X30" s="39" t="n">
        <f aca="false">INDEX('Unique Asset List'!$AC$4:$AI$100,MATCH($B30,'Unique Asset List'!$B$4:$B$100,0),MATCH($C$1,'Unique Asset List'!$AC$3:$AI$3,0))</f>
        <v>2030</v>
      </c>
      <c r="Y30" s="39" t="n">
        <f aca="false">INDEX('Unique Asset List'!$AJ$4:$AP$100,MATCH($B30,'Unique Asset List'!$B$4:$B$100,0),MATCH($C$1,'Unique Asset List'!$AJ$3:$AP$3,0))</f>
        <v>6</v>
      </c>
      <c r="Z30" s="39" t="n">
        <f aca="false">INDEX('Unique Asset List'!$AX$4:$BD$100,MATCH($B30,'Unique Asset List'!$B$4:$B$100,0),MATCH($C$1,'Unique Asset List'!$AX$3:$BD$3,0))</f>
        <v>2042</v>
      </c>
      <c r="AA30" s="39" t="n">
        <f aca="false">INDEX('Unique Asset List'!$BE$4:$BK$100,MATCH($B30,'Unique Asset List'!$B$4:$B$100,0),MATCH($C$1,'Unique Asset List'!$BE$3:$BK$3,0))</f>
        <v>6</v>
      </c>
      <c r="AB30" s="394" t="n">
        <f aca="false">AB14</f>
        <v>2.7519454</v>
      </c>
      <c r="AC30" s="394" t="n">
        <f aca="false">AC14</f>
        <v>1.1665978</v>
      </c>
      <c r="AD30" s="394" t="n">
        <f aca="false">AD14</f>
        <v>0.31203383992</v>
      </c>
      <c r="AE30" s="376" t="n">
        <f aca="false">INDEX('Unique Asset List'!$CN$4:$CT$100,MATCH($B30,'Unique Asset List'!$B$4:$B$100,0),MATCH($C$1,'Unique Asset List'!$CN$3:$CT$3,0))</f>
        <v>0.05</v>
      </c>
      <c r="AF30" s="376" t="n">
        <f aca="false">INDEX('Unique Asset List'!$CU$4:$DA$100,MATCH($B30,'Unique Asset List'!$B$4:$B$100,0),MATCH($C$1,'Unique Asset List'!$CU$3:$DA$3,0))</f>
        <v>0.45</v>
      </c>
      <c r="AG30" s="376" t="n">
        <f aca="false">INDEX('Unique Asset List'!$BZ$4:$CF$100,MATCH($B30,'Unique Asset List'!$B$4:$B$100,0),MATCH($C$1,'Unique Asset List'!$BZ$3:$CF$3,0))</f>
        <v>0.05</v>
      </c>
      <c r="AH30" s="376" t="n">
        <f aca="false">INDEX('Unique Asset List'!$CG$4:$CM$100,MATCH($B30,'Unique Asset List'!$B$4:$B$100,0),MATCH($C$1,'Unique Asset List'!$CG$3:$CM$3,0))</f>
        <v>0.45</v>
      </c>
      <c r="AI30" s="377" t="n">
        <v>0.961879633498678</v>
      </c>
      <c r="AJ30" s="376" t="n">
        <f aca="false">INDEX('Unique Asset List'!$BL$4:$BR$100,MATCH($B30,'Unique Asset List'!$B$4:$B$100,0),MATCH($C$1,'Unique Asset List'!$BL$3:$BR$3,0))</f>
        <v>1.45420005709883</v>
      </c>
      <c r="AK30" s="376" t="n">
        <f aca="false">INDEX('Unique Asset List'!$BS$4:$BY$100,MATCH($B30,'Unique Asset List'!$B$4:$B$100,0),MATCH($C$1,'Unique Asset List'!$BS$3:$BY$3,0))</f>
        <v>-0.495005667380912</v>
      </c>
      <c r="AL30" s="39" t="n">
        <v>169</v>
      </c>
      <c r="AM30" s="378" t="n">
        <f aca="false">INDEX(Simulation!$B$6:$H$6,MATCH($A30,Simulation!$B$1:$H$1,0))*(1+AN30)^((DATE(X30,Y30,15)-DATE(2017,1,15))/365.5)</f>
        <v>3.5</v>
      </c>
      <c r="AN30" s="379" t="n">
        <v>0</v>
      </c>
      <c r="AO30" s="380" t="n">
        <v>0.1</v>
      </c>
      <c r="AP30" s="377" t="n">
        <v>0.82</v>
      </c>
      <c r="AQ30" s="379" t="n">
        <v>0</v>
      </c>
      <c r="AR30" s="377" t="n">
        <f aca="false">AP30</f>
        <v>0.82</v>
      </c>
      <c r="AS30" s="381" t="n">
        <v>1</v>
      </c>
      <c r="AT30" s="382" t="n">
        <f aca="false">INDEX('Unique Asset List'!S$4:S$59,MATCH($B30,_CompoundList,0))</f>
        <v>1</v>
      </c>
      <c r="AU30" s="382" t="n">
        <f aca="false">INDEX('Unique Asset List'!T$4:T$59,MATCH($B30,_CompoundList,0))</f>
        <v>1</v>
      </c>
      <c r="AV30" s="382" t="n">
        <f aca="false">INDEX('Unique Asset List'!U$4:U$59,MATCH($B30,_CompoundList,0))</f>
        <v>1</v>
      </c>
      <c r="AW30" s="382" t="n">
        <f aca="false">INDEX('Unique Asset List'!V$4:V$59,MATCH($B30,_CompoundList,0))</f>
        <v>1</v>
      </c>
      <c r="AX30" s="382" t="n">
        <f aca="false">INDEX('Unique Asset List'!W$4:W$59,MATCH($B30,_CompoundList,0))</f>
        <v>1</v>
      </c>
      <c r="AY30" s="382" t="n">
        <f aca="false">INDEX('Unique Asset List'!X$4:X$59,MATCH($B30,_CompoundList,0))</f>
        <v>1</v>
      </c>
      <c r="AZ30" s="382" t="n">
        <f aca="false">INDEX('Unique Asset List'!Y$4:Y$59,MATCH($B30,_CompoundList,0))</f>
        <v>1</v>
      </c>
      <c r="BA30" s="382" t="n">
        <f aca="false">INDEX('Unique Asset List'!Z$4:Z$59,MATCH($B30,_CompoundList,0))</f>
        <v>1</v>
      </c>
      <c r="BB30" s="382" t="n">
        <f aca="false">INDEX('Unique Asset List'!AA$4:AA$59,MATCH($B30,_CompoundList,0))</f>
        <v>1</v>
      </c>
      <c r="BC30" s="382" t="n">
        <f aca="false">INDEX('Unique Asset List'!AB$4:AB$59,MATCH($B30,_CompoundList,0))</f>
        <v>1</v>
      </c>
      <c r="BD30" s="382" t="n">
        <f aca="false">INDEX('Unique Asset List'!$A$4:$A$76,MATCH(B30,'Unique Asset List'!$B$4:$B$76,0))</f>
        <v>27</v>
      </c>
      <c r="BE30" s="386" t="n">
        <f aca="false">IF(C30="",BH30/$BH$7,0)</f>
        <v>0.0189205031015868</v>
      </c>
      <c r="BF30" s="391" t="n">
        <f aca="false">BF14</f>
        <v>1.4</v>
      </c>
      <c r="BG30" s="386" t="n">
        <f aca="false">BF30/$BF$7</f>
        <v>0.0228013029315961</v>
      </c>
      <c r="BH30" s="388" t="n">
        <f aca="false">BG30^$X$4</f>
        <v>0.00886032353944177</v>
      </c>
    </row>
    <row r="31" customFormat="false" ht="15" hidden="false" customHeight="false" outlineLevel="0" collapsed="false">
      <c r="A31" s="39" t="str">
        <f aca="false">$C$1</f>
        <v>UK</v>
      </c>
      <c r="B31" s="39" t="s">
        <v>66</v>
      </c>
      <c r="C31" s="372"/>
      <c r="D31" s="39" t="s">
        <v>577</v>
      </c>
      <c r="E31" s="39"/>
      <c r="F31" s="39" t="str">
        <f aca="false">INDEX('Unique Asset List'!$D$4:$D$59,MATCH(B31,_CompoundList,0))</f>
        <v>PCD</v>
      </c>
      <c r="G31" s="373" t="n">
        <v>0</v>
      </c>
      <c r="H31" s="39" t="n">
        <v>2018</v>
      </c>
      <c r="I31" s="39" t="n">
        <v>6</v>
      </c>
      <c r="J31" s="374" t="n">
        <f aca="false">INDEX(PTRS!$D$6:$D$12,MATCH('4'!$F31,PTRS!$B$6:$B$12,0))</f>
        <v>0.1044225</v>
      </c>
      <c r="K31" s="186" t="n">
        <f aca="false">INDEX('Unique Asset List'!$I$4:$R$59,MATCH($B31,'Unique Asset List'!$B$4:$B$59,0),MATCH(K$8,'Unique Asset List'!$I$3:$R$3,0))</f>
        <v>0</v>
      </c>
      <c r="L31" s="186" t="n">
        <f aca="false">INDEX('Unique Asset List'!$I$4:$R$59,MATCH($B31,'Unique Asset List'!$B$4:$B$59,0),MATCH(L$8,'Unique Asset List'!$I$3:$R$3,0))</f>
        <v>0</v>
      </c>
      <c r="M31" s="186" t="n">
        <v>0.1044225</v>
      </c>
      <c r="N31" s="186" t="n">
        <f aca="false">INDEX('Unique Asset List'!$I$4:$R$59,MATCH($B31,'Unique Asset List'!$B$4:$B$59,0),MATCH(N$8,'Unique Asset List'!$I$3:$R$3,0))</f>
        <v>1</v>
      </c>
      <c r="O31" s="186" t="n">
        <f aca="false">INDEX('Unique Asset List'!$I$4:$R$59,MATCH($B31,'Unique Asset List'!$B$4:$B$59,0),MATCH(O$8,'Unique Asset List'!$I$3:$R$3,0))</f>
        <v>1</v>
      </c>
      <c r="P31" s="186" t="n">
        <f aca="false">INDEX('Unique Asset List'!$I$4:$R$59,MATCH($B31,'Unique Asset List'!$B$4:$B$59,0),MATCH(P$8,'Unique Asset List'!$I$3:$R$3,0))</f>
        <v>1</v>
      </c>
      <c r="Q31" s="186" t="n">
        <f aca="false">INDEX('Unique Asset List'!$I$4:$R$59,MATCH($B31,'Unique Asset List'!$B$4:$B$59,0),MATCH(Q$8,'Unique Asset List'!$I$3:$R$3,0))</f>
        <v>1</v>
      </c>
      <c r="R31" s="186" t="n">
        <f aca="false">INDEX('Unique Asset List'!$I$4:$R$59,MATCH($B31,'Unique Asset List'!$B$4:$B$59,0),MATCH(R$8,'Unique Asset List'!$I$3:$R$3,0))</f>
        <v>1</v>
      </c>
      <c r="S31" s="186" t="n">
        <f aca="false">INDEX('Unique Asset List'!$I$4:$R$59,MATCH($B31,'Unique Asset List'!$B$4:$B$59,0),MATCH(S$8,'Unique Asset List'!$I$3:$R$3,0))</f>
        <v>1</v>
      </c>
      <c r="T31" s="186"/>
      <c r="U31" s="186" t="n">
        <f aca="false">BE31/$BE$7</f>
        <v>0.385707848577044</v>
      </c>
      <c r="V31" s="186" t="n">
        <v>1</v>
      </c>
      <c r="W31" s="39" t="str">
        <f aca="false">INDEX('Unique Asset List'!$C$4:$C$76,MATCH($B31,'Unique Asset List'!$B$4:$B$76,0))</f>
        <v>NME2</v>
      </c>
      <c r="X31" s="39" t="n">
        <f aca="false">INDEX('Unique Asset List'!$AC$4:$AI$100,MATCH($B31,'Unique Asset List'!$B$4:$B$100,0),MATCH($C$1,'Unique Asset List'!$AC$3:$AI$3,0))</f>
        <v>2034</v>
      </c>
      <c r="Y31" s="39" t="n">
        <f aca="false">INDEX('Unique Asset List'!$AJ$4:$AP$100,MATCH($B31,'Unique Asset List'!$B$4:$B$100,0),MATCH($C$1,'Unique Asset List'!$AJ$3:$AP$3,0))</f>
        <v>6</v>
      </c>
      <c r="Z31" s="39" t="n">
        <f aca="false">INDEX('Unique Asset List'!$AX$4:$BD$100,MATCH($B31,'Unique Asset List'!$B$4:$B$100,0),MATCH($C$1,'Unique Asset List'!$AX$3:$BD$3,0))</f>
        <v>2046</v>
      </c>
      <c r="AA31" s="39" t="n">
        <f aca="false">INDEX('Unique Asset List'!$BE$4:$BK$100,MATCH($B31,'Unique Asset List'!$B$4:$B$100,0),MATCH($C$1,'Unique Asset List'!$BE$3:$BK$3,0))</f>
        <v>6</v>
      </c>
      <c r="AB31" s="394" t="n">
        <f aca="false">AB14</f>
        <v>2.7519454</v>
      </c>
      <c r="AC31" s="394" t="n">
        <f aca="false">AC14</f>
        <v>1.1665978</v>
      </c>
      <c r="AD31" s="394" t="n">
        <f aca="false">AD14</f>
        <v>0.31203383992</v>
      </c>
      <c r="AE31" s="376" t="n">
        <f aca="false">INDEX('Unique Asset List'!$CN$4:$CT$100,MATCH($B31,'Unique Asset List'!$B$4:$B$100,0),MATCH($C$1,'Unique Asset List'!$CN$3:$CT$3,0))</f>
        <v>0.05</v>
      </c>
      <c r="AF31" s="376" t="n">
        <f aca="false">INDEX('Unique Asset List'!$CU$4:$DA$100,MATCH($B31,'Unique Asset List'!$B$4:$B$100,0),MATCH($C$1,'Unique Asset List'!$CU$3:$DA$3,0))</f>
        <v>0.45</v>
      </c>
      <c r="AG31" s="376" t="n">
        <f aca="false">INDEX('Unique Asset List'!$BZ$4:$CF$100,MATCH($B31,'Unique Asset List'!$B$4:$B$100,0),MATCH($C$1,'Unique Asset List'!$BZ$3:$CF$3,0))</f>
        <v>0.05</v>
      </c>
      <c r="AH31" s="376" t="n">
        <f aca="false">INDEX('Unique Asset List'!$CG$4:$CM$100,MATCH($B31,'Unique Asset List'!$B$4:$B$100,0),MATCH($C$1,'Unique Asset List'!$CG$3:$CM$3,0))</f>
        <v>0.45</v>
      </c>
      <c r="AI31" s="377" t="n">
        <v>0.961879633498678</v>
      </c>
      <c r="AJ31" s="376" t="n">
        <f aca="false">INDEX('Unique Asset List'!$BL$4:$BR$100,MATCH($B31,'Unique Asset List'!$B$4:$B$100,0),MATCH($C$1,'Unique Asset List'!$BL$3:$BR$3,0))</f>
        <v>1.45420005709883</v>
      </c>
      <c r="AK31" s="376" t="n">
        <f aca="false">INDEX('Unique Asset List'!$BS$4:$BY$100,MATCH($B31,'Unique Asset List'!$B$4:$B$100,0),MATCH($C$1,'Unique Asset List'!$BS$3:$BY$3,0))</f>
        <v>-0.495005667380912</v>
      </c>
      <c r="AL31" s="39" t="n">
        <v>169</v>
      </c>
      <c r="AM31" s="378" t="n">
        <f aca="false">INDEX(Simulation!$B$6:$H$6,MATCH($A31,Simulation!$B$1:$H$1,0))*(1+AN31)^((DATE(X31,Y31,15)-DATE(2017,1,15))/365.5)</f>
        <v>3.5</v>
      </c>
      <c r="AN31" s="379" t="n">
        <v>0</v>
      </c>
      <c r="AO31" s="380" t="n">
        <v>0.1</v>
      </c>
      <c r="AP31" s="377" t="n">
        <v>0.82</v>
      </c>
      <c r="AQ31" s="379" t="n">
        <v>0</v>
      </c>
      <c r="AR31" s="377" t="n">
        <f aca="false">AP31</f>
        <v>0.82</v>
      </c>
      <c r="AS31" s="381" t="n">
        <v>1</v>
      </c>
      <c r="AT31" s="382" t="n">
        <f aca="false">INDEX('Unique Asset List'!S$4:S$59,MATCH($B31,_CompoundList,0))</f>
        <v>1</v>
      </c>
      <c r="AU31" s="382" t="n">
        <f aca="false">INDEX('Unique Asset List'!T$4:T$59,MATCH($B31,_CompoundList,0))</f>
        <v>1</v>
      </c>
      <c r="AV31" s="382" t="n">
        <f aca="false">INDEX('Unique Asset List'!U$4:U$59,MATCH($B31,_CompoundList,0))</f>
        <v>1</v>
      </c>
      <c r="AW31" s="382" t="n">
        <f aca="false">INDEX('Unique Asset List'!V$4:V$59,MATCH($B31,_CompoundList,0))</f>
        <v>1</v>
      </c>
      <c r="AX31" s="382" t="n">
        <f aca="false">INDEX('Unique Asset List'!W$4:W$59,MATCH($B31,_CompoundList,0))</f>
        <v>1</v>
      </c>
      <c r="AY31" s="382" t="n">
        <f aca="false">INDEX('Unique Asset List'!X$4:X$59,MATCH($B31,_CompoundList,0))</f>
        <v>1</v>
      </c>
      <c r="AZ31" s="382" t="n">
        <f aca="false">INDEX('Unique Asset List'!Y$4:Y$59,MATCH($B31,_CompoundList,0))</f>
        <v>1</v>
      </c>
      <c r="BA31" s="382" t="n">
        <f aca="false">INDEX('Unique Asset List'!Z$4:Z$59,MATCH($B31,_CompoundList,0))</f>
        <v>1</v>
      </c>
      <c r="BB31" s="382" t="n">
        <f aca="false">INDEX('Unique Asset List'!AA$4:AA$59,MATCH($B31,_CompoundList,0))</f>
        <v>1</v>
      </c>
      <c r="BC31" s="382" t="n">
        <f aca="false">INDEX('Unique Asset List'!AB$4:AB$59,MATCH($B31,_CompoundList,0))</f>
        <v>1</v>
      </c>
      <c r="BD31" s="382" t="n">
        <f aca="false">INDEX('Unique Asset List'!$A$4:$A$76,MATCH(B31,'Unique Asset List'!$B$4:$B$76,0))</f>
        <v>28</v>
      </c>
      <c r="BE31" s="386" t="n">
        <f aca="false">IF(C31="",BH31/$BH$7,0)</f>
        <v>0.0189205031015868</v>
      </c>
      <c r="BF31" s="391" t="n">
        <f aca="false">BF14</f>
        <v>1.4</v>
      </c>
      <c r="BG31" s="386" t="n">
        <f aca="false">BF31/$BF$7</f>
        <v>0.0228013029315961</v>
      </c>
      <c r="BH31" s="388" t="n">
        <f aca="false">BG31^$X$4</f>
        <v>0.00886032353944177</v>
      </c>
    </row>
    <row r="32" customFormat="false" ht="15" hidden="false" customHeight="false" outlineLevel="0" collapsed="false">
      <c r="A32" s="39" t="str">
        <f aca="false">$C$1</f>
        <v>UK</v>
      </c>
      <c r="B32" s="39" t="s">
        <v>67</v>
      </c>
      <c r="C32" s="372"/>
      <c r="D32" s="39" t="s">
        <v>577</v>
      </c>
      <c r="E32" s="39"/>
      <c r="F32" s="39" t="str">
        <f aca="false">INDEX('Unique Asset List'!$D$4:$D$59,MATCH(B32,_CompoundList,0))</f>
        <v>PCD</v>
      </c>
      <c r="G32" s="373" t="n">
        <v>0</v>
      </c>
      <c r="H32" s="39" t="n">
        <v>2018</v>
      </c>
      <c r="I32" s="39" t="n">
        <v>6</v>
      </c>
      <c r="J32" s="374" t="n">
        <f aca="false">INDEX(PTRS!$D$6:$D$12,MATCH('4'!$F32,PTRS!$B$6:$B$12,0))</f>
        <v>0.1044225</v>
      </c>
      <c r="K32" s="186" t="n">
        <f aca="false">INDEX('Unique Asset List'!$I$4:$R$59,MATCH($B32,'Unique Asset List'!$B$4:$B$59,0),MATCH(K$8,'Unique Asset List'!$I$3:$R$3,0))</f>
        <v>0</v>
      </c>
      <c r="L32" s="186" t="n">
        <f aca="false">INDEX('Unique Asset List'!$I$4:$R$59,MATCH($B32,'Unique Asset List'!$B$4:$B$59,0),MATCH(L$8,'Unique Asset List'!$I$3:$R$3,0))</f>
        <v>0</v>
      </c>
      <c r="M32" s="186" t="n">
        <v>0.1044225</v>
      </c>
      <c r="N32" s="186" t="n">
        <f aca="false">INDEX('Unique Asset List'!$I$4:$R$59,MATCH($B32,'Unique Asset List'!$B$4:$B$59,0),MATCH(N$8,'Unique Asset List'!$I$3:$R$3,0))</f>
        <v>1</v>
      </c>
      <c r="O32" s="186" t="n">
        <f aca="false">INDEX('Unique Asset List'!$I$4:$R$59,MATCH($B32,'Unique Asset List'!$B$4:$B$59,0),MATCH(O$8,'Unique Asset List'!$I$3:$R$3,0))</f>
        <v>1</v>
      </c>
      <c r="P32" s="186" t="n">
        <f aca="false">INDEX('Unique Asset List'!$I$4:$R$59,MATCH($B32,'Unique Asset List'!$B$4:$B$59,0),MATCH(P$8,'Unique Asset List'!$I$3:$R$3,0))</f>
        <v>1</v>
      </c>
      <c r="Q32" s="186" t="n">
        <f aca="false">INDEX('Unique Asset List'!$I$4:$R$59,MATCH($B32,'Unique Asset List'!$B$4:$B$59,0),MATCH(Q$8,'Unique Asset List'!$I$3:$R$3,0))</f>
        <v>1</v>
      </c>
      <c r="R32" s="186" t="n">
        <f aca="false">INDEX('Unique Asset List'!$I$4:$R$59,MATCH($B32,'Unique Asset List'!$B$4:$B$59,0),MATCH(R$8,'Unique Asset List'!$I$3:$R$3,0))</f>
        <v>1</v>
      </c>
      <c r="S32" s="186" t="n">
        <f aca="false">INDEX('Unique Asset List'!$I$4:$R$59,MATCH($B32,'Unique Asset List'!$B$4:$B$59,0),MATCH(S$8,'Unique Asset List'!$I$3:$R$3,0))</f>
        <v>1</v>
      </c>
      <c r="T32" s="186"/>
      <c r="U32" s="186" t="n">
        <f aca="false">BE32/$BE$7</f>
        <v>0.385707848577044</v>
      </c>
      <c r="V32" s="186" t="n">
        <v>1</v>
      </c>
      <c r="W32" s="39" t="str">
        <f aca="false">INDEX('Unique Asset List'!$C$4:$C$76,MATCH($B32,'Unique Asset List'!$B$4:$B$76,0))</f>
        <v>NME3</v>
      </c>
      <c r="X32" s="39" t="n">
        <f aca="false">INDEX('Unique Asset List'!$AC$4:$AI$100,MATCH($B32,'Unique Asset List'!$B$4:$B$100,0),MATCH($C$1,'Unique Asset List'!$AC$3:$AI$3,0))</f>
        <v>2038</v>
      </c>
      <c r="Y32" s="39" t="n">
        <f aca="false">INDEX('Unique Asset List'!$AJ$4:$AP$100,MATCH($B32,'Unique Asset List'!$B$4:$B$100,0),MATCH($C$1,'Unique Asset List'!$AJ$3:$AP$3,0))</f>
        <v>6</v>
      </c>
      <c r="Z32" s="39" t="n">
        <f aca="false">INDEX('Unique Asset List'!$AX$4:$BD$100,MATCH($B32,'Unique Asset List'!$B$4:$B$100,0),MATCH($C$1,'Unique Asset List'!$AX$3:$BD$3,0))</f>
        <v>2050</v>
      </c>
      <c r="AA32" s="39" t="n">
        <f aca="false">INDEX('Unique Asset List'!$BE$4:$BK$100,MATCH($B32,'Unique Asset List'!$B$4:$B$100,0),MATCH($C$1,'Unique Asset List'!$BE$3:$BK$3,0))</f>
        <v>6</v>
      </c>
      <c r="AB32" s="394" t="n">
        <f aca="false">AB14</f>
        <v>2.7519454</v>
      </c>
      <c r="AC32" s="394" t="n">
        <f aca="false">AC14</f>
        <v>1.1665978</v>
      </c>
      <c r="AD32" s="394" t="n">
        <f aca="false">AD14</f>
        <v>0.31203383992</v>
      </c>
      <c r="AE32" s="376" t="n">
        <f aca="false">INDEX('Unique Asset List'!$CN$4:$CT$100,MATCH($B32,'Unique Asset List'!$B$4:$B$100,0),MATCH($C$1,'Unique Asset List'!$CN$3:$CT$3,0))</f>
        <v>0.05</v>
      </c>
      <c r="AF32" s="376" t="n">
        <f aca="false">INDEX('Unique Asset List'!$CU$4:$DA$100,MATCH($B32,'Unique Asset List'!$B$4:$B$100,0),MATCH($C$1,'Unique Asset List'!$CU$3:$DA$3,0))</f>
        <v>0.45</v>
      </c>
      <c r="AG32" s="376" t="n">
        <f aca="false">INDEX('Unique Asset List'!$BZ$4:$CF$100,MATCH($B32,'Unique Asset List'!$B$4:$B$100,0),MATCH($C$1,'Unique Asset List'!$BZ$3:$CF$3,0))</f>
        <v>0.05</v>
      </c>
      <c r="AH32" s="376" t="n">
        <f aca="false">INDEX('Unique Asset List'!$CG$4:$CM$100,MATCH($B32,'Unique Asset List'!$B$4:$B$100,0),MATCH($C$1,'Unique Asset List'!$CG$3:$CM$3,0))</f>
        <v>0.45</v>
      </c>
      <c r="AI32" s="377" t="n">
        <v>0.961879633498678</v>
      </c>
      <c r="AJ32" s="376" t="n">
        <f aca="false">INDEX('Unique Asset List'!$BL$4:$BR$100,MATCH($B32,'Unique Asset List'!$B$4:$B$100,0),MATCH($C$1,'Unique Asset List'!$BL$3:$BR$3,0))</f>
        <v>1.45420005709883</v>
      </c>
      <c r="AK32" s="376" t="n">
        <f aca="false">INDEX('Unique Asset List'!$BS$4:$BY$100,MATCH($B32,'Unique Asset List'!$B$4:$B$100,0),MATCH($C$1,'Unique Asset List'!$BS$3:$BY$3,0))</f>
        <v>-0.495005667380912</v>
      </c>
      <c r="AL32" s="39" t="n">
        <v>169</v>
      </c>
      <c r="AM32" s="378" t="n">
        <f aca="false">INDEX(Simulation!$B$6:$H$6,MATCH($A32,Simulation!$B$1:$H$1,0))*(1+AN32)^((DATE(X32,Y32,15)-DATE(2017,1,15))/365.5)</f>
        <v>3.5</v>
      </c>
      <c r="AN32" s="379" t="n">
        <v>0</v>
      </c>
      <c r="AO32" s="380" t="n">
        <v>0.1</v>
      </c>
      <c r="AP32" s="377" t="n">
        <v>0.82</v>
      </c>
      <c r="AQ32" s="379" t="n">
        <v>0</v>
      </c>
      <c r="AR32" s="377" t="n">
        <f aca="false">AP32</f>
        <v>0.82</v>
      </c>
      <c r="AS32" s="381" t="n">
        <v>1</v>
      </c>
      <c r="AT32" s="382" t="n">
        <f aca="false">INDEX('Unique Asset List'!S$4:S$59,MATCH($B32,_CompoundList,0))</f>
        <v>1</v>
      </c>
      <c r="AU32" s="382" t="n">
        <f aca="false">INDEX('Unique Asset List'!T$4:T$59,MATCH($B32,_CompoundList,0))</f>
        <v>1</v>
      </c>
      <c r="AV32" s="382" t="n">
        <f aca="false">INDEX('Unique Asset List'!U$4:U$59,MATCH($B32,_CompoundList,0))</f>
        <v>1</v>
      </c>
      <c r="AW32" s="382" t="n">
        <f aca="false">INDEX('Unique Asset List'!V$4:V$59,MATCH($B32,_CompoundList,0))</f>
        <v>1</v>
      </c>
      <c r="AX32" s="382" t="n">
        <f aca="false">INDEX('Unique Asset List'!W$4:W$59,MATCH($B32,_CompoundList,0))</f>
        <v>1</v>
      </c>
      <c r="AY32" s="382" t="n">
        <f aca="false">INDEX('Unique Asset List'!X$4:X$59,MATCH($B32,_CompoundList,0))</f>
        <v>1</v>
      </c>
      <c r="AZ32" s="382" t="n">
        <f aca="false">INDEX('Unique Asset List'!Y$4:Y$59,MATCH($B32,_CompoundList,0))</f>
        <v>1</v>
      </c>
      <c r="BA32" s="382" t="n">
        <f aca="false">INDEX('Unique Asset List'!Z$4:Z$59,MATCH($B32,_CompoundList,0))</f>
        <v>1</v>
      </c>
      <c r="BB32" s="382" t="n">
        <f aca="false">INDEX('Unique Asset List'!AA$4:AA$59,MATCH($B32,_CompoundList,0))</f>
        <v>1</v>
      </c>
      <c r="BC32" s="382" t="n">
        <f aca="false">INDEX('Unique Asset List'!AB$4:AB$59,MATCH($B32,_CompoundList,0))</f>
        <v>1</v>
      </c>
      <c r="BD32" s="382" t="n">
        <f aca="false">INDEX('Unique Asset List'!$A$4:$A$76,MATCH(B32,'Unique Asset List'!$B$4:$B$76,0))</f>
        <v>29</v>
      </c>
      <c r="BE32" s="386" t="n">
        <f aca="false">IF(C32="",BH32/$BH$7,0)</f>
        <v>0.0189205031015868</v>
      </c>
      <c r="BF32" s="391" t="n">
        <f aca="false">BF14</f>
        <v>1.4</v>
      </c>
      <c r="BG32" s="386" t="n">
        <f aca="false">BF32/$BF$7</f>
        <v>0.0228013029315961</v>
      </c>
      <c r="BH32" s="388" t="n">
        <f aca="false">BG32^$X$4</f>
        <v>0.00886032353944177</v>
      </c>
    </row>
    <row r="33" customFormat="false" ht="15" hidden="false" customHeight="false" outlineLevel="0" collapsed="false">
      <c r="A33" s="39" t="str">
        <f aca="false">$C$1</f>
        <v>UK</v>
      </c>
      <c r="B33" s="39" t="s">
        <v>68</v>
      </c>
      <c r="C33" s="372"/>
      <c r="D33" s="39" t="s">
        <v>608</v>
      </c>
      <c r="E33" s="39"/>
      <c r="F33" s="39" t="str">
        <f aca="false">INDEX('Unique Asset List'!$D$4:$D$59,MATCH(B33,_CompoundList,0))</f>
        <v>PCD</v>
      </c>
      <c r="G33" s="373" t="n">
        <v>0</v>
      </c>
      <c r="H33" s="39" t="n">
        <v>2018</v>
      </c>
      <c r="I33" s="39" t="n">
        <v>6</v>
      </c>
      <c r="J33" s="374" t="n">
        <f aca="false">INDEX(PTRS!$D$6:$D$12,MATCH('4'!$F33,PTRS!$B$6:$B$12,0))</f>
        <v>0.1044225</v>
      </c>
      <c r="K33" s="186" t="n">
        <f aca="false">INDEX('Unique Asset List'!$I$4:$R$59,MATCH($B33,'Unique Asset List'!$B$4:$B$59,0),MATCH(K$8,'Unique Asset List'!$I$3:$R$3,0))</f>
        <v>0</v>
      </c>
      <c r="L33" s="186" t="n">
        <f aca="false">INDEX('Unique Asset List'!$I$4:$R$59,MATCH($B33,'Unique Asset List'!$B$4:$B$59,0),MATCH(L$8,'Unique Asset List'!$I$3:$R$3,0))</f>
        <v>0</v>
      </c>
      <c r="M33" s="186" t="n">
        <v>0.1044225</v>
      </c>
      <c r="N33" s="186" t="n">
        <f aca="false">INDEX('Unique Asset List'!$I$4:$R$59,MATCH($B33,'Unique Asset List'!$B$4:$B$59,0),MATCH(N$8,'Unique Asset List'!$I$3:$R$3,0))</f>
        <v>1</v>
      </c>
      <c r="O33" s="186" t="n">
        <f aca="false">INDEX('Unique Asset List'!$I$4:$R$59,MATCH($B33,'Unique Asset List'!$B$4:$B$59,0),MATCH(O$8,'Unique Asset List'!$I$3:$R$3,0))</f>
        <v>1</v>
      </c>
      <c r="P33" s="186" t="n">
        <f aca="false">INDEX('Unique Asset List'!$I$4:$R$59,MATCH($B33,'Unique Asset List'!$B$4:$B$59,0),MATCH(P$8,'Unique Asset List'!$I$3:$R$3,0))</f>
        <v>1</v>
      </c>
      <c r="Q33" s="186" t="n">
        <f aca="false">INDEX('Unique Asset List'!$I$4:$R$59,MATCH($B33,'Unique Asset List'!$B$4:$B$59,0),MATCH(Q$8,'Unique Asset List'!$I$3:$R$3,0))</f>
        <v>1</v>
      </c>
      <c r="R33" s="186" t="n">
        <f aca="false">INDEX('Unique Asset List'!$I$4:$R$59,MATCH($B33,'Unique Asset List'!$B$4:$B$59,0),MATCH(R$8,'Unique Asset List'!$I$3:$R$3,0))</f>
        <v>1</v>
      </c>
      <c r="S33" s="186" t="n">
        <f aca="false">INDEX('Unique Asset List'!$I$4:$R$59,MATCH($B33,'Unique Asset List'!$B$4:$B$59,0),MATCH(S$8,'Unique Asset List'!$I$3:$R$3,0))</f>
        <v>1</v>
      </c>
      <c r="T33" s="186" t="s">
        <v>65</v>
      </c>
      <c r="U33" s="186" t="n">
        <f aca="false">BE33/$BE$7</f>
        <v>0.385707848577044</v>
      </c>
      <c r="V33" s="186" t="n">
        <v>1</v>
      </c>
      <c r="W33" s="39" t="str">
        <f aca="false">INDEX('Unique Asset List'!$C$4:$C$76,MATCH($B33,'Unique Asset List'!$B$4:$B$76,0))</f>
        <v>NME1</v>
      </c>
      <c r="X33" s="39" t="n">
        <f aca="false">INDEX('Unique Asset List'!$AC$4:$AI$100,MATCH($B33,'Unique Asset List'!$B$4:$B$100,0),MATCH($C$1,'Unique Asset List'!$AC$3:$AI$3,0))</f>
        <v>2032</v>
      </c>
      <c r="Y33" s="39" t="n">
        <f aca="false">INDEX('Unique Asset List'!$AJ$4:$AP$100,MATCH($B33,'Unique Asset List'!$B$4:$B$100,0),MATCH($C$1,'Unique Asset List'!$AJ$3:$AP$3,0))</f>
        <v>6</v>
      </c>
      <c r="Z33" s="39" t="n">
        <f aca="false">INDEX('Unique Asset List'!$AX$4:$BD$100,MATCH($B33,'Unique Asset List'!$B$4:$B$100,0),MATCH($C$1,'Unique Asset List'!$AX$3:$BD$3,0))</f>
        <v>2044</v>
      </c>
      <c r="AA33" s="39" t="n">
        <f aca="false">INDEX('Unique Asset List'!$BE$4:$BK$100,MATCH($B33,'Unique Asset List'!$B$4:$B$100,0),MATCH($C$1,'Unique Asset List'!$BE$3:$BK$3,0))</f>
        <v>6</v>
      </c>
      <c r="AB33" s="394" t="n">
        <f aca="false">AB30</f>
        <v>2.7519454</v>
      </c>
      <c r="AC33" s="394" t="n">
        <f aca="false">AC30</f>
        <v>1.1665978</v>
      </c>
      <c r="AD33" s="394" t="n">
        <f aca="false">AD30</f>
        <v>0.31203383992</v>
      </c>
      <c r="AE33" s="376" t="n">
        <f aca="false">INDEX('Unique Asset List'!$CN$4:$CT$100,MATCH($B33,'Unique Asset List'!$B$4:$B$100,0),MATCH($C$1,'Unique Asset List'!$CN$3:$CT$3,0))</f>
        <v>0.05</v>
      </c>
      <c r="AF33" s="376" t="n">
        <f aca="false">INDEX('Unique Asset List'!$CU$4:$DA$100,MATCH($B33,'Unique Asset List'!$B$4:$B$100,0),MATCH($C$1,'Unique Asset List'!$CU$3:$DA$3,0))</f>
        <v>0.45</v>
      </c>
      <c r="AG33" s="376" t="n">
        <f aca="false">INDEX('Unique Asset List'!$BZ$4:$CF$100,MATCH($B33,'Unique Asset List'!$B$4:$B$100,0),MATCH($C$1,'Unique Asset List'!$BZ$3:$CF$3,0))</f>
        <v>0.05</v>
      </c>
      <c r="AH33" s="376" t="n">
        <f aca="false">INDEX('Unique Asset List'!$CG$4:$CM$100,MATCH($B33,'Unique Asset List'!$B$4:$B$100,0),MATCH($C$1,'Unique Asset List'!$CG$3:$CM$3,0))</f>
        <v>0.45</v>
      </c>
      <c r="AI33" s="377" t="n">
        <v>0.961879633498678</v>
      </c>
      <c r="AJ33" s="376" t="n">
        <f aca="false">INDEX('Unique Asset List'!$BL$4:$BR$100,MATCH($B33,'Unique Asset List'!$B$4:$B$100,0),MATCH($C$1,'Unique Asset List'!$BL$3:$BR$3,0))</f>
        <v>1.45420005709883</v>
      </c>
      <c r="AK33" s="376" t="n">
        <f aca="false">INDEX('Unique Asset List'!$BS$4:$BY$100,MATCH($B33,'Unique Asset List'!$B$4:$B$100,0),MATCH($C$1,'Unique Asset List'!$BS$3:$BY$3,0))</f>
        <v>-0.495005667380912</v>
      </c>
      <c r="AL33" s="39" t="n">
        <v>169</v>
      </c>
      <c r="AM33" s="378" t="n">
        <f aca="false">INDEX(Simulation!$B$6:$H$6,MATCH($A33,Simulation!$B$1:$H$1,0))*(1+AN33)^((DATE(X33,Y33,15)-DATE(2017,1,15))/365.5)</f>
        <v>3.5</v>
      </c>
      <c r="AN33" s="379" t="n">
        <v>0</v>
      </c>
      <c r="AO33" s="380" t="n">
        <v>0.1</v>
      </c>
      <c r="AP33" s="377" t="n">
        <v>0.82</v>
      </c>
      <c r="AQ33" s="379" t="n">
        <v>0</v>
      </c>
      <c r="AR33" s="377" t="n">
        <f aca="false">AP33</f>
        <v>0.82</v>
      </c>
      <c r="AS33" s="381" t="n">
        <v>1</v>
      </c>
      <c r="AT33" s="382" t="n">
        <f aca="false">INDEX('Unique Asset List'!S$4:S$59,MATCH($B33,_CompoundList,0))</f>
        <v>1</v>
      </c>
      <c r="AU33" s="382" t="n">
        <f aca="false">INDEX('Unique Asset List'!T$4:T$59,MATCH($B33,_CompoundList,0))</f>
        <v>1</v>
      </c>
      <c r="AV33" s="382" t="n">
        <f aca="false">INDEX('Unique Asset List'!U$4:U$59,MATCH($B33,_CompoundList,0))</f>
        <v>1</v>
      </c>
      <c r="AW33" s="382" t="n">
        <f aca="false">INDEX('Unique Asset List'!V$4:V$59,MATCH($B33,_CompoundList,0))</f>
        <v>1</v>
      </c>
      <c r="AX33" s="382" t="n">
        <f aca="false">INDEX('Unique Asset List'!W$4:W$59,MATCH($B33,_CompoundList,0))</f>
        <v>1</v>
      </c>
      <c r="AY33" s="382" t="n">
        <f aca="false">INDEX('Unique Asset List'!X$4:X$59,MATCH($B33,_CompoundList,0))</f>
        <v>1</v>
      </c>
      <c r="AZ33" s="382" t="n">
        <f aca="false">INDEX('Unique Asset List'!Y$4:Y$59,MATCH($B33,_CompoundList,0))</f>
        <v>1</v>
      </c>
      <c r="BA33" s="382" t="n">
        <f aca="false">INDEX('Unique Asset List'!Z$4:Z$59,MATCH($B33,_CompoundList,0))</f>
        <v>1</v>
      </c>
      <c r="BB33" s="382" t="n">
        <f aca="false">INDEX('Unique Asset List'!AA$4:AA$59,MATCH($B33,_CompoundList,0))</f>
        <v>1</v>
      </c>
      <c r="BC33" s="382" t="n">
        <f aca="false">INDEX('Unique Asset List'!AB$4:AB$59,MATCH($B33,_CompoundList,0))</f>
        <v>1</v>
      </c>
      <c r="BD33" s="382" t="n">
        <f aca="false">INDEX('Unique Asset List'!$A$4:$A$76,MATCH(B33,'Unique Asset List'!$B$4:$B$76,0))</f>
        <v>30</v>
      </c>
      <c r="BE33" s="386" t="n">
        <f aca="false">IF(C33="",BH33/$BH$7,0)</f>
        <v>0.0189205031015868</v>
      </c>
      <c r="BF33" s="391" t="n">
        <f aca="false">BF30</f>
        <v>1.4</v>
      </c>
      <c r="BG33" s="386" t="n">
        <f aca="false">BF33/$BF$7</f>
        <v>0.0228013029315961</v>
      </c>
      <c r="BH33" s="388" t="n">
        <f aca="false">BG33^$X$4</f>
        <v>0.00886032353944177</v>
      </c>
    </row>
    <row r="34" customFormat="false" ht="15" hidden="false" customHeight="false" outlineLevel="0" collapsed="false">
      <c r="A34" s="39" t="str">
        <f aca="false">$C$1</f>
        <v>UK</v>
      </c>
      <c r="B34" s="39" t="s">
        <v>69</v>
      </c>
      <c r="C34" s="372"/>
      <c r="D34" s="39" t="s">
        <v>609</v>
      </c>
      <c r="E34" s="39"/>
      <c r="F34" s="39" t="str">
        <f aca="false">INDEX('Unique Asset List'!$D$4:$D$59,MATCH(B34,_CompoundList,0))</f>
        <v>PCD</v>
      </c>
      <c r="G34" s="373" t="n">
        <v>0</v>
      </c>
      <c r="H34" s="39" t="n">
        <v>2018</v>
      </c>
      <c r="I34" s="39" t="n">
        <v>6</v>
      </c>
      <c r="J34" s="374" t="n">
        <f aca="false">INDEX(PTRS!$D$6:$D$12,MATCH('4'!$F34,PTRS!$B$6:$B$12,0))</f>
        <v>0.1044225</v>
      </c>
      <c r="K34" s="186" t="n">
        <f aca="false">INDEX('Unique Asset List'!$I$4:$R$59,MATCH($B34,'Unique Asset List'!$B$4:$B$59,0),MATCH(K$8,'Unique Asset List'!$I$3:$R$3,0))</f>
        <v>0</v>
      </c>
      <c r="L34" s="186" t="n">
        <f aca="false">INDEX('Unique Asset List'!$I$4:$R$59,MATCH($B34,'Unique Asset List'!$B$4:$B$59,0),MATCH(L$8,'Unique Asset List'!$I$3:$R$3,0))</f>
        <v>0</v>
      </c>
      <c r="M34" s="186" t="n">
        <v>0.1044225</v>
      </c>
      <c r="N34" s="186" t="n">
        <f aca="false">INDEX('Unique Asset List'!$I$4:$R$59,MATCH($B34,'Unique Asset List'!$B$4:$B$59,0),MATCH(N$8,'Unique Asset List'!$I$3:$R$3,0))</f>
        <v>1</v>
      </c>
      <c r="O34" s="186" t="n">
        <f aca="false">INDEX('Unique Asset List'!$I$4:$R$59,MATCH($B34,'Unique Asset List'!$B$4:$B$59,0),MATCH(O$8,'Unique Asset List'!$I$3:$R$3,0))</f>
        <v>1</v>
      </c>
      <c r="P34" s="186" t="n">
        <f aca="false">INDEX('Unique Asset List'!$I$4:$R$59,MATCH($B34,'Unique Asset List'!$B$4:$B$59,0),MATCH(P$8,'Unique Asset List'!$I$3:$R$3,0))</f>
        <v>1</v>
      </c>
      <c r="Q34" s="186" t="n">
        <f aca="false">INDEX('Unique Asset List'!$I$4:$R$59,MATCH($B34,'Unique Asset List'!$B$4:$B$59,0),MATCH(Q$8,'Unique Asset List'!$I$3:$R$3,0))</f>
        <v>1</v>
      </c>
      <c r="R34" s="186" t="n">
        <f aca="false">INDEX('Unique Asset List'!$I$4:$R$59,MATCH($B34,'Unique Asset List'!$B$4:$B$59,0),MATCH(R$8,'Unique Asset List'!$I$3:$R$3,0))</f>
        <v>1</v>
      </c>
      <c r="S34" s="186" t="n">
        <f aca="false">INDEX('Unique Asset List'!$I$4:$R$59,MATCH($B34,'Unique Asset List'!$B$4:$B$59,0),MATCH(S$8,'Unique Asset List'!$I$3:$R$3,0))</f>
        <v>1</v>
      </c>
      <c r="T34" s="186" t="s">
        <v>66</v>
      </c>
      <c r="U34" s="186" t="n">
        <f aca="false">BE34/$BE$7</f>
        <v>0.385707848577044</v>
      </c>
      <c r="V34" s="186" t="n">
        <v>1</v>
      </c>
      <c r="W34" s="39" t="str">
        <f aca="false">INDEX('Unique Asset List'!$C$4:$C$76,MATCH($B34,'Unique Asset List'!$B$4:$B$76,0))</f>
        <v>NME2</v>
      </c>
      <c r="X34" s="39" t="n">
        <f aca="false">INDEX('Unique Asset List'!$AC$4:$AI$100,MATCH($B34,'Unique Asset List'!$B$4:$B$100,0),MATCH($C$1,'Unique Asset List'!$AC$3:$AI$3,0))</f>
        <v>2036</v>
      </c>
      <c r="Y34" s="39" t="n">
        <f aca="false">INDEX('Unique Asset List'!$AJ$4:$AP$100,MATCH($B34,'Unique Asset List'!$B$4:$B$100,0),MATCH($C$1,'Unique Asset List'!$AJ$3:$AP$3,0))</f>
        <v>6</v>
      </c>
      <c r="Z34" s="39" t="n">
        <f aca="false">INDEX('Unique Asset List'!$AX$4:$BD$100,MATCH($B34,'Unique Asset List'!$B$4:$B$100,0),MATCH($C$1,'Unique Asset List'!$AX$3:$BD$3,0))</f>
        <v>2048</v>
      </c>
      <c r="AA34" s="39" t="n">
        <f aca="false">INDEX('Unique Asset List'!$BE$4:$BK$100,MATCH($B34,'Unique Asset List'!$B$4:$B$100,0),MATCH($C$1,'Unique Asset List'!$BE$3:$BK$3,0))</f>
        <v>6</v>
      </c>
      <c r="AB34" s="394" t="n">
        <f aca="false">AB31</f>
        <v>2.7519454</v>
      </c>
      <c r="AC34" s="394" t="n">
        <f aca="false">AC31</f>
        <v>1.1665978</v>
      </c>
      <c r="AD34" s="394" t="n">
        <f aca="false">AD31</f>
        <v>0.31203383992</v>
      </c>
      <c r="AE34" s="376" t="n">
        <f aca="false">INDEX('Unique Asset List'!$CN$4:$CT$100,MATCH($B34,'Unique Asset List'!$B$4:$B$100,0),MATCH($C$1,'Unique Asset List'!$CN$3:$CT$3,0))</f>
        <v>0.05</v>
      </c>
      <c r="AF34" s="376" t="n">
        <f aca="false">INDEX('Unique Asset List'!$CU$4:$DA$100,MATCH($B34,'Unique Asset List'!$B$4:$B$100,0),MATCH($C$1,'Unique Asset List'!$CU$3:$DA$3,0))</f>
        <v>0.45</v>
      </c>
      <c r="AG34" s="376" t="n">
        <f aca="false">INDEX('Unique Asset List'!$BZ$4:$CF$100,MATCH($B34,'Unique Asset List'!$B$4:$B$100,0),MATCH($C$1,'Unique Asset List'!$BZ$3:$CF$3,0))</f>
        <v>0.05</v>
      </c>
      <c r="AH34" s="376" t="n">
        <f aca="false">INDEX('Unique Asset List'!$CG$4:$CM$100,MATCH($B34,'Unique Asset List'!$B$4:$B$100,0),MATCH($C$1,'Unique Asset List'!$CG$3:$CM$3,0))</f>
        <v>0.45</v>
      </c>
      <c r="AI34" s="377" t="n">
        <v>0.961879633498678</v>
      </c>
      <c r="AJ34" s="376" t="n">
        <f aca="false">INDEX('Unique Asset List'!$BL$4:$BR$100,MATCH($B34,'Unique Asset List'!$B$4:$B$100,0),MATCH($C$1,'Unique Asset List'!$BL$3:$BR$3,0))</f>
        <v>1.45420005709883</v>
      </c>
      <c r="AK34" s="376" t="n">
        <f aca="false">INDEX('Unique Asset List'!$BS$4:$BY$100,MATCH($B34,'Unique Asset List'!$B$4:$B$100,0),MATCH($C$1,'Unique Asset List'!$BS$3:$BY$3,0))</f>
        <v>-0.495005667380912</v>
      </c>
      <c r="AL34" s="39" t="n">
        <v>169</v>
      </c>
      <c r="AM34" s="378" t="n">
        <f aca="false">INDEX(Simulation!$B$6:$H$6,MATCH($A34,Simulation!$B$1:$H$1,0))*(1+AN34)^((DATE(X34,Y34,15)-DATE(2017,1,15))/365.5)</f>
        <v>3.5</v>
      </c>
      <c r="AN34" s="379" t="n">
        <v>0</v>
      </c>
      <c r="AO34" s="380" t="n">
        <v>0.1</v>
      </c>
      <c r="AP34" s="377" t="n">
        <v>0.82</v>
      </c>
      <c r="AQ34" s="379" t="n">
        <v>0</v>
      </c>
      <c r="AR34" s="377" t="n">
        <f aca="false">AP34</f>
        <v>0.82</v>
      </c>
      <c r="AS34" s="381" t="n">
        <v>1</v>
      </c>
      <c r="AT34" s="382" t="n">
        <f aca="false">INDEX('Unique Asset List'!S$4:S$59,MATCH($B34,_CompoundList,0))</f>
        <v>1</v>
      </c>
      <c r="AU34" s="382" t="n">
        <f aca="false">INDEX('Unique Asset List'!T$4:T$59,MATCH($B34,_CompoundList,0))</f>
        <v>1</v>
      </c>
      <c r="AV34" s="382" t="n">
        <f aca="false">INDEX('Unique Asset List'!U$4:U$59,MATCH($B34,_CompoundList,0))</f>
        <v>1</v>
      </c>
      <c r="AW34" s="382" t="n">
        <f aca="false">INDEX('Unique Asset List'!V$4:V$59,MATCH($B34,_CompoundList,0))</f>
        <v>1</v>
      </c>
      <c r="AX34" s="382" t="n">
        <f aca="false">INDEX('Unique Asset List'!W$4:W$59,MATCH($B34,_CompoundList,0))</f>
        <v>1</v>
      </c>
      <c r="AY34" s="382" t="n">
        <f aca="false">INDEX('Unique Asset List'!X$4:X$59,MATCH($B34,_CompoundList,0))</f>
        <v>1</v>
      </c>
      <c r="AZ34" s="382" t="n">
        <f aca="false">INDEX('Unique Asset List'!Y$4:Y$59,MATCH($B34,_CompoundList,0))</f>
        <v>1</v>
      </c>
      <c r="BA34" s="382" t="n">
        <f aca="false">INDEX('Unique Asset List'!Z$4:Z$59,MATCH($B34,_CompoundList,0))</f>
        <v>1</v>
      </c>
      <c r="BB34" s="382" t="n">
        <f aca="false">INDEX('Unique Asset List'!AA$4:AA$59,MATCH($B34,_CompoundList,0))</f>
        <v>1</v>
      </c>
      <c r="BC34" s="382" t="n">
        <f aca="false">INDEX('Unique Asset List'!AB$4:AB$59,MATCH($B34,_CompoundList,0))</f>
        <v>1</v>
      </c>
      <c r="BD34" s="382" t="n">
        <f aca="false">INDEX('Unique Asset List'!$A$4:$A$76,MATCH(B34,'Unique Asset List'!$B$4:$B$76,0))</f>
        <v>31</v>
      </c>
      <c r="BE34" s="386" t="n">
        <f aca="false">IF(C34="",BH34/$BH$7,0)</f>
        <v>0.0189205031015868</v>
      </c>
      <c r="BF34" s="391" t="n">
        <f aca="false">BF31</f>
        <v>1.4</v>
      </c>
      <c r="BG34" s="386" t="n">
        <f aca="false">BF34/$BF$7</f>
        <v>0.0228013029315961</v>
      </c>
      <c r="BH34" s="388" t="n">
        <f aca="false">BG34^$X$4</f>
        <v>0.00886032353944177</v>
      </c>
    </row>
    <row r="35" customFormat="false" ht="15" hidden="false" customHeight="false" outlineLevel="0" collapsed="false">
      <c r="A35" s="39" t="str">
        <f aca="false">$C$1</f>
        <v>UK</v>
      </c>
      <c r="B35" s="39" t="s">
        <v>70</v>
      </c>
      <c r="C35" s="372"/>
      <c r="D35" s="39" t="s">
        <v>610</v>
      </c>
      <c r="E35" s="39"/>
      <c r="F35" s="39" t="str">
        <f aca="false">INDEX('Unique Asset List'!$D$4:$D$59,MATCH(B35,_CompoundList,0))</f>
        <v>PCD</v>
      </c>
      <c r="G35" s="373" t="n">
        <v>0</v>
      </c>
      <c r="H35" s="39" t="n">
        <v>2018</v>
      </c>
      <c r="I35" s="39" t="n">
        <v>6</v>
      </c>
      <c r="J35" s="374" t="n">
        <f aca="false">INDEX(PTRS!$D$6:$D$12,MATCH('4'!$F35,PTRS!$B$6:$B$12,0))</f>
        <v>0.1044225</v>
      </c>
      <c r="K35" s="186" t="n">
        <f aca="false">INDEX('Unique Asset List'!$I$4:$R$59,MATCH($B35,'Unique Asset List'!$B$4:$B$59,0),MATCH(K$8,'Unique Asset List'!$I$3:$R$3,0))</f>
        <v>0</v>
      </c>
      <c r="L35" s="186" t="n">
        <f aca="false">INDEX('Unique Asset List'!$I$4:$R$59,MATCH($B35,'Unique Asset List'!$B$4:$B$59,0),MATCH(L$8,'Unique Asset List'!$I$3:$R$3,0))</f>
        <v>0</v>
      </c>
      <c r="M35" s="186" t="n">
        <v>0.1044225</v>
      </c>
      <c r="N35" s="186" t="n">
        <f aca="false">INDEX('Unique Asset List'!$I$4:$R$59,MATCH($B35,'Unique Asset List'!$B$4:$B$59,0),MATCH(N$8,'Unique Asset List'!$I$3:$R$3,0))</f>
        <v>1</v>
      </c>
      <c r="O35" s="186" t="n">
        <f aca="false">INDEX('Unique Asset List'!$I$4:$R$59,MATCH($B35,'Unique Asset List'!$B$4:$B$59,0),MATCH(O$8,'Unique Asset List'!$I$3:$R$3,0))</f>
        <v>1</v>
      </c>
      <c r="P35" s="186" t="n">
        <f aca="false">INDEX('Unique Asset List'!$I$4:$R$59,MATCH($B35,'Unique Asset List'!$B$4:$B$59,0),MATCH(P$8,'Unique Asset List'!$I$3:$R$3,0))</f>
        <v>1</v>
      </c>
      <c r="Q35" s="186" t="n">
        <f aca="false">INDEX('Unique Asset List'!$I$4:$R$59,MATCH($B35,'Unique Asset List'!$B$4:$B$59,0),MATCH(Q$8,'Unique Asset List'!$I$3:$R$3,0))</f>
        <v>1</v>
      </c>
      <c r="R35" s="186" t="n">
        <f aca="false">INDEX('Unique Asset List'!$I$4:$R$59,MATCH($B35,'Unique Asset List'!$B$4:$B$59,0),MATCH(R$8,'Unique Asset List'!$I$3:$R$3,0))</f>
        <v>1</v>
      </c>
      <c r="S35" s="186" t="n">
        <f aca="false">INDEX('Unique Asset List'!$I$4:$R$59,MATCH($B35,'Unique Asset List'!$B$4:$B$59,0),MATCH(S$8,'Unique Asset List'!$I$3:$R$3,0))</f>
        <v>1</v>
      </c>
      <c r="T35" s="186" t="s">
        <v>67</v>
      </c>
      <c r="U35" s="186" t="n">
        <f aca="false">BE35/$BE$7</f>
        <v>0.385707848577044</v>
      </c>
      <c r="V35" s="186" t="n">
        <v>1</v>
      </c>
      <c r="W35" s="39" t="str">
        <f aca="false">INDEX('Unique Asset List'!$C$4:$C$76,MATCH($B35,'Unique Asset List'!$B$4:$B$76,0))</f>
        <v>NME3</v>
      </c>
      <c r="X35" s="39" t="n">
        <f aca="false">INDEX('Unique Asset List'!$AC$4:$AI$100,MATCH($B35,'Unique Asset List'!$B$4:$B$100,0),MATCH($C$1,'Unique Asset List'!$AC$3:$AI$3,0))</f>
        <v>2041</v>
      </c>
      <c r="Y35" s="39" t="n">
        <f aca="false">INDEX('Unique Asset List'!$AJ$4:$AP$100,MATCH($B35,'Unique Asset List'!$B$4:$B$100,0),MATCH($C$1,'Unique Asset List'!$AJ$3:$AP$3,0))</f>
        <v>6</v>
      </c>
      <c r="Z35" s="39" t="n">
        <f aca="false">INDEX('Unique Asset List'!$AX$4:$BD$100,MATCH($B35,'Unique Asset List'!$B$4:$B$100,0),MATCH($C$1,'Unique Asset List'!$AX$3:$BD$3,0))</f>
        <v>2053</v>
      </c>
      <c r="AA35" s="39" t="n">
        <f aca="false">INDEX('Unique Asset List'!$BE$4:$BK$100,MATCH($B35,'Unique Asset List'!$B$4:$B$100,0),MATCH($C$1,'Unique Asset List'!$BE$3:$BK$3,0))</f>
        <v>6</v>
      </c>
      <c r="AB35" s="394" t="n">
        <f aca="false">AB32</f>
        <v>2.7519454</v>
      </c>
      <c r="AC35" s="394" t="n">
        <f aca="false">AC32</f>
        <v>1.1665978</v>
      </c>
      <c r="AD35" s="394" t="n">
        <f aca="false">AD32</f>
        <v>0.31203383992</v>
      </c>
      <c r="AE35" s="376" t="n">
        <f aca="false">INDEX('Unique Asset List'!$CN$4:$CT$100,MATCH($B35,'Unique Asset List'!$B$4:$B$100,0),MATCH($C$1,'Unique Asset List'!$CN$3:$CT$3,0))</f>
        <v>0.05</v>
      </c>
      <c r="AF35" s="376" t="n">
        <f aca="false">INDEX('Unique Asset List'!$CU$4:$DA$100,MATCH($B35,'Unique Asset List'!$B$4:$B$100,0),MATCH($C$1,'Unique Asset List'!$CU$3:$DA$3,0))</f>
        <v>0.45</v>
      </c>
      <c r="AG35" s="376" t="n">
        <f aca="false">INDEX('Unique Asset List'!$BZ$4:$CF$100,MATCH($B35,'Unique Asset List'!$B$4:$B$100,0),MATCH($C$1,'Unique Asset List'!$BZ$3:$CF$3,0))</f>
        <v>0.05</v>
      </c>
      <c r="AH35" s="376" t="n">
        <f aca="false">INDEX('Unique Asset List'!$CG$4:$CM$100,MATCH($B35,'Unique Asset List'!$B$4:$B$100,0),MATCH($C$1,'Unique Asset List'!$CG$3:$CM$3,0))</f>
        <v>0.45</v>
      </c>
      <c r="AI35" s="377" t="n">
        <v>0.961879633498678</v>
      </c>
      <c r="AJ35" s="376" t="n">
        <f aca="false">INDEX('Unique Asset List'!$BL$4:$BR$100,MATCH($B35,'Unique Asset List'!$B$4:$B$100,0),MATCH($C$1,'Unique Asset List'!$BL$3:$BR$3,0))</f>
        <v>1.45420005709883</v>
      </c>
      <c r="AK35" s="376" t="n">
        <f aca="false">INDEX('Unique Asset List'!$BS$4:$BY$100,MATCH($B35,'Unique Asset List'!$B$4:$B$100,0),MATCH($C$1,'Unique Asset List'!$BS$3:$BY$3,0))</f>
        <v>-0.495005667380912</v>
      </c>
      <c r="AL35" s="39" t="n">
        <v>169</v>
      </c>
      <c r="AM35" s="378" t="n">
        <f aca="false">INDEX(Simulation!$B$6:$H$6,MATCH($A35,Simulation!$B$1:$H$1,0))*(1+AN35)^((DATE(X35,Y35,15)-DATE(2017,1,15))/365.5)</f>
        <v>3.5</v>
      </c>
      <c r="AN35" s="379" t="n">
        <v>0</v>
      </c>
      <c r="AO35" s="380" t="n">
        <v>0.1</v>
      </c>
      <c r="AP35" s="377" t="n">
        <v>0.82</v>
      </c>
      <c r="AQ35" s="379" t="n">
        <v>0</v>
      </c>
      <c r="AR35" s="377" t="n">
        <f aca="false">AP35</f>
        <v>0.82</v>
      </c>
      <c r="AS35" s="381" t="n">
        <v>1</v>
      </c>
      <c r="AT35" s="382" t="n">
        <f aca="false">INDEX('Unique Asset List'!S$4:S$59,MATCH($B35,_CompoundList,0))</f>
        <v>1</v>
      </c>
      <c r="AU35" s="382" t="n">
        <f aca="false">INDEX('Unique Asset List'!T$4:T$59,MATCH($B35,_CompoundList,0))</f>
        <v>1</v>
      </c>
      <c r="AV35" s="382" t="n">
        <f aca="false">INDEX('Unique Asset List'!U$4:U$59,MATCH($B35,_CompoundList,0))</f>
        <v>1</v>
      </c>
      <c r="AW35" s="382" t="n">
        <f aca="false">INDEX('Unique Asset List'!V$4:V$59,MATCH($B35,_CompoundList,0))</f>
        <v>1</v>
      </c>
      <c r="AX35" s="382" t="n">
        <f aca="false">INDEX('Unique Asset List'!W$4:W$59,MATCH($B35,_CompoundList,0))</f>
        <v>1</v>
      </c>
      <c r="AY35" s="382" t="n">
        <f aca="false">INDEX('Unique Asset List'!X$4:X$59,MATCH($B35,_CompoundList,0))</f>
        <v>1</v>
      </c>
      <c r="AZ35" s="382" t="n">
        <f aca="false">INDEX('Unique Asset List'!Y$4:Y$59,MATCH($B35,_CompoundList,0))</f>
        <v>1</v>
      </c>
      <c r="BA35" s="382" t="n">
        <f aca="false">INDEX('Unique Asset List'!Z$4:Z$59,MATCH($B35,_CompoundList,0))</f>
        <v>1</v>
      </c>
      <c r="BB35" s="382" t="n">
        <f aca="false">INDEX('Unique Asset List'!AA$4:AA$59,MATCH($B35,_CompoundList,0))</f>
        <v>1</v>
      </c>
      <c r="BC35" s="382" t="n">
        <f aca="false">INDEX('Unique Asset List'!AB$4:AB$59,MATCH($B35,_CompoundList,0))</f>
        <v>1</v>
      </c>
      <c r="BD35" s="382" t="n">
        <f aca="false">INDEX('Unique Asset List'!$A$4:$A$76,MATCH(B35,'Unique Asset List'!$B$4:$B$76,0))</f>
        <v>32</v>
      </c>
      <c r="BE35" s="386" t="n">
        <f aca="false">IF(C35="",BH35/$BH$7,0)</f>
        <v>0.0189205031015868</v>
      </c>
      <c r="BF35" s="391" t="n">
        <f aca="false">BF32</f>
        <v>1.4</v>
      </c>
      <c r="BG35" s="386" t="n">
        <f aca="false">BF35/$BF$7</f>
        <v>0.0228013029315961</v>
      </c>
      <c r="BH35" s="388" t="n">
        <f aca="false">BG35^$X$4</f>
        <v>0.00886032353944177</v>
      </c>
    </row>
  </sheetData>
  <mergeCells count="7">
    <mergeCell ref="A1:B1"/>
    <mergeCell ref="F1:I1"/>
    <mergeCell ref="J1:S1"/>
    <mergeCell ref="T1:W1"/>
    <mergeCell ref="T2:W2"/>
    <mergeCell ref="T3:W3"/>
    <mergeCell ref="T4:W4"/>
  </mergeCells>
  <dataValidations count="3">
    <dataValidation allowBlank="true" operator="between" showDropDown="false" showErrorMessage="true" showInputMessage="true" sqref="C5" type="list">
      <formula1>"ON,OFF"</formula1>
      <formula2>0</formula2>
    </dataValidation>
    <dataValidation allowBlank="true" operator="between" showDropDown="false" showErrorMessage="true" showInputMessage="true" sqref="C1" type="list">
      <formula1>"US,FR,DE,ES,IT,UK,JP"</formula1>
      <formula2>0</formula2>
    </dataValidation>
    <dataValidation allowBlank="true" operator="between" showDropDown="false" showErrorMessage="true" showInputMessage="true" sqref="J1:S1" type="list">
      <formula1>'Unique Asset List'!$I$3:$R$3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H42"/>
  <sheetViews>
    <sheetView showFormulas="false" showGridLines="tru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G9" activeCellId="0" sqref="G9"/>
    </sheetView>
  </sheetViews>
  <sheetFormatPr defaultRowHeight="15" zeroHeight="false" outlineLevelRow="0" outlineLevelCol="0"/>
  <cols>
    <col collapsed="false" customWidth="true" hidden="false" outlineLevel="0" max="1" min="1" style="0" width="6.86"/>
    <col collapsed="false" customWidth="true" hidden="false" outlineLevel="0" max="2" min="2" style="0" width="24.29"/>
    <col collapsed="false" customWidth="true" hidden="false" outlineLevel="0" max="3" min="3" style="0" width="4.43"/>
    <col collapsed="false" customWidth="false" hidden="false" outlineLevel="0" max="4" min="4" style="0" width="11.42"/>
    <col collapsed="false" customWidth="true" hidden="false" outlineLevel="0" max="5" min="5" style="0" width="8.29"/>
    <col collapsed="false" customWidth="true" hidden="false" outlineLevel="0" max="6" min="6" style="0" width="8.42"/>
    <col collapsed="false" customWidth="true" hidden="false" outlineLevel="0" max="7" min="7" style="0" width="5.14"/>
    <col collapsed="false" customWidth="true" hidden="false" outlineLevel="0" max="8" min="8" style="0" width="4.43"/>
    <col collapsed="false" customWidth="true" hidden="false" outlineLevel="0" max="9" min="9" style="0" width="3.99"/>
    <col collapsed="false" customWidth="true" hidden="false" outlineLevel="0" max="10" min="10" style="0" width="4.86"/>
    <col collapsed="false" customWidth="true" hidden="false" outlineLevel="0" max="19" min="11" style="0" width="5.14"/>
    <col collapsed="false" customWidth="true" hidden="false" outlineLevel="0" max="20" min="20" style="0" width="17.14"/>
    <col collapsed="false" customWidth="true" hidden="false" outlineLevel="0" max="21" min="21" style="0" width="7.15"/>
    <col collapsed="false" customWidth="true" hidden="false" outlineLevel="0" max="22" min="22" style="0" width="4.86"/>
    <col collapsed="false" customWidth="true" hidden="false" outlineLevel="0" max="23" min="23" style="0" width="8.71"/>
    <col collapsed="false" customWidth="true" hidden="false" outlineLevel="0" max="24" min="24" style="0" width="5.28"/>
    <col collapsed="false" customWidth="true" hidden="false" outlineLevel="0" max="25" min="25" style="0" width="3.14"/>
    <col collapsed="false" customWidth="true" hidden="false" outlineLevel="0" max="26" min="26" style="0" width="5.7"/>
    <col collapsed="false" customWidth="true" hidden="false" outlineLevel="0" max="30" min="27" style="0" width="5.01"/>
    <col collapsed="false" customWidth="true" hidden="false" outlineLevel="0" max="36" min="31" style="0" width="3.99"/>
    <col collapsed="false" customWidth="true" hidden="false" outlineLevel="0" max="37" min="37" style="0" width="4.86"/>
    <col collapsed="false" customWidth="true" hidden="false" outlineLevel="0" max="38" min="38" style="344" width="3.99"/>
    <col collapsed="false" customWidth="true" hidden="false" outlineLevel="0" max="39" min="39" style="344" width="5.7"/>
    <col collapsed="false" customWidth="true" hidden="false" outlineLevel="0" max="40" min="40" style="344" width="4.86"/>
    <col collapsed="false" customWidth="true" hidden="false" outlineLevel="0" max="41" min="41" style="344" width="3.99"/>
    <col collapsed="false" customWidth="true" hidden="false" outlineLevel="0" max="42" min="42" style="0" width="5.28"/>
    <col collapsed="false" customWidth="true" hidden="false" outlineLevel="0" max="43" min="43" style="344" width="4.86"/>
    <col collapsed="false" customWidth="true" hidden="false" outlineLevel="0" max="44" min="44" style="0" width="5.28"/>
    <col collapsed="false" customWidth="true" hidden="false" outlineLevel="0" max="45" min="45" style="0" width="4.57"/>
    <col collapsed="false" customWidth="true" hidden="false" outlineLevel="0" max="55" min="46" style="0" width="2.85"/>
    <col collapsed="false" customWidth="true" hidden="false" outlineLevel="0" max="56" min="56" style="0" width="3.29"/>
    <col collapsed="false" customWidth="true" hidden="false" outlineLevel="0" max="60" min="57" style="395" width="7.71"/>
    <col collapsed="false" customWidth="true" hidden="false" outlineLevel="0" max="1025" min="61" style="0" width="8.67"/>
  </cols>
  <sheetData>
    <row r="1" customFormat="false" ht="15" hidden="false" customHeight="false" outlineLevel="0" collapsed="false">
      <c r="A1" s="346" t="s">
        <v>822</v>
      </c>
      <c r="B1" s="346"/>
      <c r="C1" s="347" t="s">
        <v>124</v>
      </c>
      <c r="D1" s="348"/>
      <c r="E1" s="348"/>
      <c r="F1" s="349" t="s">
        <v>823</v>
      </c>
      <c r="G1" s="349"/>
      <c r="H1" s="349"/>
      <c r="I1" s="349"/>
      <c r="J1" s="350" t="str">
        <f aca="false">'Unique Asset List'!I2</f>
        <v>Portfolio 190214</v>
      </c>
      <c r="K1" s="350"/>
      <c r="L1" s="350"/>
      <c r="M1" s="350"/>
      <c r="N1" s="350"/>
      <c r="O1" s="350"/>
      <c r="P1" s="350"/>
      <c r="Q1" s="350"/>
      <c r="R1" s="350"/>
      <c r="S1" s="350"/>
      <c r="T1" s="346" t="s">
        <v>824</v>
      </c>
      <c r="U1" s="346"/>
      <c r="V1" s="346"/>
      <c r="W1" s="346"/>
      <c r="X1" s="351" t="n">
        <v>3</v>
      </c>
      <c r="BF1" s="352"/>
    </row>
    <row r="2" customFormat="false" ht="15" hidden="false" customHeight="false" outlineLevel="0" collapsed="false">
      <c r="B2" s="0" t="s">
        <v>825</v>
      </c>
      <c r="C2" s="353" t="n">
        <v>3</v>
      </c>
      <c r="T2" s="346" t="s">
        <v>826</v>
      </c>
      <c r="U2" s="346"/>
      <c r="V2" s="346"/>
      <c r="W2" s="346"/>
      <c r="X2" s="351" t="n">
        <v>0.2</v>
      </c>
      <c r="BF2" s="352"/>
    </row>
    <row r="3" customFormat="false" ht="15" hidden="false" customHeight="false" outlineLevel="0" collapsed="false">
      <c r="B3" s="0" t="s">
        <v>827</v>
      </c>
      <c r="C3" s="353" t="n">
        <v>2</v>
      </c>
      <c r="T3" s="346" t="s">
        <v>828</v>
      </c>
      <c r="U3" s="346"/>
      <c r="V3" s="346"/>
      <c r="W3" s="346"/>
      <c r="X3" s="351" t="n">
        <v>-0.5</v>
      </c>
      <c r="BF3" s="352"/>
    </row>
    <row r="4" customFormat="false" ht="15" hidden="false" customHeight="false" outlineLevel="0" collapsed="false">
      <c r="B4" s="0" t="s">
        <v>829</v>
      </c>
      <c r="C4" s="355" t="n">
        <v>0.01</v>
      </c>
      <c r="T4" s="346" t="s">
        <v>830</v>
      </c>
      <c r="U4" s="346"/>
      <c r="V4" s="346"/>
      <c r="W4" s="346"/>
      <c r="X4" s="356" t="n">
        <v>1.25</v>
      </c>
      <c r="BF4" s="352"/>
    </row>
    <row r="5" customFormat="false" ht="15" hidden="false" customHeight="false" outlineLevel="0" collapsed="false">
      <c r="B5" s="0" t="s">
        <v>831</v>
      </c>
      <c r="C5" s="356" t="s">
        <v>832</v>
      </c>
      <c r="D5" s="357"/>
      <c r="U5" s="358"/>
      <c r="V5" s="359"/>
      <c r="BF5" s="352"/>
    </row>
    <row r="6" customFormat="false" ht="15" hidden="false" customHeight="false" outlineLevel="0" collapsed="false">
      <c r="BF6" s="352"/>
    </row>
    <row r="7" customFormat="false" ht="15" hidden="false" customHeight="false" outlineLevel="0" collapsed="false">
      <c r="BE7" s="361" t="n">
        <f aca="false">MAX(BE9:BE42)</f>
        <v>0.053783922003933</v>
      </c>
      <c r="BF7" s="362" t="n">
        <f aca="false">SUMIF($C$9:$C$42,"",BF9:BF42)</f>
        <v>91.6</v>
      </c>
      <c r="BG7" s="390"/>
      <c r="BH7" s="364" t="n">
        <f aca="false">SUMIF($C$21:$C$42,"",BH9:BH42)</f>
        <v>0.302919224117702</v>
      </c>
    </row>
    <row r="8" customFormat="false" ht="104.25" hidden="false" customHeight="true" outlineLevel="0" collapsed="false">
      <c r="A8" s="366" t="s">
        <v>128</v>
      </c>
      <c r="B8" s="366" t="s">
        <v>833</v>
      </c>
      <c r="C8" s="367" t="s">
        <v>834</v>
      </c>
      <c r="D8" s="367" t="s">
        <v>547</v>
      </c>
      <c r="E8" s="367" t="s">
        <v>548</v>
      </c>
      <c r="F8" s="367" t="s">
        <v>546</v>
      </c>
      <c r="G8" s="367" t="s">
        <v>835</v>
      </c>
      <c r="H8" s="367" t="s">
        <v>836</v>
      </c>
      <c r="I8" s="367" t="s">
        <v>837</v>
      </c>
      <c r="J8" s="368" t="str">
        <f aca="false" t="array" ref="J8:S8">'Unique Asset List'!I3:R3</f>
        <v>Benchmark</v>
      </c>
      <c r="K8" s="368" t="str">
        <v>Esketamine Clean</v>
      </c>
      <c r="L8" s="368" t="str">
        <v>Esketamine + Seltorexant Clean</v>
      </c>
      <c r="M8" s="368" t="str">
        <v>2018 Adjusted Benchmark Scenario</v>
      </c>
      <c r="N8" s="368" t="str">
        <v>Portfolio 190214</v>
      </c>
      <c r="O8" s="368" t="str">
        <v>Esketamine + Selt=0 Faah=0</v>
      </c>
      <c r="P8" s="368" t="str">
        <v>Esketamine + Selt=1 Faah=0</v>
      </c>
      <c r="Q8" s="368" t="str">
        <v>Esketamine + Selt=0 Faah=1</v>
      </c>
      <c r="R8" s="368" t="str">
        <v>Esketamine + Selt=1 Faah=1</v>
      </c>
      <c r="S8" s="368" t="str">
        <v>Scenario Sage217=ON Selt+Faah=OFF</v>
      </c>
      <c r="T8" s="367" t="s">
        <v>838</v>
      </c>
      <c r="U8" s="367" t="s">
        <v>650</v>
      </c>
      <c r="V8" s="367" t="s">
        <v>839</v>
      </c>
      <c r="W8" s="367" t="s">
        <v>840</v>
      </c>
      <c r="X8" s="367" t="s">
        <v>512</v>
      </c>
      <c r="Y8" s="367" t="s">
        <v>513</v>
      </c>
      <c r="Z8" s="367" t="s">
        <v>514</v>
      </c>
      <c r="AA8" s="367" t="s">
        <v>515</v>
      </c>
      <c r="AB8" s="367" t="s">
        <v>135</v>
      </c>
      <c r="AC8" s="367" t="s">
        <v>136</v>
      </c>
      <c r="AD8" s="367" t="s">
        <v>137</v>
      </c>
      <c r="AE8" s="367" t="s">
        <v>841</v>
      </c>
      <c r="AF8" s="367" t="s">
        <v>842</v>
      </c>
      <c r="AG8" s="367" t="s">
        <v>539</v>
      </c>
      <c r="AH8" s="367" t="s">
        <v>540</v>
      </c>
      <c r="AI8" s="367" t="s">
        <v>843</v>
      </c>
      <c r="AJ8" s="367" t="s">
        <v>537</v>
      </c>
      <c r="AK8" s="367" t="s">
        <v>538</v>
      </c>
      <c r="AL8" s="367" t="s">
        <v>844</v>
      </c>
      <c r="AM8" s="367" t="s">
        <v>845</v>
      </c>
      <c r="AN8" s="367" t="s">
        <v>846</v>
      </c>
      <c r="AO8" s="367" t="s">
        <v>847</v>
      </c>
      <c r="AP8" s="367" t="s">
        <v>848</v>
      </c>
      <c r="AQ8" s="367" t="s">
        <v>849</v>
      </c>
      <c r="AR8" s="367" t="s">
        <v>850</v>
      </c>
      <c r="AS8" s="367" t="s">
        <v>851</v>
      </c>
      <c r="AT8" s="367" t="str">
        <f aca="false" t="array" ref="AT8:BC8">'Unique Asset List'!S3:AB3</f>
        <v>Scenario Spravato Only</v>
      </c>
      <c r="AU8" s="367" t="str">
        <v>Scenario Spravato + Seltorexant</v>
      </c>
      <c r="AV8" s="367" t="str">
        <v>Scenario Spravato + FAAHi</v>
      </c>
      <c r="AW8" s="367" t="str">
        <v>Scenario Spravato + Seltorexant + FAAHi</v>
      </c>
      <c r="AX8" s="367" t="str">
        <v>Scenario 185819579029920</v>
      </c>
      <c r="AY8" s="367" t="str">
        <v>Sceanario Random Iteration 6</v>
      </c>
      <c r="AZ8" s="367" t="str">
        <v>Scenario Random Iteration 7</v>
      </c>
      <c r="BA8" s="367" t="str">
        <v>Scenario Random Iteration 8</v>
      </c>
      <c r="BB8" s="367" t="str">
        <v>Scenario Random Iteration 9</v>
      </c>
      <c r="BC8" s="367" t="str">
        <v>Scenario Random Iteration 10</v>
      </c>
      <c r="BD8" s="367" t="s">
        <v>852</v>
      </c>
      <c r="BE8" s="371" t="s">
        <v>853</v>
      </c>
      <c r="BF8" s="371" t="s">
        <v>138</v>
      </c>
      <c r="BG8" s="371" t="s">
        <v>854</v>
      </c>
      <c r="BH8" s="371" t="s">
        <v>855</v>
      </c>
    </row>
    <row r="9" customFormat="false" ht="15" hidden="false" customHeight="false" outlineLevel="0" collapsed="false">
      <c r="A9" s="39" t="str">
        <f aca="false">$C$1</f>
        <v>FR</v>
      </c>
      <c r="B9" s="39" t="s">
        <v>72</v>
      </c>
      <c r="C9" s="372"/>
      <c r="D9" s="39" t="s">
        <v>592</v>
      </c>
      <c r="E9" s="39"/>
      <c r="F9" s="39" t="s">
        <v>579</v>
      </c>
      <c r="G9" s="373" t="n">
        <v>0.540328955867823</v>
      </c>
      <c r="H9" s="39" t="n">
        <v>2018</v>
      </c>
      <c r="I9" s="39" t="n">
        <v>6</v>
      </c>
      <c r="J9" s="374" t="n">
        <v>1</v>
      </c>
      <c r="K9" s="186" t="n">
        <v>1</v>
      </c>
      <c r="L9" s="186" t="n">
        <v>1</v>
      </c>
      <c r="M9" s="186" t="n">
        <v>1</v>
      </c>
      <c r="N9" s="186" t="n">
        <v>1</v>
      </c>
      <c r="O9" s="186" t="n">
        <v>1</v>
      </c>
      <c r="P9" s="186" t="n">
        <v>1</v>
      </c>
      <c r="Q9" s="186" t="n">
        <v>1</v>
      </c>
      <c r="R9" s="186" t="n">
        <v>1</v>
      </c>
      <c r="S9" s="186" t="n">
        <v>1</v>
      </c>
      <c r="T9" s="186"/>
      <c r="U9" s="186" t="n">
        <f aca="false">BE9/$BE$7</f>
        <v>0.855170915637559</v>
      </c>
      <c r="V9" s="186" t="n">
        <v>1</v>
      </c>
      <c r="W9" s="39" t="str">
        <f aca="false">INDEX('Unique Asset List'!$C$4:$C$76,MATCH(B9,'Unique Asset List'!$B$4:$B$76,0))</f>
        <v>Benzo</v>
      </c>
      <c r="X9" s="39" t="n">
        <f aca="false">INDEX('Unique Asset List'!$AC$4:$AI$100,MATCH($B9,'Unique Asset List'!$B$4:$B$100,0),MATCH($C$1,'Unique Asset List'!$AC$3:$AI$3,0))</f>
        <v>1977</v>
      </c>
      <c r="Y9" s="39" t="n">
        <f aca="false">INDEX('Unique Asset List'!$AJ$4:$AP$100,MATCH($B9,'Unique Asset List'!$B$4:$B$100,0),MATCH($C$1,'Unique Asset List'!$AJ$3:$AP$3,0))</f>
        <v>3</v>
      </c>
      <c r="Z9" s="39" t="n">
        <f aca="false">INDEX('Unique Asset List'!$AX$4:$BD$100,MATCH($B9,'Unique Asset List'!$B$4:$B$100,0),MATCH($C$1,'Unique Asset List'!$AX$3:$BD$3,0))</f>
        <v>1987</v>
      </c>
      <c r="AA9" s="39" t="n">
        <f aca="false">INDEX('Unique Asset List'!$BE$4:$BK$100,MATCH($B9,'Unique Asset List'!$B$4:$B$100,0),MATCH($C$1,'Unique Asset List'!$BE$3:$BK$3,0))</f>
        <v>3</v>
      </c>
      <c r="AB9" s="375" t="n">
        <f aca="false">INDEX('FR-Efficacy Acceptability'!$C$12:$C$52,MATCH($B9,'FR-Efficacy Acceptability'!$B$12:$B$52,0))</f>
        <v>0.9253892</v>
      </c>
      <c r="AC9" s="375" t="n">
        <f aca="false">INDEX('FR-Efficacy Acceptability'!$E$12:$E$52,MATCH($B9,'FR-Efficacy Acceptability'!$B$12:$B$52,0))</f>
        <v>1.1388874</v>
      </c>
      <c r="AD9" s="375" t="n">
        <f aca="false">INDEX('FR-Efficacy Acceptability'!$F$12:$F$52,MATCH($B9,'FR-Efficacy Acceptability'!$B$12:$B$52,0))</f>
        <v>0.38188783578</v>
      </c>
      <c r="AE9" s="376" t="n">
        <f aca="false">INDEX('Unique Asset List'!$CN$4:$CT$100,MATCH($B9,'Unique Asset List'!$B$4:$B$100,0),MATCH($C$1,'Unique Asset List'!$CN$3:$CT$3,0))</f>
        <v>0.12</v>
      </c>
      <c r="AF9" s="376" t="n">
        <f aca="false">INDEX('Unique Asset List'!$CU$4:$DA$100,MATCH($B9,'Unique Asset List'!$B$4:$B$100,0),MATCH($C$1,'Unique Asset List'!$CU$3:$DA$3,0))</f>
        <v>0.38</v>
      </c>
      <c r="AG9" s="376" t="n">
        <f aca="false">INDEX('Unique Asset List'!$BZ$4:$CF$100,MATCH($B9,'Unique Asset List'!$B$4:$B$100,0),MATCH($C$1,'Unique Asset List'!$BZ$3:$CF$3,0))</f>
        <v>0.12</v>
      </c>
      <c r="AH9" s="376" t="n">
        <f aca="false">INDEX('Unique Asset List'!$CG$4:$CM$100,MATCH($B9,'Unique Asset List'!$B$4:$B$100,0),MATCH($C$1,'Unique Asset List'!$CG$3:$CM$3,0))</f>
        <v>0.38</v>
      </c>
      <c r="AI9" s="377" t="n">
        <v>0.961879633498678</v>
      </c>
      <c r="AJ9" s="376" t="n">
        <f aca="false">INDEX('Unique Asset List'!$BL$4:$BR$100,MATCH($B9,'Unique Asset List'!$B$4:$B$100,0),MATCH($C$1,'Unique Asset List'!$BL$3:$BR$3,0))</f>
        <v>2.12520094307601</v>
      </c>
      <c r="AK9" s="376" t="n">
        <f aca="false">INDEX('Unique Asset List'!$BS$4:$BY$100,MATCH($B9,'Unique Asset List'!$B$4:$B$100,0),MATCH($C$1,'Unique Asset List'!$BS$3:$BY$3,0))</f>
        <v>-1.71696457934415</v>
      </c>
      <c r="AL9" s="39" t="n">
        <v>169</v>
      </c>
      <c r="AM9" s="378" t="n">
        <f aca="false">INDEX(Simulation!$B$6:$H$6,MATCH($A9,Simulation!$B$1:$H$1,0))*(1+AN9)^((DATE(X9,Y9,15)-DATE(2017,1,15))/365.5)</f>
        <v>3.5</v>
      </c>
      <c r="AN9" s="379" t="n">
        <v>0</v>
      </c>
      <c r="AO9" s="380" t="n">
        <v>0.1</v>
      </c>
      <c r="AP9" s="377" t="n">
        <v>0.82</v>
      </c>
      <c r="AQ9" s="379" t="n">
        <v>0</v>
      </c>
      <c r="AR9" s="377" t="n">
        <f aca="false">AP9</f>
        <v>0.82</v>
      </c>
      <c r="AS9" s="381" t="n">
        <v>1</v>
      </c>
      <c r="AT9" s="382" t="n">
        <v>1</v>
      </c>
      <c r="AU9" s="382" t="n">
        <v>1</v>
      </c>
      <c r="AV9" s="382" t="n">
        <v>1</v>
      </c>
      <c r="AW9" s="382" t="n">
        <v>1</v>
      </c>
      <c r="AX9" s="382" t="n">
        <v>1</v>
      </c>
      <c r="AY9" s="382" t="n">
        <v>1</v>
      </c>
      <c r="AZ9" s="382" t="n">
        <v>1</v>
      </c>
      <c r="BA9" s="382" t="n">
        <v>1</v>
      </c>
      <c r="BB9" s="382" t="n">
        <v>1</v>
      </c>
      <c r="BC9" s="382" t="n">
        <v>1</v>
      </c>
      <c r="BD9" s="382" t="n">
        <f aca="false">INDEX('Unique Asset List'!$A$4:$A$76,MATCH(B9,'Unique Asset List'!$B$4:$B$76,0))</f>
        <v>77</v>
      </c>
      <c r="BE9" s="386" t="n">
        <f aca="false">IF(C9="",BH9/$BH$7,0)</f>
        <v>0.0459944458266824</v>
      </c>
      <c r="BF9" s="391" t="n">
        <f aca="false">INDEX('FR-Efficacy Acceptability'!$G$12:$G$52,MATCH('3'!$B9,'FR-Efficacy Acceptability'!$B$12:$B$52,0))</f>
        <v>3</v>
      </c>
      <c r="BG9" s="386" t="n">
        <f aca="false">BF9/$BF$7</f>
        <v>0.0327510917030568</v>
      </c>
      <c r="BH9" s="392" t="n">
        <f aca="false">BG9^$X$4</f>
        <v>0.0139326018435423</v>
      </c>
    </row>
    <row r="10" customFormat="false" ht="15" hidden="false" customHeight="false" outlineLevel="0" collapsed="false">
      <c r="A10" s="39" t="str">
        <f aca="false">$C$1</f>
        <v>FR</v>
      </c>
      <c r="B10" s="39" t="s">
        <v>71</v>
      </c>
      <c r="C10" s="372"/>
      <c r="D10" s="39" t="s">
        <v>592</v>
      </c>
      <c r="E10" s="39"/>
      <c r="F10" s="39" t="s">
        <v>579</v>
      </c>
      <c r="G10" s="373" t="n">
        <v>0</v>
      </c>
      <c r="H10" s="39" t="n">
        <v>2018</v>
      </c>
      <c r="I10" s="39" t="n">
        <v>6</v>
      </c>
      <c r="J10" s="374" t="n">
        <v>1</v>
      </c>
      <c r="K10" s="186" t="n">
        <v>1</v>
      </c>
      <c r="L10" s="186" t="n">
        <v>1</v>
      </c>
      <c r="M10" s="186" t="n">
        <v>1</v>
      </c>
      <c r="N10" s="186" t="n">
        <v>1</v>
      </c>
      <c r="O10" s="186" t="n">
        <v>1</v>
      </c>
      <c r="P10" s="186" t="n">
        <v>1</v>
      </c>
      <c r="Q10" s="186" t="n">
        <v>1</v>
      </c>
      <c r="R10" s="186" t="n">
        <v>1</v>
      </c>
      <c r="S10" s="186" t="n">
        <v>1</v>
      </c>
      <c r="T10" s="186"/>
      <c r="U10" s="186" t="n">
        <f aca="false">BE10/$BE$7</f>
        <v>0.855170915637559</v>
      </c>
      <c r="V10" s="186" t="n">
        <v>1</v>
      </c>
      <c r="W10" s="39" t="str">
        <f aca="false">INDEX('Unique Asset List'!$C$4:$C$76,MATCH(B10,'Unique Asset List'!$B$4:$B$76,0))</f>
        <v>TCA</v>
      </c>
      <c r="X10" s="39" t="n">
        <f aca="false">INDEX('Unique Asset List'!$AC$4:$AI$100,MATCH($B10,'Unique Asset List'!$B$4:$B$100,0),MATCH($C$1,'Unique Asset List'!$AC$3:$AI$3,0))</f>
        <v>2009</v>
      </c>
      <c r="Y10" s="39" t="n">
        <f aca="false">INDEX('Unique Asset List'!$AJ$4:$AP$100,MATCH($B10,'Unique Asset List'!$B$4:$B$100,0),MATCH($C$1,'Unique Asset List'!$AJ$3:$AP$3,0))</f>
        <v>5</v>
      </c>
      <c r="Z10" s="39" t="n">
        <f aca="false">INDEX('Unique Asset List'!$AX$4:$BD$100,MATCH($B10,'Unique Asset List'!$B$4:$B$100,0),MATCH($C$1,'Unique Asset List'!$AX$3:$BD$3,0))</f>
        <v>2019</v>
      </c>
      <c r="AA10" s="39" t="n">
        <f aca="false">INDEX('Unique Asset List'!$BE$4:$BK$100,MATCH($B10,'Unique Asset List'!$B$4:$B$100,0),MATCH($C$1,'Unique Asset List'!$BE$3:$BK$3,0))</f>
        <v>5</v>
      </c>
      <c r="AB10" s="375" t="n">
        <f aca="false">INDEX('FR-Efficacy Acceptability'!$C$12:$C$52,MATCH($B10,'FR-Efficacy Acceptability'!$B$12:$B$52,0))</f>
        <v>1.4037074</v>
      </c>
      <c r="AC10" s="375" t="n">
        <f aca="false">INDEX('FR-Efficacy Acceptability'!$E$12:$E$52,MATCH($B10,'FR-Efficacy Acceptability'!$B$12:$B$52,0))</f>
        <v>1.1934046</v>
      </c>
      <c r="AD10" s="375" t="n">
        <f aca="false">INDEX('FR-Efficacy Acceptability'!$F$12:$F$52,MATCH($B10,'FR-Efficacy Acceptability'!$B$12:$B$52,0))</f>
        <v>0.32694723578</v>
      </c>
      <c r="AE10" s="376" t="n">
        <f aca="false">INDEX('Unique Asset List'!$CN$4:$CT$100,MATCH($B10,'Unique Asset List'!$B$4:$B$100,0),MATCH($C$1,'Unique Asset List'!$CN$3:$CT$3,0))</f>
        <v>0.12</v>
      </c>
      <c r="AF10" s="376" t="n">
        <f aca="false">INDEX('Unique Asset List'!$CU$4:$DA$100,MATCH($B10,'Unique Asset List'!$B$4:$B$100,0),MATCH($C$1,'Unique Asset List'!$CU$3:$DA$3,0))</f>
        <v>0.38</v>
      </c>
      <c r="AG10" s="376" t="n">
        <f aca="false">INDEX('Unique Asset List'!$BZ$4:$CF$100,MATCH($B10,'Unique Asset List'!$B$4:$B$100,0),MATCH($C$1,'Unique Asset List'!$BZ$3:$CF$3,0))</f>
        <v>0.12</v>
      </c>
      <c r="AH10" s="376" t="n">
        <f aca="false">INDEX('Unique Asset List'!$CG$4:$CM$100,MATCH($B10,'Unique Asset List'!$B$4:$B$100,0),MATCH($C$1,'Unique Asset List'!$CG$3:$CM$3,0))</f>
        <v>0.38</v>
      </c>
      <c r="AI10" s="377" t="n">
        <v>0.961879633498678</v>
      </c>
      <c r="AJ10" s="376" t="n">
        <f aca="false">INDEX('Unique Asset List'!$BL$4:$BR$100,MATCH($B10,'Unique Asset List'!$B$4:$B$100,0),MATCH($C$1,'Unique Asset List'!$BL$3:$BR$3,0))</f>
        <v>2.12520094307601</v>
      </c>
      <c r="AK10" s="376" t="n">
        <f aca="false">INDEX('Unique Asset List'!$BS$4:$BY$100,MATCH($B10,'Unique Asset List'!$B$4:$B$100,0),MATCH($C$1,'Unique Asset List'!$BS$3:$BY$3,0))</f>
        <v>-1.71696457934415</v>
      </c>
      <c r="AL10" s="39" t="n">
        <v>169</v>
      </c>
      <c r="AM10" s="378" t="n">
        <f aca="false">INDEX(Simulation!$B$6:$H$6,MATCH($A10,Simulation!$B$1:$H$1,0))*(1+AN10)^((DATE(X10,Y10,15)-DATE(2017,1,15))/365.5)</f>
        <v>3.5</v>
      </c>
      <c r="AN10" s="379" t="n">
        <v>0</v>
      </c>
      <c r="AO10" s="380" t="n">
        <v>0.1</v>
      </c>
      <c r="AP10" s="377" t="n">
        <v>0.82</v>
      </c>
      <c r="AQ10" s="379" t="n">
        <v>0</v>
      </c>
      <c r="AR10" s="377" t="n">
        <f aca="false">AP10</f>
        <v>0.82</v>
      </c>
      <c r="AS10" s="381" t="n">
        <v>1</v>
      </c>
      <c r="AT10" s="382" t="n">
        <v>1</v>
      </c>
      <c r="AU10" s="382" t="n">
        <v>1</v>
      </c>
      <c r="AV10" s="382" t="n">
        <v>1</v>
      </c>
      <c r="AW10" s="382" t="n">
        <v>1</v>
      </c>
      <c r="AX10" s="382" t="n">
        <v>1</v>
      </c>
      <c r="AY10" s="382" t="n">
        <v>1</v>
      </c>
      <c r="AZ10" s="382" t="n">
        <v>1</v>
      </c>
      <c r="BA10" s="382" t="n">
        <v>1</v>
      </c>
      <c r="BB10" s="382" t="n">
        <v>1</v>
      </c>
      <c r="BC10" s="382" t="n">
        <v>1</v>
      </c>
      <c r="BD10" s="382" t="n">
        <f aca="false">INDEX('Unique Asset List'!$A$4:$A$76,MATCH(B10,'Unique Asset List'!$B$4:$B$76,0))</f>
        <v>76</v>
      </c>
      <c r="BE10" s="386" t="n">
        <f aca="false">IF(C10="",BH10/$BH$7,0)</f>
        <v>0.0459944458266824</v>
      </c>
      <c r="BF10" s="391" t="n">
        <f aca="false">INDEX('FR-Efficacy Acceptability'!$G$12:$G$52,MATCH('3'!$B10,'FR-Efficacy Acceptability'!$B$12:$B$52,0))</f>
        <v>3</v>
      </c>
      <c r="BG10" s="386" t="n">
        <f aca="false">BF10/$BF$7</f>
        <v>0.0327510917030568</v>
      </c>
      <c r="BH10" s="392" t="n">
        <f aca="false">BG10^$X$4</f>
        <v>0.0139326018435423</v>
      </c>
    </row>
    <row r="11" customFormat="false" ht="15" hidden="false" customHeight="false" outlineLevel="0" collapsed="false">
      <c r="A11" s="39" t="str">
        <f aca="false">$C$1</f>
        <v>FR</v>
      </c>
      <c r="B11" s="39" t="s">
        <v>55</v>
      </c>
      <c r="C11" s="372"/>
      <c r="D11" s="39" t="s">
        <v>592</v>
      </c>
      <c r="E11" s="39"/>
      <c r="F11" s="39" t="s">
        <v>579</v>
      </c>
      <c r="G11" s="373" t="n">
        <v>0</v>
      </c>
      <c r="H11" s="39" t="n">
        <v>2018</v>
      </c>
      <c r="I11" s="39" t="n">
        <v>6</v>
      </c>
      <c r="J11" s="374" t="n">
        <v>1</v>
      </c>
      <c r="K11" s="186" t="n">
        <v>1</v>
      </c>
      <c r="L11" s="186" t="n">
        <v>1</v>
      </c>
      <c r="M11" s="186" t="n">
        <v>1</v>
      </c>
      <c r="N11" s="186" t="n">
        <v>1</v>
      </c>
      <c r="O11" s="186" t="n">
        <v>1</v>
      </c>
      <c r="P11" s="186" t="n">
        <v>1</v>
      </c>
      <c r="Q11" s="186" t="n">
        <v>1</v>
      </c>
      <c r="R11" s="186" t="n">
        <v>1</v>
      </c>
      <c r="S11" s="186" t="n">
        <v>1</v>
      </c>
      <c r="T11" s="186"/>
      <c r="U11" s="186" t="n">
        <f aca="false">BE11/$BE$7</f>
        <v>1</v>
      </c>
      <c r="V11" s="186" t="n">
        <v>1</v>
      </c>
      <c r="W11" s="39" t="str">
        <f aca="false">INDEX('Unique Asset List'!$C$4:$C$76,MATCH(B11,'Unique Asset List'!$B$4:$B$76,0))</f>
        <v>TCA</v>
      </c>
      <c r="X11" s="39" t="n">
        <f aca="false">INDEX('Unique Asset List'!$AC$4:$AI$100,MATCH($B11,'Unique Asset List'!$B$4:$B$100,0),MATCH($C$1,'Unique Asset List'!$AC$3:$AI$3,0))</f>
        <v>1996</v>
      </c>
      <c r="Y11" s="39" t="n">
        <f aca="false">INDEX('Unique Asset List'!$AJ$4:$AP$100,MATCH($B11,'Unique Asset List'!$B$4:$B$100,0),MATCH($C$1,'Unique Asset List'!$AJ$3:$AP$3,0))</f>
        <v>6</v>
      </c>
      <c r="Z11" s="39" t="n">
        <f aca="false">INDEX('Unique Asset List'!$AX$4:$BD$100,MATCH($B11,'Unique Asset List'!$B$4:$B$100,0),MATCH($C$1,'Unique Asset List'!$AX$3:$BD$3,0))</f>
        <v>2006</v>
      </c>
      <c r="AA11" s="39" t="n">
        <f aca="false">INDEX('Unique Asset List'!$BE$4:$BK$100,MATCH($B11,'Unique Asset List'!$B$4:$B$100,0),MATCH($C$1,'Unique Asset List'!$BE$3:$BK$3,0))</f>
        <v>6</v>
      </c>
      <c r="AB11" s="375" t="n">
        <f aca="false">INDEX('FR-Efficacy Acceptability'!$C$12:$C$52,MATCH($B11,'FR-Efficacy Acceptability'!$B$12:$B$52,0))</f>
        <v>1.6703202</v>
      </c>
      <c r="AC11" s="375" t="n">
        <f aca="false">INDEX('FR-Efficacy Acceptability'!$E$12:$E$52,MATCH($B11,'FR-Efficacy Acceptability'!$B$12:$B$52,0))</f>
        <v>0.7221019</v>
      </c>
      <c r="AD11" s="375" t="n">
        <f aca="false">INDEX('FR-Efficacy Acceptability'!$F$12:$F$52,MATCH($B11,'FR-Efficacy Acceptability'!$B$12:$B$52,0))</f>
        <v>0.34186063164</v>
      </c>
      <c r="AE11" s="376" t="n">
        <f aca="false">INDEX('Unique Asset List'!$CN$4:$CT$100,MATCH($B11,'Unique Asset List'!$B$4:$B$100,0),MATCH($C$1,'Unique Asset List'!$CN$3:$CT$3,0))</f>
        <v>0.12</v>
      </c>
      <c r="AF11" s="376" t="n">
        <f aca="false">INDEX('Unique Asset List'!$CU$4:$DA$100,MATCH($B11,'Unique Asset List'!$B$4:$B$100,0),MATCH($C$1,'Unique Asset List'!$CU$3:$DA$3,0))</f>
        <v>0.38</v>
      </c>
      <c r="AG11" s="376" t="n">
        <f aca="false">INDEX('Unique Asset List'!$BZ$4:$CF$100,MATCH($B11,'Unique Asset List'!$B$4:$B$100,0),MATCH($C$1,'Unique Asset List'!$BZ$3:$CF$3,0))</f>
        <v>0.12</v>
      </c>
      <c r="AH11" s="376" t="n">
        <f aca="false">INDEX('Unique Asset List'!$CG$4:$CM$100,MATCH($B11,'Unique Asset List'!$B$4:$B$100,0),MATCH($C$1,'Unique Asset List'!$CG$3:$CM$3,0))</f>
        <v>0.38</v>
      </c>
      <c r="AI11" s="377" t="n">
        <v>0.961879633498678</v>
      </c>
      <c r="AJ11" s="376" t="n">
        <f aca="false">INDEX('Unique Asset List'!$BL$4:$BR$100,MATCH($B11,'Unique Asset List'!$B$4:$B$100,0),MATCH($C$1,'Unique Asset List'!$BL$3:$BR$3,0))</f>
        <v>2.12520094307601</v>
      </c>
      <c r="AK11" s="376" t="n">
        <f aca="false">INDEX('Unique Asset List'!$BS$4:$BY$100,MATCH($B11,'Unique Asset List'!$B$4:$B$100,0),MATCH($C$1,'Unique Asset List'!$BS$3:$BY$3,0))</f>
        <v>-1.71696457934415</v>
      </c>
      <c r="AL11" s="39" t="n">
        <v>169</v>
      </c>
      <c r="AM11" s="378" t="n">
        <f aca="false">INDEX(Simulation!$B$6:$H$6,MATCH($A11,Simulation!$B$1:$H$1,0))*(1+AN11)^((DATE(X11,Y11,15)-DATE(2017,1,15))/365.5)</f>
        <v>3.5</v>
      </c>
      <c r="AN11" s="379" t="n">
        <v>0</v>
      </c>
      <c r="AO11" s="380" t="n">
        <v>0.1</v>
      </c>
      <c r="AP11" s="377" t="n">
        <v>0.82</v>
      </c>
      <c r="AQ11" s="379" t="n">
        <v>0</v>
      </c>
      <c r="AR11" s="377" t="n">
        <f aca="false">AP11</f>
        <v>0.82</v>
      </c>
      <c r="AS11" s="381" t="n">
        <v>1</v>
      </c>
      <c r="AT11" s="382" t="n">
        <v>1</v>
      </c>
      <c r="AU11" s="382" t="n">
        <v>1</v>
      </c>
      <c r="AV11" s="382" t="n">
        <v>1</v>
      </c>
      <c r="AW11" s="382" t="n">
        <v>1</v>
      </c>
      <c r="AX11" s="382" t="n">
        <v>1</v>
      </c>
      <c r="AY11" s="382" t="n">
        <v>1</v>
      </c>
      <c r="AZ11" s="382" t="n">
        <v>1</v>
      </c>
      <c r="BA11" s="382" t="n">
        <v>1</v>
      </c>
      <c r="BB11" s="382" t="n">
        <v>1</v>
      </c>
      <c r="BC11" s="382" t="n">
        <v>1</v>
      </c>
      <c r="BD11" s="382" t="n">
        <f aca="false">INDEX('Unique Asset List'!$A$4:$A$76,MATCH(B11,'Unique Asset List'!$B$4:$B$76,0))</f>
        <v>78</v>
      </c>
      <c r="BE11" s="386" t="n">
        <f aca="false">IF(C11="",BH11/$BH$7,0)</f>
        <v>0.053783922003933</v>
      </c>
      <c r="BF11" s="391" t="n">
        <f aca="false">INDEX('FR-Efficacy Acceptability'!$G$12:$G$52,MATCH('3'!$B11,'FR-Efficacy Acceptability'!$B$12:$B$52,0))</f>
        <v>3.4</v>
      </c>
      <c r="BG11" s="386" t="n">
        <f aca="false">BF11/$BF$7</f>
        <v>0.037117903930131</v>
      </c>
      <c r="BH11" s="392" t="n">
        <f aca="false">BG11^$X$4</f>
        <v>0.0162921839234384</v>
      </c>
    </row>
    <row r="12" customFormat="false" ht="15" hidden="false" customHeight="false" outlineLevel="0" collapsed="false">
      <c r="A12" s="39" t="str">
        <f aca="false">$C$1</f>
        <v>FR</v>
      </c>
      <c r="B12" s="39" t="s">
        <v>56</v>
      </c>
      <c r="C12" s="372"/>
      <c r="D12" s="39" t="s">
        <v>592</v>
      </c>
      <c r="E12" s="39"/>
      <c r="F12" s="39" t="s">
        <v>579</v>
      </c>
      <c r="G12" s="373" t="n">
        <v>0</v>
      </c>
      <c r="H12" s="39" t="n">
        <v>2018</v>
      </c>
      <c r="I12" s="39" t="n">
        <v>6</v>
      </c>
      <c r="J12" s="374" t="n">
        <v>1</v>
      </c>
      <c r="K12" s="186" t="n">
        <v>1</v>
      </c>
      <c r="L12" s="186" t="n">
        <v>1</v>
      </c>
      <c r="M12" s="186" t="n">
        <v>1</v>
      </c>
      <c r="N12" s="186" t="n">
        <v>1</v>
      </c>
      <c r="O12" s="186" t="n">
        <v>1</v>
      </c>
      <c r="P12" s="186" t="n">
        <v>1</v>
      </c>
      <c r="Q12" s="186" t="n">
        <v>1</v>
      </c>
      <c r="R12" s="186" t="n">
        <v>1</v>
      </c>
      <c r="S12" s="186" t="n">
        <v>1</v>
      </c>
      <c r="T12" s="186"/>
      <c r="U12" s="186" t="n">
        <f aca="false">BE12/$BE$7</f>
        <v>0.855170915637559</v>
      </c>
      <c r="V12" s="186" t="n">
        <v>1</v>
      </c>
      <c r="W12" s="39" t="str">
        <f aca="false">INDEX('Unique Asset List'!$C$4:$C$76,MATCH(B12,'Unique Asset List'!$B$4:$B$76,0))</f>
        <v>AAPS</v>
      </c>
      <c r="X12" s="39" t="n">
        <f aca="false">INDEX('Unique Asset List'!$AC$4:$AI$100,MATCH($B12,'Unique Asset List'!$B$4:$B$100,0),MATCH($C$1,'Unique Asset List'!$AC$3:$AI$3,0))</f>
        <v>2005</v>
      </c>
      <c r="Y12" s="39" t="n">
        <f aca="false">INDEX('Unique Asset List'!$AJ$4:$AP$100,MATCH($B12,'Unique Asset List'!$B$4:$B$100,0),MATCH($C$1,'Unique Asset List'!$AJ$3:$AP$3,0))</f>
        <v>4</v>
      </c>
      <c r="Z12" s="39" t="n">
        <f aca="false">INDEX('Unique Asset List'!$AX$4:$BD$100,MATCH($B12,'Unique Asset List'!$B$4:$B$100,0),MATCH($C$1,'Unique Asset List'!$AX$3:$BD$3,0))</f>
        <v>2014</v>
      </c>
      <c r="AA12" s="39" t="n">
        <f aca="false">INDEX('Unique Asset List'!$BE$4:$BK$100,MATCH($B12,'Unique Asset List'!$B$4:$B$100,0),MATCH($C$1,'Unique Asset List'!$BE$3:$BK$3,0))</f>
        <v>4</v>
      </c>
      <c r="AB12" s="375" t="n">
        <f aca="false">INDEX('FR-Efficacy Acceptability'!$C$12:$C$52,MATCH($B12,'FR-Efficacy Acceptability'!$B$12:$B$52,0))</f>
        <v>1.5653948</v>
      </c>
      <c r="AC12" s="375" t="n">
        <f aca="false">INDEX('FR-Efficacy Acceptability'!$E$12:$E$52,MATCH($B12,'FR-Efficacy Acceptability'!$B$12:$B$52,0))</f>
        <v>0.8449413</v>
      </c>
      <c r="AD12" s="375" t="n">
        <f aca="false">INDEX('FR-Efficacy Acceptability'!$F$12:$F$52,MATCH($B12,'FR-Efficacy Acceptability'!$B$12:$B$52,0))</f>
        <v>0.38188783578</v>
      </c>
      <c r="AE12" s="376" t="n">
        <f aca="false">INDEX('Unique Asset List'!$CN$4:$CT$100,MATCH($B12,'Unique Asset List'!$B$4:$B$100,0),MATCH($C$1,'Unique Asset List'!$CN$3:$CT$3,0))</f>
        <v>0.12</v>
      </c>
      <c r="AF12" s="376" t="n">
        <f aca="false">INDEX('Unique Asset List'!$CU$4:$DA$100,MATCH($B12,'Unique Asset List'!$B$4:$B$100,0),MATCH($C$1,'Unique Asset List'!$CU$3:$DA$3,0))</f>
        <v>0.38</v>
      </c>
      <c r="AG12" s="376" t="n">
        <f aca="false">INDEX('Unique Asset List'!$BZ$4:$CF$100,MATCH($B12,'Unique Asset List'!$B$4:$B$100,0),MATCH($C$1,'Unique Asset List'!$BZ$3:$CF$3,0))</f>
        <v>0.12</v>
      </c>
      <c r="AH12" s="376" t="n">
        <f aca="false">INDEX('Unique Asset List'!$CG$4:$CM$100,MATCH($B12,'Unique Asset List'!$B$4:$B$100,0),MATCH($C$1,'Unique Asset List'!$CG$3:$CM$3,0))</f>
        <v>0.38</v>
      </c>
      <c r="AI12" s="377" t="n">
        <v>0.961879633498678</v>
      </c>
      <c r="AJ12" s="376" t="n">
        <f aca="false">INDEX('Unique Asset List'!$BL$4:$BR$100,MATCH($B12,'Unique Asset List'!$B$4:$B$100,0),MATCH($C$1,'Unique Asset List'!$BL$3:$BR$3,0))</f>
        <v>2.12520094307601</v>
      </c>
      <c r="AK12" s="376" t="n">
        <f aca="false">INDEX('Unique Asset List'!$BS$4:$BY$100,MATCH($B12,'Unique Asset List'!$B$4:$B$100,0),MATCH($C$1,'Unique Asset List'!$BS$3:$BY$3,0))</f>
        <v>-1.71696457934415</v>
      </c>
      <c r="AL12" s="39" t="n">
        <v>169</v>
      </c>
      <c r="AM12" s="378" t="n">
        <f aca="false">INDEX(Simulation!$B$6:$H$6,MATCH($A12,Simulation!$B$1:$H$1,0))*(1+AN12)^((DATE(X12,Y12,15)-DATE(2017,1,15))/365.5)</f>
        <v>3.5</v>
      </c>
      <c r="AN12" s="379" t="n">
        <v>0</v>
      </c>
      <c r="AO12" s="380" t="n">
        <v>0.1</v>
      </c>
      <c r="AP12" s="377" t="n">
        <v>0.82</v>
      </c>
      <c r="AQ12" s="379" t="n">
        <v>0</v>
      </c>
      <c r="AR12" s="377" t="n">
        <f aca="false">AP12</f>
        <v>0.82</v>
      </c>
      <c r="AS12" s="381" t="n">
        <v>1</v>
      </c>
      <c r="AT12" s="382" t="n">
        <v>1</v>
      </c>
      <c r="AU12" s="382" t="n">
        <v>1</v>
      </c>
      <c r="AV12" s="382" t="n">
        <v>1</v>
      </c>
      <c r="AW12" s="382" t="n">
        <v>1</v>
      </c>
      <c r="AX12" s="382" t="n">
        <v>1</v>
      </c>
      <c r="AY12" s="382" t="n">
        <v>1</v>
      </c>
      <c r="AZ12" s="382" t="n">
        <v>1</v>
      </c>
      <c r="BA12" s="382" t="n">
        <v>1</v>
      </c>
      <c r="BB12" s="382" t="n">
        <v>1</v>
      </c>
      <c r="BC12" s="382" t="n">
        <v>1</v>
      </c>
      <c r="BD12" s="382" t="n">
        <f aca="false">INDEX('Unique Asset List'!$A$4:$A$76,MATCH(B12,'Unique Asset List'!$B$4:$B$76,0))</f>
        <v>65</v>
      </c>
      <c r="BE12" s="386" t="n">
        <f aca="false">IF(C12="",BH12/$BH$7,0)</f>
        <v>0.0459944458266824</v>
      </c>
      <c r="BF12" s="391" t="n">
        <f aca="false">INDEX('FR-Efficacy Acceptability'!$G$12:$G$52,MATCH('3'!$B12,'FR-Efficacy Acceptability'!$B$12:$B$52,0))</f>
        <v>3</v>
      </c>
      <c r="BG12" s="386" t="n">
        <f aca="false">BF12/$BF$7</f>
        <v>0.0327510917030568</v>
      </c>
      <c r="BH12" s="392" t="n">
        <f aca="false">BG12^$X$4</f>
        <v>0.0139326018435423</v>
      </c>
    </row>
    <row r="13" customFormat="false" ht="15" hidden="false" customHeight="false" outlineLevel="0" collapsed="false">
      <c r="A13" s="39" t="str">
        <f aca="false">$C$1</f>
        <v>FR</v>
      </c>
      <c r="B13" s="39" t="s">
        <v>88</v>
      </c>
      <c r="C13" s="372"/>
      <c r="D13" s="39" t="s">
        <v>592</v>
      </c>
      <c r="E13" s="39"/>
      <c r="F13" s="39" t="s">
        <v>579</v>
      </c>
      <c r="G13" s="373" t="n">
        <v>0.0939571608432073</v>
      </c>
      <c r="H13" s="39" t="n">
        <v>2018</v>
      </c>
      <c r="I13" s="39" t="n">
        <v>6</v>
      </c>
      <c r="J13" s="374" t="n">
        <v>1</v>
      </c>
      <c r="K13" s="186" t="n">
        <v>1</v>
      </c>
      <c r="L13" s="186" t="n">
        <v>1</v>
      </c>
      <c r="M13" s="186" t="n">
        <v>1</v>
      </c>
      <c r="N13" s="186" t="n">
        <v>1</v>
      </c>
      <c r="O13" s="186" t="n">
        <v>1</v>
      </c>
      <c r="P13" s="186" t="n">
        <v>1</v>
      </c>
      <c r="Q13" s="186" t="n">
        <v>1</v>
      </c>
      <c r="R13" s="186" t="n">
        <v>1</v>
      </c>
      <c r="S13" s="186" t="n">
        <v>1</v>
      </c>
      <c r="T13" s="186"/>
      <c r="U13" s="186" t="n">
        <f aca="false">BE13/$BE$7</f>
        <v>0.855170915637559</v>
      </c>
      <c r="V13" s="186" t="n">
        <v>1</v>
      </c>
      <c r="W13" s="39" t="str">
        <f aca="false">INDEX('Unique Asset List'!$C$4:$C$76,MATCH(B13,'Unique Asset List'!$B$4:$B$76,0))</f>
        <v>Benzo</v>
      </c>
      <c r="X13" s="39" t="n">
        <f aca="false">INDEX('Unique Asset List'!$AC$4:$AI$100,MATCH($B13,'Unique Asset List'!$B$4:$B$100,0),MATCH($C$1,'Unique Asset List'!$AC$3:$AI$3,0))</f>
        <v>1996</v>
      </c>
      <c r="Y13" s="39" t="n">
        <f aca="false">INDEX('Unique Asset List'!$AJ$4:$AP$100,MATCH($B13,'Unique Asset List'!$B$4:$B$100,0),MATCH($C$1,'Unique Asset List'!$AJ$3:$AP$3,0))</f>
        <v>7</v>
      </c>
      <c r="Z13" s="39" t="n">
        <f aca="false">INDEX('Unique Asset List'!$AX$4:$BD$100,MATCH($B13,'Unique Asset List'!$B$4:$B$100,0),MATCH($C$1,'Unique Asset List'!$AX$3:$BD$3,0))</f>
        <v>2006</v>
      </c>
      <c r="AA13" s="39" t="n">
        <f aca="false">INDEX('Unique Asset List'!$BE$4:$BK$100,MATCH($B13,'Unique Asset List'!$B$4:$B$100,0),MATCH($C$1,'Unique Asset List'!$BE$3:$BK$3,0))</f>
        <v>7</v>
      </c>
      <c r="AB13" s="375" t="n">
        <f aca="false">INDEX('FR-Efficacy Acceptability'!$C$12:$C$52,MATCH($B13,'FR-Efficacy Acceptability'!$B$12:$B$52,0))</f>
        <v>0.9253892</v>
      </c>
      <c r="AC13" s="375" t="n">
        <f aca="false">INDEX('FR-Efficacy Acceptability'!$E$12:$E$52,MATCH($B13,'FR-Efficacy Acceptability'!$B$12:$B$52,0))</f>
        <v>1.1388874</v>
      </c>
      <c r="AD13" s="375" t="n">
        <f aca="false">INDEX('FR-Efficacy Acceptability'!$F$12:$F$52,MATCH($B13,'FR-Efficacy Acceptability'!$B$12:$B$52,0))</f>
        <v>0.38188783578</v>
      </c>
      <c r="AE13" s="376" t="n">
        <f aca="false">INDEX('Unique Asset List'!$CN$4:$CT$100,MATCH($B13,'Unique Asset List'!$B$4:$B$100,0),MATCH($C$1,'Unique Asset List'!$CN$3:$CT$3,0))</f>
        <v>0.12</v>
      </c>
      <c r="AF13" s="376" t="n">
        <f aca="false">INDEX('Unique Asset List'!$CU$4:$DA$100,MATCH($B13,'Unique Asset List'!$B$4:$B$100,0),MATCH($C$1,'Unique Asset List'!$CU$3:$DA$3,0))</f>
        <v>0.38</v>
      </c>
      <c r="AG13" s="376" t="n">
        <f aca="false">INDEX('Unique Asset List'!$BZ$4:$CF$100,MATCH($B13,'Unique Asset List'!$B$4:$B$100,0),MATCH($C$1,'Unique Asset List'!$BZ$3:$CF$3,0))</f>
        <v>0.12</v>
      </c>
      <c r="AH13" s="376" t="n">
        <f aca="false">INDEX('Unique Asset List'!$CG$4:$CM$100,MATCH($B13,'Unique Asset List'!$B$4:$B$100,0),MATCH($C$1,'Unique Asset List'!$CG$3:$CM$3,0))</f>
        <v>0.38</v>
      </c>
      <c r="AI13" s="377" t="n">
        <v>0.961879633498678</v>
      </c>
      <c r="AJ13" s="376" t="n">
        <f aca="false">INDEX('Unique Asset List'!$BL$4:$BR$100,MATCH($B13,'Unique Asset List'!$B$4:$B$100,0),MATCH($C$1,'Unique Asset List'!$BL$3:$BR$3,0))</f>
        <v>2.12520094307601</v>
      </c>
      <c r="AK13" s="376" t="n">
        <f aca="false">INDEX('Unique Asset List'!$BS$4:$BY$100,MATCH($B13,'Unique Asset List'!$B$4:$B$100,0),MATCH($C$1,'Unique Asset List'!$BS$3:$BY$3,0))</f>
        <v>-1.71696457934415</v>
      </c>
      <c r="AL13" s="39" t="n">
        <v>169</v>
      </c>
      <c r="AM13" s="378" t="n">
        <f aca="false">INDEX(Simulation!$B$6:$H$6,MATCH($A13,Simulation!$B$1:$H$1,0))*(1+AN13)^((DATE(X13,Y13,15)-DATE(2017,1,15))/365.5)</f>
        <v>3.5</v>
      </c>
      <c r="AN13" s="379" t="n">
        <v>0</v>
      </c>
      <c r="AO13" s="380" t="n">
        <v>0.1</v>
      </c>
      <c r="AP13" s="377" t="n">
        <v>0.82</v>
      </c>
      <c r="AQ13" s="379" t="n">
        <v>0</v>
      </c>
      <c r="AR13" s="377" t="n">
        <f aca="false">AP13</f>
        <v>0.82</v>
      </c>
      <c r="AS13" s="381" t="n">
        <v>1</v>
      </c>
      <c r="AT13" s="382" t="n">
        <v>1</v>
      </c>
      <c r="AU13" s="382" t="n">
        <v>1</v>
      </c>
      <c r="AV13" s="382" t="n">
        <v>1</v>
      </c>
      <c r="AW13" s="382" t="n">
        <v>1</v>
      </c>
      <c r="AX13" s="382" t="n">
        <v>1</v>
      </c>
      <c r="AY13" s="382" t="n">
        <v>1</v>
      </c>
      <c r="AZ13" s="382" t="n">
        <v>1</v>
      </c>
      <c r="BA13" s="382" t="n">
        <v>1</v>
      </c>
      <c r="BB13" s="382" t="n">
        <v>1</v>
      </c>
      <c r="BC13" s="382" t="n">
        <v>1</v>
      </c>
      <c r="BD13" s="382" t="n">
        <f aca="false">INDEX('Unique Asset List'!$A$4:$A$76,MATCH(B13,'Unique Asset List'!$B$4:$B$76,0))</f>
        <v>79</v>
      </c>
      <c r="BE13" s="386" t="n">
        <f aca="false">IF(C13="",BH13/$BH$7,0)</f>
        <v>0.0459944458266824</v>
      </c>
      <c r="BF13" s="391" t="n">
        <f aca="false">INDEX('FR-Efficacy Acceptability'!$G$12:$G$52,MATCH('3'!$B13,'FR-Efficacy Acceptability'!$B$12:$B$52,0))</f>
        <v>3</v>
      </c>
      <c r="BG13" s="386" t="n">
        <f aca="false">BF13/$BF$7</f>
        <v>0.0327510917030568</v>
      </c>
      <c r="BH13" s="392" t="n">
        <f aca="false">BG13^$X$4</f>
        <v>0.0139326018435423</v>
      </c>
    </row>
    <row r="14" customFormat="false" ht="15" hidden="false" customHeight="false" outlineLevel="0" collapsed="false">
      <c r="A14" s="39" t="str">
        <f aca="false">$C$1</f>
        <v>FR</v>
      </c>
      <c r="B14" s="39" t="s">
        <v>74</v>
      </c>
      <c r="C14" s="372"/>
      <c r="D14" s="39" t="s">
        <v>592</v>
      </c>
      <c r="E14" s="39"/>
      <c r="F14" s="39" t="s">
        <v>579</v>
      </c>
      <c r="G14" s="373" t="n">
        <v>0.0521171034329751</v>
      </c>
      <c r="H14" s="39" t="n">
        <v>2018</v>
      </c>
      <c r="I14" s="39" t="n">
        <v>6</v>
      </c>
      <c r="J14" s="374" t="n">
        <v>1</v>
      </c>
      <c r="K14" s="186" t="n">
        <v>1</v>
      </c>
      <c r="L14" s="186" t="n">
        <v>1</v>
      </c>
      <c r="M14" s="186" t="n">
        <v>1</v>
      </c>
      <c r="N14" s="186" t="n">
        <v>1</v>
      </c>
      <c r="O14" s="186" t="n">
        <v>1</v>
      </c>
      <c r="P14" s="186" t="n">
        <v>1</v>
      </c>
      <c r="Q14" s="186" t="n">
        <v>1</v>
      </c>
      <c r="R14" s="186" t="n">
        <v>1</v>
      </c>
      <c r="S14" s="186" t="n">
        <v>1</v>
      </c>
      <c r="T14" s="186"/>
      <c r="U14" s="186" t="n">
        <f aca="false">BE14/$BE$7</f>
        <v>1</v>
      </c>
      <c r="V14" s="186" t="n">
        <v>1</v>
      </c>
      <c r="W14" s="39" t="str">
        <f aca="false">INDEX('Unique Asset List'!$C$4:$C$76,MATCH(B14,'Unique Asset List'!$B$4:$B$76,0))</f>
        <v>TCA</v>
      </c>
      <c r="X14" s="39" t="n">
        <f aca="false">INDEX('Unique Asset List'!$AC$4:$AI$100,MATCH($B14,'Unique Asset List'!$B$4:$B$100,0),MATCH($C$1,'Unique Asset List'!$AC$3:$AI$3,0))</f>
        <v>1970</v>
      </c>
      <c r="Y14" s="39" t="n">
        <f aca="false">INDEX('Unique Asset List'!$AJ$4:$AP$100,MATCH($B14,'Unique Asset List'!$B$4:$B$100,0),MATCH($C$1,'Unique Asset List'!$AJ$3:$AP$3,0))</f>
        <v>10</v>
      </c>
      <c r="Z14" s="39" t="n">
        <f aca="false">INDEX('Unique Asset List'!$AX$4:$BD$100,MATCH($B14,'Unique Asset List'!$B$4:$B$100,0),MATCH($C$1,'Unique Asset List'!$AX$3:$BD$3,0))</f>
        <v>1980</v>
      </c>
      <c r="AA14" s="39" t="n">
        <f aca="false">INDEX('Unique Asset List'!$BE$4:$BK$100,MATCH($B14,'Unique Asset List'!$B$4:$B$100,0),MATCH($C$1,'Unique Asset List'!$BE$3:$BK$3,0))</f>
        <v>10</v>
      </c>
      <c r="AB14" s="375" t="n">
        <f aca="false">INDEX('FR-Efficacy Acceptability'!$C$12:$C$52,MATCH($B14,'FR-Efficacy Acceptability'!$B$12:$B$52,0))</f>
        <v>1.8480246</v>
      </c>
      <c r="AC14" s="375" t="n">
        <f aca="false">INDEX('FR-Efficacy Acceptability'!$E$12:$E$52,MATCH($B14,'FR-Efficacy Acceptability'!$B$12:$B$52,0))</f>
        <v>0.817256</v>
      </c>
      <c r="AD14" s="375" t="n">
        <f aca="false">INDEX('FR-Efficacy Acceptability'!$F$12:$F$52,MATCH($B14,'FR-Efficacy Acceptability'!$B$12:$B$52,0))</f>
        <v>0.34186063164</v>
      </c>
      <c r="AE14" s="376" t="n">
        <f aca="false">INDEX('Unique Asset List'!$CN$4:$CT$100,MATCH($B14,'Unique Asset List'!$B$4:$B$100,0),MATCH($C$1,'Unique Asset List'!$CN$3:$CT$3,0))</f>
        <v>0.12</v>
      </c>
      <c r="AF14" s="376" t="n">
        <f aca="false">INDEX('Unique Asset List'!$CU$4:$DA$100,MATCH($B14,'Unique Asset List'!$B$4:$B$100,0),MATCH($C$1,'Unique Asset List'!$CU$3:$DA$3,0))</f>
        <v>0.38</v>
      </c>
      <c r="AG14" s="376" t="n">
        <f aca="false">INDEX('Unique Asset List'!$BZ$4:$CF$100,MATCH($B14,'Unique Asset List'!$B$4:$B$100,0),MATCH($C$1,'Unique Asset List'!$BZ$3:$CF$3,0))</f>
        <v>0.12</v>
      </c>
      <c r="AH14" s="376" t="n">
        <f aca="false">INDEX('Unique Asset List'!$CG$4:$CM$100,MATCH($B14,'Unique Asset List'!$B$4:$B$100,0),MATCH($C$1,'Unique Asset List'!$CG$3:$CM$3,0))</f>
        <v>0.38</v>
      </c>
      <c r="AI14" s="377" t="n">
        <v>0.961879633498678</v>
      </c>
      <c r="AJ14" s="376" t="n">
        <f aca="false">INDEX('Unique Asset List'!$BL$4:$BR$100,MATCH($B14,'Unique Asset List'!$B$4:$B$100,0),MATCH($C$1,'Unique Asset List'!$BL$3:$BR$3,0))</f>
        <v>2.12520094307601</v>
      </c>
      <c r="AK14" s="376" t="n">
        <f aca="false">INDEX('Unique Asset List'!$BS$4:$BY$100,MATCH($B14,'Unique Asset List'!$B$4:$B$100,0),MATCH($C$1,'Unique Asset List'!$BS$3:$BY$3,0))</f>
        <v>-1.71696457934415</v>
      </c>
      <c r="AL14" s="39" t="n">
        <v>169</v>
      </c>
      <c r="AM14" s="378" t="n">
        <f aca="false">INDEX(Simulation!$B$6:$H$6,MATCH($A14,Simulation!$B$1:$H$1,0))*(1+AN14)^((DATE(X14,Y14,15)-DATE(2017,1,15))/365.5)</f>
        <v>3.5</v>
      </c>
      <c r="AN14" s="379" t="n">
        <v>0</v>
      </c>
      <c r="AO14" s="380" t="n">
        <v>0.1</v>
      </c>
      <c r="AP14" s="377" t="n">
        <v>0.82</v>
      </c>
      <c r="AQ14" s="379" t="n">
        <v>0</v>
      </c>
      <c r="AR14" s="377" t="n">
        <f aca="false">AP14</f>
        <v>0.82</v>
      </c>
      <c r="AS14" s="381" t="n">
        <v>1</v>
      </c>
      <c r="AT14" s="382" t="n">
        <v>1</v>
      </c>
      <c r="AU14" s="382" t="n">
        <v>1</v>
      </c>
      <c r="AV14" s="382" t="n">
        <v>1</v>
      </c>
      <c r="AW14" s="382" t="n">
        <v>1</v>
      </c>
      <c r="AX14" s="382" t="n">
        <v>1</v>
      </c>
      <c r="AY14" s="382" t="n">
        <v>1</v>
      </c>
      <c r="AZ14" s="382" t="n">
        <v>1</v>
      </c>
      <c r="BA14" s="382" t="n">
        <v>1</v>
      </c>
      <c r="BB14" s="382" t="n">
        <v>1</v>
      </c>
      <c r="BC14" s="382" t="n">
        <v>1</v>
      </c>
      <c r="BD14" s="382" t="n">
        <f aca="false">INDEX('Unique Asset List'!$A$4:$A$76,MATCH(B14,'Unique Asset List'!$B$4:$B$76,0))</f>
        <v>80</v>
      </c>
      <c r="BE14" s="386" t="n">
        <f aca="false">IF(C14="",BH14/$BH$7,0)</f>
        <v>0.053783922003933</v>
      </c>
      <c r="BF14" s="391" t="n">
        <f aca="false">INDEX('FR-Efficacy Acceptability'!$G$12:$G$52,MATCH('3'!$B14,'FR-Efficacy Acceptability'!$B$12:$B$52,0))</f>
        <v>3.4</v>
      </c>
      <c r="BG14" s="386" t="n">
        <f aca="false">BF14/$BF$7</f>
        <v>0.037117903930131</v>
      </c>
      <c r="BH14" s="392" t="n">
        <f aca="false">BG14^$X$4</f>
        <v>0.0162921839234384</v>
      </c>
    </row>
    <row r="15" customFormat="false" ht="15" hidden="false" customHeight="false" outlineLevel="0" collapsed="false">
      <c r="A15" s="39" t="str">
        <f aca="false">$C$1</f>
        <v>FR</v>
      </c>
      <c r="B15" s="39" t="s">
        <v>76</v>
      </c>
      <c r="C15" s="372"/>
      <c r="D15" s="39" t="s">
        <v>592</v>
      </c>
      <c r="E15" s="39"/>
      <c r="F15" s="39" t="s">
        <v>579</v>
      </c>
      <c r="G15" s="373" t="n">
        <v>0.148925184930633</v>
      </c>
      <c r="H15" s="39" t="n">
        <v>2018</v>
      </c>
      <c r="I15" s="39" t="n">
        <v>6</v>
      </c>
      <c r="J15" s="374" t="n">
        <v>1</v>
      </c>
      <c r="K15" s="186" t="n">
        <v>1</v>
      </c>
      <c r="L15" s="186" t="n">
        <v>1</v>
      </c>
      <c r="M15" s="186" t="n">
        <v>1</v>
      </c>
      <c r="N15" s="186" t="n">
        <v>1</v>
      </c>
      <c r="O15" s="186" t="n">
        <v>1</v>
      </c>
      <c r="P15" s="186" t="n">
        <v>1</v>
      </c>
      <c r="Q15" s="186" t="n">
        <v>1</v>
      </c>
      <c r="R15" s="186" t="n">
        <v>1</v>
      </c>
      <c r="S15" s="186" t="n">
        <v>1</v>
      </c>
      <c r="T15" s="186"/>
      <c r="U15" s="186" t="n">
        <f aca="false">BE15/$BE$7</f>
        <v>0.580336257529959</v>
      </c>
      <c r="V15" s="186" t="n">
        <v>1</v>
      </c>
      <c r="W15" s="39" t="str">
        <f aca="false">INDEX('Unique Asset List'!$C$4:$C$76,MATCH(B15,'Unique Asset List'!$B$4:$B$76,0))</f>
        <v>MSTB</v>
      </c>
      <c r="X15" s="39" t="n">
        <f aca="false">INDEX('Unique Asset List'!$AC$4:$AI$100,MATCH($B15,'Unique Asset List'!$B$4:$B$100,0),MATCH($C$1,'Unique Asset List'!$AC$3:$AI$3,0))</f>
        <v>2000</v>
      </c>
      <c r="Y15" s="39" t="n">
        <f aca="false">INDEX('Unique Asset List'!$AJ$4:$AP$100,MATCH($B15,'Unique Asset List'!$B$4:$B$100,0),MATCH($C$1,'Unique Asset List'!$AJ$3:$AP$3,0))</f>
        <v>10</v>
      </c>
      <c r="Z15" s="39" t="n">
        <f aca="false">INDEX('Unique Asset List'!$AX$4:$BD$100,MATCH($B15,'Unique Asset List'!$B$4:$B$100,0),MATCH($C$1,'Unique Asset List'!$AX$3:$BD$3,0))</f>
        <v>2010</v>
      </c>
      <c r="AA15" s="39" t="n">
        <f aca="false">INDEX('Unique Asset List'!$BE$4:$BK$100,MATCH($B15,'Unique Asset List'!$B$4:$B$100,0),MATCH($C$1,'Unique Asset List'!$BE$3:$BK$3,0))</f>
        <v>10</v>
      </c>
      <c r="AB15" s="375" t="n">
        <f aca="false">INDEX('FR-Efficacy Acceptability'!$C$12:$C$52,MATCH($B15,'FR-Efficacy Acceptability'!$B$12:$B$52,0))</f>
        <v>1.285013</v>
      </c>
      <c r="AC15" s="375" t="n">
        <f aca="false">INDEX('FR-Efficacy Acceptability'!$E$12:$E$52,MATCH($B15,'FR-Efficacy Acceptability'!$B$12:$B$52,0))</f>
        <v>0.7393205</v>
      </c>
      <c r="AD15" s="375" t="n">
        <f aca="false">INDEX('FR-Efficacy Acceptability'!$F$12:$F$52,MATCH($B15,'FR-Efficacy Acceptability'!$B$12:$B$52,0))</f>
        <v>0.2468928275</v>
      </c>
      <c r="AE15" s="376" t="n">
        <f aca="false">INDEX('Unique Asset List'!$CN$4:$CT$100,MATCH($B15,'Unique Asset List'!$B$4:$B$100,0),MATCH($C$1,'Unique Asset List'!$CN$3:$CT$3,0))</f>
        <v>0.12</v>
      </c>
      <c r="AF15" s="376" t="n">
        <f aca="false">INDEX('Unique Asset List'!$CU$4:$DA$100,MATCH($B15,'Unique Asset List'!$B$4:$B$100,0),MATCH($C$1,'Unique Asset List'!$CU$3:$DA$3,0))</f>
        <v>0.38</v>
      </c>
      <c r="AG15" s="376" t="n">
        <f aca="false">INDEX('Unique Asset List'!$BZ$4:$CF$100,MATCH($B15,'Unique Asset List'!$B$4:$B$100,0),MATCH($C$1,'Unique Asset List'!$BZ$3:$CF$3,0))</f>
        <v>0.12</v>
      </c>
      <c r="AH15" s="376" t="n">
        <f aca="false">INDEX('Unique Asset List'!$CG$4:$CM$100,MATCH($B15,'Unique Asset List'!$B$4:$B$100,0),MATCH($C$1,'Unique Asset List'!$CG$3:$CM$3,0))</f>
        <v>0.38</v>
      </c>
      <c r="AI15" s="377" t="n">
        <v>0.961879633498678</v>
      </c>
      <c r="AJ15" s="376" t="n">
        <f aca="false">INDEX('Unique Asset List'!$BL$4:$BR$100,MATCH($B15,'Unique Asset List'!$B$4:$B$100,0),MATCH($C$1,'Unique Asset List'!$BL$3:$BR$3,0))</f>
        <v>2.12520094307601</v>
      </c>
      <c r="AK15" s="376" t="n">
        <f aca="false">INDEX('Unique Asset List'!$BS$4:$BY$100,MATCH($B15,'Unique Asset List'!$B$4:$B$100,0),MATCH($C$1,'Unique Asset List'!$BS$3:$BY$3,0))</f>
        <v>-1.71696457934415</v>
      </c>
      <c r="AL15" s="39" t="n">
        <v>169</v>
      </c>
      <c r="AM15" s="378" t="n">
        <f aca="false">INDEX(Simulation!$B$6:$H$6,MATCH($A15,Simulation!$B$1:$H$1,0))*(1+AN15)^((DATE(X15,Y15,15)-DATE(2017,1,15))/365.5)</f>
        <v>3.5</v>
      </c>
      <c r="AN15" s="379" t="n">
        <v>0</v>
      </c>
      <c r="AO15" s="380" t="n">
        <v>0.1</v>
      </c>
      <c r="AP15" s="377" t="n">
        <v>0.82</v>
      </c>
      <c r="AQ15" s="379" t="n">
        <v>0</v>
      </c>
      <c r="AR15" s="377" t="n">
        <f aca="false">AP15</f>
        <v>0.82</v>
      </c>
      <c r="AS15" s="381" t="n">
        <v>1</v>
      </c>
      <c r="AT15" s="382" t="n">
        <v>1</v>
      </c>
      <c r="AU15" s="382" t="n">
        <v>1</v>
      </c>
      <c r="AV15" s="382" t="n">
        <v>1</v>
      </c>
      <c r="AW15" s="382" t="n">
        <v>1</v>
      </c>
      <c r="AX15" s="382" t="n">
        <v>1</v>
      </c>
      <c r="AY15" s="382" t="n">
        <v>1</v>
      </c>
      <c r="AZ15" s="382" t="n">
        <v>1</v>
      </c>
      <c r="BA15" s="382" t="n">
        <v>1</v>
      </c>
      <c r="BB15" s="382" t="n">
        <v>1</v>
      </c>
      <c r="BC15" s="382" t="n">
        <v>1</v>
      </c>
      <c r="BD15" s="382" t="n">
        <f aca="false">INDEX('Unique Asset List'!$A$4:$A$76,MATCH(B15,'Unique Asset List'!$B$4:$B$76,0))</f>
        <v>83</v>
      </c>
      <c r="BE15" s="386" t="n">
        <f aca="false">IF(C15="",BH15/$BH$7,0)</f>
        <v>0.0312127600110457</v>
      </c>
      <c r="BF15" s="391" t="n">
        <f aca="false">INDEX('FR-Efficacy Acceptability'!$G$12:$G$52,MATCH('3'!$B15,'FR-Efficacy Acceptability'!$B$12:$B$52,0))</f>
        <v>2.2</v>
      </c>
      <c r="BG15" s="386" t="n">
        <f aca="false">BF15/$BF$7</f>
        <v>0.0240174672489083</v>
      </c>
      <c r="BH15" s="392" t="n">
        <f aca="false">BG15^$X$4</f>
        <v>0.009454945045118</v>
      </c>
    </row>
    <row r="16" customFormat="false" ht="15" hidden="false" customHeight="false" outlineLevel="0" collapsed="false">
      <c r="A16" s="39" t="str">
        <f aca="false">$C$1</f>
        <v>FR</v>
      </c>
      <c r="B16" s="39" t="s">
        <v>89</v>
      </c>
      <c r="C16" s="372"/>
      <c r="D16" s="39" t="s">
        <v>592</v>
      </c>
      <c r="E16" s="39"/>
      <c r="F16" s="39" t="s">
        <v>579</v>
      </c>
      <c r="G16" s="373" t="n">
        <v>0.00283519293726242</v>
      </c>
      <c r="H16" s="39" t="n">
        <v>2018</v>
      </c>
      <c r="I16" s="39" t="n">
        <v>6</v>
      </c>
      <c r="J16" s="374" t="n">
        <v>1</v>
      </c>
      <c r="K16" s="186" t="n">
        <v>1</v>
      </c>
      <c r="L16" s="186" t="n">
        <v>1</v>
      </c>
      <c r="M16" s="186" t="n">
        <v>1</v>
      </c>
      <c r="N16" s="186" t="n">
        <v>1</v>
      </c>
      <c r="O16" s="186" t="n">
        <v>1</v>
      </c>
      <c r="P16" s="186" t="n">
        <v>1</v>
      </c>
      <c r="Q16" s="186" t="n">
        <v>1</v>
      </c>
      <c r="R16" s="186" t="n">
        <v>1</v>
      </c>
      <c r="S16" s="186" t="n">
        <v>1</v>
      </c>
      <c r="T16" s="186"/>
      <c r="U16" s="186" t="n">
        <f aca="false">BE16/$BE$7</f>
        <v>1</v>
      </c>
      <c r="V16" s="186" t="n">
        <v>1</v>
      </c>
      <c r="W16" s="39" t="str">
        <f aca="false">INDEX('Unique Asset List'!$C$4:$C$76,MATCH(B16,'Unique Asset List'!$B$4:$B$76,0))</f>
        <v>TCA</v>
      </c>
      <c r="X16" s="39" t="n">
        <f aca="false">INDEX('Unique Asset List'!$AC$4:$AI$100,MATCH($B16,'Unique Asset List'!$B$4:$B$100,0),MATCH($C$1,'Unique Asset List'!$AC$3:$AI$3,0))</f>
        <v>1984</v>
      </c>
      <c r="Y16" s="39" t="n">
        <f aca="false">INDEX('Unique Asset List'!$AJ$4:$AP$100,MATCH($B16,'Unique Asset List'!$B$4:$B$100,0),MATCH($C$1,'Unique Asset List'!$AJ$3:$AP$3,0))</f>
        <v>4</v>
      </c>
      <c r="Z16" s="39" t="n">
        <f aca="false">INDEX('Unique Asset List'!$AX$4:$BD$100,MATCH($B16,'Unique Asset List'!$B$4:$B$100,0),MATCH($C$1,'Unique Asset List'!$AX$3:$BD$3,0))</f>
        <v>1994</v>
      </c>
      <c r="AA16" s="39" t="n">
        <f aca="false">INDEX('Unique Asset List'!$BE$4:$BK$100,MATCH($B16,'Unique Asset List'!$B$4:$B$100,0),MATCH($C$1,'Unique Asset List'!$BE$3:$BK$3,0))</f>
        <v>4</v>
      </c>
      <c r="AB16" s="375" t="n">
        <f aca="false">INDEX('FR-Efficacy Acceptability'!$C$12:$C$52,MATCH($B16,'FR-Efficacy Acceptability'!$B$12:$B$52,0))</f>
        <v>1.1800876</v>
      </c>
      <c r="AC16" s="375" t="n">
        <f aca="false">INDEX('FR-Efficacy Acceptability'!$E$12:$E$52,MATCH($B16,'FR-Efficacy Acceptability'!$B$12:$B$52,0))</f>
        <v>1.1322108</v>
      </c>
      <c r="AD16" s="375" t="n">
        <f aca="false">INDEX('FR-Efficacy Acceptability'!$F$12:$F$52,MATCH($B16,'FR-Efficacy Acceptability'!$B$12:$B$52,0))</f>
        <v>0.38188783578</v>
      </c>
      <c r="AE16" s="376" t="n">
        <f aca="false">INDEX('Unique Asset List'!$CN$4:$CT$100,MATCH($B16,'Unique Asset List'!$B$4:$B$100,0),MATCH($C$1,'Unique Asset List'!$CN$3:$CT$3,0))</f>
        <v>0.12</v>
      </c>
      <c r="AF16" s="376" t="n">
        <f aca="false">INDEX('Unique Asset List'!$CU$4:$DA$100,MATCH($B16,'Unique Asset List'!$B$4:$B$100,0),MATCH($C$1,'Unique Asset List'!$CU$3:$DA$3,0))</f>
        <v>0.38</v>
      </c>
      <c r="AG16" s="376" t="n">
        <f aca="false">INDEX('Unique Asset List'!$BZ$4:$CF$100,MATCH($B16,'Unique Asset List'!$B$4:$B$100,0),MATCH($C$1,'Unique Asset List'!$BZ$3:$CF$3,0))</f>
        <v>0.12</v>
      </c>
      <c r="AH16" s="376" t="n">
        <f aca="false">INDEX('Unique Asset List'!$CG$4:$CM$100,MATCH($B16,'Unique Asset List'!$B$4:$B$100,0),MATCH($C$1,'Unique Asset List'!$CG$3:$CM$3,0))</f>
        <v>0.38</v>
      </c>
      <c r="AI16" s="377" t="n">
        <v>0.961879633498678</v>
      </c>
      <c r="AJ16" s="376" t="n">
        <f aca="false">INDEX('Unique Asset List'!$BL$4:$BR$100,MATCH($B16,'Unique Asset List'!$B$4:$B$100,0),MATCH($C$1,'Unique Asset List'!$BL$3:$BR$3,0))</f>
        <v>2.12520094307601</v>
      </c>
      <c r="AK16" s="376" t="n">
        <f aca="false">INDEX('Unique Asset List'!$BS$4:$BY$100,MATCH($B16,'Unique Asset List'!$B$4:$B$100,0),MATCH($C$1,'Unique Asset List'!$BS$3:$BY$3,0))</f>
        <v>-1.71696457934415</v>
      </c>
      <c r="AL16" s="39" t="n">
        <v>169</v>
      </c>
      <c r="AM16" s="378" t="n">
        <f aca="false">INDEX(Simulation!$B$6:$H$6,MATCH($A16,Simulation!$B$1:$H$1,0))*(1+AN16)^((DATE(X16,Y16,15)-DATE(2017,1,15))/365.5)</f>
        <v>3.5</v>
      </c>
      <c r="AN16" s="379" t="n">
        <v>0</v>
      </c>
      <c r="AO16" s="380" t="n">
        <v>0.1</v>
      </c>
      <c r="AP16" s="377" t="n">
        <v>0.82</v>
      </c>
      <c r="AQ16" s="379" t="n">
        <v>0</v>
      </c>
      <c r="AR16" s="377" t="n">
        <f aca="false">AP16</f>
        <v>0.82</v>
      </c>
      <c r="AS16" s="381" t="n">
        <v>1</v>
      </c>
      <c r="AT16" s="382" t="n">
        <v>1</v>
      </c>
      <c r="AU16" s="382" t="n">
        <v>1</v>
      </c>
      <c r="AV16" s="382" t="n">
        <v>1</v>
      </c>
      <c r="AW16" s="382" t="n">
        <v>1</v>
      </c>
      <c r="AX16" s="382" t="n">
        <v>1</v>
      </c>
      <c r="AY16" s="382" t="n">
        <v>1</v>
      </c>
      <c r="AZ16" s="382" t="n">
        <v>1</v>
      </c>
      <c r="BA16" s="382" t="n">
        <v>1</v>
      </c>
      <c r="BB16" s="382" t="n">
        <v>1</v>
      </c>
      <c r="BC16" s="382" t="n">
        <v>1</v>
      </c>
      <c r="BD16" s="382" t="n">
        <f aca="false">INDEX('Unique Asset List'!$A$4:$A$76,MATCH(B16,'Unique Asset List'!$B$4:$B$76,0))</f>
        <v>85</v>
      </c>
      <c r="BE16" s="386" t="n">
        <f aca="false">IF(C16="",BH16/$BH$7,0)</f>
        <v>0.053783922003933</v>
      </c>
      <c r="BF16" s="391" t="n">
        <f aca="false">INDEX('FR-Efficacy Acceptability'!$G$12:$G$52,MATCH('3'!$B16,'FR-Efficacy Acceptability'!$B$12:$B$52,0))</f>
        <v>3.4</v>
      </c>
      <c r="BG16" s="386" t="n">
        <f aca="false">BF16/$BF$7</f>
        <v>0.037117903930131</v>
      </c>
      <c r="BH16" s="392" t="n">
        <f aca="false">BG16^$X$4</f>
        <v>0.0162921839234384</v>
      </c>
    </row>
    <row r="17" customFormat="false" ht="15" hidden="false" customHeight="false" outlineLevel="0" collapsed="false">
      <c r="A17" s="39" t="str">
        <f aca="false">$C$1</f>
        <v>FR</v>
      </c>
      <c r="B17" s="39" t="s">
        <v>57</v>
      </c>
      <c r="C17" s="372"/>
      <c r="D17" s="39" t="s">
        <v>592</v>
      </c>
      <c r="E17" s="39"/>
      <c r="F17" s="39" t="s">
        <v>579</v>
      </c>
      <c r="G17" s="373" t="n">
        <v>0.0154503127684359</v>
      </c>
      <c r="H17" s="39" t="n">
        <v>2018</v>
      </c>
      <c r="I17" s="39" t="n">
        <v>6</v>
      </c>
      <c r="J17" s="374" t="n">
        <v>1</v>
      </c>
      <c r="K17" s="186" t="n">
        <v>1</v>
      </c>
      <c r="L17" s="186" t="n">
        <v>1</v>
      </c>
      <c r="M17" s="186" t="n">
        <v>1</v>
      </c>
      <c r="N17" s="186" t="n">
        <v>1</v>
      </c>
      <c r="O17" s="186" t="n">
        <v>1</v>
      </c>
      <c r="P17" s="186" t="n">
        <v>1</v>
      </c>
      <c r="Q17" s="186" t="n">
        <v>1</v>
      </c>
      <c r="R17" s="186" t="n">
        <v>1</v>
      </c>
      <c r="S17" s="186" t="n">
        <v>1</v>
      </c>
      <c r="T17" s="186"/>
      <c r="U17" s="186" t="n">
        <f aca="false">BE17/$BE$7</f>
        <v>1</v>
      </c>
      <c r="V17" s="186" t="n">
        <v>1</v>
      </c>
      <c r="W17" s="39" t="str">
        <f aca="false">INDEX('Unique Asset List'!$C$4:$C$76,MATCH(B17,'Unique Asset List'!$B$4:$B$76,0))</f>
        <v>TCA</v>
      </c>
      <c r="X17" s="39" t="n">
        <f aca="false">INDEX('Unique Asset List'!$AC$4:$AI$100,MATCH($B17,'Unique Asset List'!$B$4:$B$100,0),MATCH($C$1,'Unique Asset List'!$AC$3:$AI$3,0))</f>
        <v>1996</v>
      </c>
      <c r="Y17" s="39" t="n">
        <f aca="false">INDEX('Unique Asset List'!$AJ$4:$AP$100,MATCH($B17,'Unique Asset List'!$B$4:$B$100,0),MATCH($C$1,'Unique Asset List'!$AJ$3:$AP$3,0))</f>
        <v>8</v>
      </c>
      <c r="Z17" s="39" t="n">
        <f aca="false">INDEX('Unique Asset List'!$AX$4:$BD$100,MATCH($B17,'Unique Asset List'!$B$4:$B$100,0),MATCH($C$1,'Unique Asset List'!$AX$3:$BD$3,0))</f>
        <v>2006</v>
      </c>
      <c r="AA17" s="39" t="n">
        <f aca="false">INDEX('Unique Asset List'!$BE$4:$BK$100,MATCH($B17,'Unique Asset List'!$B$4:$B$100,0),MATCH($C$1,'Unique Asset List'!$BE$3:$BK$3,0))</f>
        <v>8</v>
      </c>
      <c r="AB17" s="375" t="n">
        <f aca="false">INDEX('FR-Efficacy Acceptability'!$C$12:$C$52,MATCH($B17,'FR-Efficacy Acceptability'!$B$12:$B$52,0))</f>
        <v>2.0089814</v>
      </c>
      <c r="AC17" s="375" t="n">
        <f aca="false">INDEX('FR-Efficacy Acceptability'!$E$12:$E$52,MATCH($B17,'FR-Efficacy Acceptability'!$B$12:$B$52,0))</f>
        <v>0.9979258</v>
      </c>
      <c r="AD17" s="375" t="n">
        <f aca="false">INDEX('FR-Efficacy Acceptability'!$F$12:$F$52,MATCH($B17,'FR-Efficacy Acceptability'!$B$12:$B$52,0))</f>
        <v>0.38188783578</v>
      </c>
      <c r="AE17" s="376" t="n">
        <f aca="false">INDEX('Unique Asset List'!$CN$4:$CT$100,MATCH($B17,'Unique Asset List'!$B$4:$B$100,0),MATCH($C$1,'Unique Asset List'!$CN$3:$CT$3,0))</f>
        <v>0.12</v>
      </c>
      <c r="AF17" s="376" t="n">
        <f aca="false">INDEX('Unique Asset List'!$CU$4:$DA$100,MATCH($B17,'Unique Asset List'!$B$4:$B$100,0),MATCH($C$1,'Unique Asset List'!$CU$3:$DA$3,0))</f>
        <v>0.38</v>
      </c>
      <c r="AG17" s="376" t="n">
        <f aca="false">INDEX('Unique Asset List'!$BZ$4:$CF$100,MATCH($B17,'Unique Asset List'!$B$4:$B$100,0),MATCH($C$1,'Unique Asset List'!$BZ$3:$CF$3,0))</f>
        <v>0.12</v>
      </c>
      <c r="AH17" s="376" t="n">
        <f aca="false">INDEX('Unique Asset List'!$CG$4:$CM$100,MATCH($B17,'Unique Asset List'!$B$4:$B$100,0),MATCH($C$1,'Unique Asset List'!$CG$3:$CM$3,0))</f>
        <v>0.38</v>
      </c>
      <c r="AI17" s="377" t="n">
        <v>0.961879633498678</v>
      </c>
      <c r="AJ17" s="376" t="n">
        <f aca="false">INDEX('Unique Asset List'!$BL$4:$BR$100,MATCH($B17,'Unique Asset List'!$B$4:$B$100,0),MATCH($C$1,'Unique Asset List'!$BL$3:$BR$3,0))</f>
        <v>2.12520094307601</v>
      </c>
      <c r="AK17" s="376" t="n">
        <f aca="false">INDEX('Unique Asset List'!$BS$4:$BY$100,MATCH($B17,'Unique Asset List'!$B$4:$B$100,0),MATCH($C$1,'Unique Asset List'!$BS$3:$BY$3,0))</f>
        <v>-1.71696457934415</v>
      </c>
      <c r="AL17" s="39" t="n">
        <v>169</v>
      </c>
      <c r="AM17" s="378" t="n">
        <f aca="false">INDEX(Simulation!$B$6:$H$6,MATCH($A17,Simulation!$B$1:$H$1,0))*(1+AN17)^((DATE(X17,Y17,15)-DATE(2017,1,15))/365.5)</f>
        <v>3.5</v>
      </c>
      <c r="AN17" s="379" t="n">
        <v>0</v>
      </c>
      <c r="AO17" s="380" t="n">
        <v>0.1</v>
      </c>
      <c r="AP17" s="377" t="n">
        <v>0.82</v>
      </c>
      <c r="AQ17" s="379" t="n">
        <v>0</v>
      </c>
      <c r="AR17" s="377" t="n">
        <f aca="false">AP17</f>
        <v>0.82</v>
      </c>
      <c r="AS17" s="381" t="n">
        <v>1</v>
      </c>
      <c r="AT17" s="382" t="n">
        <v>1</v>
      </c>
      <c r="AU17" s="382" t="n">
        <v>1</v>
      </c>
      <c r="AV17" s="382" t="n">
        <v>1</v>
      </c>
      <c r="AW17" s="382" t="n">
        <v>1</v>
      </c>
      <c r="AX17" s="382" t="n">
        <v>1</v>
      </c>
      <c r="AY17" s="382" t="n">
        <v>1</v>
      </c>
      <c r="AZ17" s="382" t="n">
        <v>1</v>
      </c>
      <c r="BA17" s="382" t="n">
        <v>1</v>
      </c>
      <c r="BB17" s="382" t="n">
        <v>1</v>
      </c>
      <c r="BC17" s="382" t="n">
        <v>1</v>
      </c>
      <c r="BD17" s="382" t="n">
        <f aca="false">INDEX('Unique Asset List'!$A$4:$A$76,MATCH(B17,'Unique Asset List'!$B$4:$B$76,0))</f>
        <v>86</v>
      </c>
      <c r="BE17" s="386" t="n">
        <f aca="false">IF(C17="",BH17/$BH$7,0)</f>
        <v>0.053783922003933</v>
      </c>
      <c r="BF17" s="391" t="n">
        <f aca="false">INDEX('FR-Efficacy Acceptability'!$G$12:$G$52,MATCH('3'!$B17,'FR-Efficacy Acceptability'!$B$12:$B$52,0))</f>
        <v>3.4</v>
      </c>
      <c r="BG17" s="386" t="n">
        <f aca="false">BF17/$BF$7</f>
        <v>0.037117903930131</v>
      </c>
      <c r="BH17" s="392" t="n">
        <f aca="false">BG17^$X$4</f>
        <v>0.0162921839234384</v>
      </c>
    </row>
    <row r="18" customFormat="false" ht="15" hidden="false" customHeight="false" outlineLevel="0" collapsed="false">
      <c r="A18" s="39" t="str">
        <f aca="false">$C$1</f>
        <v>FR</v>
      </c>
      <c r="B18" s="39" t="s">
        <v>90</v>
      </c>
      <c r="C18" s="372"/>
      <c r="D18" s="39" t="s">
        <v>592</v>
      </c>
      <c r="E18" s="39"/>
      <c r="F18" s="39" t="s">
        <v>579</v>
      </c>
      <c r="G18" s="373" t="n">
        <v>0.0898026022901712</v>
      </c>
      <c r="H18" s="39" t="n">
        <v>2018</v>
      </c>
      <c r="I18" s="39" t="n">
        <v>6</v>
      </c>
      <c r="J18" s="374" t="n">
        <v>1</v>
      </c>
      <c r="K18" s="186" t="n">
        <v>1</v>
      </c>
      <c r="L18" s="186" t="n">
        <v>1</v>
      </c>
      <c r="M18" s="186" t="n">
        <v>1</v>
      </c>
      <c r="N18" s="186" t="n">
        <v>1</v>
      </c>
      <c r="O18" s="186" t="n">
        <v>1</v>
      </c>
      <c r="P18" s="186" t="n">
        <v>1</v>
      </c>
      <c r="Q18" s="186" t="n">
        <v>1</v>
      </c>
      <c r="R18" s="186" t="n">
        <v>1</v>
      </c>
      <c r="S18" s="186" t="n">
        <v>1</v>
      </c>
      <c r="T18" s="186"/>
      <c r="U18" s="186" t="n">
        <f aca="false">BE18/$BE$7</f>
        <v>0.855170915637559</v>
      </c>
      <c r="V18" s="186" t="n">
        <v>1</v>
      </c>
      <c r="W18" s="39" t="str">
        <f aca="false">INDEX('Unique Asset List'!$C$4:$C$76,MATCH(B18,'Unique Asset List'!$B$4:$B$76,0))</f>
        <v>Benzo</v>
      </c>
      <c r="X18" s="39" t="n">
        <f aca="false">INDEX('Unique Asset List'!$AC$4:$AI$100,MATCH($B18,'Unique Asset List'!$B$4:$B$100,0),MATCH($C$1,'Unique Asset List'!$AC$3:$AI$3,0))</f>
        <v>1966</v>
      </c>
      <c r="Y18" s="39" t="n">
        <f aca="false">INDEX('Unique Asset List'!$AJ$4:$AP$100,MATCH($B18,'Unique Asset List'!$B$4:$B$100,0),MATCH($C$1,'Unique Asset List'!$AJ$3:$AP$3,0))</f>
        <v>7</v>
      </c>
      <c r="Z18" s="39" t="n">
        <f aca="false">INDEX('Unique Asset List'!$AX$4:$BD$100,MATCH($B18,'Unique Asset List'!$B$4:$B$100,0),MATCH($C$1,'Unique Asset List'!$AX$3:$BD$3,0))</f>
        <v>1976</v>
      </c>
      <c r="AA18" s="39" t="n">
        <f aca="false">INDEX('Unique Asset List'!$BE$4:$BK$100,MATCH($B18,'Unique Asset List'!$B$4:$B$100,0),MATCH($C$1,'Unique Asset List'!$BE$3:$BK$3,0))</f>
        <v>7</v>
      </c>
      <c r="AB18" s="375" t="n">
        <f aca="false">INDEX('FR-Efficacy Acceptability'!$C$12:$C$52,MATCH($B18,'FR-Efficacy Acceptability'!$B$12:$B$52,0))</f>
        <v>0.9253892</v>
      </c>
      <c r="AC18" s="375" t="n">
        <f aca="false">INDEX('FR-Efficacy Acceptability'!$E$12:$E$52,MATCH($B18,'FR-Efficacy Acceptability'!$B$12:$B$52,0))</f>
        <v>1.1388874</v>
      </c>
      <c r="AD18" s="375" t="n">
        <f aca="false">INDEX('FR-Efficacy Acceptability'!$F$12:$F$52,MATCH($B18,'FR-Efficacy Acceptability'!$B$12:$B$52,0))</f>
        <v>0.38188783578</v>
      </c>
      <c r="AE18" s="376" t="n">
        <f aca="false">INDEX('Unique Asset List'!$CN$4:$CT$100,MATCH($B18,'Unique Asset List'!$B$4:$B$100,0),MATCH($C$1,'Unique Asset List'!$CN$3:$CT$3,0))</f>
        <v>0.12</v>
      </c>
      <c r="AF18" s="376" t="n">
        <f aca="false">INDEX('Unique Asset List'!$CU$4:$DA$100,MATCH($B18,'Unique Asset List'!$B$4:$B$100,0),MATCH($C$1,'Unique Asset List'!$CU$3:$DA$3,0))</f>
        <v>0.38</v>
      </c>
      <c r="AG18" s="376" t="n">
        <f aca="false">INDEX('Unique Asset List'!$BZ$4:$CF$100,MATCH($B18,'Unique Asset List'!$B$4:$B$100,0),MATCH($C$1,'Unique Asset List'!$BZ$3:$CF$3,0))</f>
        <v>0.12</v>
      </c>
      <c r="AH18" s="376" t="n">
        <f aca="false">INDEX('Unique Asset List'!$CG$4:$CM$100,MATCH($B18,'Unique Asset List'!$B$4:$B$100,0),MATCH($C$1,'Unique Asset List'!$CG$3:$CM$3,0))</f>
        <v>0.38</v>
      </c>
      <c r="AI18" s="377" t="n">
        <v>0.961879633498678</v>
      </c>
      <c r="AJ18" s="376" t="n">
        <f aca="false">INDEX('Unique Asset List'!$BL$4:$BR$100,MATCH($B18,'Unique Asset List'!$B$4:$B$100,0),MATCH($C$1,'Unique Asset List'!$BL$3:$BR$3,0))</f>
        <v>2.12520094307601</v>
      </c>
      <c r="AK18" s="376" t="n">
        <f aca="false">INDEX('Unique Asset List'!$BS$4:$BY$100,MATCH($B18,'Unique Asset List'!$B$4:$B$100,0),MATCH($C$1,'Unique Asset List'!$BS$3:$BY$3,0))</f>
        <v>-1.71696457934415</v>
      </c>
      <c r="AL18" s="39" t="n">
        <v>169</v>
      </c>
      <c r="AM18" s="378" t="n">
        <f aca="false">INDEX(Simulation!$B$6:$H$6,MATCH($A18,Simulation!$B$1:$H$1,0))*(1+AN18)^((DATE(X18,Y18,15)-DATE(2017,1,15))/365.5)</f>
        <v>3.5</v>
      </c>
      <c r="AN18" s="379" t="n">
        <v>0</v>
      </c>
      <c r="AO18" s="380" t="n">
        <v>0.1</v>
      </c>
      <c r="AP18" s="377" t="n">
        <v>0.82</v>
      </c>
      <c r="AQ18" s="379" t="n">
        <v>0</v>
      </c>
      <c r="AR18" s="377" t="n">
        <f aca="false">AP18</f>
        <v>0.82</v>
      </c>
      <c r="AS18" s="381" t="n">
        <v>1</v>
      </c>
      <c r="AT18" s="382" t="n">
        <v>1</v>
      </c>
      <c r="AU18" s="382" t="n">
        <v>1</v>
      </c>
      <c r="AV18" s="382" t="n">
        <v>1</v>
      </c>
      <c r="AW18" s="382" t="n">
        <v>1</v>
      </c>
      <c r="AX18" s="382" t="n">
        <v>1</v>
      </c>
      <c r="AY18" s="382" t="n">
        <v>1</v>
      </c>
      <c r="AZ18" s="382" t="n">
        <v>1</v>
      </c>
      <c r="BA18" s="382" t="n">
        <v>1</v>
      </c>
      <c r="BB18" s="382" t="n">
        <v>1</v>
      </c>
      <c r="BC18" s="382" t="n">
        <v>1</v>
      </c>
      <c r="BD18" s="382" t="n">
        <f aca="false">INDEX('Unique Asset List'!$A$4:$A$76,MATCH(B18,'Unique Asset List'!$B$4:$B$76,0))</f>
        <v>88</v>
      </c>
      <c r="BE18" s="386" t="n">
        <f aca="false">IF(C18="",BH18/$BH$7,0)</f>
        <v>0.0459944458266824</v>
      </c>
      <c r="BF18" s="391" t="n">
        <f aca="false">INDEX('FR-Efficacy Acceptability'!$G$12:$G$52,MATCH('3'!$B18,'FR-Efficacy Acceptability'!$B$12:$B$52,0))</f>
        <v>3</v>
      </c>
      <c r="BG18" s="386" t="n">
        <f aca="false">BF18/$BF$7</f>
        <v>0.0327510917030568</v>
      </c>
      <c r="BH18" s="392" t="n">
        <f aca="false">BG18^$X$4</f>
        <v>0.0139326018435423</v>
      </c>
    </row>
    <row r="19" customFormat="false" ht="15" hidden="false" customHeight="false" outlineLevel="0" collapsed="false">
      <c r="A19" s="39" t="str">
        <f aca="false">$C$1</f>
        <v>FR</v>
      </c>
      <c r="B19" s="39" t="s">
        <v>91</v>
      </c>
      <c r="C19" s="372"/>
      <c r="D19" s="39" t="s">
        <v>592</v>
      </c>
      <c r="E19" s="39"/>
      <c r="F19" s="39" t="s">
        <v>579</v>
      </c>
      <c r="G19" s="373" t="n">
        <v>0</v>
      </c>
      <c r="H19" s="39" t="n">
        <v>2018</v>
      </c>
      <c r="I19" s="39" t="n">
        <v>6</v>
      </c>
      <c r="J19" s="374" t="n">
        <v>1</v>
      </c>
      <c r="K19" s="186" t="n">
        <v>1</v>
      </c>
      <c r="L19" s="186" t="n">
        <v>1</v>
      </c>
      <c r="M19" s="186" t="n">
        <v>1</v>
      </c>
      <c r="N19" s="186" t="n">
        <v>1</v>
      </c>
      <c r="O19" s="186" t="n">
        <v>1</v>
      </c>
      <c r="P19" s="186" t="n">
        <v>1</v>
      </c>
      <c r="Q19" s="186" t="n">
        <v>1</v>
      </c>
      <c r="R19" s="186" t="n">
        <v>1</v>
      </c>
      <c r="S19" s="186" t="n">
        <v>1</v>
      </c>
      <c r="T19" s="186"/>
      <c r="U19" s="186" t="n">
        <f aca="false">BE19/$BE$7</f>
        <v>0.855170915637559</v>
      </c>
      <c r="V19" s="186" t="n">
        <v>1</v>
      </c>
      <c r="W19" s="39" t="str">
        <f aca="false">INDEX('Unique Asset List'!$C$4:$C$76,MATCH(B19,'Unique Asset List'!$B$4:$B$76,0))</f>
        <v>Benzo</v>
      </c>
      <c r="X19" s="39" t="n">
        <f aca="false">INDEX('Unique Asset List'!$AC$4:$AI$100,MATCH($B19,'Unique Asset List'!$B$4:$B$100,0),MATCH($C$1,'Unique Asset List'!$AC$3:$AI$3,0))</f>
        <v>1979</v>
      </c>
      <c r="Y19" s="39" t="n">
        <f aca="false">INDEX('Unique Asset List'!$AJ$4:$AP$100,MATCH($B19,'Unique Asset List'!$B$4:$B$100,0),MATCH($C$1,'Unique Asset List'!$AJ$3:$AP$3,0))</f>
        <v>7</v>
      </c>
      <c r="Z19" s="39" t="n">
        <f aca="false">INDEX('Unique Asset List'!$AX$4:$BD$100,MATCH($B19,'Unique Asset List'!$B$4:$B$100,0),MATCH($C$1,'Unique Asset List'!$AX$3:$BD$3,0))</f>
        <v>1989</v>
      </c>
      <c r="AA19" s="39" t="n">
        <f aca="false">INDEX('Unique Asset List'!$BE$4:$BK$100,MATCH($B19,'Unique Asset List'!$B$4:$B$100,0),MATCH($C$1,'Unique Asset List'!$BE$3:$BK$3,0))</f>
        <v>7</v>
      </c>
      <c r="AB19" s="375" t="n">
        <f aca="false">INDEX('FR-Efficacy Acceptability'!$C$12:$C$52,MATCH($B19,'FR-Efficacy Acceptability'!$B$12:$B$52,0))</f>
        <v>0.9253892</v>
      </c>
      <c r="AC19" s="375" t="n">
        <f aca="false">INDEX('FR-Efficacy Acceptability'!$E$12:$E$52,MATCH($B19,'FR-Efficacy Acceptability'!$B$12:$B$52,0))</f>
        <v>1.1388874</v>
      </c>
      <c r="AD19" s="375" t="n">
        <f aca="false">INDEX('FR-Efficacy Acceptability'!$F$12:$F$52,MATCH($B19,'FR-Efficacy Acceptability'!$B$12:$B$52,0))</f>
        <v>0.38188783578</v>
      </c>
      <c r="AE19" s="376" t="n">
        <f aca="false">INDEX('Unique Asset List'!$CN$4:$CT$100,MATCH($B19,'Unique Asset List'!$B$4:$B$100,0),MATCH($C$1,'Unique Asset List'!$CN$3:$CT$3,0))</f>
        <v>0.12</v>
      </c>
      <c r="AF19" s="376" t="n">
        <f aca="false">INDEX('Unique Asset List'!$CU$4:$DA$100,MATCH($B19,'Unique Asset List'!$B$4:$B$100,0),MATCH($C$1,'Unique Asset List'!$CU$3:$DA$3,0))</f>
        <v>0.38</v>
      </c>
      <c r="AG19" s="376" t="n">
        <f aca="false">INDEX('Unique Asset List'!$BZ$4:$CF$100,MATCH($B19,'Unique Asset List'!$B$4:$B$100,0),MATCH($C$1,'Unique Asset List'!$BZ$3:$CF$3,0))</f>
        <v>0.12</v>
      </c>
      <c r="AH19" s="376" t="n">
        <f aca="false">INDEX('Unique Asset List'!$CG$4:$CM$100,MATCH($B19,'Unique Asset List'!$B$4:$B$100,0),MATCH($C$1,'Unique Asset List'!$CG$3:$CM$3,0))</f>
        <v>0.38</v>
      </c>
      <c r="AI19" s="377" t="n">
        <v>0.961879633498678</v>
      </c>
      <c r="AJ19" s="376" t="n">
        <f aca="false">INDEX('Unique Asset List'!$BL$4:$BR$100,MATCH($B19,'Unique Asset List'!$B$4:$B$100,0),MATCH($C$1,'Unique Asset List'!$BL$3:$BR$3,0))</f>
        <v>2.12520094307601</v>
      </c>
      <c r="AK19" s="376" t="n">
        <f aca="false">INDEX('Unique Asset List'!$BS$4:$BY$100,MATCH($B19,'Unique Asset List'!$B$4:$B$100,0),MATCH($C$1,'Unique Asset List'!$BS$3:$BY$3,0))</f>
        <v>-1.71696457934415</v>
      </c>
      <c r="AL19" s="39" t="n">
        <v>169</v>
      </c>
      <c r="AM19" s="378" t="n">
        <f aca="false">INDEX(Simulation!$B$6:$H$6,MATCH($A19,Simulation!$B$1:$H$1,0))*(1+AN19)^((DATE(X19,Y19,15)-DATE(2017,1,15))/365.5)</f>
        <v>3.5</v>
      </c>
      <c r="AN19" s="379" t="n">
        <v>0</v>
      </c>
      <c r="AO19" s="380" t="n">
        <v>0.1</v>
      </c>
      <c r="AP19" s="377" t="n">
        <v>0.82</v>
      </c>
      <c r="AQ19" s="379" t="n">
        <v>0</v>
      </c>
      <c r="AR19" s="377" t="n">
        <f aca="false">AP19</f>
        <v>0.82</v>
      </c>
      <c r="AS19" s="381" t="n">
        <v>1</v>
      </c>
      <c r="AT19" s="382" t="n">
        <v>1</v>
      </c>
      <c r="AU19" s="382" t="n">
        <v>1</v>
      </c>
      <c r="AV19" s="382" t="n">
        <v>1</v>
      </c>
      <c r="AW19" s="382" t="n">
        <v>1</v>
      </c>
      <c r="AX19" s="382" t="n">
        <v>1</v>
      </c>
      <c r="AY19" s="382" t="n">
        <v>1</v>
      </c>
      <c r="AZ19" s="382" t="n">
        <v>1</v>
      </c>
      <c r="BA19" s="382" t="n">
        <v>1</v>
      </c>
      <c r="BB19" s="382" t="n">
        <v>1</v>
      </c>
      <c r="BC19" s="382" t="n">
        <v>1</v>
      </c>
      <c r="BD19" s="382" t="n">
        <f aca="false">INDEX('Unique Asset List'!$A$4:$A$76,MATCH(B19,'Unique Asset List'!$B$4:$B$76,0))</f>
        <v>89</v>
      </c>
      <c r="BE19" s="386" t="n">
        <f aca="false">IF(C19="",BH19/$BH$7,0)</f>
        <v>0.0459944458266824</v>
      </c>
      <c r="BF19" s="391" t="n">
        <f aca="false">INDEX('FR-Efficacy Acceptability'!$G$12:$G$52,MATCH('3'!$B19,'FR-Efficacy Acceptability'!$B$12:$B$52,0))</f>
        <v>3</v>
      </c>
      <c r="BG19" s="386" t="n">
        <f aca="false">BF19/$BF$7</f>
        <v>0.0327510917030568</v>
      </c>
      <c r="BH19" s="392" t="n">
        <f aca="false">BG19^$X$4</f>
        <v>0.0139326018435423</v>
      </c>
    </row>
    <row r="20" customFormat="false" ht="15" hidden="false" customHeight="false" outlineLevel="0" collapsed="false">
      <c r="A20" s="39" t="str">
        <f aca="false">$C$1</f>
        <v>FR</v>
      </c>
      <c r="B20" s="39" t="s">
        <v>58</v>
      </c>
      <c r="C20" s="372"/>
      <c r="D20" s="39" t="s">
        <v>592</v>
      </c>
      <c r="E20" s="39"/>
      <c r="F20" s="39" t="s">
        <v>579</v>
      </c>
      <c r="G20" s="373" t="n">
        <v>0.0565834869294927</v>
      </c>
      <c r="H20" s="39" t="n">
        <v>2018</v>
      </c>
      <c r="I20" s="39" t="n">
        <v>6</v>
      </c>
      <c r="J20" s="374" t="n">
        <v>1</v>
      </c>
      <c r="K20" s="186" t="n">
        <v>1</v>
      </c>
      <c r="L20" s="186" t="n">
        <v>1</v>
      </c>
      <c r="M20" s="186" t="n">
        <v>1</v>
      </c>
      <c r="N20" s="186" t="n">
        <v>1</v>
      </c>
      <c r="O20" s="186" t="n">
        <v>1</v>
      </c>
      <c r="P20" s="186" t="n">
        <v>1</v>
      </c>
      <c r="Q20" s="186" t="n">
        <v>1</v>
      </c>
      <c r="R20" s="186" t="n">
        <v>1</v>
      </c>
      <c r="S20" s="186" t="n">
        <v>1</v>
      </c>
      <c r="T20" s="186"/>
      <c r="U20" s="186" t="n">
        <f aca="false">BE20/$BE$7</f>
        <v>0.855170915637559</v>
      </c>
      <c r="V20" s="186" t="n">
        <v>1</v>
      </c>
      <c r="W20" s="39" t="str">
        <f aca="false">INDEX('Unique Asset List'!$C$4:$C$76,MATCH(B20,'Unique Asset List'!$B$4:$B$76,0))</f>
        <v>AAPS</v>
      </c>
      <c r="X20" s="39" t="n">
        <f aca="false">INDEX('Unique Asset List'!$AC$4:$AI$100,MATCH($B20,'Unique Asset List'!$B$4:$B$100,0),MATCH($C$1,'Unique Asset List'!$AC$3:$AI$3,0))</f>
        <v>2011</v>
      </c>
      <c r="Y20" s="39" t="n">
        <f aca="false">INDEX('Unique Asset List'!$AJ$4:$AP$100,MATCH($B20,'Unique Asset List'!$B$4:$B$100,0),MATCH($C$1,'Unique Asset List'!$AJ$3:$AP$3,0))</f>
        <v>11</v>
      </c>
      <c r="Z20" s="39" t="n">
        <f aca="false">INDEX('Unique Asset List'!$AX$4:$BD$100,MATCH($B20,'Unique Asset List'!$B$4:$B$100,0),MATCH($C$1,'Unique Asset List'!$AX$3:$BD$3,0))</f>
        <v>2007</v>
      </c>
      <c r="AA20" s="39" t="n">
        <f aca="false">INDEX('Unique Asset List'!$BE$4:$BK$100,MATCH($B20,'Unique Asset List'!$B$4:$B$100,0),MATCH($C$1,'Unique Asset List'!$BE$3:$BK$3,0))</f>
        <v>3</v>
      </c>
      <c r="AB20" s="375" t="n">
        <f aca="false">INDEX('FR-Efficacy Acceptability'!$C$12:$C$52,MATCH($B20,'FR-Efficacy Acceptability'!$B$12:$B$52,0))</f>
        <v>1.686</v>
      </c>
      <c r="AC20" s="375" t="n">
        <f aca="false">INDEX('FR-Efficacy Acceptability'!$E$12:$E$52,MATCH($B20,'FR-Efficacy Acceptability'!$B$12:$B$52,0))</f>
        <v>0.7529247</v>
      </c>
      <c r="AD20" s="375" t="n">
        <f aca="false">INDEX('FR-Efficacy Acceptability'!$F$12:$F$52,MATCH($B20,'FR-Efficacy Acceptability'!$B$12:$B$52,0))</f>
        <v>0.38188783578</v>
      </c>
      <c r="AE20" s="376" t="n">
        <f aca="false">INDEX('Unique Asset List'!$CN$4:$CT$100,MATCH($B20,'Unique Asset List'!$B$4:$B$100,0),MATCH($C$1,'Unique Asset List'!$CN$3:$CT$3,0))</f>
        <v>0.12</v>
      </c>
      <c r="AF20" s="376" t="n">
        <f aca="false">INDEX('Unique Asset List'!$CU$4:$DA$100,MATCH($B20,'Unique Asset List'!$B$4:$B$100,0),MATCH($C$1,'Unique Asset List'!$CU$3:$DA$3,0))</f>
        <v>0.38</v>
      </c>
      <c r="AG20" s="376" t="n">
        <f aca="false">INDEX('Unique Asset List'!$BZ$4:$CF$100,MATCH($B20,'Unique Asset List'!$B$4:$B$100,0),MATCH($C$1,'Unique Asset List'!$BZ$3:$CF$3,0))</f>
        <v>0.12</v>
      </c>
      <c r="AH20" s="376" t="n">
        <f aca="false">INDEX('Unique Asset List'!$CG$4:$CM$100,MATCH($B20,'Unique Asset List'!$B$4:$B$100,0),MATCH($C$1,'Unique Asset List'!$CG$3:$CM$3,0))</f>
        <v>0.38</v>
      </c>
      <c r="AI20" s="377" t="n">
        <v>0.961879633498678</v>
      </c>
      <c r="AJ20" s="376" t="n">
        <f aca="false">INDEX('Unique Asset List'!$BL$4:$BR$100,MATCH($B20,'Unique Asset List'!$B$4:$B$100,0),MATCH($C$1,'Unique Asset List'!$BL$3:$BR$3,0))</f>
        <v>2.12520094307601</v>
      </c>
      <c r="AK20" s="376" t="n">
        <f aca="false">INDEX('Unique Asset List'!$BS$4:$BY$100,MATCH($B20,'Unique Asset List'!$B$4:$B$100,0),MATCH($C$1,'Unique Asset List'!$BS$3:$BY$3,0))</f>
        <v>-1.71696457934415</v>
      </c>
      <c r="AL20" s="39" t="n">
        <v>169</v>
      </c>
      <c r="AM20" s="378" t="n">
        <f aca="false">INDEX(Simulation!$B$6:$H$6,MATCH($A20,Simulation!$B$1:$H$1,0))*(1+AN20)^((DATE(X20,Y20,15)-DATE(2017,1,15))/365.5)</f>
        <v>3.5</v>
      </c>
      <c r="AN20" s="379" t="n">
        <v>0</v>
      </c>
      <c r="AO20" s="380" t="n">
        <v>0.1</v>
      </c>
      <c r="AP20" s="377" t="n">
        <v>0.82</v>
      </c>
      <c r="AQ20" s="379" t="n">
        <v>0</v>
      </c>
      <c r="AR20" s="377" t="n">
        <f aca="false">AP20</f>
        <v>0.82</v>
      </c>
      <c r="AS20" s="381" t="n">
        <v>1</v>
      </c>
      <c r="AT20" s="382" t="n">
        <v>1</v>
      </c>
      <c r="AU20" s="382" t="n">
        <v>1</v>
      </c>
      <c r="AV20" s="382" t="n">
        <v>1</v>
      </c>
      <c r="AW20" s="382" t="n">
        <v>1</v>
      </c>
      <c r="AX20" s="382" t="n">
        <v>1</v>
      </c>
      <c r="AY20" s="382" t="n">
        <v>1</v>
      </c>
      <c r="AZ20" s="382" t="n">
        <v>1</v>
      </c>
      <c r="BA20" s="382" t="n">
        <v>1</v>
      </c>
      <c r="BB20" s="382" t="n">
        <v>1</v>
      </c>
      <c r="BC20" s="382" t="n">
        <v>1</v>
      </c>
      <c r="BD20" s="382" t="n">
        <f aca="false">INDEX('Unique Asset List'!$A$4:$A$76,MATCH(B20,'Unique Asset List'!$B$4:$B$76,0))</f>
        <v>74</v>
      </c>
      <c r="BE20" s="386" t="n">
        <f aca="false">IF(C20="",BH20/$BH$7,0)</f>
        <v>0.0459944458266824</v>
      </c>
      <c r="BF20" s="391" t="n">
        <f aca="false">INDEX('FR-Efficacy Acceptability'!$G$12:$G$52,MATCH('3'!$B20,'FR-Efficacy Acceptability'!$B$12:$B$52,0))</f>
        <v>3</v>
      </c>
      <c r="BG20" s="386" t="n">
        <f aca="false">BF20/$BF$7</f>
        <v>0.0327510917030568</v>
      </c>
      <c r="BH20" s="392" t="n">
        <f aca="false">BG20^$X$4</f>
        <v>0.0139326018435423</v>
      </c>
    </row>
    <row r="21" customFormat="false" ht="15" hidden="false" customHeight="false" outlineLevel="0" collapsed="false">
      <c r="A21" s="39" t="str">
        <f aca="false">$C$1</f>
        <v>FR</v>
      </c>
      <c r="B21" s="39" t="s">
        <v>37</v>
      </c>
      <c r="C21" s="372"/>
      <c r="D21" s="39" t="s">
        <v>577</v>
      </c>
      <c r="E21" s="39"/>
      <c r="F21" s="39" t="str">
        <f aca="false">INDEX('Unique Asset List'!$D$4:$D$59,MATCH(B21,_CompoundList,0))</f>
        <v>Launched</v>
      </c>
      <c r="G21" s="373" t="n">
        <v>0</v>
      </c>
      <c r="H21" s="39" t="n">
        <v>2018</v>
      </c>
      <c r="I21" s="39" t="n">
        <v>6</v>
      </c>
      <c r="J21" s="374" t="n">
        <f aca="false">INDEX(PTRS!$D$6:$D$12,MATCH('3'!$F21,PTRS!$B$6:$B$12,0))</f>
        <v>1</v>
      </c>
      <c r="K21" s="186" t="n">
        <f aca="false">INDEX('Unique Asset List'!$I$4:$R$59,MATCH($B21,'Unique Asset List'!$B$4:$B$59,0),MATCH(K$8,'Unique Asset List'!$I$3:$R$3,0))</f>
        <v>1</v>
      </c>
      <c r="L21" s="186" t="n">
        <f aca="false">INDEX('Unique Asset List'!$I$4:$R$59,MATCH($B21,'Unique Asset List'!$B$4:$B$59,0),MATCH(L$8,'Unique Asset List'!$I$3:$R$3,0))</f>
        <v>1</v>
      </c>
      <c r="M21" s="186" t="n">
        <v>0.585</v>
      </c>
      <c r="N21" s="186" t="n">
        <f aca="false">INDEX('Unique Asset List'!$I$4:$R$59,MATCH($B21,'Unique Asset List'!$B$4:$B$59,0),MATCH(N$8,'Unique Asset List'!$I$3:$R$3,0))</f>
        <v>1</v>
      </c>
      <c r="O21" s="186" t="n">
        <f aca="false">INDEX('Unique Asset List'!$I$4:$R$59,MATCH($B21,'Unique Asset List'!$B$4:$B$59,0),MATCH(O$8,'Unique Asset List'!$I$3:$R$3,0))</f>
        <v>1</v>
      </c>
      <c r="P21" s="186" t="n">
        <f aca="false">INDEX('Unique Asset List'!$I$4:$R$59,MATCH($B21,'Unique Asset List'!$B$4:$B$59,0),MATCH(P$8,'Unique Asset List'!$I$3:$R$3,0))</f>
        <v>1</v>
      </c>
      <c r="Q21" s="186" t="n">
        <f aca="false">INDEX('Unique Asset List'!$I$4:$R$59,MATCH($B21,'Unique Asset List'!$B$4:$B$59,0),MATCH(Q$8,'Unique Asset List'!$I$3:$R$3,0))</f>
        <v>1</v>
      </c>
      <c r="R21" s="186" t="n">
        <f aca="false">INDEX('Unique Asset List'!$I$4:$R$59,MATCH($B21,'Unique Asset List'!$B$4:$B$59,0),MATCH(R$8,'Unique Asset List'!$I$3:$R$3,0))</f>
        <v>1</v>
      </c>
      <c r="S21" s="186" t="n">
        <f aca="false">INDEX('Unique Asset List'!$I$4:$R$59,MATCH($B21,'Unique Asset List'!$B$4:$B$59,0),MATCH(S$8,'Unique Asset List'!$I$3:$R$3,0))</f>
        <v>1</v>
      </c>
      <c r="T21" s="186"/>
      <c r="U21" s="186" t="n">
        <f aca="false">BE21/$BE$7</f>
        <v>0.329846134036224</v>
      </c>
      <c r="V21" s="186" t="n">
        <v>0.61</v>
      </c>
      <c r="W21" s="39" t="str">
        <f aca="false">INDEX('Unique Asset List'!$C$4:$C$76,MATCH(B21,'Unique Asset List'!$B$4:$B$76,0))</f>
        <v>NMDA</v>
      </c>
      <c r="X21" s="39" t="n">
        <f aca="false">INDEX('Unique Asset List'!$AC$4:$AI$100,MATCH($B21,'Unique Asset List'!$B$4:$B$100,0),MATCH($C$1,'Unique Asset List'!$AC$3:$AI$3,0))</f>
        <v>2020</v>
      </c>
      <c r="Y21" s="39" t="n">
        <f aca="false">INDEX('Unique Asset List'!$AJ$4:$AP$100,MATCH($B21,'Unique Asset List'!$B$4:$B$100,0),MATCH($C$1,'Unique Asset List'!$AJ$3:$AP$3,0))</f>
        <v>11.0000000000009</v>
      </c>
      <c r="Z21" s="39" t="n">
        <f aca="false">INDEX('Unique Asset List'!$AX$4:$BD$100,MATCH($B21,'Unique Asset List'!$B$4:$B$100,0),MATCH($C$1,'Unique Asset List'!$AX$3:$BD$3,0))</f>
        <v>2031</v>
      </c>
      <c r="AA21" s="39" t="n">
        <f aca="false">INDEX('Unique Asset List'!$BE$4:$BK$100,MATCH($B21,'Unique Asset List'!$B$4:$B$100,0),MATCH($C$1,'Unique Asset List'!$BE$3:$BK$3,0))</f>
        <v>1</v>
      </c>
      <c r="AB21" s="375" t="n">
        <f aca="false">INDEX('FR-Efficacy Acceptability'!$C$12:$C$52,MATCH($B21,'FR-Efficacy Acceptability'!$B$12:$B$52,0))</f>
        <v>2.5977888</v>
      </c>
      <c r="AC21" s="375" t="n">
        <f aca="false">INDEX('FR-Efficacy Acceptability'!$E$12:$E$52,MATCH($B21,'FR-Efficacy Acceptability'!$B$12:$B$52,0))</f>
        <v>1.1739019</v>
      </c>
      <c r="AD21" s="375" t="n">
        <f aca="false">INDEX('FR-Efficacy Acceptability'!$F$12:$F$52,MATCH($B21,'FR-Efficacy Acceptability'!$B$12:$B$52,0))</f>
        <v>0.23967849466</v>
      </c>
      <c r="AE21" s="376" t="n">
        <v>0.01</v>
      </c>
      <c r="AF21" s="376" t="n">
        <v>1</v>
      </c>
      <c r="AG21" s="376" t="n">
        <v>0.01</v>
      </c>
      <c r="AH21" s="376" t="n">
        <v>1</v>
      </c>
      <c r="AI21" s="377" t="n">
        <v>0.961879633498678</v>
      </c>
      <c r="AJ21" s="376" t="n">
        <f aca="false">INDEX('Unique Asset List'!$BL$4:$BR$100,MATCH($B21,'Unique Asset List'!$B$4:$B$100,0),MATCH($C$1,'Unique Asset List'!$BL$3:$BR$3,0))</f>
        <v>2.12520094307601</v>
      </c>
      <c r="AK21" s="376" t="n">
        <f aca="false">INDEX('Unique Asset List'!$BS$4:$BY$100,MATCH($B21,'Unique Asset List'!$B$4:$B$100,0),MATCH($C$1,'Unique Asset List'!$BS$3:$BY$3,0))</f>
        <v>-1.71696457934415</v>
      </c>
      <c r="AL21" s="39" t="n">
        <v>184.205607476636</v>
      </c>
      <c r="AM21" s="378" t="n">
        <f aca="false">'SPRAVATO Assumptions'!O22</f>
        <v>48.5105753424657</v>
      </c>
      <c r="AN21" s="379" t="n">
        <v>0</v>
      </c>
      <c r="AO21" s="380" t="n">
        <v>0.1</v>
      </c>
      <c r="AP21" s="377" t="n">
        <v>0.82</v>
      </c>
      <c r="AQ21" s="379" t="n">
        <v>0</v>
      </c>
      <c r="AR21" s="377" t="n">
        <f aca="false">AP21</f>
        <v>0.82</v>
      </c>
      <c r="AS21" s="381" t="n">
        <v>0.323403835616438</v>
      </c>
      <c r="AT21" s="382" t="n">
        <f aca="false">INDEX('Unique Asset List'!S$4:S$59,MATCH($B21,_CompoundList,0))</f>
        <v>1</v>
      </c>
      <c r="AU21" s="382" t="n">
        <f aca="false">INDEX('Unique Asset List'!T$4:T$59,MATCH($B21,_CompoundList,0))</f>
        <v>1</v>
      </c>
      <c r="AV21" s="382" t="n">
        <f aca="false">INDEX('Unique Asset List'!U$4:U$59,MATCH($B21,_CompoundList,0))</f>
        <v>1</v>
      </c>
      <c r="AW21" s="382" t="n">
        <f aca="false">INDEX('Unique Asset List'!V$4:V$59,MATCH($B21,_CompoundList,0))</f>
        <v>1</v>
      </c>
      <c r="AX21" s="382" t="n">
        <f aca="false">INDEX('Unique Asset List'!W$4:W$59,MATCH($B21,_CompoundList,0))</f>
        <v>1</v>
      </c>
      <c r="AY21" s="382" t="n">
        <f aca="false">INDEX('Unique Asset List'!X$4:X$59,MATCH($B21,_CompoundList,0))</f>
        <v>1</v>
      </c>
      <c r="AZ21" s="382" t="n">
        <f aca="false">INDEX('Unique Asset List'!Y$4:Y$59,MATCH($B21,_CompoundList,0))</f>
        <v>1</v>
      </c>
      <c r="BA21" s="382" t="n">
        <f aca="false">INDEX('Unique Asset List'!Z$4:Z$59,MATCH($B21,_CompoundList,0))</f>
        <v>1</v>
      </c>
      <c r="BB21" s="382" t="n">
        <f aca="false">INDEX('Unique Asset List'!AA$4:AA$59,MATCH($B21,_CompoundList,0))</f>
        <v>1</v>
      </c>
      <c r="BC21" s="382" t="n">
        <f aca="false">INDEX('Unique Asset List'!AB$4:AB$59,MATCH($B21,_CompoundList,0))</f>
        <v>1</v>
      </c>
      <c r="BD21" s="382" t="n">
        <f aca="false">INDEX('Unique Asset List'!$A$4:$A$76,MATCH(B21,'Unique Asset List'!$B$4:$B$76,0))</f>
        <v>8</v>
      </c>
      <c r="BE21" s="386" t="n">
        <f aca="false">IF(C21="",BH21/$BH$7,0)</f>
        <v>0.0177404187463031</v>
      </c>
      <c r="BF21" s="391" t="n">
        <f aca="false">INDEX('FR-Efficacy Acceptability'!$G$12:$G$52,MATCH('3'!$B21,'FR-Efficacy Acceptability'!$B$12:$B$52,0))</f>
        <v>1.4</v>
      </c>
      <c r="BG21" s="386" t="n">
        <f aca="false">BF21/$BF$7</f>
        <v>0.0152838427947598</v>
      </c>
      <c r="BH21" s="392" t="n">
        <f aca="false">BG21^$X$4</f>
        <v>0.00537391388215326</v>
      </c>
    </row>
    <row r="22" customFormat="false" ht="15" hidden="false" customHeight="false" outlineLevel="0" collapsed="false">
      <c r="A22" s="39" t="str">
        <f aca="false">$C$1</f>
        <v>FR</v>
      </c>
      <c r="B22" s="39" t="s">
        <v>14</v>
      </c>
      <c r="C22" s="372"/>
      <c r="D22" s="39" t="s">
        <v>584</v>
      </c>
      <c r="E22" s="39"/>
      <c r="F22" s="39" t="str">
        <f aca="false">INDEX('Unique Asset List'!$D$4:$D$59,MATCH(B22,_CompoundList,0))</f>
        <v>Ph3</v>
      </c>
      <c r="G22" s="373" t="n">
        <v>0</v>
      </c>
      <c r="H22" s="39" t="n">
        <v>2018</v>
      </c>
      <c r="I22" s="39" t="n">
        <v>6</v>
      </c>
      <c r="J22" s="374" t="n">
        <f aca="false">INDEX(PTRS!$D$6:$D$12,MATCH('3'!$F22,PTRS!$B$6:$B$12,0))</f>
        <v>0.585</v>
      </c>
      <c r="K22" s="186" t="n">
        <f aca="false">INDEX('Unique Asset List'!$I$4:$R$59,MATCH($B22,'Unique Asset List'!$B$4:$B$59,0),MATCH(K$8,'Unique Asset List'!$I$3:$R$3,0))</f>
        <v>0</v>
      </c>
      <c r="L22" s="186" t="n">
        <f aca="false">INDEX('Unique Asset List'!$I$4:$R$59,MATCH($B22,'Unique Asset List'!$B$4:$B$59,0),MATCH(L$8,'Unique Asset List'!$I$3:$R$3,0))</f>
        <v>0</v>
      </c>
      <c r="M22" s="186" t="n">
        <v>0.195</v>
      </c>
      <c r="N22" s="186" t="n">
        <f aca="false">INDEX('Unique Asset List'!$I$4:$R$59,MATCH($B22,'Unique Asset List'!$B$4:$B$59,0),MATCH(N$8,'Unique Asset List'!$I$3:$R$3,0))</f>
        <v>0.585</v>
      </c>
      <c r="O22" s="186" t="n">
        <f aca="false">INDEX('Unique Asset List'!$I$4:$R$59,MATCH($B22,'Unique Asset List'!$B$4:$B$59,0),MATCH(O$8,'Unique Asset List'!$I$3:$R$3,0))</f>
        <v>0.585</v>
      </c>
      <c r="P22" s="186" t="n">
        <f aca="false">INDEX('Unique Asset List'!$I$4:$R$59,MATCH($B22,'Unique Asset List'!$B$4:$B$59,0),MATCH(P$8,'Unique Asset List'!$I$3:$R$3,0))</f>
        <v>0.585</v>
      </c>
      <c r="Q22" s="186" t="n">
        <f aca="false">INDEX('Unique Asset List'!$I$4:$R$59,MATCH($B22,'Unique Asset List'!$B$4:$B$59,0),MATCH(Q$8,'Unique Asset List'!$I$3:$R$3,0))</f>
        <v>0.585</v>
      </c>
      <c r="R22" s="186" t="n">
        <f aca="false">INDEX('Unique Asset List'!$I$4:$R$59,MATCH($B22,'Unique Asset List'!$B$4:$B$59,0),MATCH(R$8,'Unique Asset List'!$I$3:$R$3,0))</f>
        <v>0.585</v>
      </c>
      <c r="S22" s="186" t="n">
        <f aca="false">INDEX('Unique Asset List'!$I$4:$R$59,MATCH($B22,'Unique Asset List'!$B$4:$B$59,0),MATCH(S$8,'Unique Asset List'!$I$3:$R$3,0))</f>
        <v>0</v>
      </c>
      <c r="T22" s="186"/>
      <c r="U22" s="186" t="n">
        <f aca="false">BE22/$BE$7</f>
        <v>0.855170915637559</v>
      </c>
      <c r="V22" s="186" t="n">
        <v>1</v>
      </c>
      <c r="W22" s="39" t="str">
        <f aca="false">INDEX('Unique Asset List'!$C$4:$C$76,MATCH(B22,'Unique Asset List'!$B$4:$B$76,0))</f>
        <v>ATAD</v>
      </c>
      <c r="X22" s="39" t="n">
        <f aca="false">INDEX('Unique Asset List'!$AC$4:$AI$100,MATCH($B22,'Unique Asset List'!$B$4:$B$100,0),MATCH($C$1,'Unique Asset List'!$AC$3:$AI$3,0))</f>
        <v>2024</v>
      </c>
      <c r="Y22" s="39" t="n">
        <f aca="false">INDEX('Unique Asset List'!$AJ$4:$AP$100,MATCH($B22,'Unique Asset List'!$B$4:$B$100,0),MATCH($C$1,'Unique Asset List'!$AJ$3:$AP$3,0))</f>
        <v>0.999999999999091</v>
      </c>
      <c r="Z22" s="39" t="n">
        <f aca="false">INDEX('Unique Asset List'!$AX$4:$BD$100,MATCH($B22,'Unique Asset List'!$B$4:$B$100,0),MATCH($C$1,'Unique Asset List'!$AX$3:$BD$3,0))</f>
        <v>2032</v>
      </c>
      <c r="AA22" s="39" t="n">
        <f aca="false">INDEX('Unique Asset List'!$BE$4:$BK$100,MATCH($B22,'Unique Asset List'!$B$4:$B$100,0),MATCH($C$1,'Unique Asset List'!$BE$3:$BK$3,0))</f>
        <v>1</v>
      </c>
      <c r="AB22" s="375" t="n">
        <f aca="false">INDEX('FR-Efficacy Acceptability'!$C$12:$C$52,MATCH($B22,'FR-Efficacy Acceptability'!$B$12:$B$52,0))</f>
        <v>1.8421798</v>
      </c>
      <c r="AC22" s="375" t="n">
        <f aca="false">INDEX('FR-Efficacy Acceptability'!$E$12:$E$52,MATCH($B22,'FR-Efficacy Acceptability'!$B$12:$B$52,0))</f>
        <v>1.0223983</v>
      </c>
      <c r="AD22" s="375" t="n">
        <f aca="false">INDEX('FR-Efficacy Acceptability'!$F$12:$F$52,MATCH($B22,'FR-Efficacy Acceptability'!$B$12:$B$52,0))</f>
        <v>0.26229095354</v>
      </c>
      <c r="AE22" s="376" t="n">
        <f aca="false">INDEX('Unique Asset List'!$CN$4:$CT$100,MATCH($B22,'Unique Asset List'!$B$4:$B$100,0),MATCH($C$1,'Unique Asset List'!$CN$3:$CT$3,0))</f>
        <v>0.12</v>
      </c>
      <c r="AF22" s="376" t="n">
        <f aca="false">INDEX('Unique Asset List'!$CU$4:$DA$100,MATCH($B22,'Unique Asset List'!$B$4:$B$100,0),MATCH($C$1,'Unique Asset List'!$CU$3:$DA$3,0))</f>
        <v>0.38</v>
      </c>
      <c r="AG22" s="376" t="n">
        <f aca="false">INDEX('Unique Asset List'!$BZ$4:$CF$100,MATCH($B22,'Unique Asset List'!$B$4:$B$100,0),MATCH($C$1,'Unique Asset List'!$BZ$3:$CF$3,0))</f>
        <v>0.12</v>
      </c>
      <c r="AH22" s="376" t="n">
        <f aca="false">INDEX('Unique Asset List'!$CG$4:$CM$100,MATCH($B22,'Unique Asset List'!$B$4:$B$100,0),MATCH($C$1,'Unique Asset List'!$CG$3:$CM$3,0))</f>
        <v>0.38</v>
      </c>
      <c r="AI22" s="377" t="n">
        <v>0.961879633498678</v>
      </c>
      <c r="AJ22" s="376" t="n">
        <f aca="false">INDEX('Unique Asset List'!$BL$4:$BR$100,MATCH($B22,'Unique Asset List'!$B$4:$B$100,0),MATCH($C$1,'Unique Asset List'!$BL$3:$BR$3,0))</f>
        <v>2.12520094307601</v>
      </c>
      <c r="AK22" s="376" t="n">
        <f aca="false">INDEX('Unique Asset List'!$BS$4:$BY$100,MATCH($B22,'Unique Asset List'!$B$4:$B$100,0),MATCH($C$1,'Unique Asset List'!$BS$3:$BY$3,0))</f>
        <v>-1.71696457934415</v>
      </c>
      <c r="AL22" s="39" t="n">
        <v>169</v>
      </c>
      <c r="AM22" s="378" t="n">
        <f aca="false">INDEX(Simulation!$B$6:$H$6,MATCH($A22,Simulation!$B$1:$H$1,0))*(1+AN22)^((DATE(X22,Y22,15)-DATE(2017,1,15))/365.5)</f>
        <v>3.5</v>
      </c>
      <c r="AN22" s="379" t="n">
        <v>0</v>
      </c>
      <c r="AO22" s="380" t="n">
        <v>0.1</v>
      </c>
      <c r="AP22" s="377" t="n">
        <v>0.82</v>
      </c>
      <c r="AQ22" s="379" t="n">
        <v>0</v>
      </c>
      <c r="AR22" s="377" t="n">
        <f aca="false">AP22</f>
        <v>0.82</v>
      </c>
      <c r="AS22" s="381" t="n">
        <v>1</v>
      </c>
      <c r="AT22" s="382" t="n">
        <f aca="false">INDEX('Unique Asset List'!S$4:S$59,MATCH($B22,_CompoundList,0))</f>
        <v>0</v>
      </c>
      <c r="AU22" s="382" t="n">
        <f aca="false">INDEX('Unique Asset List'!T$4:T$59,MATCH($B22,_CompoundList,0))</f>
        <v>0</v>
      </c>
      <c r="AV22" s="382" t="n">
        <f aca="false">INDEX('Unique Asset List'!U$4:U$59,MATCH($B22,_CompoundList,0))</f>
        <v>0</v>
      </c>
      <c r="AW22" s="382" t="n">
        <f aca="false">INDEX('Unique Asset List'!V$4:V$59,MATCH($B22,_CompoundList,0))</f>
        <v>0</v>
      </c>
      <c r="AX22" s="382" t="n">
        <f aca="false">INDEX('Unique Asset List'!W$4:W$59,MATCH($B22,_CompoundList,0))</f>
        <v>1</v>
      </c>
      <c r="AY22" s="382" t="n">
        <f aca="false">INDEX('Unique Asset List'!X$4:X$59,MATCH($B22,_CompoundList,0))</f>
        <v>1</v>
      </c>
      <c r="AZ22" s="382" t="n">
        <f aca="false">INDEX('Unique Asset List'!Y$4:Y$59,MATCH($B22,_CompoundList,0))</f>
        <v>0</v>
      </c>
      <c r="BA22" s="382" t="n">
        <f aca="false">INDEX('Unique Asset List'!Z$4:Z$59,MATCH($B22,_CompoundList,0))</f>
        <v>1</v>
      </c>
      <c r="BB22" s="382" t="n">
        <f aca="false">INDEX('Unique Asset List'!AA$4:AA$59,MATCH($B22,_CompoundList,0))</f>
        <v>0</v>
      </c>
      <c r="BC22" s="382" t="n">
        <f aca="false">INDEX('Unique Asset List'!AB$4:AB$59,MATCH($B22,_CompoundList,0))</f>
        <v>0</v>
      </c>
      <c r="BD22" s="382" t="n">
        <f aca="false">INDEX('Unique Asset List'!$A$4:$A$76,MATCH(B22,'Unique Asset List'!$B$4:$B$76,0))</f>
        <v>5</v>
      </c>
      <c r="BE22" s="386" t="n">
        <f aca="false">IF(C22="",BH22/$BH$7,0)</f>
        <v>0.0459944458266824</v>
      </c>
      <c r="BF22" s="391" t="n">
        <f aca="false">INDEX('FR-Efficacy Acceptability'!$G$12:$G$52,MATCH('3'!$B22,'FR-Efficacy Acceptability'!$B$12:$B$52,0))</f>
        <v>3</v>
      </c>
      <c r="BG22" s="386" t="n">
        <f aca="false">BF22/$BF$7</f>
        <v>0.0327510917030568</v>
      </c>
      <c r="BH22" s="392" t="n">
        <f aca="false">BG22^$X$4</f>
        <v>0.0139326018435423</v>
      </c>
    </row>
    <row r="23" customFormat="false" ht="15" hidden="false" customHeight="false" outlineLevel="0" collapsed="false">
      <c r="A23" s="39" t="str">
        <f aca="false">$C$1</f>
        <v>FR</v>
      </c>
      <c r="B23" s="39" t="s">
        <v>12</v>
      </c>
      <c r="C23" s="372"/>
      <c r="D23" s="39" t="s">
        <v>582</v>
      </c>
      <c r="E23" s="39"/>
      <c r="F23" s="39" t="str">
        <f aca="false">INDEX('Unique Asset List'!$D$4:$D$59,MATCH(B23,_CompoundList,0))</f>
        <v>Ph2b</v>
      </c>
      <c r="G23" s="373" t="n">
        <v>0</v>
      </c>
      <c r="H23" s="39" t="n">
        <v>2018</v>
      </c>
      <c r="I23" s="39" t="n">
        <v>6</v>
      </c>
      <c r="J23" s="374" t="n">
        <f aca="false">INDEX(PTRS!$D$6:$D$12,MATCH('3'!$F23,PTRS!$B$6:$B$12,0))</f>
        <v>0.4095</v>
      </c>
      <c r="K23" s="186" t="n">
        <f aca="false">INDEX('Unique Asset List'!$I$4:$R$59,MATCH($B23,'Unique Asset List'!$B$4:$B$59,0),MATCH(K$8,'Unique Asset List'!$I$3:$R$3,0))</f>
        <v>0</v>
      </c>
      <c r="L23" s="186" t="n">
        <f aca="false">INDEX('Unique Asset List'!$I$4:$R$59,MATCH($B23,'Unique Asset List'!$B$4:$B$59,0),MATCH(L$8,'Unique Asset List'!$I$3:$R$3,0))</f>
        <v>0</v>
      </c>
      <c r="M23" s="186" t="n">
        <v>0.1365</v>
      </c>
      <c r="N23" s="186" t="n">
        <f aca="false">INDEX('Unique Asset List'!$I$4:$R$59,MATCH($B23,'Unique Asset List'!$B$4:$B$59,0),MATCH(N$8,'Unique Asset List'!$I$3:$R$3,0))</f>
        <v>0.4095</v>
      </c>
      <c r="O23" s="186" t="n">
        <f aca="false">INDEX('Unique Asset List'!$I$4:$R$59,MATCH($B23,'Unique Asset List'!$B$4:$B$59,0),MATCH(O$8,'Unique Asset List'!$I$3:$R$3,0))</f>
        <v>0.4095</v>
      </c>
      <c r="P23" s="186" t="n">
        <f aca="false">INDEX('Unique Asset List'!$I$4:$R$59,MATCH($B23,'Unique Asset List'!$B$4:$B$59,0),MATCH(P$8,'Unique Asset List'!$I$3:$R$3,0))</f>
        <v>0.4095</v>
      </c>
      <c r="Q23" s="186" t="n">
        <f aca="false">INDEX('Unique Asset List'!$I$4:$R$59,MATCH($B23,'Unique Asset List'!$B$4:$B$59,0),MATCH(Q$8,'Unique Asset List'!$I$3:$R$3,0))</f>
        <v>0.4095</v>
      </c>
      <c r="R23" s="186" t="n">
        <f aca="false">INDEX('Unique Asset List'!$I$4:$R$59,MATCH($B23,'Unique Asset List'!$B$4:$B$59,0),MATCH(R$8,'Unique Asset List'!$I$3:$R$3,0))</f>
        <v>0.4095</v>
      </c>
      <c r="S23" s="186" t="n">
        <f aca="false">INDEX('Unique Asset List'!$I$4:$R$59,MATCH($B23,'Unique Asset List'!$B$4:$B$59,0),MATCH(S$8,'Unique Asset List'!$I$3:$R$3,0))</f>
        <v>0</v>
      </c>
      <c r="T23" s="186"/>
      <c r="U23" s="186" t="n">
        <f aca="false">BE23/$BE$7</f>
        <v>0.855170915637559</v>
      </c>
      <c r="V23" s="186" t="n">
        <v>1</v>
      </c>
      <c r="W23" s="39" t="str">
        <f aca="false">INDEX('Unique Asset List'!$C$4:$C$76,MATCH(B23,'Unique Asset List'!$B$4:$B$76,0))</f>
        <v>NMDA</v>
      </c>
      <c r="X23" s="39" t="n">
        <f aca="false">INDEX('Unique Asset List'!$AC$4:$AI$100,MATCH($B23,'Unique Asset List'!$B$4:$B$100,0),MATCH($C$1,'Unique Asset List'!$AC$3:$AI$3,0))</f>
        <v>2025</v>
      </c>
      <c r="Y23" s="39" t="n">
        <f aca="false">INDEX('Unique Asset List'!$AJ$4:$AP$100,MATCH($B23,'Unique Asset List'!$B$4:$B$100,0),MATCH($C$1,'Unique Asset List'!$AJ$3:$AP$3,0))</f>
        <v>3</v>
      </c>
      <c r="Z23" s="39" t="n">
        <f aca="false">INDEX('Unique Asset List'!$AX$4:$BD$100,MATCH($B23,'Unique Asset List'!$B$4:$B$100,0),MATCH($C$1,'Unique Asset List'!$AX$3:$BD$3,0))</f>
        <v>2033</v>
      </c>
      <c r="AA23" s="39" t="n">
        <f aca="false">INDEX('Unique Asset List'!$BE$4:$BK$100,MATCH($B23,'Unique Asset List'!$B$4:$B$100,0),MATCH($C$1,'Unique Asset List'!$BE$3:$BK$3,0))</f>
        <v>3</v>
      </c>
      <c r="AB23" s="375" t="n">
        <f aca="false">INDEX('FR-Efficacy Acceptability'!$C$12:$C$52,MATCH($B23,'FR-Efficacy Acceptability'!$B$12:$B$52,0))</f>
        <v>2.090078</v>
      </c>
      <c r="AC23" s="375" t="n">
        <f aca="false">INDEX('FR-Efficacy Acceptability'!$E$12:$E$52,MATCH($B23,'FR-Efficacy Acceptability'!$B$12:$B$52,0))</f>
        <v>0.9341216</v>
      </c>
      <c r="AD23" s="375" t="n">
        <f aca="false">INDEX('FR-Efficacy Acceptability'!$F$12:$F$52,MATCH($B23,'FR-Efficacy Acceptability'!$B$12:$B$52,0))</f>
        <v>0.38188783578</v>
      </c>
      <c r="AE23" s="376" t="n">
        <f aca="false">INDEX('Unique Asset List'!$CN$4:$CT$100,MATCH($B23,'Unique Asset List'!$B$4:$B$100,0),MATCH($C$1,'Unique Asset List'!$CN$3:$CT$3,0))</f>
        <v>0.17</v>
      </c>
      <c r="AF23" s="376" t="n">
        <f aca="false">INDEX('Unique Asset List'!$CU$4:$DA$100,MATCH($B23,'Unique Asset List'!$B$4:$B$100,0),MATCH($C$1,'Unique Asset List'!$CU$3:$DA$3,0))</f>
        <v>0.33</v>
      </c>
      <c r="AG23" s="376" t="n">
        <f aca="false">INDEX('Unique Asset List'!$BZ$4:$CF$100,MATCH($B23,'Unique Asset List'!$B$4:$B$100,0),MATCH($C$1,'Unique Asset List'!$BZ$3:$CF$3,0))</f>
        <v>0.17</v>
      </c>
      <c r="AH23" s="376" t="n">
        <f aca="false">INDEX('Unique Asset List'!$CG$4:$CM$100,MATCH($B23,'Unique Asset List'!$B$4:$B$100,0),MATCH($C$1,'Unique Asset List'!$CG$3:$CM$3,0))</f>
        <v>0.33</v>
      </c>
      <c r="AI23" s="377" t="n">
        <v>0.961879633498678</v>
      </c>
      <c r="AJ23" s="376" t="n">
        <f aca="false">INDEX('Unique Asset List'!$BL$4:$BR$100,MATCH($B23,'Unique Asset List'!$B$4:$B$100,0),MATCH($C$1,'Unique Asset List'!$BL$3:$BR$3,0))</f>
        <v>2.12520094307601</v>
      </c>
      <c r="AK23" s="376" t="n">
        <f aca="false">INDEX('Unique Asset List'!$BS$4:$BY$100,MATCH($B23,'Unique Asset List'!$B$4:$B$100,0),MATCH($C$1,'Unique Asset List'!$BS$3:$BY$3,0))</f>
        <v>-1.71696457934415</v>
      </c>
      <c r="AL23" s="39" t="n">
        <v>169</v>
      </c>
      <c r="AM23" s="378" t="n">
        <f aca="false">INDEX(Simulation!$B$6:$H$6,MATCH($A23,Simulation!$B$1:$H$1,0))*(1+AN23)^((DATE(X23,Y23,15)-DATE(2017,1,15))/365.5)</f>
        <v>3.5</v>
      </c>
      <c r="AN23" s="379" t="n">
        <v>0</v>
      </c>
      <c r="AO23" s="380" t="n">
        <v>0.1</v>
      </c>
      <c r="AP23" s="377" t="n">
        <v>0.82</v>
      </c>
      <c r="AQ23" s="379" t="n">
        <v>0</v>
      </c>
      <c r="AR23" s="377" t="n">
        <f aca="false">AP23</f>
        <v>0.82</v>
      </c>
      <c r="AS23" s="381" t="n">
        <v>1</v>
      </c>
      <c r="AT23" s="382" t="n">
        <f aca="false">INDEX('Unique Asset List'!S$4:S$59,MATCH($B23,_CompoundList,0))</f>
        <v>0</v>
      </c>
      <c r="AU23" s="382" t="n">
        <f aca="false">INDEX('Unique Asset List'!T$4:T$59,MATCH($B23,_CompoundList,0))</f>
        <v>0</v>
      </c>
      <c r="AV23" s="382" t="n">
        <f aca="false">INDEX('Unique Asset List'!U$4:U$59,MATCH($B23,_CompoundList,0))</f>
        <v>0</v>
      </c>
      <c r="AW23" s="382" t="n">
        <f aca="false">INDEX('Unique Asset List'!V$4:V$59,MATCH($B23,_CompoundList,0))</f>
        <v>0</v>
      </c>
      <c r="AX23" s="382" t="n">
        <f aca="false">INDEX('Unique Asset List'!W$4:W$59,MATCH($B23,_CompoundList,0))</f>
        <v>0</v>
      </c>
      <c r="AY23" s="382" t="n">
        <f aca="false">INDEX('Unique Asset List'!X$4:X$59,MATCH($B23,_CompoundList,0))</f>
        <v>1</v>
      </c>
      <c r="AZ23" s="382" t="n">
        <f aca="false">INDEX('Unique Asset List'!Y$4:Y$59,MATCH($B23,_CompoundList,0))</f>
        <v>1</v>
      </c>
      <c r="BA23" s="382" t="n">
        <f aca="false">INDEX('Unique Asset List'!Z$4:Z$59,MATCH($B23,_CompoundList,0))</f>
        <v>1</v>
      </c>
      <c r="BB23" s="382" t="n">
        <f aca="false">INDEX('Unique Asset List'!AA$4:AA$59,MATCH($B23,_CompoundList,0))</f>
        <v>1</v>
      </c>
      <c r="BC23" s="382" t="n">
        <f aca="false">INDEX('Unique Asset List'!AB$4:AB$59,MATCH($B23,_CompoundList,0))</f>
        <v>0</v>
      </c>
      <c r="BD23" s="382" t="n">
        <f aca="false">INDEX('Unique Asset List'!$A$4:$A$76,MATCH(B23,'Unique Asset List'!$B$4:$B$76,0))</f>
        <v>4</v>
      </c>
      <c r="BE23" s="386" t="n">
        <f aca="false">IF(C23="",BH23/$BH$7,0)</f>
        <v>0.0459944458266824</v>
      </c>
      <c r="BF23" s="391" t="n">
        <f aca="false">INDEX('FR-Efficacy Acceptability'!$G$12:$G$52,MATCH('3'!$B23,'FR-Efficacy Acceptability'!$B$12:$B$52,0))</f>
        <v>3</v>
      </c>
      <c r="BG23" s="386" t="n">
        <f aca="false">BF23/$BF$7</f>
        <v>0.0327510917030568</v>
      </c>
      <c r="BH23" s="392" t="n">
        <f aca="false">BG23^$X$4</f>
        <v>0.0139326018435423</v>
      </c>
    </row>
    <row r="24" customFormat="false" ht="15" hidden="false" customHeight="false" outlineLevel="0" collapsed="false">
      <c r="A24" s="39" t="str">
        <f aca="false">$C$1</f>
        <v>FR</v>
      </c>
      <c r="B24" s="39" t="s">
        <v>38</v>
      </c>
      <c r="C24" s="372"/>
      <c r="D24" s="39" t="s">
        <v>616</v>
      </c>
      <c r="E24" s="39"/>
      <c r="F24" s="39" t="str">
        <f aca="false">INDEX('Unique Asset List'!$D$4:$D$59,MATCH(B24,_CompoundList,0))</f>
        <v>Ph2a</v>
      </c>
      <c r="G24" s="373" t="n">
        <v>0</v>
      </c>
      <c r="H24" s="39" t="n">
        <v>2018</v>
      </c>
      <c r="I24" s="39" t="n">
        <v>6</v>
      </c>
      <c r="J24" s="374" t="n">
        <f aca="false">INDEX(PTRS!$D$6:$D$12,MATCH('3'!$F24,PTRS!$B$6:$B$12,0))</f>
        <v>0.1638</v>
      </c>
      <c r="K24" s="186" t="n">
        <f aca="false">INDEX('Unique Asset List'!$I$4:$R$59,MATCH($B24,'Unique Asset List'!$B$4:$B$59,0),MATCH(K$8,'Unique Asset List'!$I$3:$R$3,0))</f>
        <v>0</v>
      </c>
      <c r="L24" s="186" t="n">
        <f aca="false">INDEX('Unique Asset List'!$I$4:$R$59,MATCH($B24,'Unique Asset List'!$B$4:$B$59,0),MATCH(L$8,'Unique Asset List'!$I$3:$R$3,0))</f>
        <v>0</v>
      </c>
      <c r="M24" s="186" t="n">
        <v>0.0546</v>
      </c>
      <c r="N24" s="186" t="n">
        <f aca="false">INDEX('Unique Asset List'!$I$4:$R$59,MATCH($B24,'Unique Asset List'!$B$4:$B$59,0),MATCH(N$8,'Unique Asset List'!$I$3:$R$3,0))</f>
        <v>0.1638</v>
      </c>
      <c r="O24" s="186" t="n">
        <f aca="false">INDEX('Unique Asset List'!$I$4:$R$59,MATCH($B24,'Unique Asset List'!$B$4:$B$59,0),MATCH(O$8,'Unique Asset List'!$I$3:$R$3,0))</f>
        <v>0.1638</v>
      </c>
      <c r="P24" s="186" t="n">
        <f aca="false">INDEX('Unique Asset List'!$I$4:$R$59,MATCH($B24,'Unique Asset List'!$B$4:$B$59,0),MATCH(P$8,'Unique Asset List'!$I$3:$R$3,0))</f>
        <v>0.1638</v>
      </c>
      <c r="Q24" s="186" t="n">
        <f aca="false">INDEX('Unique Asset List'!$I$4:$R$59,MATCH($B24,'Unique Asset List'!$B$4:$B$59,0),MATCH(Q$8,'Unique Asset List'!$I$3:$R$3,0))</f>
        <v>0.1638</v>
      </c>
      <c r="R24" s="186" t="n">
        <f aca="false">INDEX('Unique Asset List'!$I$4:$R$59,MATCH($B24,'Unique Asset List'!$B$4:$B$59,0),MATCH(R$8,'Unique Asset List'!$I$3:$R$3,0))</f>
        <v>0.1638</v>
      </c>
      <c r="S24" s="186" t="n">
        <f aca="false">INDEX('Unique Asset List'!$I$4:$R$59,MATCH($B24,'Unique Asset List'!$B$4:$B$59,0),MATCH(S$8,'Unique Asset List'!$I$3:$R$3,0))</f>
        <v>1</v>
      </c>
      <c r="T24" s="186"/>
      <c r="U24" s="186" t="n">
        <f aca="false">BE24/$BE$7</f>
        <v>0.855170915637559</v>
      </c>
      <c r="V24" s="186" t="n">
        <v>1</v>
      </c>
      <c r="W24" s="39" t="str">
        <f aca="false">INDEX('Unique Asset List'!$C$4:$C$76,MATCH(B24,'Unique Asset List'!$B$4:$B$76,0))</f>
        <v>NMDA</v>
      </c>
      <c r="X24" s="39" t="n">
        <f aca="false">INDEX('Unique Asset List'!$AC$4:$AI$100,MATCH($B24,'Unique Asset List'!$B$4:$B$100,0),MATCH($C$1,'Unique Asset List'!$AC$3:$AI$3,0))</f>
        <v>2025</v>
      </c>
      <c r="Y24" s="39" t="n">
        <f aca="false">INDEX('Unique Asset List'!$AJ$4:$AP$100,MATCH($B24,'Unique Asset List'!$B$4:$B$100,0),MATCH($C$1,'Unique Asset List'!$AJ$3:$AP$3,0))</f>
        <v>6.99999999999909</v>
      </c>
      <c r="Z24" s="39" t="n">
        <f aca="false">INDEX('Unique Asset List'!$AX$4:$BD$100,MATCH($B24,'Unique Asset List'!$B$4:$B$100,0),MATCH($C$1,'Unique Asset List'!$AX$3:$BD$3,0))</f>
        <v>2034</v>
      </c>
      <c r="AA24" s="39" t="n">
        <f aca="false">INDEX('Unique Asset List'!$BE$4:$BK$100,MATCH($B24,'Unique Asset List'!$B$4:$B$100,0),MATCH($C$1,'Unique Asset List'!$BE$3:$BK$3,0))</f>
        <v>7</v>
      </c>
      <c r="AB24" s="375" t="n">
        <f aca="false">INDEX('FR-Efficacy Acceptability'!$C$12:$C$52,MATCH($B24,'FR-Efficacy Acceptability'!$B$12:$B$52,0))</f>
        <v>1.9658198</v>
      </c>
      <c r="AC24" s="375" t="n">
        <f aca="false">INDEX('FR-Efficacy Acceptability'!$E$12:$E$52,MATCH($B24,'FR-Efficacy Acceptability'!$B$12:$B$52,0))</f>
        <v>0.9341216</v>
      </c>
      <c r="AD24" s="375" t="n">
        <f aca="false">INDEX('FR-Efficacy Acceptability'!$F$12:$F$52,MATCH($B24,'FR-Efficacy Acceptability'!$B$12:$B$52,0))</f>
        <v>0.38188783578</v>
      </c>
      <c r="AE24" s="376" t="n">
        <f aca="false">INDEX('Unique Asset List'!$CN$4:$CT$100,MATCH($B24,'Unique Asset List'!$B$4:$B$100,0),MATCH($C$1,'Unique Asset List'!$CN$3:$CT$3,0))</f>
        <v>0.17</v>
      </c>
      <c r="AF24" s="376" t="n">
        <f aca="false">INDEX('Unique Asset List'!$CU$4:$DA$100,MATCH($B24,'Unique Asset List'!$B$4:$B$100,0),MATCH($C$1,'Unique Asset List'!$CU$3:$DA$3,0))</f>
        <v>0.33</v>
      </c>
      <c r="AG24" s="376" t="n">
        <f aca="false">INDEX('Unique Asset List'!$BZ$4:$CF$100,MATCH($B24,'Unique Asset List'!$B$4:$B$100,0),MATCH($C$1,'Unique Asset List'!$BZ$3:$CF$3,0))</f>
        <v>0.17</v>
      </c>
      <c r="AH24" s="376" t="n">
        <f aca="false">INDEX('Unique Asset List'!$CG$4:$CM$100,MATCH($B24,'Unique Asset List'!$B$4:$B$100,0),MATCH($C$1,'Unique Asset List'!$CG$3:$CM$3,0))</f>
        <v>0.33</v>
      </c>
      <c r="AI24" s="377" t="n">
        <v>0.961879633498678</v>
      </c>
      <c r="AJ24" s="376" t="n">
        <f aca="false">INDEX('Unique Asset List'!$BL$4:$BR$100,MATCH($B24,'Unique Asset List'!$B$4:$B$100,0),MATCH($C$1,'Unique Asset List'!$BL$3:$BR$3,0))</f>
        <v>2.12520094307601</v>
      </c>
      <c r="AK24" s="376" t="n">
        <f aca="false">INDEX('Unique Asset List'!$BS$4:$BY$100,MATCH($B24,'Unique Asset List'!$B$4:$B$100,0),MATCH($C$1,'Unique Asset List'!$BS$3:$BY$3,0))</f>
        <v>-1.71696457934415</v>
      </c>
      <c r="AL24" s="39" t="n">
        <v>169</v>
      </c>
      <c r="AM24" s="378" t="n">
        <f aca="false">INDEX(Simulation!$B$6:$H$6,MATCH($A24,Simulation!$B$1:$H$1,0))*(1+AN24)^((DATE(X24,Y24,15)-DATE(2017,1,15))/365.5)</f>
        <v>3.5</v>
      </c>
      <c r="AN24" s="379" t="n">
        <v>0</v>
      </c>
      <c r="AO24" s="380" t="n">
        <v>0.1</v>
      </c>
      <c r="AP24" s="377" t="n">
        <v>0.82</v>
      </c>
      <c r="AQ24" s="379" t="n">
        <v>0</v>
      </c>
      <c r="AR24" s="377" t="n">
        <f aca="false">AP24</f>
        <v>0.82</v>
      </c>
      <c r="AS24" s="381" t="n">
        <v>1</v>
      </c>
      <c r="AT24" s="382" t="n">
        <f aca="false">INDEX('Unique Asset List'!S$4:S$59,MATCH($B24,_CompoundList,0))</f>
        <v>0</v>
      </c>
      <c r="AU24" s="382" t="n">
        <f aca="false">INDEX('Unique Asset List'!T$4:T$59,MATCH($B24,_CompoundList,0))</f>
        <v>0</v>
      </c>
      <c r="AV24" s="382" t="n">
        <f aca="false">INDEX('Unique Asset List'!U$4:U$59,MATCH($B24,_CompoundList,0))</f>
        <v>0</v>
      </c>
      <c r="AW24" s="382" t="n">
        <f aca="false">INDEX('Unique Asset List'!V$4:V$59,MATCH($B24,_CompoundList,0))</f>
        <v>0</v>
      </c>
      <c r="AX24" s="382" t="n">
        <f aca="false">INDEX('Unique Asset List'!W$4:W$59,MATCH($B24,_CompoundList,0))</f>
        <v>0</v>
      </c>
      <c r="AY24" s="382" t="n">
        <f aca="false">INDEX('Unique Asset List'!X$4:X$59,MATCH($B24,_CompoundList,0))</f>
        <v>0</v>
      </c>
      <c r="AZ24" s="382" t="n">
        <f aca="false">INDEX('Unique Asset List'!Y$4:Y$59,MATCH($B24,_CompoundList,0))</f>
        <v>0</v>
      </c>
      <c r="BA24" s="382" t="n">
        <f aca="false">INDEX('Unique Asset List'!Z$4:Z$59,MATCH($B24,_CompoundList,0))</f>
        <v>1</v>
      </c>
      <c r="BB24" s="382" t="n">
        <f aca="false">INDEX('Unique Asset List'!AA$4:AA$59,MATCH($B24,_CompoundList,0))</f>
        <v>1</v>
      </c>
      <c r="BC24" s="382" t="n">
        <f aca="false">INDEX('Unique Asset List'!AB$4:AB$59,MATCH($B24,_CompoundList,0))</f>
        <v>0</v>
      </c>
      <c r="BD24" s="382" t="n">
        <f aca="false">INDEX('Unique Asset List'!$A$4:$A$76,MATCH(B24,'Unique Asset List'!$B$4:$B$76,0))</f>
        <v>36</v>
      </c>
      <c r="BE24" s="386" t="n">
        <f aca="false">IF(C24="",BH24/$BH$7,0)</f>
        <v>0.0459944458266824</v>
      </c>
      <c r="BF24" s="391" t="n">
        <f aca="false">INDEX('FR-Efficacy Acceptability'!$G$12:$G$52,MATCH('3'!$B24,'FR-Efficacy Acceptability'!$B$12:$B$52,0))</f>
        <v>3</v>
      </c>
      <c r="BG24" s="386" t="n">
        <f aca="false">BF24/$BF$7</f>
        <v>0.0327510917030568</v>
      </c>
      <c r="BH24" s="392" t="n">
        <f aca="false">BG24^$X$4</f>
        <v>0.0139326018435423</v>
      </c>
    </row>
    <row r="25" customFormat="false" ht="15" hidden="false" customHeight="false" outlineLevel="0" collapsed="false">
      <c r="A25" s="39" t="str">
        <f aca="false">$C$1</f>
        <v>FR</v>
      </c>
      <c r="B25" s="39" t="s">
        <v>40</v>
      </c>
      <c r="C25" s="372"/>
      <c r="D25" s="39" t="s">
        <v>577</v>
      </c>
      <c r="E25" s="39"/>
      <c r="F25" s="39" t="str">
        <f aca="false">INDEX('Unique Asset List'!$D$4:$D$59,MATCH(B25,_CompoundList,0))</f>
        <v>Ph3</v>
      </c>
      <c r="G25" s="373" t="n">
        <v>0</v>
      </c>
      <c r="H25" s="39" t="n">
        <v>2018</v>
      </c>
      <c r="I25" s="39" t="n">
        <v>6</v>
      </c>
      <c r="J25" s="374" t="n">
        <f aca="false">INDEX(PTRS!$D$6:$D$12,MATCH('3'!$F25,PTRS!$B$6:$B$12,0))</f>
        <v>0.585</v>
      </c>
      <c r="K25" s="186" t="n">
        <f aca="false">INDEX('Unique Asset List'!$I$4:$R$59,MATCH($B25,'Unique Asset List'!$B$4:$B$59,0),MATCH(K$8,'Unique Asset List'!$I$3:$R$3,0))</f>
        <v>0</v>
      </c>
      <c r="L25" s="186" t="n">
        <f aca="false">INDEX('Unique Asset List'!$I$4:$R$59,MATCH($B25,'Unique Asset List'!$B$4:$B$59,0),MATCH(L$8,'Unique Asset List'!$I$3:$R$3,0))</f>
        <v>1</v>
      </c>
      <c r="M25" s="186" t="n">
        <v>0.4095</v>
      </c>
      <c r="N25" s="186" t="n">
        <f aca="false">INDEX('Unique Asset List'!$I$4:$R$59,MATCH($B25,'Unique Asset List'!$B$4:$B$59,0),MATCH(N$8,'Unique Asset List'!$I$3:$R$3,0))</f>
        <v>0.4</v>
      </c>
      <c r="O25" s="186" t="n">
        <f aca="false">INDEX('Unique Asset List'!$I$4:$R$59,MATCH($B25,'Unique Asset List'!$B$4:$B$59,0),MATCH(O$8,'Unique Asset List'!$I$3:$R$3,0))</f>
        <v>0</v>
      </c>
      <c r="P25" s="186" t="n">
        <f aca="false">INDEX('Unique Asset List'!$I$4:$R$59,MATCH($B25,'Unique Asset List'!$B$4:$B$59,0),MATCH(P$8,'Unique Asset List'!$I$3:$R$3,0))</f>
        <v>1</v>
      </c>
      <c r="Q25" s="186" t="n">
        <f aca="false">INDEX('Unique Asset List'!$I$4:$R$59,MATCH($B25,'Unique Asset List'!$B$4:$B$59,0),MATCH(Q$8,'Unique Asset List'!$I$3:$R$3,0))</f>
        <v>0</v>
      </c>
      <c r="R25" s="186" t="n">
        <f aca="false">INDEX('Unique Asset List'!$I$4:$R$59,MATCH($B25,'Unique Asset List'!$B$4:$B$59,0),MATCH(R$8,'Unique Asset List'!$I$3:$R$3,0))</f>
        <v>1</v>
      </c>
      <c r="S25" s="186" t="n">
        <f aca="false">INDEX('Unique Asset List'!$I$4:$R$59,MATCH($B25,'Unique Asset List'!$B$4:$B$59,0),MATCH(S$8,'Unique Asset List'!$I$3:$R$3,0))</f>
        <v>0</v>
      </c>
      <c r="T25" s="186"/>
      <c r="U25" s="186" t="n">
        <f aca="false">BE25/$BE$7</f>
        <v>0.855170915637559</v>
      </c>
      <c r="V25" s="186" t="n">
        <v>1</v>
      </c>
      <c r="W25" s="39" t="str">
        <f aca="false">INDEX('Unique Asset List'!$C$4:$C$76,MATCH(B25,'Unique Asset List'!$B$4:$B$76,0))</f>
        <v>OX2</v>
      </c>
      <c r="X25" s="39" t="n">
        <f aca="false">INDEX('Unique Asset List'!$AC$4:$AI$100,MATCH($B25,'Unique Asset List'!$B$4:$B$100,0),MATCH($C$1,'Unique Asset List'!$AC$3:$AI$3,0))</f>
        <v>2025</v>
      </c>
      <c r="Y25" s="39" t="n">
        <f aca="false">INDEX('Unique Asset List'!$AJ$4:$AP$100,MATCH($B25,'Unique Asset List'!$B$4:$B$100,0),MATCH($C$1,'Unique Asset List'!$AJ$3:$AP$3,0))</f>
        <v>11.0000000000009</v>
      </c>
      <c r="Z25" s="39" t="n">
        <f aca="false">INDEX('Unique Asset List'!$AX$4:$BD$100,MATCH($B25,'Unique Asset List'!$B$4:$B$100,0),MATCH($C$1,'Unique Asset List'!$AX$3:$BD$3,0))</f>
        <v>2034</v>
      </c>
      <c r="AA25" s="39" t="n">
        <f aca="false">INDEX('Unique Asset List'!$BE$4:$BK$100,MATCH($B25,'Unique Asset List'!$B$4:$B$100,0),MATCH($C$1,'Unique Asset List'!$BE$3:$BK$3,0))</f>
        <v>10</v>
      </c>
      <c r="AB25" s="375" t="n">
        <f aca="false">INDEX('FR-Efficacy Acceptability'!$C$12:$C$52,MATCH($B25,'FR-Efficacy Acceptability'!$B$12:$B$52,0))</f>
        <v>2.0931128</v>
      </c>
      <c r="AC25" s="375" t="n">
        <f aca="false">INDEX('FR-Efficacy Acceptability'!$E$12:$E$52,MATCH($B25,'FR-Efficacy Acceptability'!$B$12:$B$52,0))</f>
        <v>1.0107268</v>
      </c>
      <c r="AD25" s="375" t="n">
        <f aca="false">INDEX('FR-Efficacy Acceptability'!$F$12:$F$52,MATCH($B25,'FR-Efficacy Acceptability'!$B$12:$B$52,0))</f>
        <v>0.38188783578</v>
      </c>
      <c r="AE25" s="376" t="n">
        <f aca="false">INDEX('Unique Asset List'!$CN$4:$CT$100,MATCH($B25,'Unique Asset List'!$B$4:$B$100,0),MATCH($C$1,'Unique Asset List'!$CN$3:$CT$3,0))</f>
        <v>0.12</v>
      </c>
      <c r="AF25" s="376" t="n">
        <f aca="false">INDEX('Unique Asset List'!$CU$4:$DA$100,MATCH($B25,'Unique Asset List'!$B$4:$B$100,0),MATCH($C$1,'Unique Asset List'!$CU$3:$DA$3,0))</f>
        <v>0.38</v>
      </c>
      <c r="AG25" s="376" t="n">
        <f aca="false">INDEX('Unique Asset List'!$BZ$4:$CF$100,MATCH($B25,'Unique Asset List'!$B$4:$B$100,0),MATCH($C$1,'Unique Asset List'!$BZ$3:$CF$3,0))</f>
        <v>0.12</v>
      </c>
      <c r="AH25" s="376" t="n">
        <f aca="false">INDEX('Unique Asset List'!$CG$4:$CM$100,MATCH($B25,'Unique Asset List'!$B$4:$B$100,0),MATCH($C$1,'Unique Asset List'!$CG$3:$CM$3,0))</f>
        <v>0.38</v>
      </c>
      <c r="AI25" s="377" t="n">
        <v>0.961879633498678</v>
      </c>
      <c r="AJ25" s="376" t="n">
        <f aca="false">INDEX('Unique Asset List'!$BL$4:$BR$100,MATCH($B25,'Unique Asset List'!$B$4:$B$100,0),MATCH($C$1,'Unique Asset List'!$BL$3:$BR$3,0))</f>
        <v>2.12520094307601</v>
      </c>
      <c r="AK25" s="376" t="n">
        <f aca="false">INDEX('Unique Asset List'!$BS$4:$BY$100,MATCH($B25,'Unique Asset List'!$B$4:$B$100,0),MATCH($C$1,'Unique Asset List'!$BS$3:$BY$3,0))</f>
        <v>-1.71696457934415</v>
      </c>
      <c r="AL25" s="39" t="n">
        <v>169</v>
      </c>
      <c r="AM25" s="378" t="n">
        <f aca="false">INDEX(Simulation!$B$6:$H$6,MATCH($A25,Simulation!$B$1:$H$1,0))*(1+AN25)^((DATE(X25,Y25,15)-DATE(2017,1,15))/365.5)</f>
        <v>3.5</v>
      </c>
      <c r="AN25" s="379" t="n">
        <v>0</v>
      </c>
      <c r="AO25" s="380" t="n">
        <v>0.1</v>
      </c>
      <c r="AP25" s="377" t="n">
        <v>0.82</v>
      </c>
      <c r="AQ25" s="379" t="n">
        <v>0</v>
      </c>
      <c r="AR25" s="377" t="n">
        <f aca="false">AP25</f>
        <v>0.82</v>
      </c>
      <c r="AS25" s="381" t="n">
        <v>1</v>
      </c>
      <c r="AT25" s="382" t="n">
        <f aca="false">INDEX('Unique Asset List'!S$4:S$59,MATCH($B25,_CompoundList,0))</f>
        <v>0</v>
      </c>
      <c r="AU25" s="382" t="n">
        <f aca="false">INDEX('Unique Asset List'!T$4:T$59,MATCH($B25,_CompoundList,0))</f>
        <v>1</v>
      </c>
      <c r="AV25" s="382" t="n">
        <f aca="false">INDEX('Unique Asset List'!U$4:U$59,MATCH($B25,_CompoundList,0))</f>
        <v>0</v>
      </c>
      <c r="AW25" s="382" t="n">
        <f aca="false">INDEX('Unique Asset List'!V$4:V$59,MATCH($B25,_CompoundList,0))</f>
        <v>1</v>
      </c>
      <c r="AX25" s="382" t="n">
        <f aca="false">INDEX('Unique Asset List'!W$4:W$59,MATCH($B25,_CompoundList,0))</f>
        <v>0</v>
      </c>
      <c r="AY25" s="382" t="n">
        <f aca="false">INDEX('Unique Asset List'!X$4:X$59,MATCH($B25,_CompoundList,0))</f>
        <v>1</v>
      </c>
      <c r="AZ25" s="382" t="n">
        <f aca="false">INDEX('Unique Asset List'!Y$4:Y$59,MATCH($B25,_CompoundList,0))</f>
        <v>0</v>
      </c>
      <c r="BA25" s="382" t="n">
        <f aca="false">INDEX('Unique Asset List'!Z$4:Z$59,MATCH($B25,_CompoundList,0))</f>
        <v>0</v>
      </c>
      <c r="BB25" s="382" t="n">
        <f aca="false">INDEX('Unique Asset List'!AA$4:AA$59,MATCH($B25,_CompoundList,0))</f>
        <v>0</v>
      </c>
      <c r="BC25" s="382" t="n">
        <f aca="false">INDEX('Unique Asset List'!AB$4:AB$59,MATCH($B25,_CompoundList,0))</f>
        <v>1</v>
      </c>
      <c r="BD25" s="382" t="n">
        <f aca="false">INDEX('Unique Asset List'!$A$4:$A$76,MATCH(B25,'Unique Asset List'!$B$4:$B$76,0))</f>
        <v>39</v>
      </c>
      <c r="BE25" s="386" t="n">
        <f aca="false">IF(C25="",BH25/$BH$7,0)</f>
        <v>0.0459944458266824</v>
      </c>
      <c r="BF25" s="391" t="n">
        <f aca="false">INDEX('FR-Efficacy Acceptability'!$G$12:$G$52,MATCH('3'!$B25,'FR-Efficacy Acceptability'!$B$12:$B$52,0))</f>
        <v>3</v>
      </c>
      <c r="BG25" s="386" t="n">
        <f aca="false">BF25/$BF$7</f>
        <v>0.0327510917030568</v>
      </c>
      <c r="BH25" s="392" t="n">
        <f aca="false">BG25^$X$4</f>
        <v>0.0139326018435423</v>
      </c>
    </row>
    <row r="26" customFormat="false" ht="15" hidden="false" customHeight="false" outlineLevel="0" collapsed="false">
      <c r="A26" s="39" t="str">
        <f aca="false">$C$1</f>
        <v>FR</v>
      </c>
      <c r="B26" s="39" t="s">
        <v>28</v>
      </c>
      <c r="C26" s="372"/>
      <c r="D26" s="39" t="s">
        <v>617</v>
      </c>
      <c r="E26" s="39"/>
      <c r="F26" s="39" t="str">
        <f aca="false">INDEX('Unique Asset List'!$D$4:$D$59,MATCH(B26,_CompoundList,0))</f>
        <v>Ph2a</v>
      </c>
      <c r="G26" s="373" t="n">
        <v>0</v>
      </c>
      <c r="H26" s="39" t="n">
        <v>2018</v>
      </c>
      <c r="I26" s="39" t="n">
        <v>6</v>
      </c>
      <c r="J26" s="374" t="n">
        <f aca="false">INDEX(PTRS!$D$6:$D$12,MATCH('3'!$F26,PTRS!$B$6:$B$12,0))</f>
        <v>0.1638</v>
      </c>
      <c r="K26" s="186" t="n">
        <f aca="false">INDEX('Unique Asset List'!$I$4:$R$59,MATCH($B26,'Unique Asset List'!$B$4:$B$59,0),MATCH(K$8,'Unique Asset List'!$I$3:$R$3,0))</f>
        <v>0</v>
      </c>
      <c r="L26" s="186" t="n">
        <f aca="false">INDEX('Unique Asset List'!$I$4:$R$59,MATCH($B26,'Unique Asset List'!$B$4:$B$59,0),MATCH(L$8,'Unique Asset List'!$I$3:$R$3,0))</f>
        <v>0</v>
      </c>
      <c r="M26" s="186" t="n">
        <v>0.1638</v>
      </c>
      <c r="N26" s="186" t="n">
        <f aca="false">INDEX('Unique Asset List'!$I$4:$R$59,MATCH($B26,'Unique Asset List'!$B$4:$B$59,0),MATCH(N$8,'Unique Asset List'!$I$3:$R$3,0))</f>
        <v>0.1638</v>
      </c>
      <c r="O26" s="186" t="n">
        <f aca="false">INDEX('Unique Asset List'!$I$4:$R$59,MATCH($B26,'Unique Asset List'!$B$4:$B$59,0),MATCH(O$8,'Unique Asset List'!$I$3:$R$3,0))</f>
        <v>0.1638</v>
      </c>
      <c r="P26" s="186" t="n">
        <f aca="false">INDEX('Unique Asset List'!$I$4:$R$59,MATCH($B26,'Unique Asset List'!$B$4:$B$59,0),MATCH(P$8,'Unique Asset List'!$I$3:$R$3,0))</f>
        <v>0.1638</v>
      </c>
      <c r="Q26" s="186" t="n">
        <f aca="false">INDEX('Unique Asset List'!$I$4:$R$59,MATCH($B26,'Unique Asset List'!$B$4:$B$59,0),MATCH(Q$8,'Unique Asset List'!$I$3:$R$3,0))</f>
        <v>0.1638</v>
      </c>
      <c r="R26" s="186" t="n">
        <f aca="false">INDEX('Unique Asset List'!$I$4:$R$59,MATCH($B26,'Unique Asset List'!$B$4:$B$59,0),MATCH(R$8,'Unique Asset List'!$I$3:$R$3,0))</f>
        <v>0.1638</v>
      </c>
      <c r="S26" s="186" t="n">
        <f aca="false">INDEX('Unique Asset List'!$I$4:$R$59,MATCH($B26,'Unique Asset List'!$B$4:$B$59,0),MATCH(S$8,'Unique Asset List'!$I$3:$R$3,0))</f>
        <v>1</v>
      </c>
      <c r="T26" s="186"/>
      <c r="U26" s="186" t="n">
        <f aca="false">BE26/$BE$7</f>
        <v>0.855170915637559</v>
      </c>
      <c r="V26" s="186" t="n">
        <v>1</v>
      </c>
      <c r="W26" s="39" t="str">
        <f aca="false">INDEX('Unique Asset List'!$C$4:$C$76,MATCH(B26,'Unique Asset List'!$B$4:$B$76,0))</f>
        <v>AMPA</v>
      </c>
      <c r="X26" s="39" t="n">
        <f aca="false">INDEX('Unique Asset List'!$AC$4:$AI$100,MATCH($B26,'Unique Asset List'!$B$4:$B$100,0),MATCH($C$1,'Unique Asset List'!$AC$3:$AI$3,0))</f>
        <v>2025</v>
      </c>
      <c r="Y26" s="39" t="n">
        <f aca="false">INDEX('Unique Asset List'!$AJ$4:$AP$100,MATCH($B26,'Unique Asset List'!$B$4:$B$100,0),MATCH($C$1,'Unique Asset List'!$AJ$3:$AP$3,0))</f>
        <v>6</v>
      </c>
      <c r="Z26" s="39" t="n">
        <f aca="false">INDEX('Unique Asset List'!$AX$4:$BD$100,MATCH($B26,'Unique Asset List'!$B$4:$B$100,0),MATCH($C$1,'Unique Asset List'!$AX$3:$BD$3,0))</f>
        <v>2034</v>
      </c>
      <c r="AA26" s="39" t="n">
        <f aca="false">INDEX('Unique Asset List'!$BE$4:$BK$100,MATCH($B26,'Unique Asset List'!$B$4:$B$100,0),MATCH($C$1,'Unique Asset List'!$BE$3:$BK$3,0))</f>
        <v>6</v>
      </c>
      <c r="AB26" s="375" t="n">
        <f aca="false">INDEX('FR-Efficacy Acceptability'!$C$12:$C$52,MATCH($B26,'FR-Efficacy Acceptability'!$B$12:$B$52,0))</f>
        <v>2.0976088</v>
      </c>
      <c r="AC26" s="375" t="n">
        <f aca="false">INDEX('FR-Efficacy Acceptability'!$E$12:$E$52,MATCH($B26,'FR-Efficacy Acceptability'!$B$12:$B$52,0))</f>
        <v>0.8726517</v>
      </c>
      <c r="AD26" s="375" t="n">
        <f aca="false">INDEX('FR-Efficacy Acceptability'!$F$12:$F$52,MATCH($B26,'FR-Efficacy Acceptability'!$B$12:$B$52,0))</f>
        <v>0.27200663578</v>
      </c>
      <c r="AE26" s="376" t="n">
        <f aca="false">INDEX('Unique Asset List'!$CN$4:$CT$100,MATCH($B26,'Unique Asset List'!$B$4:$B$100,0),MATCH($C$1,'Unique Asset List'!$CN$3:$CT$3,0))</f>
        <v>0.12</v>
      </c>
      <c r="AF26" s="376" t="n">
        <f aca="false">INDEX('Unique Asset List'!$CU$4:$DA$100,MATCH($B26,'Unique Asset List'!$B$4:$B$100,0),MATCH($C$1,'Unique Asset List'!$CU$3:$DA$3,0))</f>
        <v>0.38</v>
      </c>
      <c r="AG26" s="376" t="n">
        <f aca="false">INDEX('Unique Asset List'!$BZ$4:$CF$100,MATCH($B26,'Unique Asset List'!$B$4:$B$100,0),MATCH($C$1,'Unique Asset List'!$BZ$3:$CF$3,0))</f>
        <v>0.12</v>
      </c>
      <c r="AH26" s="376" t="n">
        <f aca="false">INDEX('Unique Asset List'!$CG$4:$CM$100,MATCH($B26,'Unique Asset List'!$B$4:$B$100,0),MATCH($C$1,'Unique Asset List'!$CG$3:$CM$3,0))</f>
        <v>0.38</v>
      </c>
      <c r="AI26" s="377" t="n">
        <v>0.961879633498678</v>
      </c>
      <c r="AJ26" s="376" t="n">
        <f aca="false">INDEX('Unique Asset List'!$BL$4:$BR$100,MATCH($B26,'Unique Asset List'!$B$4:$B$100,0),MATCH($C$1,'Unique Asset List'!$BL$3:$BR$3,0))</f>
        <v>2.12520094307601</v>
      </c>
      <c r="AK26" s="376" t="n">
        <f aca="false">INDEX('Unique Asset List'!$BS$4:$BY$100,MATCH($B26,'Unique Asset List'!$B$4:$B$100,0),MATCH($C$1,'Unique Asset List'!$BS$3:$BY$3,0))</f>
        <v>-1.71696457934415</v>
      </c>
      <c r="AL26" s="39" t="n">
        <v>169</v>
      </c>
      <c r="AM26" s="378" t="n">
        <f aca="false">INDEX(Simulation!$B$6:$H$6,MATCH($A26,Simulation!$B$1:$H$1,0))*(1+AN26)^((DATE(X26,Y26,15)-DATE(2017,1,15))/365.5)</f>
        <v>3.5</v>
      </c>
      <c r="AN26" s="379" t="n">
        <v>0</v>
      </c>
      <c r="AO26" s="380" t="n">
        <v>0.1</v>
      </c>
      <c r="AP26" s="377" t="n">
        <v>0.82</v>
      </c>
      <c r="AQ26" s="379" t="n">
        <v>0</v>
      </c>
      <c r="AR26" s="377" t="n">
        <f aca="false">AP26</f>
        <v>0.82</v>
      </c>
      <c r="AS26" s="381" t="n">
        <v>1</v>
      </c>
      <c r="AT26" s="382" t="n">
        <f aca="false">INDEX('Unique Asset List'!S$4:S$59,MATCH($B26,_CompoundList,0))</f>
        <v>0</v>
      </c>
      <c r="AU26" s="382" t="n">
        <f aca="false">INDEX('Unique Asset List'!T$4:T$59,MATCH($B26,_CompoundList,0))</f>
        <v>0</v>
      </c>
      <c r="AV26" s="382" t="n">
        <f aca="false">INDEX('Unique Asset List'!U$4:U$59,MATCH($B26,_CompoundList,0))</f>
        <v>0</v>
      </c>
      <c r="AW26" s="382" t="n">
        <f aca="false">INDEX('Unique Asset List'!V$4:V$59,MATCH($B26,_CompoundList,0))</f>
        <v>0</v>
      </c>
      <c r="AX26" s="382" t="n">
        <f aca="false">INDEX('Unique Asset List'!W$4:W$59,MATCH($B26,_CompoundList,0))</f>
        <v>0</v>
      </c>
      <c r="AY26" s="382" t="n">
        <f aca="false">INDEX('Unique Asset List'!X$4:X$59,MATCH($B26,_CompoundList,0))</f>
        <v>1</v>
      </c>
      <c r="AZ26" s="382" t="n">
        <f aca="false">INDEX('Unique Asset List'!Y$4:Y$59,MATCH($B26,_CompoundList,0))</f>
        <v>0</v>
      </c>
      <c r="BA26" s="382" t="n">
        <f aca="false">INDEX('Unique Asset List'!Z$4:Z$59,MATCH($B26,_CompoundList,0))</f>
        <v>1</v>
      </c>
      <c r="BB26" s="382" t="n">
        <f aca="false">INDEX('Unique Asset List'!AA$4:AA$59,MATCH($B26,_CompoundList,0))</f>
        <v>1</v>
      </c>
      <c r="BC26" s="382" t="n">
        <f aca="false">INDEX('Unique Asset List'!AB$4:AB$59,MATCH($B26,_CompoundList,0))</f>
        <v>1</v>
      </c>
      <c r="BD26" s="382" t="n">
        <f aca="false">INDEX('Unique Asset List'!$A$4:$A$76,MATCH(B26,'Unique Asset List'!$B$4:$B$76,0))</f>
        <v>37</v>
      </c>
      <c r="BE26" s="386" t="n">
        <f aca="false">IF(C26="",BH26/$BH$7,0)</f>
        <v>0.0459944458266824</v>
      </c>
      <c r="BF26" s="391" t="n">
        <f aca="false">INDEX('FR-Efficacy Acceptability'!$G$12:$G$52,MATCH('3'!$B26,'FR-Efficacy Acceptability'!$B$12:$B$52,0))</f>
        <v>3</v>
      </c>
      <c r="BG26" s="386" t="n">
        <f aca="false">BF26/$BF$7</f>
        <v>0.0327510917030568</v>
      </c>
      <c r="BH26" s="392" t="n">
        <f aca="false">BG26^$X$4</f>
        <v>0.0139326018435423</v>
      </c>
    </row>
    <row r="27" customFormat="false" ht="15" hidden="false" customHeight="false" outlineLevel="0" collapsed="false">
      <c r="A27" s="39" t="str">
        <f aca="false">$C$1</f>
        <v>FR</v>
      </c>
      <c r="B27" s="39" t="s">
        <v>39</v>
      </c>
      <c r="C27" s="372"/>
      <c r="D27" s="39" t="s">
        <v>577</v>
      </c>
      <c r="E27" s="39"/>
      <c r="F27" s="39" t="str">
        <f aca="false">INDEX('Unique Asset List'!$D$4:$D$59,MATCH(B27,_CompoundList,0))</f>
        <v>Ph3</v>
      </c>
      <c r="G27" s="373" t="n">
        <v>0</v>
      </c>
      <c r="H27" s="39" t="n">
        <v>2018</v>
      </c>
      <c r="I27" s="39" t="n">
        <v>6</v>
      </c>
      <c r="J27" s="374" t="n">
        <f aca="false">INDEX(PTRS!$D$6:$D$12,MATCH('3'!$F27,PTRS!$B$6:$B$12,0))</f>
        <v>0.585</v>
      </c>
      <c r="K27" s="186" t="n">
        <f aca="false">INDEX('Unique Asset List'!$I$4:$R$59,MATCH($B27,'Unique Asset List'!$B$4:$B$59,0),MATCH(K$8,'Unique Asset List'!$I$3:$R$3,0))</f>
        <v>0</v>
      </c>
      <c r="L27" s="186" t="n">
        <f aca="false">INDEX('Unique Asset List'!$I$4:$R$59,MATCH($B27,'Unique Asset List'!$B$4:$B$59,0),MATCH(L$8,'Unique Asset List'!$I$3:$R$3,0))</f>
        <v>0</v>
      </c>
      <c r="M27" s="186" t="n">
        <v>0</v>
      </c>
      <c r="N27" s="186" t="n">
        <f aca="false">INDEX('Unique Asset List'!$I$4:$R$59,MATCH($B27,'Unique Asset List'!$B$4:$B$59,0),MATCH(N$8,'Unique Asset List'!$I$3:$R$3,0))</f>
        <v>0.164</v>
      </c>
      <c r="O27" s="186" t="n">
        <f aca="false">INDEX('Unique Asset List'!$I$4:$R$59,MATCH($B27,'Unique Asset List'!$B$4:$B$59,0),MATCH(O$8,'Unique Asset List'!$I$3:$R$3,0))</f>
        <v>0.164</v>
      </c>
      <c r="P27" s="186" t="n">
        <f aca="false">INDEX('Unique Asset List'!$I$4:$R$59,MATCH($B27,'Unique Asset List'!$B$4:$B$59,0),MATCH(P$8,'Unique Asset List'!$I$3:$R$3,0))</f>
        <v>0.164</v>
      </c>
      <c r="Q27" s="186" t="n">
        <f aca="false">INDEX('Unique Asset List'!$I$4:$R$59,MATCH($B27,'Unique Asset List'!$B$4:$B$59,0),MATCH(Q$8,'Unique Asset List'!$I$3:$R$3,0))</f>
        <v>0.164</v>
      </c>
      <c r="R27" s="186" t="n">
        <f aca="false">INDEX('Unique Asset List'!$I$4:$R$59,MATCH($B27,'Unique Asset List'!$B$4:$B$59,0),MATCH(R$8,'Unique Asset List'!$I$3:$R$3,0))</f>
        <v>0.164</v>
      </c>
      <c r="S27" s="186" t="n">
        <f aca="false">INDEX('Unique Asset List'!$I$4:$R$59,MATCH($B27,'Unique Asset List'!$B$4:$B$59,0),MATCH(S$8,'Unique Asset List'!$I$3:$R$3,0))</f>
        <v>0</v>
      </c>
      <c r="T27" s="186"/>
      <c r="U27" s="186" t="n">
        <f aca="false">BE27/$BE$7</f>
        <v>0.855170915637559</v>
      </c>
      <c r="V27" s="186" t="n">
        <v>0.61</v>
      </c>
      <c r="W27" s="39" t="str">
        <f aca="false">INDEX('Unique Asset List'!$C$4:$C$76,MATCH(B27,'Unique Asset List'!$B$4:$B$76,0))</f>
        <v>NMDA</v>
      </c>
      <c r="X27" s="39" t="n">
        <f aca="false">INDEX('Unique Asset List'!$AC$4:$AI$100,MATCH($B27,'Unique Asset List'!$B$4:$B$100,0),MATCH($C$1,'Unique Asset List'!$AC$3:$AI$3,0))</f>
        <v>2027</v>
      </c>
      <c r="Y27" s="39" t="n">
        <f aca="false">INDEX('Unique Asset List'!$AJ$4:$AP$100,MATCH($B27,'Unique Asset List'!$B$4:$B$100,0),MATCH($C$1,'Unique Asset List'!$AJ$3:$AP$3,0))</f>
        <v>9</v>
      </c>
      <c r="Z27" s="39" t="n">
        <f aca="false">INDEX('Unique Asset List'!$AX$4:$BD$100,MATCH($B27,'Unique Asset List'!$B$4:$B$100,0),MATCH($C$1,'Unique Asset List'!$AX$3:$BD$3,0))</f>
        <v>2046</v>
      </c>
      <c r="AA27" s="39" t="n">
        <f aca="false">INDEX('Unique Asset List'!$BE$4:$BK$100,MATCH($B27,'Unique Asset List'!$B$4:$B$100,0),MATCH($C$1,'Unique Asset List'!$BE$3:$BK$3,0))</f>
        <v>9</v>
      </c>
      <c r="AB27" s="375" t="n">
        <f aca="false">INDEX('FR-Efficacy Acceptability'!$C$12:$C$52,MATCH($B27,'FR-Efficacy Acceptability'!$B$12:$B$52,0))</f>
        <v>2.4130594</v>
      </c>
      <c r="AC27" s="375" t="n">
        <f aca="false">INDEX('FR-Efficacy Acceptability'!$E$12:$E$52,MATCH($B27,'FR-Efficacy Acceptability'!$B$12:$B$52,0))</f>
        <v>1.0757107</v>
      </c>
      <c r="AD27" s="375" t="n">
        <f aca="false">INDEX('FR-Efficacy Acceptability'!$F$12:$F$52,MATCH($B27,'FR-Efficacy Acceptability'!$B$12:$B$52,0))</f>
        <v>0.38188783578</v>
      </c>
      <c r="AE27" s="376" t="n">
        <f aca="false">INDEX('Unique Asset List'!$CN$4:$CT$100,MATCH($B27,'Unique Asset List'!$B$4:$B$100,0),MATCH($C$1,'Unique Asset List'!$CN$3:$CT$3,0))</f>
        <v>0.17</v>
      </c>
      <c r="AF27" s="376" t="n">
        <f aca="false">INDEX('Unique Asset List'!$CU$4:$DA$100,MATCH($B27,'Unique Asset List'!$B$4:$B$100,0),MATCH($C$1,'Unique Asset List'!$CU$3:$DA$3,0))</f>
        <v>0.33</v>
      </c>
      <c r="AG27" s="376" t="n">
        <f aca="false">INDEX('Unique Asset List'!$BZ$4:$CF$100,MATCH($B27,'Unique Asset List'!$B$4:$B$100,0),MATCH($C$1,'Unique Asset List'!$BZ$3:$CF$3,0))</f>
        <v>0.17</v>
      </c>
      <c r="AH27" s="376" t="n">
        <f aca="false">INDEX('Unique Asset List'!$CG$4:$CM$100,MATCH($B27,'Unique Asset List'!$B$4:$B$100,0),MATCH($C$1,'Unique Asset List'!$CG$3:$CM$3,0))</f>
        <v>0.33</v>
      </c>
      <c r="AI27" s="377" t="n">
        <v>0.961879633498678</v>
      </c>
      <c r="AJ27" s="376" t="n">
        <f aca="false">INDEX('Unique Asset List'!$BL$4:$BR$100,MATCH($B27,'Unique Asset List'!$B$4:$B$100,0),MATCH($C$1,'Unique Asset List'!$BL$3:$BR$3,0))</f>
        <v>2.12520094307601</v>
      </c>
      <c r="AK27" s="376" t="n">
        <f aca="false">INDEX('Unique Asset List'!$BS$4:$BY$100,MATCH($B27,'Unique Asset List'!$B$4:$B$100,0),MATCH($C$1,'Unique Asset List'!$BS$3:$BY$3,0))</f>
        <v>-1.71696457934415</v>
      </c>
      <c r="AL27" s="259" t="n">
        <f aca="false">177.567567567568-28</f>
        <v>149.567567567568</v>
      </c>
      <c r="AM27" s="378" t="n">
        <f aca="false">AM21*0.8</f>
        <v>38.8084602739726</v>
      </c>
      <c r="AN27" s="379" t="n">
        <v>0</v>
      </c>
      <c r="AO27" s="380" t="n">
        <v>0.1</v>
      </c>
      <c r="AP27" s="377" t="n">
        <v>0.82</v>
      </c>
      <c r="AQ27" s="379" t="n">
        <v>0</v>
      </c>
      <c r="AR27" s="377" t="n">
        <f aca="false">AP27</f>
        <v>0.82</v>
      </c>
      <c r="AS27" s="381" t="n">
        <f aca="false">AS21</f>
        <v>0.323403835616438</v>
      </c>
      <c r="AT27" s="382" t="n">
        <f aca="false">INDEX('Unique Asset List'!S$4:S$59,MATCH($B27,_CompoundList,0))</f>
        <v>0</v>
      </c>
      <c r="AU27" s="382" t="n">
        <f aca="false">INDEX('Unique Asset List'!T$4:T$59,MATCH($B27,_CompoundList,0))</f>
        <v>0</v>
      </c>
      <c r="AV27" s="382" t="n">
        <f aca="false">INDEX('Unique Asset List'!U$4:U$59,MATCH($B27,_CompoundList,0))</f>
        <v>0</v>
      </c>
      <c r="AW27" s="382" t="n">
        <f aca="false">INDEX('Unique Asset List'!V$4:V$59,MATCH($B27,_CompoundList,0))</f>
        <v>0</v>
      </c>
      <c r="AX27" s="382" t="n">
        <f aca="false">INDEX('Unique Asset List'!W$4:W$59,MATCH($B27,_CompoundList,0))</f>
        <v>0</v>
      </c>
      <c r="AY27" s="382" t="n">
        <f aca="false">INDEX('Unique Asset List'!X$4:X$59,MATCH($B27,_CompoundList,0))</f>
        <v>0</v>
      </c>
      <c r="AZ27" s="382" t="n">
        <f aca="false">INDEX('Unique Asset List'!Y$4:Y$59,MATCH($B27,_CompoundList,0))</f>
        <v>0</v>
      </c>
      <c r="BA27" s="382" t="n">
        <f aca="false">INDEX('Unique Asset List'!Z$4:Z$59,MATCH($B27,_CompoundList,0))</f>
        <v>0</v>
      </c>
      <c r="BB27" s="382" t="n">
        <f aca="false">INDEX('Unique Asset List'!AA$4:AA$59,MATCH($B27,_CompoundList,0))</f>
        <v>0</v>
      </c>
      <c r="BC27" s="382" t="n">
        <f aca="false">INDEX('Unique Asset List'!AB$4:AB$59,MATCH($B27,_CompoundList,0))</f>
        <v>1</v>
      </c>
      <c r="BD27" s="382" t="n">
        <f aca="false">INDEX('Unique Asset List'!$A$4:$A$76,MATCH(B27,'Unique Asset List'!$B$4:$B$76,0))</f>
        <v>9</v>
      </c>
      <c r="BE27" s="386" t="n">
        <f aca="false">IF(C27="",BH27/$BH$7,0)</f>
        <v>0.0459944458266824</v>
      </c>
      <c r="BF27" s="391" t="n">
        <f aca="false">INDEX('FR-Efficacy Acceptability'!$G$12:$G$52,MATCH('3'!$B27,'FR-Efficacy Acceptability'!$B$12:$B$52,0))</f>
        <v>3</v>
      </c>
      <c r="BG27" s="386" t="n">
        <f aca="false">BF27/$BF$7</f>
        <v>0.0327510917030568</v>
      </c>
      <c r="BH27" s="392" t="n">
        <f aca="false">BG27^$X$4</f>
        <v>0.0139326018435423</v>
      </c>
    </row>
    <row r="28" customFormat="false" ht="15" hidden="false" customHeight="false" outlineLevel="0" collapsed="false">
      <c r="A28" s="39" t="str">
        <f aca="false">$C$1</f>
        <v>FR</v>
      </c>
      <c r="B28" s="39" t="s">
        <v>41</v>
      </c>
      <c r="C28" s="372"/>
      <c r="D28" s="39" t="s">
        <v>577</v>
      </c>
      <c r="E28" s="39"/>
      <c r="F28" s="39" t="str">
        <f aca="false">INDEX('Unique Asset List'!$D$4:$D$59,MATCH(B28,_CompoundList,0))</f>
        <v>Ph1</v>
      </c>
      <c r="G28" s="373" t="n">
        <v>0</v>
      </c>
      <c r="H28" s="39" t="n">
        <v>2018</v>
      </c>
      <c r="I28" s="39" t="n">
        <v>6</v>
      </c>
      <c r="J28" s="374" t="n">
        <f aca="false">INDEX(PTRS!$D$6:$D$12,MATCH('3'!$F28,PTRS!$B$6:$B$12,0))</f>
        <v>0.13923</v>
      </c>
      <c r="K28" s="186" t="n">
        <f aca="false">INDEX('Unique Asset List'!$I$4:$R$59,MATCH($B28,'Unique Asset List'!$B$4:$B$59,0),MATCH(K$8,'Unique Asset List'!$I$3:$R$3,0))</f>
        <v>0</v>
      </c>
      <c r="L28" s="186" t="n">
        <f aca="false">INDEX('Unique Asset List'!$I$4:$R$59,MATCH($B28,'Unique Asset List'!$B$4:$B$59,0),MATCH(L$8,'Unique Asset List'!$I$3:$R$3,0))</f>
        <v>0</v>
      </c>
      <c r="M28" s="186" t="n">
        <v>0.25</v>
      </c>
      <c r="N28" s="186" t="n">
        <f aca="false">INDEX('Unique Asset List'!$I$4:$R$59,MATCH($B28,'Unique Asset List'!$B$4:$B$59,0),MATCH(N$8,'Unique Asset List'!$I$3:$R$3,0))</f>
        <v>0.25</v>
      </c>
      <c r="O28" s="186" t="n">
        <f aca="false">INDEX('Unique Asset List'!$I$4:$R$59,MATCH($B28,'Unique Asset List'!$B$4:$B$59,0),MATCH(O$8,'Unique Asset List'!$I$3:$R$3,0))</f>
        <v>0.25</v>
      </c>
      <c r="P28" s="186" t="n">
        <f aca="false">INDEX('Unique Asset List'!$I$4:$R$59,MATCH($B28,'Unique Asset List'!$B$4:$B$59,0),MATCH(P$8,'Unique Asset List'!$I$3:$R$3,0))</f>
        <v>0.25</v>
      </c>
      <c r="Q28" s="186" t="n">
        <f aca="false">INDEX('Unique Asset List'!$I$4:$R$59,MATCH($B28,'Unique Asset List'!$B$4:$B$59,0),MATCH(Q$8,'Unique Asset List'!$I$3:$R$3,0))</f>
        <v>0.25</v>
      </c>
      <c r="R28" s="186" t="n">
        <f aca="false">INDEX('Unique Asset List'!$I$4:$R$59,MATCH($B28,'Unique Asset List'!$B$4:$B$59,0),MATCH(R$8,'Unique Asset List'!$I$3:$R$3,0))</f>
        <v>0.25</v>
      </c>
      <c r="S28" s="186" t="n">
        <f aca="false">INDEX('Unique Asset List'!$I$4:$R$59,MATCH($B28,'Unique Asset List'!$B$4:$B$59,0),MATCH(S$8,'Unique Asset List'!$I$3:$R$3,0))</f>
        <v>0</v>
      </c>
      <c r="T28" s="186"/>
      <c r="U28" s="186" t="n">
        <f aca="false">BE28/$BE$7</f>
        <v>0.855170915637559</v>
      </c>
      <c r="V28" s="186" t="n">
        <v>1</v>
      </c>
      <c r="W28" s="39" t="str">
        <f aca="false">INDEX('Unique Asset List'!$C$4:$C$76,MATCH(B28,'Unique Asset List'!$B$4:$B$76,0))</f>
        <v>KOR</v>
      </c>
      <c r="X28" s="39" t="n">
        <f aca="false">INDEX('Unique Asset List'!$AC$4:$AI$100,MATCH($B28,'Unique Asset List'!$B$4:$B$100,0),MATCH($C$1,'Unique Asset List'!$AC$3:$AI$3,0))</f>
        <v>2029</v>
      </c>
      <c r="Y28" s="39" t="n">
        <f aca="false">INDEX('Unique Asset List'!$AJ$4:$AP$100,MATCH($B28,'Unique Asset List'!$B$4:$B$100,0),MATCH($C$1,'Unique Asset List'!$AJ$3:$AP$3,0))</f>
        <v>1</v>
      </c>
      <c r="Z28" s="39" t="n">
        <f aca="false">INDEX('Unique Asset List'!$AX$4:$BD$100,MATCH($B28,'Unique Asset List'!$B$4:$B$100,0),MATCH($C$1,'Unique Asset List'!$AX$3:$BD$3,0))</f>
        <v>2037</v>
      </c>
      <c r="AA28" s="39" t="n">
        <f aca="false">INDEX('Unique Asset List'!$BE$4:$BK$100,MATCH($B28,'Unique Asset List'!$B$4:$B$100,0),MATCH($C$1,'Unique Asset List'!$BE$3:$BK$3,0))</f>
        <v>1</v>
      </c>
      <c r="AB28" s="375" t="n">
        <f aca="false">INDEX('FR-Efficacy Acceptability'!$C$12:$C$52,MATCH($B28,'FR-Efficacy Acceptability'!$B$12:$B$52,0))</f>
        <v>1.9739688</v>
      </c>
      <c r="AC28" s="375" t="n">
        <f aca="false">INDEX('FR-Efficacy Acceptability'!$E$12:$E$52,MATCH($B28,'FR-Efficacy Acceptability'!$B$12:$B$52,0))</f>
        <v>1.0040502</v>
      </c>
      <c r="AD28" s="375" t="n">
        <f aca="false">INDEX('FR-Efficacy Acceptability'!$F$12:$F$52,MATCH($B28,'FR-Efficacy Acceptability'!$B$12:$B$52,0))</f>
        <v>0.38188783578</v>
      </c>
      <c r="AE28" s="376" t="n">
        <f aca="false">INDEX('Unique Asset List'!$CN$4:$CT$100,MATCH($B28,'Unique Asset List'!$B$4:$B$100,0),MATCH($C$1,'Unique Asset List'!$CN$3:$CT$3,0))</f>
        <v>0.12</v>
      </c>
      <c r="AF28" s="376" t="n">
        <f aca="false">INDEX('Unique Asset List'!$CU$4:$DA$100,MATCH($B28,'Unique Asset List'!$B$4:$B$100,0),MATCH($C$1,'Unique Asset List'!$CU$3:$DA$3,0))</f>
        <v>0.38</v>
      </c>
      <c r="AG28" s="376" t="n">
        <f aca="false">INDEX('Unique Asset List'!$BZ$4:$CF$100,MATCH($B28,'Unique Asset List'!$B$4:$B$100,0),MATCH($C$1,'Unique Asset List'!$BZ$3:$CF$3,0))</f>
        <v>0.12</v>
      </c>
      <c r="AH28" s="376" t="n">
        <f aca="false">INDEX('Unique Asset List'!$CG$4:$CM$100,MATCH($B28,'Unique Asset List'!$B$4:$B$100,0),MATCH($C$1,'Unique Asset List'!$CG$3:$CM$3,0))</f>
        <v>0.38</v>
      </c>
      <c r="AI28" s="377" t="n">
        <v>0.961879633498678</v>
      </c>
      <c r="AJ28" s="376" t="n">
        <f aca="false">INDEX('Unique Asset List'!$BL$4:$BR$100,MATCH($B28,'Unique Asset List'!$B$4:$B$100,0),MATCH($C$1,'Unique Asset List'!$BL$3:$BR$3,0))</f>
        <v>2.12520094307601</v>
      </c>
      <c r="AK28" s="376" t="n">
        <f aca="false">INDEX('Unique Asset List'!$BS$4:$BY$100,MATCH($B28,'Unique Asset List'!$B$4:$B$100,0),MATCH($C$1,'Unique Asset List'!$BS$3:$BY$3,0))</f>
        <v>-1.71696457934415</v>
      </c>
      <c r="AL28" s="39" t="n">
        <v>169</v>
      </c>
      <c r="AM28" s="378" t="n">
        <f aca="false">INDEX(Simulation!$B$6:$H$6,MATCH($A28,Simulation!$B$1:$H$1,0))*(1+AN28)^((DATE(X28,Y28,15)-DATE(2017,1,15))/365.5)</f>
        <v>3.5</v>
      </c>
      <c r="AN28" s="379" t="n">
        <v>0</v>
      </c>
      <c r="AO28" s="380" t="n">
        <v>0.1</v>
      </c>
      <c r="AP28" s="377" t="n">
        <v>0.82</v>
      </c>
      <c r="AQ28" s="379" t="n">
        <v>0</v>
      </c>
      <c r="AR28" s="377" t="n">
        <f aca="false">AP28</f>
        <v>0.82</v>
      </c>
      <c r="AS28" s="381" t="n">
        <v>1</v>
      </c>
      <c r="AT28" s="382" t="n">
        <f aca="false">INDEX('Unique Asset List'!S$4:S$59,MATCH($B28,_CompoundList,0))</f>
        <v>0</v>
      </c>
      <c r="AU28" s="382" t="n">
        <f aca="false">INDEX('Unique Asset List'!T$4:T$59,MATCH($B28,_CompoundList,0))</f>
        <v>0</v>
      </c>
      <c r="AV28" s="382" t="n">
        <f aca="false">INDEX('Unique Asset List'!U$4:U$59,MATCH($B28,_CompoundList,0))</f>
        <v>0</v>
      </c>
      <c r="AW28" s="382" t="n">
        <f aca="false">INDEX('Unique Asset List'!V$4:V$59,MATCH($B28,_CompoundList,0))</f>
        <v>0</v>
      </c>
      <c r="AX28" s="382" t="n">
        <f aca="false">INDEX('Unique Asset List'!W$4:W$59,MATCH($B28,_CompoundList,0))</f>
        <v>0</v>
      </c>
      <c r="AY28" s="382" t="n">
        <f aca="false">INDEX('Unique Asset List'!X$4:X$59,MATCH($B28,_CompoundList,0))</f>
        <v>1</v>
      </c>
      <c r="AZ28" s="382" t="n">
        <f aca="false">INDEX('Unique Asset List'!Y$4:Y$59,MATCH($B28,_CompoundList,0))</f>
        <v>0</v>
      </c>
      <c r="BA28" s="382" t="n">
        <f aca="false">INDEX('Unique Asset List'!Z$4:Z$59,MATCH($B28,_CompoundList,0))</f>
        <v>1</v>
      </c>
      <c r="BB28" s="382" t="n">
        <f aca="false">INDEX('Unique Asset List'!AA$4:AA$59,MATCH($B28,_CompoundList,0))</f>
        <v>1</v>
      </c>
      <c r="BC28" s="382" t="n">
        <f aca="false">INDEX('Unique Asset List'!AB$4:AB$59,MATCH($B28,_CompoundList,0))</f>
        <v>0</v>
      </c>
      <c r="BD28" s="382" t="n">
        <f aca="false">INDEX('Unique Asset List'!$A$4:$A$76,MATCH(B28,'Unique Asset List'!$B$4:$B$76,0))</f>
        <v>11</v>
      </c>
      <c r="BE28" s="386" t="n">
        <f aca="false">IF(C28="",BH28/$BH$7,0)</f>
        <v>0.0459944458266824</v>
      </c>
      <c r="BF28" s="391" t="n">
        <f aca="false">INDEX('FR-Efficacy Acceptability'!$G$12:$G$52,MATCH('3'!$B28,'FR-Efficacy Acceptability'!$B$12:$B$52,0))</f>
        <v>3</v>
      </c>
      <c r="BG28" s="386" t="n">
        <f aca="false">BF28/$BF$7</f>
        <v>0.0327510917030568</v>
      </c>
      <c r="BH28" s="392" t="n">
        <f aca="false">BG28^$X$4</f>
        <v>0.0139326018435423</v>
      </c>
    </row>
    <row r="29" customFormat="false" ht="15" hidden="false" customHeight="false" outlineLevel="0" collapsed="false">
      <c r="A29" s="39" t="str">
        <f aca="false">$C$1</f>
        <v>FR</v>
      </c>
      <c r="B29" s="39" t="s">
        <v>23</v>
      </c>
      <c r="C29" s="372"/>
      <c r="D29" s="39" t="s">
        <v>577</v>
      </c>
      <c r="E29" s="39"/>
      <c r="F29" s="39" t="str">
        <f aca="false">INDEX('Unique Asset List'!$D$4:$D$59,MATCH(B29,_CompoundList,0))</f>
        <v>Ph1</v>
      </c>
      <c r="G29" s="373" t="n">
        <v>0</v>
      </c>
      <c r="H29" s="39" t="n">
        <v>2018</v>
      </c>
      <c r="I29" s="39" t="n">
        <v>6</v>
      </c>
      <c r="J29" s="374" t="n">
        <f aca="false">INDEX(PTRS!$D$6:$D$12,MATCH('3'!$F29,PTRS!$B$6:$B$12,0))</f>
        <v>0.13923</v>
      </c>
      <c r="K29" s="186" t="n">
        <f aca="false">INDEX('Unique Asset List'!$I$4:$R$59,MATCH($B29,'Unique Asset List'!$B$4:$B$59,0),MATCH(K$8,'Unique Asset List'!$I$3:$R$3,0))</f>
        <v>0</v>
      </c>
      <c r="L29" s="186" t="n">
        <f aca="false">INDEX('Unique Asset List'!$I$4:$R$59,MATCH($B29,'Unique Asset List'!$B$4:$B$59,0),MATCH(L$8,'Unique Asset List'!$I$3:$R$3,0))</f>
        <v>0</v>
      </c>
      <c r="M29" s="186" t="n">
        <v>0.13923</v>
      </c>
      <c r="N29" s="186" t="n">
        <f aca="false">INDEX('Unique Asset List'!$I$4:$R$59,MATCH($B29,'Unique Asset List'!$B$4:$B$59,0),MATCH(N$8,'Unique Asset List'!$I$3:$R$3,0))</f>
        <v>0.14</v>
      </c>
      <c r="O29" s="186" t="n">
        <f aca="false">INDEX('Unique Asset List'!$I$4:$R$59,MATCH($B29,'Unique Asset List'!$B$4:$B$59,0),MATCH(O$8,'Unique Asset List'!$I$3:$R$3,0))</f>
        <v>0.14</v>
      </c>
      <c r="P29" s="186" t="n">
        <f aca="false">INDEX('Unique Asset List'!$I$4:$R$59,MATCH($B29,'Unique Asset List'!$B$4:$B$59,0),MATCH(P$8,'Unique Asset List'!$I$3:$R$3,0))</f>
        <v>0.14</v>
      </c>
      <c r="Q29" s="186" t="n">
        <f aca="false">INDEX('Unique Asset List'!$I$4:$R$59,MATCH($B29,'Unique Asset List'!$B$4:$B$59,0),MATCH(Q$8,'Unique Asset List'!$I$3:$R$3,0))</f>
        <v>0.14</v>
      </c>
      <c r="R29" s="186" t="n">
        <f aca="false">INDEX('Unique Asset List'!$I$4:$R$59,MATCH($B29,'Unique Asset List'!$B$4:$B$59,0),MATCH(R$8,'Unique Asset List'!$I$3:$R$3,0))</f>
        <v>0.14</v>
      </c>
      <c r="S29" s="186" t="n">
        <f aca="false">INDEX('Unique Asset List'!$I$4:$R$59,MATCH($B29,'Unique Asset List'!$B$4:$B$59,0),MATCH(S$8,'Unique Asset List'!$I$3:$R$3,0))</f>
        <v>0</v>
      </c>
      <c r="T29" s="186"/>
      <c r="U29" s="186" t="n">
        <f aca="false">BE29/$BE$7</f>
        <v>0.855170915637559</v>
      </c>
      <c r="V29" s="186" t="n">
        <f aca="false">3486/5044</f>
        <v>0.691118160190325</v>
      </c>
      <c r="W29" s="39" t="str">
        <f aca="false">INDEX('Unique Asset List'!$C$4:$C$76,MATCH(B29,'Unique Asset List'!$B$4:$B$76,0))</f>
        <v>OX1</v>
      </c>
      <c r="X29" s="39" t="n">
        <f aca="false">INDEX('Unique Asset List'!$AC$4:$AI$100,MATCH($B29,'Unique Asset List'!$B$4:$B$100,0),MATCH($C$1,'Unique Asset List'!$AC$3:$AI$3,0))</f>
        <v>2029</v>
      </c>
      <c r="Y29" s="39" t="n">
        <f aca="false">INDEX('Unique Asset List'!$AJ$4:$AP$100,MATCH($B29,'Unique Asset List'!$B$4:$B$100,0),MATCH($C$1,'Unique Asset List'!$AJ$3:$AP$3,0))</f>
        <v>3.99999999999909</v>
      </c>
      <c r="Z29" s="39" t="n">
        <f aca="false">INDEX('Unique Asset List'!$AX$4:$BD$100,MATCH($B29,'Unique Asset List'!$B$4:$B$100,0),MATCH($C$1,'Unique Asset List'!$AX$3:$BD$3,0))</f>
        <v>2039</v>
      </c>
      <c r="AA29" s="39" t="n">
        <f aca="false">INDEX('Unique Asset List'!$BE$4:$BK$100,MATCH($B29,'Unique Asset List'!$B$4:$B$100,0),MATCH($C$1,'Unique Asset List'!$BE$3:$BK$3,0))</f>
        <v>3</v>
      </c>
      <c r="AB29" s="375" t="n">
        <f aca="false">INDEX('FR-Efficacy Acceptability'!$C$12:$C$52,MATCH($B29,'FR-Efficacy Acceptability'!$B$12:$B$52,0))</f>
        <v>2.151898</v>
      </c>
      <c r="AC29" s="375" t="n">
        <f aca="false">INDEX('FR-Efficacy Acceptability'!$E$12:$E$52,MATCH($B29,'FR-Efficacy Acceptability'!$B$12:$B$52,0))</f>
        <v>0.9905213</v>
      </c>
      <c r="AD29" s="375" t="n">
        <f aca="false">INDEX('FR-Efficacy Acceptability'!$F$12:$F$52,MATCH($B29,'FR-Efficacy Acceptability'!$B$12:$B$52,0))</f>
        <v>0.38188783578</v>
      </c>
      <c r="AE29" s="376" t="n">
        <f aca="false">INDEX('Unique Asset List'!$CN$4:$CT$100,MATCH($B29,'Unique Asset List'!$B$4:$B$100,0),MATCH($C$1,'Unique Asset List'!$CN$3:$CT$3,0))</f>
        <v>0.12</v>
      </c>
      <c r="AF29" s="376" t="n">
        <f aca="false">INDEX('Unique Asset List'!$CU$4:$DA$100,MATCH($B29,'Unique Asset List'!$B$4:$B$100,0),MATCH($C$1,'Unique Asset List'!$CU$3:$DA$3,0))</f>
        <v>0.38</v>
      </c>
      <c r="AG29" s="376" t="n">
        <f aca="false">INDEX('Unique Asset List'!$BZ$4:$CF$100,MATCH($B29,'Unique Asset List'!$B$4:$B$100,0),MATCH($C$1,'Unique Asset List'!$BZ$3:$CF$3,0))</f>
        <v>0.12</v>
      </c>
      <c r="AH29" s="376" t="n">
        <f aca="false">INDEX('Unique Asset List'!$CG$4:$CM$100,MATCH($B29,'Unique Asset List'!$B$4:$B$100,0),MATCH($C$1,'Unique Asset List'!$CG$3:$CM$3,0))</f>
        <v>0.38</v>
      </c>
      <c r="AI29" s="377" t="n">
        <v>0.961879633498678</v>
      </c>
      <c r="AJ29" s="376" t="n">
        <f aca="false">INDEX('Unique Asset List'!$BL$4:$BR$100,MATCH($B29,'Unique Asset List'!$B$4:$B$100,0),MATCH($C$1,'Unique Asset List'!$BL$3:$BR$3,0))</f>
        <v>2.12520094307601</v>
      </c>
      <c r="AK29" s="376" t="n">
        <f aca="false">INDEX('Unique Asset List'!$BS$4:$BY$100,MATCH($B29,'Unique Asset List'!$B$4:$B$100,0),MATCH($C$1,'Unique Asset List'!$BS$3:$BY$3,0))</f>
        <v>-1.71696457934415</v>
      </c>
      <c r="AL29" s="39" t="n">
        <v>169</v>
      </c>
      <c r="AM29" s="378" t="n">
        <f aca="false">INDEX(Simulation!$B$6:$H$6,MATCH($A29,Simulation!$B$1:$H$1,0))*(1+AN29)^((DATE(X29,Y29,15)-DATE(2017,1,15))/365.5)</f>
        <v>3.5</v>
      </c>
      <c r="AN29" s="379" t="n">
        <v>0</v>
      </c>
      <c r="AO29" s="380" t="n">
        <v>0.1</v>
      </c>
      <c r="AP29" s="377" t="n">
        <v>0.82</v>
      </c>
      <c r="AQ29" s="379" t="n">
        <v>0</v>
      </c>
      <c r="AR29" s="377" t="n">
        <f aca="false">AP29</f>
        <v>0.82</v>
      </c>
      <c r="AS29" s="381" t="n">
        <v>1</v>
      </c>
      <c r="AT29" s="382" t="n">
        <f aca="false">INDEX('Unique Asset List'!S$4:S$59,MATCH($B29,_CompoundList,0))</f>
        <v>0</v>
      </c>
      <c r="AU29" s="382" t="n">
        <f aca="false">INDEX('Unique Asset List'!T$4:T$59,MATCH($B29,_CompoundList,0))</f>
        <v>0</v>
      </c>
      <c r="AV29" s="382" t="n">
        <f aca="false">INDEX('Unique Asset List'!U$4:U$59,MATCH($B29,_CompoundList,0))</f>
        <v>0</v>
      </c>
      <c r="AW29" s="382" t="n">
        <f aca="false">INDEX('Unique Asset List'!V$4:V$59,MATCH($B29,_CompoundList,0))</f>
        <v>0</v>
      </c>
      <c r="AX29" s="382" t="n">
        <f aca="false">INDEX('Unique Asset List'!W$4:W$59,MATCH($B29,_CompoundList,0))</f>
        <v>0</v>
      </c>
      <c r="AY29" s="382" t="n">
        <f aca="false">INDEX('Unique Asset List'!X$4:X$59,MATCH($B29,_CompoundList,0))</f>
        <v>1</v>
      </c>
      <c r="AZ29" s="382" t="n">
        <f aca="false">INDEX('Unique Asset List'!Y$4:Y$59,MATCH($B29,_CompoundList,0))</f>
        <v>1</v>
      </c>
      <c r="BA29" s="382" t="n">
        <f aca="false">INDEX('Unique Asset List'!Z$4:Z$59,MATCH($B29,_CompoundList,0))</f>
        <v>0</v>
      </c>
      <c r="BB29" s="382" t="n">
        <f aca="false">INDEX('Unique Asset List'!AA$4:AA$59,MATCH($B29,_CompoundList,0))</f>
        <v>1</v>
      </c>
      <c r="BC29" s="382" t="n">
        <f aca="false">INDEX('Unique Asset List'!AB$4:AB$59,MATCH($B29,_CompoundList,0))</f>
        <v>1</v>
      </c>
      <c r="BD29" s="382" t="n">
        <f aca="false">INDEX('Unique Asset List'!$A$4:$A$76,MATCH(B29,'Unique Asset List'!$B$4:$B$76,0))</f>
        <v>17</v>
      </c>
      <c r="BE29" s="386" t="n">
        <f aca="false">IF(C29="",BH29/$BH$7,0)</f>
        <v>0.0459944458266824</v>
      </c>
      <c r="BF29" s="391" t="n">
        <f aca="false">INDEX('FR-Efficacy Acceptability'!$G$12:$G$52,MATCH('3'!$B29,'FR-Efficacy Acceptability'!$B$12:$B$52,0))</f>
        <v>3</v>
      </c>
      <c r="BG29" s="386" t="n">
        <f aca="false">BF29/$BF$7</f>
        <v>0.0327510917030568</v>
      </c>
      <c r="BH29" s="392" t="n">
        <f aca="false">BG29^$X$4</f>
        <v>0.0139326018435423</v>
      </c>
    </row>
    <row r="30" customFormat="false" ht="15" hidden="false" customHeight="false" outlineLevel="0" collapsed="false">
      <c r="A30" s="39" t="str">
        <f aca="false">$C$1</f>
        <v>FR</v>
      </c>
      <c r="B30" s="39" t="s">
        <v>8</v>
      </c>
      <c r="C30" s="372"/>
      <c r="D30" s="39" t="s">
        <v>572</v>
      </c>
      <c r="E30" s="39"/>
      <c r="F30" s="39" t="str">
        <f aca="false">INDEX('Unique Asset List'!$D$4:$D$59,MATCH(B30,_CompoundList,0))</f>
        <v>Ph1</v>
      </c>
      <c r="G30" s="373" t="n">
        <v>0</v>
      </c>
      <c r="H30" s="39" t="n">
        <v>2018</v>
      </c>
      <c r="I30" s="39" t="n">
        <v>6</v>
      </c>
      <c r="J30" s="374" t="n">
        <f aca="false">INDEX(PTRS!$D$6:$D$12,MATCH('3'!$F30,PTRS!$B$6:$B$12,0))</f>
        <v>0.13923</v>
      </c>
      <c r="K30" s="186" t="n">
        <f aca="false">INDEX('Unique Asset List'!$I$4:$R$59,MATCH($B30,'Unique Asset List'!$B$4:$B$59,0),MATCH(K$8,'Unique Asset List'!$I$3:$R$3,0))</f>
        <v>0</v>
      </c>
      <c r="L30" s="186" t="n">
        <f aca="false">INDEX('Unique Asset List'!$I$4:$R$59,MATCH($B30,'Unique Asset List'!$B$4:$B$59,0),MATCH(L$8,'Unique Asset List'!$I$3:$R$3,0))</f>
        <v>0</v>
      </c>
      <c r="M30" s="186" t="n">
        <v>0.13923</v>
      </c>
      <c r="N30" s="186" t="n">
        <f aca="false">INDEX('Unique Asset List'!$I$4:$R$59,MATCH($B30,'Unique Asset List'!$B$4:$B$59,0),MATCH(N$8,'Unique Asset List'!$I$3:$R$3,0))</f>
        <v>0.13923</v>
      </c>
      <c r="O30" s="186" t="n">
        <f aca="false">INDEX('Unique Asset List'!$I$4:$R$59,MATCH($B30,'Unique Asset List'!$B$4:$B$59,0),MATCH(O$8,'Unique Asset List'!$I$3:$R$3,0))</f>
        <v>0.13923</v>
      </c>
      <c r="P30" s="186" t="n">
        <f aca="false">INDEX('Unique Asset List'!$I$4:$R$59,MATCH($B30,'Unique Asset List'!$B$4:$B$59,0),MATCH(P$8,'Unique Asset List'!$I$3:$R$3,0))</f>
        <v>0.13923</v>
      </c>
      <c r="Q30" s="186" t="n">
        <f aca="false">INDEX('Unique Asset List'!$I$4:$R$59,MATCH($B30,'Unique Asset List'!$B$4:$B$59,0),MATCH(Q$8,'Unique Asset List'!$I$3:$R$3,0))</f>
        <v>0.13923</v>
      </c>
      <c r="R30" s="186" t="n">
        <f aca="false">INDEX('Unique Asset List'!$I$4:$R$59,MATCH($B30,'Unique Asset List'!$B$4:$B$59,0),MATCH(R$8,'Unique Asset List'!$I$3:$R$3,0))</f>
        <v>0.13923</v>
      </c>
      <c r="S30" s="186" t="n">
        <f aca="false">INDEX('Unique Asset List'!$I$4:$R$59,MATCH($B30,'Unique Asset List'!$B$4:$B$59,0),MATCH(S$8,'Unique Asset List'!$I$3:$R$3,0))</f>
        <v>0</v>
      </c>
      <c r="T30" s="186"/>
      <c r="U30" s="186" t="n">
        <f aca="false">BE30/$BE$7</f>
        <v>0.855170915637559</v>
      </c>
      <c r="V30" s="186" t="n">
        <v>1</v>
      </c>
      <c r="W30" s="39" t="str">
        <f aca="false">INDEX('Unique Asset List'!$C$4:$C$76,MATCH(B30,'Unique Asset List'!$B$4:$B$76,0))</f>
        <v>NMDA</v>
      </c>
      <c r="X30" s="39" t="n">
        <f aca="false">INDEX('Unique Asset List'!$AC$4:$AI$100,MATCH($B30,'Unique Asset List'!$B$4:$B$100,0),MATCH($C$1,'Unique Asset List'!$AC$3:$AI$3,0))</f>
        <v>2025</v>
      </c>
      <c r="Y30" s="39" t="n">
        <f aca="false">INDEX('Unique Asset List'!$AJ$4:$AP$100,MATCH($B30,'Unique Asset List'!$B$4:$B$100,0),MATCH($C$1,'Unique Asset List'!$AJ$3:$AP$3,0))</f>
        <v>3</v>
      </c>
      <c r="Z30" s="39" t="n">
        <f aca="false">INDEX('Unique Asset List'!$AX$4:$BD$100,MATCH($B30,'Unique Asset List'!$B$4:$B$100,0),MATCH($C$1,'Unique Asset List'!$AX$3:$BD$3,0))</f>
        <v>2037</v>
      </c>
      <c r="AA30" s="39" t="n">
        <f aca="false">INDEX('Unique Asset List'!$BE$4:$BK$100,MATCH($B30,'Unique Asset List'!$B$4:$B$100,0),MATCH($C$1,'Unique Asset List'!$BE$3:$BK$3,0))</f>
        <v>3</v>
      </c>
      <c r="AB30" s="375" t="n">
        <f aca="false">INDEX('FR-Efficacy Acceptability'!$C$12:$C$52,MATCH($B30,'FR-Efficacy Acceptability'!$B$12:$B$52,0))</f>
        <v>1.7841252</v>
      </c>
      <c r="AC30" s="375" t="n">
        <f aca="false">INDEX('FR-Efficacy Acceptability'!$E$12:$E$52,MATCH($B30,'FR-Efficacy Acceptability'!$B$12:$B$52,0))</f>
        <v>0.9690859</v>
      </c>
      <c r="AD30" s="375" t="n">
        <f aca="false">INDEX('FR-Efficacy Acceptability'!$F$12:$F$52,MATCH($B30,'FR-Efficacy Acceptability'!$B$12:$B$52,0))</f>
        <v>0.38188783578</v>
      </c>
      <c r="AE30" s="376" t="n">
        <f aca="false">INDEX('Unique Asset List'!$CN$4:$CT$100,MATCH($B30,'Unique Asset List'!$B$4:$B$100,0),MATCH($C$1,'Unique Asset List'!$CN$3:$CT$3,0))</f>
        <v>0.17</v>
      </c>
      <c r="AF30" s="376" t="n">
        <f aca="false">INDEX('Unique Asset List'!$CU$4:$DA$100,MATCH($B30,'Unique Asset List'!$B$4:$B$100,0),MATCH($C$1,'Unique Asset List'!$CU$3:$DA$3,0))</f>
        <v>0.33</v>
      </c>
      <c r="AG30" s="376" t="n">
        <f aca="false">INDEX('Unique Asset List'!$BZ$4:$CF$100,MATCH($B30,'Unique Asset List'!$B$4:$B$100,0),MATCH($C$1,'Unique Asset List'!$BZ$3:$CF$3,0))</f>
        <v>0.17</v>
      </c>
      <c r="AH30" s="376" t="n">
        <f aca="false">INDEX('Unique Asset List'!$CG$4:$CM$100,MATCH($B30,'Unique Asset List'!$B$4:$B$100,0),MATCH($C$1,'Unique Asset List'!$CG$3:$CM$3,0))</f>
        <v>0.33</v>
      </c>
      <c r="AI30" s="377" t="n">
        <v>0.961879633498678</v>
      </c>
      <c r="AJ30" s="376" t="n">
        <f aca="false">INDEX('Unique Asset List'!$BL$4:$BR$100,MATCH($B30,'Unique Asset List'!$B$4:$B$100,0),MATCH($C$1,'Unique Asset List'!$BL$3:$BR$3,0))</f>
        <v>2.12520094307601</v>
      </c>
      <c r="AK30" s="376" t="n">
        <f aca="false">INDEX('Unique Asset List'!$BS$4:$BY$100,MATCH($B30,'Unique Asset List'!$B$4:$B$100,0),MATCH($C$1,'Unique Asset List'!$BS$3:$BY$3,0))</f>
        <v>-1.71696457934415</v>
      </c>
      <c r="AL30" s="39" t="n">
        <v>169</v>
      </c>
      <c r="AM30" s="378" t="n">
        <f aca="false">INDEX(Simulation!$B$6:$H$6,MATCH($A30,Simulation!$B$1:$H$1,0))*(1+AN30)^((DATE(X30,Y30,15)-DATE(2017,1,15))/365.5)</f>
        <v>3.5</v>
      </c>
      <c r="AN30" s="379" t="n">
        <v>0</v>
      </c>
      <c r="AO30" s="380" t="n">
        <v>0.1</v>
      </c>
      <c r="AP30" s="377" t="n">
        <v>0.82</v>
      </c>
      <c r="AQ30" s="379" t="n">
        <v>0</v>
      </c>
      <c r="AR30" s="377" t="n">
        <f aca="false">AP30</f>
        <v>0.82</v>
      </c>
      <c r="AS30" s="381" t="n">
        <v>1</v>
      </c>
      <c r="AT30" s="382" t="n">
        <f aca="false">INDEX('Unique Asset List'!S$4:S$59,MATCH($B30,_CompoundList,0))</f>
        <v>0</v>
      </c>
      <c r="AU30" s="382" t="n">
        <f aca="false">INDEX('Unique Asset List'!T$4:T$59,MATCH($B30,_CompoundList,0))</f>
        <v>0</v>
      </c>
      <c r="AV30" s="382" t="n">
        <f aca="false">INDEX('Unique Asset List'!U$4:U$59,MATCH($B30,_CompoundList,0))</f>
        <v>0</v>
      </c>
      <c r="AW30" s="382" t="n">
        <f aca="false">INDEX('Unique Asset List'!V$4:V$59,MATCH($B30,_CompoundList,0))</f>
        <v>0</v>
      </c>
      <c r="AX30" s="382" t="n">
        <f aca="false">INDEX('Unique Asset List'!W$4:W$59,MATCH($B30,_CompoundList,0))</f>
        <v>0</v>
      </c>
      <c r="AY30" s="382" t="n">
        <f aca="false">INDEX('Unique Asset List'!X$4:X$59,MATCH($B30,_CompoundList,0))</f>
        <v>0</v>
      </c>
      <c r="AZ30" s="382" t="n">
        <f aca="false">INDEX('Unique Asset List'!Y$4:Y$59,MATCH($B30,_CompoundList,0))</f>
        <v>1</v>
      </c>
      <c r="BA30" s="382" t="n">
        <f aca="false">INDEX('Unique Asset List'!Z$4:Z$59,MATCH($B30,_CompoundList,0))</f>
        <v>0</v>
      </c>
      <c r="BB30" s="382" t="n">
        <f aca="false">INDEX('Unique Asset List'!AA$4:AA$59,MATCH($B30,_CompoundList,0))</f>
        <v>1</v>
      </c>
      <c r="BC30" s="382" t="n">
        <f aca="false">INDEX('Unique Asset List'!AB$4:AB$59,MATCH($B30,_CompoundList,0))</f>
        <v>1</v>
      </c>
      <c r="BD30" s="382" t="n">
        <f aca="false">INDEX('Unique Asset List'!$A$4:$A$76,MATCH(B30,'Unique Asset List'!$B$4:$B$76,0))</f>
        <v>1</v>
      </c>
      <c r="BE30" s="386" t="n">
        <f aca="false">IF(C30="",BH30/$BH$7,0)</f>
        <v>0.0459944458266824</v>
      </c>
      <c r="BF30" s="391" t="n">
        <f aca="false">INDEX('FR-Efficacy Acceptability'!$G$12:$G$52,MATCH('3'!$B30,'FR-Efficacy Acceptability'!$B$12:$B$52,0))</f>
        <v>3</v>
      </c>
      <c r="BG30" s="386" t="n">
        <f aca="false">BF30/$BF$7</f>
        <v>0.0327510917030568</v>
      </c>
      <c r="BH30" s="392" t="n">
        <f aca="false">BG30^$X$4</f>
        <v>0.0139326018435423</v>
      </c>
    </row>
    <row r="31" customFormat="false" ht="15" hidden="false" customHeight="false" outlineLevel="0" collapsed="false">
      <c r="A31" s="39" t="str">
        <f aca="false">$C$1</f>
        <v>FR</v>
      </c>
      <c r="B31" s="39" t="s">
        <v>54</v>
      </c>
      <c r="C31" s="372"/>
      <c r="D31" s="39" t="s">
        <v>595</v>
      </c>
      <c r="E31" s="39" t="s">
        <v>596</v>
      </c>
      <c r="F31" s="39" t="str">
        <f aca="false">INDEX('Unique Asset List'!$D$4:$D$59,MATCH(B31,_CompoundList,0))</f>
        <v>Ph1</v>
      </c>
      <c r="G31" s="373" t="n">
        <v>0</v>
      </c>
      <c r="H31" s="39" t="n">
        <v>2018</v>
      </c>
      <c r="I31" s="39" t="n">
        <v>6</v>
      </c>
      <c r="J31" s="374" t="n">
        <f aca="false">INDEX(PTRS!$D$6:$D$12,MATCH('3'!$F31,PTRS!$B$6:$B$12,0))</f>
        <v>0.13923</v>
      </c>
      <c r="K31" s="186" t="n">
        <f aca="false">INDEX('Unique Asset List'!$I$4:$R$59,MATCH($B31,'Unique Asset List'!$B$4:$B$59,0),MATCH(K$8,'Unique Asset List'!$I$3:$R$3,0))</f>
        <v>0</v>
      </c>
      <c r="L31" s="186" t="n">
        <f aca="false">INDEX('Unique Asset List'!$I$4:$R$59,MATCH($B31,'Unique Asset List'!$B$4:$B$59,0),MATCH(L$8,'Unique Asset List'!$I$3:$R$3,0))</f>
        <v>0</v>
      </c>
      <c r="M31" s="186" t="n">
        <v>0.13923</v>
      </c>
      <c r="N31" s="186" t="n">
        <f aca="false">INDEX('Unique Asset List'!$I$4:$R$59,MATCH($B31,'Unique Asset List'!$B$4:$B$59,0),MATCH(N$8,'Unique Asset List'!$I$3:$R$3,0))</f>
        <v>0.13923</v>
      </c>
      <c r="O31" s="186" t="n">
        <f aca="false">INDEX('Unique Asset List'!$I$4:$R$59,MATCH($B31,'Unique Asset List'!$B$4:$B$59,0),MATCH(O$8,'Unique Asset List'!$I$3:$R$3,0))</f>
        <v>0.13923</v>
      </c>
      <c r="P31" s="186" t="n">
        <f aca="false">INDEX('Unique Asset List'!$I$4:$R$59,MATCH($B31,'Unique Asset List'!$B$4:$B$59,0),MATCH(P$8,'Unique Asset List'!$I$3:$R$3,0))</f>
        <v>0.13923</v>
      </c>
      <c r="Q31" s="186" t="n">
        <f aca="false">INDEX('Unique Asset List'!$I$4:$R$59,MATCH($B31,'Unique Asset List'!$B$4:$B$59,0),MATCH(Q$8,'Unique Asset List'!$I$3:$R$3,0))</f>
        <v>0.13923</v>
      </c>
      <c r="R31" s="186" t="n">
        <f aca="false">INDEX('Unique Asset List'!$I$4:$R$59,MATCH($B31,'Unique Asset List'!$B$4:$B$59,0),MATCH(R$8,'Unique Asset List'!$I$3:$R$3,0))</f>
        <v>0.13923</v>
      </c>
      <c r="S31" s="186" t="n">
        <f aca="false">INDEX('Unique Asset List'!$I$4:$R$59,MATCH($B31,'Unique Asset List'!$B$4:$B$59,0),MATCH(S$8,'Unique Asset List'!$I$3:$R$3,0))</f>
        <v>0</v>
      </c>
      <c r="T31" s="186"/>
      <c r="U31" s="186" t="n">
        <f aca="false">BE31/$BE$7</f>
        <v>0.855170915637559</v>
      </c>
      <c r="V31" s="186" t="n">
        <v>1</v>
      </c>
      <c r="W31" s="39" t="str">
        <f aca="false">INDEX('Unique Asset List'!$C$4:$C$76,MATCH(B31,'Unique Asset List'!$B$4:$B$76,0))</f>
        <v>NMDA</v>
      </c>
      <c r="X31" s="39" t="n">
        <f aca="false">INDEX('Unique Asset List'!$AC$4:$AI$100,MATCH($B31,'Unique Asset List'!$B$4:$B$100,0),MATCH($C$1,'Unique Asset List'!$AC$3:$AI$3,0))</f>
        <v>2029</v>
      </c>
      <c r="Y31" s="39" t="n">
        <f aca="false">INDEX('Unique Asset List'!$AJ$4:$AP$100,MATCH($B31,'Unique Asset List'!$B$4:$B$100,0),MATCH($C$1,'Unique Asset List'!$AJ$3:$AP$3,0))</f>
        <v>9</v>
      </c>
      <c r="Z31" s="39" t="n">
        <f aca="false">INDEX('Unique Asset List'!$AX$4:$BD$100,MATCH($B31,'Unique Asset List'!$B$4:$B$100,0),MATCH($C$1,'Unique Asset List'!$AX$3:$BD$3,0))</f>
        <v>2036</v>
      </c>
      <c r="AA31" s="39" t="n">
        <f aca="false">INDEX('Unique Asset List'!$BE$4:$BK$100,MATCH($B31,'Unique Asset List'!$B$4:$B$100,0),MATCH($C$1,'Unique Asset List'!$BE$3:$BK$3,0))</f>
        <v>9</v>
      </c>
      <c r="AB31" s="375" t="n">
        <f aca="false">INDEX('FR-Efficacy Acceptability'!$C$12:$C$52,MATCH($B31,'FR-Efficacy Acceptability'!$B$12:$B$52,0))</f>
        <v>2.2591276</v>
      </c>
      <c r="AC31" s="375" t="n">
        <f aca="false">INDEX('FR-Efficacy Acceptability'!$E$12:$E$52,MATCH($B31,'FR-Efficacy Acceptability'!$B$12:$B$52,0))</f>
        <v>0.9290514</v>
      </c>
      <c r="AD31" s="375" t="n">
        <f aca="false">INDEX('FR-Efficacy Acceptability'!$F$12:$F$52,MATCH($B31,'FR-Efficacy Acceptability'!$B$12:$B$52,0))</f>
        <v>0.38188783578</v>
      </c>
      <c r="AE31" s="376" t="n">
        <f aca="false">INDEX('Unique Asset List'!$CN$4:$CT$100,MATCH($B31,'Unique Asset List'!$B$4:$B$100,0),MATCH($C$1,'Unique Asset List'!$CN$3:$CT$3,0))</f>
        <v>0.17</v>
      </c>
      <c r="AF31" s="376" t="n">
        <f aca="false">INDEX('Unique Asset List'!$CU$4:$DA$100,MATCH($B31,'Unique Asset List'!$B$4:$B$100,0),MATCH($C$1,'Unique Asset List'!$CU$3:$DA$3,0))</f>
        <v>0.33</v>
      </c>
      <c r="AG31" s="376" t="n">
        <f aca="false">INDEX('Unique Asset List'!$BZ$4:$CF$100,MATCH($B31,'Unique Asset List'!$B$4:$B$100,0),MATCH($C$1,'Unique Asset List'!$BZ$3:$CF$3,0))</f>
        <v>0.17</v>
      </c>
      <c r="AH31" s="376" t="n">
        <f aca="false">INDEX('Unique Asset List'!$CG$4:$CM$100,MATCH($B31,'Unique Asset List'!$B$4:$B$100,0),MATCH($C$1,'Unique Asset List'!$CG$3:$CM$3,0))</f>
        <v>0.33</v>
      </c>
      <c r="AI31" s="377" t="n">
        <v>0.961879633498678</v>
      </c>
      <c r="AJ31" s="376" t="n">
        <f aca="false">INDEX('Unique Asset List'!$BL$4:$BR$100,MATCH($B31,'Unique Asset List'!$B$4:$B$100,0),MATCH($C$1,'Unique Asset List'!$BL$3:$BR$3,0))</f>
        <v>2.12520094307601</v>
      </c>
      <c r="AK31" s="376" t="n">
        <f aca="false">INDEX('Unique Asset List'!$BS$4:$BY$100,MATCH($B31,'Unique Asset List'!$B$4:$B$100,0),MATCH($C$1,'Unique Asset List'!$BS$3:$BY$3,0))</f>
        <v>-1.71696457934415</v>
      </c>
      <c r="AL31" s="39" t="n">
        <v>169</v>
      </c>
      <c r="AM31" s="378" t="n">
        <f aca="false">INDEX(Simulation!$B$6:$H$6,MATCH($A31,Simulation!$B$1:$H$1,0))*(1+AN31)^((DATE(X31,Y31,15)-DATE(2017,1,15))/365.5)</f>
        <v>3.5</v>
      </c>
      <c r="AN31" s="379" t="n">
        <v>0</v>
      </c>
      <c r="AO31" s="380" t="n">
        <v>0.1</v>
      </c>
      <c r="AP31" s="377" t="n">
        <v>0.82</v>
      </c>
      <c r="AQ31" s="379" t="n">
        <v>0</v>
      </c>
      <c r="AR31" s="377" t="n">
        <f aca="false">AP31</f>
        <v>0.82</v>
      </c>
      <c r="AS31" s="381" t="n">
        <v>1</v>
      </c>
      <c r="AT31" s="382" t="n">
        <f aca="false">INDEX('Unique Asset List'!S$4:S$59,MATCH($B31,_CompoundList,0))</f>
        <v>0</v>
      </c>
      <c r="AU31" s="382" t="n">
        <f aca="false">INDEX('Unique Asset List'!T$4:T$59,MATCH($B31,_CompoundList,0))</f>
        <v>0</v>
      </c>
      <c r="AV31" s="382" t="n">
        <f aca="false">INDEX('Unique Asset List'!U$4:U$59,MATCH($B31,_CompoundList,0))</f>
        <v>0</v>
      </c>
      <c r="AW31" s="382" t="n">
        <f aca="false">INDEX('Unique Asset List'!V$4:V$59,MATCH($B31,_CompoundList,0))</f>
        <v>0</v>
      </c>
      <c r="AX31" s="382" t="n">
        <f aca="false">INDEX('Unique Asset List'!W$4:W$59,MATCH($B31,_CompoundList,0))</f>
        <v>0</v>
      </c>
      <c r="AY31" s="382" t="n">
        <f aca="false">INDEX('Unique Asset List'!X$4:X$59,MATCH($B31,_CompoundList,0))</f>
        <v>0</v>
      </c>
      <c r="AZ31" s="382" t="n">
        <f aca="false">INDEX('Unique Asset List'!Y$4:Y$59,MATCH($B31,_CompoundList,0))</f>
        <v>1</v>
      </c>
      <c r="BA31" s="382" t="n">
        <f aca="false">INDEX('Unique Asset List'!Z$4:Z$59,MATCH($B31,_CompoundList,0))</f>
        <v>1</v>
      </c>
      <c r="BB31" s="382" t="n">
        <f aca="false">INDEX('Unique Asset List'!AA$4:AA$59,MATCH($B31,_CompoundList,0))</f>
        <v>0</v>
      </c>
      <c r="BC31" s="382" t="n">
        <f aca="false">INDEX('Unique Asset List'!AB$4:AB$59,MATCH($B31,_CompoundList,0))</f>
        <v>0</v>
      </c>
      <c r="BD31" s="382" t="n">
        <f aca="false">INDEX('Unique Asset List'!$A$4:$A$76,MATCH(B31,'Unique Asset List'!$B$4:$B$76,0))</f>
        <v>16</v>
      </c>
      <c r="BE31" s="386" t="n">
        <f aca="false">IF(C31="",BH31/$BH$7,0)</f>
        <v>0.0459944458266824</v>
      </c>
      <c r="BF31" s="391" t="n">
        <f aca="false">INDEX('FR-Efficacy Acceptability'!$G$12:$G$52,MATCH('3'!$B31,'FR-Efficacy Acceptability'!$B$12:$B$52,0))</f>
        <v>3</v>
      </c>
      <c r="BG31" s="386" t="n">
        <f aca="false">BF31/$BF$7</f>
        <v>0.0327510917030568</v>
      </c>
      <c r="BH31" s="392" t="n">
        <f aca="false">BG31^$X$4</f>
        <v>0.0139326018435423</v>
      </c>
    </row>
    <row r="32" customFormat="false" ht="15" hidden="false" customHeight="false" outlineLevel="0" collapsed="false">
      <c r="A32" s="39" t="str">
        <f aca="false">$C$1</f>
        <v>FR</v>
      </c>
      <c r="B32" s="39" t="s">
        <v>18</v>
      </c>
      <c r="C32" s="372"/>
      <c r="D32" s="39" t="s">
        <v>588</v>
      </c>
      <c r="E32" s="39"/>
      <c r="F32" s="39" t="str">
        <f aca="false">INDEX('Unique Asset List'!$D$4:$D$59,MATCH(B32,_CompoundList,0))</f>
        <v>Ph2a</v>
      </c>
      <c r="G32" s="373" t="n">
        <v>0</v>
      </c>
      <c r="H32" s="39" t="n">
        <v>2018</v>
      </c>
      <c r="I32" s="39" t="n">
        <v>6</v>
      </c>
      <c r="J32" s="374" t="n">
        <f aca="false">INDEX(PTRS!$D$6:$D$12,MATCH('3'!$F32,PTRS!$B$6:$B$12,0))</f>
        <v>0.1638</v>
      </c>
      <c r="K32" s="186" t="n">
        <f aca="false">INDEX('Unique Asset List'!$I$4:$R$59,MATCH($B32,'Unique Asset List'!$B$4:$B$59,0),MATCH(K$8,'Unique Asset List'!$I$3:$R$3,0))</f>
        <v>0</v>
      </c>
      <c r="L32" s="186" t="n">
        <f aca="false">INDEX('Unique Asset List'!$I$4:$R$59,MATCH($B32,'Unique Asset List'!$B$4:$B$59,0),MATCH(L$8,'Unique Asset List'!$I$3:$R$3,0))</f>
        <v>0</v>
      </c>
      <c r="M32" s="186" t="n">
        <v>0.1638</v>
      </c>
      <c r="N32" s="186" t="n">
        <f aca="false">INDEX('Unique Asset List'!$I$4:$R$59,MATCH($B32,'Unique Asset List'!$B$4:$B$59,0),MATCH(N$8,'Unique Asset List'!$I$3:$R$3,0))</f>
        <v>0.1638</v>
      </c>
      <c r="O32" s="186" t="n">
        <f aca="false">INDEX('Unique Asset List'!$I$4:$R$59,MATCH($B32,'Unique Asset List'!$B$4:$B$59,0),MATCH(O$8,'Unique Asset List'!$I$3:$R$3,0))</f>
        <v>0.1638</v>
      </c>
      <c r="P32" s="186" t="n">
        <f aca="false">INDEX('Unique Asset List'!$I$4:$R$59,MATCH($B32,'Unique Asset List'!$B$4:$B$59,0),MATCH(P$8,'Unique Asset List'!$I$3:$R$3,0))</f>
        <v>0.1638</v>
      </c>
      <c r="Q32" s="186" t="n">
        <f aca="false">INDEX('Unique Asset List'!$I$4:$R$59,MATCH($B32,'Unique Asset List'!$B$4:$B$59,0),MATCH(Q$8,'Unique Asset List'!$I$3:$R$3,0))</f>
        <v>0.1638</v>
      </c>
      <c r="R32" s="186" t="n">
        <f aca="false">INDEX('Unique Asset List'!$I$4:$R$59,MATCH($B32,'Unique Asset List'!$B$4:$B$59,0),MATCH(R$8,'Unique Asset List'!$I$3:$R$3,0))</f>
        <v>0.1638</v>
      </c>
      <c r="S32" s="186" t="n">
        <f aca="false">INDEX('Unique Asset List'!$I$4:$R$59,MATCH($B32,'Unique Asset List'!$B$4:$B$59,0),MATCH(S$8,'Unique Asset List'!$I$3:$R$3,0))</f>
        <v>0</v>
      </c>
      <c r="T32" s="186"/>
      <c r="U32" s="186" t="n">
        <f aca="false">BE32/$BE$7</f>
        <v>0.855170915637559</v>
      </c>
      <c r="V32" s="186" t="n">
        <v>1</v>
      </c>
      <c r="W32" s="39" t="str">
        <f aca="false">INDEX('Unique Asset List'!$C$4:$C$76,MATCH(B32,'Unique Asset List'!$B$4:$B$76,0))</f>
        <v>OPRL1</v>
      </c>
      <c r="X32" s="39" t="n">
        <f aca="false">INDEX('Unique Asset List'!$AC$4:$AI$100,MATCH($B32,'Unique Asset List'!$B$4:$B$100,0),MATCH($C$1,'Unique Asset List'!$AC$3:$AI$3,0))</f>
        <v>2025</v>
      </c>
      <c r="Y32" s="39" t="n">
        <f aca="false">INDEX('Unique Asset List'!$AJ$4:$AP$100,MATCH($B32,'Unique Asset List'!$B$4:$B$100,0),MATCH($C$1,'Unique Asset List'!$AJ$3:$AP$3,0))</f>
        <v>9</v>
      </c>
      <c r="Z32" s="39" t="n">
        <f aca="false">INDEX('Unique Asset List'!$AX$4:$BD$100,MATCH($B32,'Unique Asset List'!$B$4:$B$100,0),MATCH($C$1,'Unique Asset List'!$AX$3:$BD$3,0))</f>
        <v>2036</v>
      </c>
      <c r="AA32" s="39" t="n">
        <f aca="false">INDEX('Unique Asset List'!$BE$4:$BK$100,MATCH($B32,'Unique Asset List'!$B$4:$B$100,0),MATCH($C$1,'Unique Asset List'!$BE$3:$BK$3,0))</f>
        <v>9</v>
      </c>
      <c r="AB32" s="375" t="n">
        <f aca="false">INDEX('FR-Efficacy Acceptability'!$C$12:$C$52,MATCH($B32,'FR-Efficacy Acceptability'!$B$12:$B$52,0))</f>
        <v>1.7841252</v>
      </c>
      <c r="AC32" s="375" t="n">
        <f aca="false">INDEX('FR-Efficacy Acceptability'!$E$12:$E$52,MATCH($B32,'FR-Efficacy Acceptability'!$B$12:$B$52,0))</f>
        <v>0.9290514</v>
      </c>
      <c r="AD32" s="375" t="n">
        <f aca="false">INDEX('FR-Efficacy Acceptability'!$F$12:$F$52,MATCH($B32,'FR-Efficacy Acceptability'!$B$12:$B$52,0))</f>
        <v>0.38188783578</v>
      </c>
      <c r="AE32" s="376" t="n">
        <f aca="false">INDEX('Unique Asset List'!$CN$4:$CT$100,MATCH($B32,'Unique Asset List'!$B$4:$B$100,0),MATCH($C$1,'Unique Asset List'!$CN$3:$CT$3,0))</f>
        <v>0.12</v>
      </c>
      <c r="AF32" s="376" t="n">
        <f aca="false">INDEX('Unique Asset List'!$CU$4:$DA$100,MATCH($B32,'Unique Asset List'!$B$4:$B$100,0),MATCH($C$1,'Unique Asset List'!$CU$3:$DA$3,0))</f>
        <v>0.38</v>
      </c>
      <c r="AG32" s="376" t="n">
        <f aca="false">INDEX('Unique Asset List'!$BZ$4:$CF$100,MATCH($B32,'Unique Asset List'!$B$4:$B$100,0),MATCH($C$1,'Unique Asset List'!$BZ$3:$CF$3,0))</f>
        <v>0.12</v>
      </c>
      <c r="AH32" s="376" t="n">
        <f aca="false">INDEX('Unique Asset List'!$CG$4:$CM$100,MATCH($B32,'Unique Asset List'!$B$4:$B$100,0),MATCH($C$1,'Unique Asset List'!$CG$3:$CM$3,0))</f>
        <v>0.38</v>
      </c>
      <c r="AI32" s="377" t="n">
        <v>0.961879633498678</v>
      </c>
      <c r="AJ32" s="376" t="n">
        <f aca="false">INDEX('Unique Asset List'!$BL$4:$BR$100,MATCH($B32,'Unique Asset List'!$B$4:$B$100,0),MATCH($C$1,'Unique Asset List'!$BL$3:$BR$3,0))</f>
        <v>2.12520094307601</v>
      </c>
      <c r="AK32" s="376" t="n">
        <f aca="false">INDEX('Unique Asset List'!$BS$4:$BY$100,MATCH($B32,'Unique Asset List'!$B$4:$B$100,0),MATCH($C$1,'Unique Asset List'!$BS$3:$BY$3,0))</f>
        <v>-1.71696457934415</v>
      </c>
      <c r="AL32" s="39" t="n">
        <v>169</v>
      </c>
      <c r="AM32" s="378" t="n">
        <f aca="false">INDEX(Simulation!$B$6:$H$6,MATCH($A32,Simulation!$B$1:$H$1,0))*(1+AN32)^((DATE(X32,Y32,15)-DATE(2017,1,15))/365.5)</f>
        <v>3.5</v>
      </c>
      <c r="AN32" s="379" t="n">
        <v>0</v>
      </c>
      <c r="AO32" s="380" t="n">
        <v>0.1</v>
      </c>
      <c r="AP32" s="377" t="n">
        <v>0.82</v>
      </c>
      <c r="AQ32" s="379" t="n">
        <v>0</v>
      </c>
      <c r="AR32" s="377" t="n">
        <f aca="false">AP32</f>
        <v>0.82</v>
      </c>
      <c r="AS32" s="381" t="n">
        <v>1</v>
      </c>
      <c r="AT32" s="382" t="n">
        <f aca="false">INDEX('Unique Asset List'!S$4:S$59,MATCH($B32,_CompoundList,0))</f>
        <v>0</v>
      </c>
      <c r="AU32" s="382" t="n">
        <f aca="false">INDEX('Unique Asset List'!T$4:T$59,MATCH($B32,_CompoundList,0))</f>
        <v>0</v>
      </c>
      <c r="AV32" s="382" t="n">
        <f aca="false">INDEX('Unique Asset List'!U$4:U$59,MATCH($B32,_CompoundList,0))</f>
        <v>0</v>
      </c>
      <c r="AW32" s="382" t="n">
        <f aca="false">INDEX('Unique Asset List'!V$4:V$59,MATCH($B32,_CompoundList,0))</f>
        <v>0</v>
      </c>
      <c r="AX32" s="382" t="n">
        <f aca="false">INDEX('Unique Asset List'!W$4:W$59,MATCH($B32,_CompoundList,0))</f>
        <v>0</v>
      </c>
      <c r="AY32" s="382" t="n">
        <f aca="false">INDEX('Unique Asset List'!X$4:X$59,MATCH($B32,_CompoundList,0))</f>
        <v>1</v>
      </c>
      <c r="AZ32" s="382" t="n">
        <f aca="false">INDEX('Unique Asset List'!Y$4:Y$59,MATCH($B32,_CompoundList,0))</f>
        <v>0</v>
      </c>
      <c r="BA32" s="382" t="n">
        <f aca="false">INDEX('Unique Asset List'!Z$4:Z$59,MATCH($B32,_CompoundList,0))</f>
        <v>0</v>
      </c>
      <c r="BB32" s="382" t="n">
        <f aca="false">INDEX('Unique Asset List'!AA$4:AA$59,MATCH($B32,_CompoundList,0))</f>
        <v>0</v>
      </c>
      <c r="BC32" s="382" t="n">
        <f aca="false">INDEX('Unique Asset List'!AB$4:AB$59,MATCH($B32,_CompoundList,0))</f>
        <v>0</v>
      </c>
      <c r="BD32" s="382" t="n">
        <f aca="false">INDEX('Unique Asset List'!$A$4:$A$76,MATCH(B32,'Unique Asset List'!$B$4:$B$76,0))</f>
        <v>7</v>
      </c>
      <c r="BE32" s="386" t="n">
        <f aca="false">IF(C32="",BH32/$BH$7,0)</f>
        <v>0.0459944458266824</v>
      </c>
      <c r="BF32" s="391" t="n">
        <f aca="false">INDEX('FR-Efficacy Acceptability'!$G$12:$G$52,MATCH('3'!$B32,'FR-Efficacy Acceptability'!$B$12:$B$52,0))</f>
        <v>3</v>
      </c>
      <c r="BG32" s="386" t="n">
        <f aca="false">BF32/$BF$7</f>
        <v>0.0327510917030568</v>
      </c>
      <c r="BH32" s="392" t="n">
        <f aca="false">BG32^$X$4</f>
        <v>0.0139326018435423</v>
      </c>
    </row>
    <row r="33" customFormat="false" ht="15" hidden="false" customHeight="false" outlineLevel="0" collapsed="false">
      <c r="A33" s="39" t="str">
        <f aca="false">$C$1</f>
        <v>FR</v>
      </c>
      <c r="B33" s="39" t="s">
        <v>27</v>
      </c>
      <c r="C33" s="372"/>
      <c r="D33" s="39" t="s">
        <v>619</v>
      </c>
      <c r="E33" s="39"/>
      <c r="F33" s="39" t="str">
        <f aca="false">INDEX('Unique Asset List'!$D$4:$D$59,MATCH(B33,_CompoundList,0))</f>
        <v>Ph2b</v>
      </c>
      <c r="G33" s="373" t="n">
        <v>0</v>
      </c>
      <c r="H33" s="39" t="n">
        <v>2018</v>
      </c>
      <c r="I33" s="39" t="n">
        <v>6</v>
      </c>
      <c r="J33" s="374" t="n">
        <f aca="false">INDEX(PTRS!$D$6:$D$12,MATCH('3'!$F33,PTRS!$B$6:$B$12,0))</f>
        <v>0.4095</v>
      </c>
      <c r="K33" s="186" t="n">
        <f aca="false">INDEX('Unique Asset List'!$I$4:$R$59,MATCH($B33,'Unique Asset List'!$B$4:$B$59,0),MATCH(K$8,'Unique Asset List'!$I$3:$R$3,0))</f>
        <v>0</v>
      </c>
      <c r="L33" s="186" t="n">
        <f aca="false">INDEX('Unique Asset List'!$I$4:$R$59,MATCH($B33,'Unique Asset List'!$B$4:$B$59,0),MATCH(L$8,'Unique Asset List'!$I$3:$R$3,0))</f>
        <v>0</v>
      </c>
      <c r="M33" s="186" t="n">
        <v>0.4095</v>
      </c>
      <c r="N33" s="186" t="n">
        <f aca="false">INDEX('Unique Asset List'!$I$4:$R$59,MATCH($B33,'Unique Asset List'!$B$4:$B$59,0),MATCH(N$8,'Unique Asset List'!$I$3:$R$3,0))</f>
        <v>0.59</v>
      </c>
      <c r="O33" s="186" t="n">
        <f aca="false">INDEX('Unique Asset List'!$I$4:$R$59,MATCH($B33,'Unique Asset List'!$B$4:$B$59,0),MATCH(O$8,'Unique Asset List'!$I$3:$R$3,0))</f>
        <v>0.59</v>
      </c>
      <c r="P33" s="186" t="n">
        <f aca="false">INDEX('Unique Asset List'!$I$4:$R$59,MATCH($B33,'Unique Asset List'!$B$4:$B$59,0),MATCH(P$8,'Unique Asset List'!$I$3:$R$3,0))</f>
        <v>0.59</v>
      </c>
      <c r="Q33" s="186" t="n">
        <f aca="false">INDEX('Unique Asset List'!$I$4:$R$59,MATCH($B33,'Unique Asset List'!$B$4:$B$59,0),MATCH(Q$8,'Unique Asset List'!$I$3:$R$3,0))</f>
        <v>0.59</v>
      </c>
      <c r="R33" s="186" t="n">
        <f aca="false">INDEX('Unique Asset List'!$I$4:$R$59,MATCH($B33,'Unique Asset List'!$B$4:$B$59,0),MATCH(R$8,'Unique Asset List'!$I$3:$R$3,0))</f>
        <v>0.59</v>
      </c>
      <c r="S33" s="186" t="n">
        <f aca="false">INDEX('Unique Asset List'!$I$4:$R$59,MATCH($B33,'Unique Asset List'!$B$4:$B$59,0),MATCH(S$8,'Unique Asset List'!$I$3:$R$3,0))</f>
        <v>1</v>
      </c>
      <c r="T33" s="186"/>
      <c r="U33" s="186" t="n">
        <f aca="false">BE33/$BE$7</f>
        <v>0.855170915637559</v>
      </c>
      <c r="V33" s="186" t="n">
        <f aca="false">5*7/Simulation!D5</f>
        <v>0.2</v>
      </c>
      <c r="W33" s="39" t="str">
        <f aca="false">INDEX('Unique Asset List'!$C$4:$C$76,MATCH(B33,'Unique Asset List'!$B$4:$B$76,0))</f>
        <v>GABAA</v>
      </c>
      <c r="X33" s="39" t="n">
        <f aca="false">INDEX('Unique Asset List'!$AC$4:$AI$100,MATCH($B33,'Unique Asset List'!$B$4:$B$100,0),MATCH($C$1,'Unique Asset List'!$AC$3:$AI$3,0))</f>
        <v>2025</v>
      </c>
      <c r="Y33" s="39" t="n">
        <f aca="false">INDEX('Unique Asset List'!$AJ$4:$AP$100,MATCH($B33,'Unique Asset List'!$B$4:$B$100,0),MATCH($C$1,'Unique Asset List'!$AJ$3:$AP$3,0))</f>
        <v>0.999999999999091</v>
      </c>
      <c r="Z33" s="39" t="n">
        <f aca="false">INDEX('Unique Asset List'!$AX$4:$BD$100,MATCH($B33,'Unique Asset List'!$B$4:$B$100,0),MATCH($C$1,'Unique Asset List'!$AX$3:$BD$3,0))</f>
        <v>2035</v>
      </c>
      <c r="AA33" s="39" t="n">
        <f aca="false">INDEX('Unique Asset List'!$BE$4:$BK$100,MATCH($B33,'Unique Asset List'!$B$4:$B$100,0),MATCH($C$1,'Unique Asset List'!$BE$3:$BK$3,0))</f>
        <v>1</v>
      </c>
      <c r="AB33" s="375" t="n">
        <f aca="false">INDEX('FR-Efficacy Acceptability'!$C$12:$C$52,MATCH($B33,'FR-Efficacy Acceptability'!$B$12:$B$52,0))</f>
        <v>1.9904354</v>
      </c>
      <c r="AC33" s="375" t="n">
        <f aca="false">INDEX('FR-Efficacy Acceptability'!$E$12:$E$52,MATCH($B33,'FR-Efficacy Acceptability'!$B$12:$B$52,0))</f>
        <v>0.9769924</v>
      </c>
      <c r="AD33" s="375" t="n">
        <f aca="false">INDEX('FR-Efficacy Acceptability'!$F$12:$F$52,MATCH($B33,'FR-Efficacy Acceptability'!$B$12:$B$52,0))</f>
        <v>0.38188783578</v>
      </c>
      <c r="AE33" s="376" t="n">
        <f aca="false">INDEX('Unique Asset List'!$CN$4:$CT$100,MATCH($B33,'Unique Asset List'!$B$4:$B$100,0),MATCH($C$1,'Unique Asset List'!$CN$3:$CT$3,0))</f>
        <v>0.12</v>
      </c>
      <c r="AF33" s="376" t="n">
        <f aca="false">INDEX('Unique Asset List'!$CU$4:$DA$100,MATCH($B33,'Unique Asset List'!$B$4:$B$100,0),MATCH($C$1,'Unique Asset List'!$CU$3:$DA$3,0))</f>
        <v>0.38</v>
      </c>
      <c r="AG33" s="376" t="n">
        <f aca="false">INDEX('Unique Asset List'!$BZ$4:$CF$100,MATCH($B33,'Unique Asset List'!$B$4:$B$100,0),MATCH($C$1,'Unique Asset List'!$BZ$3:$CF$3,0))</f>
        <v>0.12</v>
      </c>
      <c r="AH33" s="376" t="n">
        <f aca="false">INDEX('Unique Asset List'!$CG$4:$CM$100,MATCH($B33,'Unique Asset List'!$B$4:$B$100,0),MATCH($C$1,'Unique Asset List'!$CG$3:$CM$3,0))</f>
        <v>0.38</v>
      </c>
      <c r="AI33" s="377" t="n">
        <v>0.961879633498678</v>
      </c>
      <c r="AJ33" s="376" t="n">
        <f aca="false">INDEX('Unique Asset List'!$BL$4:$BR$100,MATCH($B33,'Unique Asset List'!$B$4:$B$100,0),MATCH($C$1,'Unique Asset List'!$BL$3:$BR$3,0))</f>
        <v>2.12520094307601</v>
      </c>
      <c r="AK33" s="376" t="n">
        <f aca="false">INDEX('Unique Asset List'!$BS$4:$BY$100,MATCH($B33,'Unique Asset List'!$B$4:$B$100,0),MATCH($C$1,'Unique Asset List'!$BS$3:$BY$3,0))</f>
        <v>-1.71696457934415</v>
      </c>
      <c r="AL33" s="259" t="n">
        <v>35</v>
      </c>
      <c r="AM33" s="378" t="n">
        <f aca="false">3.5*365*0.8/AL33</f>
        <v>29.2</v>
      </c>
      <c r="AN33" s="379" t="n">
        <v>0</v>
      </c>
      <c r="AO33" s="380" t="n">
        <v>0.1</v>
      </c>
      <c r="AP33" s="377" t="n">
        <v>0.82</v>
      </c>
      <c r="AQ33" s="379" t="n">
        <v>0</v>
      </c>
      <c r="AR33" s="377" t="n">
        <f aca="false">AP33</f>
        <v>0.82</v>
      </c>
      <c r="AS33" s="381" t="n">
        <v>1</v>
      </c>
      <c r="AT33" s="382" t="n">
        <f aca="false">INDEX('Unique Asset List'!S$4:S$59,MATCH($B33,_CompoundList,0))</f>
        <v>0</v>
      </c>
      <c r="AU33" s="382" t="n">
        <f aca="false">INDEX('Unique Asset List'!T$4:T$59,MATCH($B33,_CompoundList,0))</f>
        <v>0</v>
      </c>
      <c r="AV33" s="382" t="n">
        <f aca="false">INDEX('Unique Asset List'!U$4:U$59,MATCH($B33,_CompoundList,0))</f>
        <v>0</v>
      </c>
      <c r="AW33" s="382" t="n">
        <f aca="false">INDEX('Unique Asset List'!V$4:V$59,MATCH($B33,_CompoundList,0))</f>
        <v>0</v>
      </c>
      <c r="AX33" s="382" t="n">
        <f aca="false">INDEX('Unique Asset List'!W$4:W$59,MATCH($B33,_CompoundList,0))</f>
        <v>1</v>
      </c>
      <c r="AY33" s="382" t="n">
        <f aca="false">INDEX('Unique Asset List'!X$4:X$59,MATCH($B33,_CompoundList,0))</f>
        <v>0</v>
      </c>
      <c r="AZ33" s="382" t="n">
        <f aca="false">INDEX('Unique Asset List'!Y$4:Y$59,MATCH($B33,_CompoundList,0))</f>
        <v>1</v>
      </c>
      <c r="BA33" s="382" t="n">
        <f aca="false">INDEX('Unique Asset List'!Z$4:Z$59,MATCH($B33,_CompoundList,0))</f>
        <v>0</v>
      </c>
      <c r="BB33" s="382" t="n">
        <f aca="false">INDEX('Unique Asset List'!AA$4:AA$59,MATCH($B33,_CompoundList,0))</f>
        <v>0</v>
      </c>
      <c r="BC33" s="382" t="n">
        <f aca="false">INDEX('Unique Asset List'!AB$4:AB$59,MATCH($B33,_CompoundList,0))</f>
        <v>1</v>
      </c>
      <c r="BD33" s="382" t="n">
        <f aca="false">INDEX('Unique Asset List'!$A$4:$A$76,MATCH(B33,'Unique Asset List'!$B$4:$B$76,0))</f>
        <v>38</v>
      </c>
      <c r="BE33" s="386" t="n">
        <f aca="false">IF(C33="",BH33/$BH$7,0)</f>
        <v>0.0459944458266824</v>
      </c>
      <c r="BF33" s="391" t="n">
        <f aca="false">INDEX('FR-Efficacy Acceptability'!$G$12:$G$52,MATCH('3'!$B33,'FR-Efficacy Acceptability'!$B$12:$B$52,0))</f>
        <v>3</v>
      </c>
      <c r="BG33" s="386" t="n">
        <f aca="false">BF33/$BF$7</f>
        <v>0.0327510917030568</v>
      </c>
      <c r="BH33" s="392" t="n">
        <f aca="false">BG33^$X$4</f>
        <v>0.0139326018435423</v>
      </c>
    </row>
    <row r="34" customFormat="false" ht="15" hidden="false" customHeight="false" outlineLevel="0" collapsed="false">
      <c r="A34" s="39" t="str">
        <f aca="false">$C$1</f>
        <v>FR</v>
      </c>
      <c r="B34" s="39" t="s">
        <v>60</v>
      </c>
      <c r="C34" s="372"/>
      <c r="D34" s="39" t="s">
        <v>525</v>
      </c>
      <c r="E34" s="39"/>
      <c r="F34" s="39" t="str">
        <f aca="false">INDEX('Unique Asset List'!$D$4:$D$59,MATCH(B34,_CompoundList,0))</f>
        <v>PCD</v>
      </c>
      <c r="G34" s="373" t="n">
        <v>0</v>
      </c>
      <c r="H34" s="39" t="n">
        <v>2018</v>
      </c>
      <c r="I34" s="39" t="n">
        <v>6</v>
      </c>
      <c r="J34" s="374" t="n">
        <f aca="false">INDEX(PTRS!$D$6:$D$12,MATCH('3'!$F34,PTRS!$B$6:$B$12,0))</f>
        <v>0.1044225</v>
      </c>
      <c r="K34" s="186" t="n">
        <f aca="false">INDEX('Unique Asset List'!$I$4:$R$59,MATCH($B34,'Unique Asset List'!$B$4:$B$59,0),MATCH(K$8,'Unique Asset List'!$I$3:$R$3,0))</f>
        <v>0</v>
      </c>
      <c r="L34" s="186" t="n">
        <f aca="false">INDEX('Unique Asset List'!$I$4:$R$59,MATCH($B34,'Unique Asset List'!$B$4:$B$59,0),MATCH(L$8,'Unique Asset List'!$I$3:$R$3,0))</f>
        <v>0</v>
      </c>
      <c r="M34" s="186" t="n">
        <v>0.1044225</v>
      </c>
      <c r="N34" s="186" t="n">
        <f aca="false">INDEX('Unique Asset List'!$I$4:$R$59,MATCH($B34,'Unique Asset List'!$B$4:$B$59,0),MATCH(N$8,'Unique Asset List'!$I$3:$R$3,0))</f>
        <v>0.1044225</v>
      </c>
      <c r="O34" s="186" t="n">
        <f aca="false">INDEX('Unique Asset List'!$I$4:$R$59,MATCH($B34,'Unique Asset List'!$B$4:$B$59,0),MATCH(O$8,'Unique Asset List'!$I$3:$R$3,0))</f>
        <v>0.1044225</v>
      </c>
      <c r="P34" s="186" t="n">
        <f aca="false">INDEX('Unique Asset List'!$I$4:$R$59,MATCH($B34,'Unique Asset List'!$B$4:$B$59,0),MATCH(P$8,'Unique Asset List'!$I$3:$R$3,0))</f>
        <v>0.1044225</v>
      </c>
      <c r="Q34" s="186" t="n">
        <f aca="false">INDEX('Unique Asset List'!$I$4:$R$59,MATCH($B34,'Unique Asset List'!$B$4:$B$59,0),MATCH(Q$8,'Unique Asset List'!$I$3:$R$3,0))</f>
        <v>0.1044225</v>
      </c>
      <c r="R34" s="186" t="n">
        <f aca="false">INDEX('Unique Asset List'!$I$4:$R$59,MATCH($B34,'Unique Asset List'!$B$4:$B$59,0),MATCH(R$8,'Unique Asset List'!$I$3:$R$3,0))</f>
        <v>0.1044225</v>
      </c>
      <c r="S34" s="186" t="n">
        <f aca="false">INDEX('Unique Asset List'!$I$4:$R$59,MATCH($B34,'Unique Asset List'!$B$4:$B$59,0),MATCH(S$8,'Unique Asset List'!$I$3:$R$3,0))</f>
        <v>0</v>
      </c>
      <c r="T34" s="186" t="s">
        <v>40</v>
      </c>
      <c r="U34" s="186" t="n">
        <f aca="false">BE34/$BE$7</f>
        <v>0.855170915637559</v>
      </c>
      <c r="V34" s="186" t="n">
        <v>1</v>
      </c>
      <c r="W34" s="39" t="str">
        <f aca="false">INDEX('Unique Asset List'!$C$4:$C$76,MATCH(B34,'Unique Asset List'!$B$4:$B$76,0))</f>
        <v>OX2</v>
      </c>
      <c r="X34" s="39" t="n">
        <f aca="false">INDEX('Unique Asset List'!$AC$4:$AI$100,MATCH($B34,'Unique Asset List'!$B$4:$B$100,0),MATCH($C$1,'Unique Asset List'!$AC$3:$AI$3,0))</f>
        <v>2029</v>
      </c>
      <c r="Y34" s="39" t="n">
        <f aca="false">INDEX('Unique Asset List'!$AJ$4:$AP$100,MATCH($B34,'Unique Asset List'!$B$4:$B$100,0),MATCH($C$1,'Unique Asset List'!$AJ$3:$AP$3,0))</f>
        <v>3</v>
      </c>
      <c r="Z34" s="39" t="n">
        <f aca="false">INDEX('Unique Asset List'!$AX$4:$BD$100,MATCH($B34,'Unique Asset List'!$B$4:$B$100,0),MATCH($C$1,'Unique Asset List'!$AX$3:$BD$3,0))</f>
        <v>2038</v>
      </c>
      <c r="AA34" s="39" t="n">
        <f aca="false">INDEX('Unique Asset List'!$BE$4:$BK$100,MATCH($B34,'Unique Asset List'!$B$4:$B$100,0),MATCH($C$1,'Unique Asset List'!$BE$3:$BK$3,0))</f>
        <v>3</v>
      </c>
      <c r="AB34" s="396" t="n">
        <f aca="false">AB25</f>
        <v>2.0931128</v>
      </c>
      <c r="AC34" s="396" t="n">
        <f aca="false">AC25</f>
        <v>1.0107268</v>
      </c>
      <c r="AD34" s="396" t="n">
        <f aca="false">AD25</f>
        <v>0.38188783578</v>
      </c>
      <c r="AE34" s="376" t="n">
        <f aca="false">INDEX('Unique Asset List'!$CN$4:$CT$100,MATCH($B34,'Unique Asset List'!$B$4:$B$100,0),MATCH($C$1,'Unique Asset List'!$CN$3:$CT$3,0))</f>
        <v>0.12</v>
      </c>
      <c r="AF34" s="376" t="n">
        <f aca="false">INDEX('Unique Asset List'!$CU$4:$DA$100,MATCH($B34,'Unique Asset List'!$B$4:$B$100,0),MATCH($C$1,'Unique Asset List'!$CU$3:$DA$3,0))</f>
        <v>0.38</v>
      </c>
      <c r="AG34" s="376" t="n">
        <f aca="false">INDEX('Unique Asset List'!$BZ$4:$CF$100,MATCH($B34,'Unique Asset List'!$B$4:$B$100,0),MATCH($C$1,'Unique Asset List'!$BZ$3:$CF$3,0))</f>
        <v>0.12</v>
      </c>
      <c r="AH34" s="376" t="n">
        <f aca="false">INDEX('Unique Asset List'!$CG$4:$CM$100,MATCH($B34,'Unique Asset List'!$B$4:$B$100,0),MATCH($C$1,'Unique Asset List'!$CG$3:$CM$3,0))</f>
        <v>0.38</v>
      </c>
      <c r="AI34" s="377" t="n">
        <v>0.961879633498678</v>
      </c>
      <c r="AJ34" s="376" t="n">
        <f aca="false">INDEX('Unique Asset List'!$BL$4:$BR$100,MATCH($B34,'Unique Asset List'!$B$4:$B$100,0),MATCH($C$1,'Unique Asset List'!$BL$3:$BR$3,0))</f>
        <v>2.12520094307601</v>
      </c>
      <c r="AK34" s="376" t="n">
        <f aca="false">INDEX('Unique Asset List'!$BS$4:$BY$100,MATCH($B34,'Unique Asset List'!$B$4:$B$100,0),MATCH($C$1,'Unique Asset List'!$BS$3:$BY$3,0))</f>
        <v>-1.71696457934415</v>
      </c>
      <c r="AL34" s="39" t="n">
        <v>169</v>
      </c>
      <c r="AM34" s="378" t="n">
        <f aca="false">INDEX(Simulation!$B$6:$H$6,MATCH($A34,Simulation!$B$1:$H$1,0))*(1+AN34)^((DATE(X34,Y34,15)-DATE(2017,1,15))/365.5)</f>
        <v>3.5</v>
      </c>
      <c r="AN34" s="379" t="n">
        <v>0</v>
      </c>
      <c r="AO34" s="380" t="n">
        <v>0.1</v>
      </c>
      <c r="AP34" s="377" t="n">
        <v>0.82</v>
      </c>
      <c r="AQ34" s="379" t="n">
        <v>0</v>
      </c>
      <c r="AR34" s="377" t="n">
        <f aca="false">AP34</f>
        <v>0.82</v>
      </c>
      <c r="AS34" s="381" t="n">
        <v>1</v>
      </c>
      <c r="AT34" s="382" t="n">
        <f aca="false">INDEX('Unique Asset List'!S$4:S$59,MATCH($B34,_CompoundList,0))</f>
        <v>0</v>
      </c>
      <c r="AU34" s="382" t="n">
        <f aca="false">INDEX('Unique Asset List'!T$4:T$59,MATCH($B34,_CompoundList,0))</f>
        <v>0</v>
      </c>
      <c r="AV34" s="382" t="n">
        <f aca="false">INDEX('Unique Asset List'!U$4:U$59,MATCH($B34,_CompoundList,0))</f>
        <v>0</v>
      </c>
      <c r="AW34" s="382" t="n">
        <f aca="false">INDEX('Unique Asset List'!V$4:V$59,MATCH($B34,_CompoundList,0))</f>
        <v>0</v>
      </c>
      <c r="AX34" s="382" t="n">
        <f aca="false">INDEX('Unique Asset List'!W$4:W$59,MATCH($B34,_CompoundList,0))</f>
        <v>0</v>
      </c>
      <c r="AY34" s="382" t="n">
        <f aca="false">INDEX('Unique Asset List'!X$4:X$59,MATCH($B34,_CompoundList,0))</f>
        <v>0</v>
      </c>
      <c r="AZ34" s="382" t="n">
        <f aca="false">INDEX('Unique Asset List'!Y$4:Y$59,MATCH($B34,_CompoundList,0))</f>
        <v>0</v>
      </c>
      <c r="BA34" s="382" t="n">
        <f aca="false">INDEX('Unique Asset List'!Z$4:Z$59,MATCH($B34,_CompoundList,0))</f>
        <v>0</v>
      </c>
      <c r="BB34" s="382" t="n">
        <f aca="false">INDEX('Unique Asset List'!AA$4:AA$59,MATCH($B34,_CompoundList,0))</f>
        <v>1</v>
      </c>
      <c r="BC34" s="382" t="n">
        <f aca="false">INDEX('Unique Asset List'!AB$4:AB$59,MATCH($B34,_CompoundList,0))</f>
        <v>1</v>
      </c>
      <c r="BD34" s="382" t="n">
        <f aca="false">INDEX('Unique Asset List'!$A$4:$A$76,MATCH(B34,'Unique Asset List'!$B$4:$B$76,0))</f>
        <v>23</v>
      </c>
      <c r="BE34" s="386" t="n">
        <f aca="false">IF(C34="",BH34/$BH$7,0)</f>
        <v>0.0459944458266824</v>
      </c>
      <c r="BF34" s="397" t="n">
        <f aca="false">BF25</f>
        <v>3</v>
      </c>
      <c r="BG34" s="386" t="n">
        <f aca="false">BF34/$BF$7</f>
        <v>0.0327510917030568</v>
      </c>
      <c r="BH34" s="392" t="n">
        <f aca="false">BG34^$X$4</f>
        <v>0.0139326018435423</v>
      </c>
    </row>
    <row r="35" customFormat="false" ht="15" hidden="false" customHeight="false" outlineLevel="0" collapsed="false">
      <c r="A35" s="39" t="str">
        <f aca="false">$C$1</f>
        <v>FR</v>
      </c>
      <c r="B35" s="39" t="s">
        <v>61</v>
      </c>
      <c r="C35" s="372"/>
      <c r="D35" s="39" t="s">
        <v>602</v>
      </c>
      <c r="E35" s="39"/>
      <c r="F35" s="39" t="str">
        <f aca="false">INDEX('Unique Asset List'!$D$4:$D$59,MATCH(B35,_CompoundList,0))</f>
        <v>PCD</v>
      </c>
      <c r="G35" s="373" t="n">
        <v>0</v>
      </c>
      <c r="H35" s="39" t="n">
        <v>2018</v>
      </c>
      <c r="I35" s="39" t="n">
        <v>6</v>
      </c>
      <c r="J35" s="374" t="n">
        <f aca="false">INDEX(PTRS!$D$6:$D$12,MATCH('3'!$F35,PTRS!$B$6:$B$12,0))</f>
        <v>0.1044225</v>
      </c>
      <c r="K35" s="186" t="n">
        <f aca="false">INDEX('Unique Asset List'!$I$4:$R$59,MATCH($B35,'Unique Asset List'!$B$4:$B$59,0),MATCH(K$8,'Unique Asset List'!$I$3:$R$3,0))</f>
        <v>0</v>
      </c>
      <c r="L35" s="186" t="n">
        <f aca="false">INDEX('Unique Asset List'!$I$4:$R$59,MATCH($B35,'Unique Asset List'!$B$4:$B$59,0),MATCH(L$8,'Unique Asset List'!$I$3:$R$3,0))</f>
        <v>0</v>
      </c>
      <c r="M35" s="186" t="n">
        <v>0.1044225</v>
      </c>
      <c r="N35" s="186" t="n">
        <f aca="false">INDEX('Unique Asset List'!$I$4:$R$59,MATCH($B35,'Unique Asset List'!$B$4:$B$59,0),MATCH(N$8,'Unique Asset List'!$I$3:$R$3,0))</f>
        <v>0.1044225</v>
      </c>
      <c r="O35" s="186" t="n">
        <f aca="false">INDEX('Unique Asset List'!$I$4:$R$59,MATCH($B35,'Unique Asset List'!$B$4:$B$59,0),MATCH(O$8,'Unique Asset List'!$I$3:$R$3,0))</f>
        <v>0.1044225</v>
      </c>
      <c r="P35" s="186" t="n">
        <f aca="false">INDEX('Unique Asset List'!$I$4:$R$59,MATCH($B35,'Unique Asset List'!$B$4:$B$59,0),MATCH(P$8,'Unique Asset List'!$I$3:$R$3,0))</f>
        <v>0.1044225</v>
      </c>
      <c r="Q35" s="186" t="n">
        <f aca="false">INDEX('Unique Asset List'!$I$4:$R$59,MATCH($B35,'Unique Asset List'!$B$4:$B$59,0),MATCH(Q$8,'Unique Asset List'!$I$3:$R$3,0))</f>
        <v>0.1044225</v>
      </c>
      <c r="R35" s="186" t="n">
        <f aca="false">INDEX('Unique Asset List'!$I$4:$R$59,MATCH($B35,'Unique Asset List'!$B$4:$B$59,0),MATCH(R$8,'Unique Asset List'!$I$3:$R$3,0))</f>
        <v>0.1044225</v>
      </c>
      <c r="S35" s="186" t="n">
        <f aca="false">INDEX('Unique Asset List'!$I$4:$R$59,MATCH($B35,'Unique Asset List'!$B$4:$B$59,0),MATCH(S$8,'Unique Asset List'!$I$3:$R$3,0))</f>
        <v>0</v>
      </c>
      <c r="T35" s="186" t="s">
        <v>23</v>
      </c>
      <c r="U35" s="186" t="n">
        <f aca="false">BE35/$BE$7</f>
        <v>0.855170915637559</v>
      </c>
      <c r="V35" s="186" t="n">
        <f aca="false">V29</f>
        <v>0.691118160190325</v>
      </c>
      <c r="W35" s="39" t="str">
        <f aca="false">INDEX('Unique Asset List'!$C$4:$C$76,MATCH(B35,'Unique Asset List'!$B$4:$B$76,0))</f>
        <v>OX1</v>
      </c>
      <c r="X35" s="39" t="n">
        <f aca="false">INDEX('Unique Asset List'!$AC$4:$AI$100,MATCH($B35,'Unique Asset List'!$B$4:$B$100,0),MATCH($C$1,'Unique Asset List'!$AC$3:$AI$3,0))</f>
        <v>2034</v>
      </c>
      <c r="Y35" s="39" t="n">
        <f aca="false">INDEX('Unique Asset List'!$AJ$4:$AP$100,MATCH($B35,'Unique Asset List'!$B$4:$B$100,0),MATCH($C$1,'Unique Asset List'!$AJ$3:$AP$3,0))</f>
        <v>2.00000000000091</v>
      </c>
      <c r="Z35" s="39" t="n">
        <f aca="false">INDEX('Unique Asset List'!$AX$4:$BD$100,MATCH($B35,'Unique Asset List'!$B$4:$B$100,0),MATCH($C$1,'Unique Asset List'!$AX$3:$BD$3,0))</f>
        <v>2043</v>
      </c>
      <c r="AA35" s="39" t="n">
        <f aca="false">INDEX('Unique Asset List'!$BE$4:$BK$100,MATCH($B35,'Unique Asset List'!$B$4:$B$100,0),MATCH($C$1,'Unique Asset List'!$BE$3:$BK$3,0))</f>
        <v>2</v>
      </c>
      <c r="AB35" s="396" t="n">
        <f aca="false">AB29</f>
        <v>2.151898</v>
      </c>
      <c r="AC35" s="396" t="n">
        <f aca="false">AC29</f>
        <v>0.9905213</v>
      </c>
      <c r="AD35" s="396" t="n">
        <f aca="false">AD29</f>
        <v>0.38188783578</v>
      </c>
      <c r="AE35" s="376" t="n">
        <f aca="false">INDEX('Unique Asset List'!$CN$4:$CT$100,MATCH($B35,'Unique Asset List'!$B$4:$B$100,0),MATCH($C$1,'Unique Asset List'!$CN$3:$CT$3,0))</f>
        <v>0.12</v>
      </c>
      <c r="AF35" s="376" t="n">
        <f aca="false">INDEX('Unique Asset List'!$CU$4:$DA$100,MATCH($B35,'Unique Asset List'!$B$4:$B$100,0),MATCH($C$1,'Unique Asset List'!$CU$3:$DA$3,0))</f>
        <v>0.38</v>
      </c>
      <c r="AG35" s="376" t="n">
        <f aca="false">INDEX('Unique Asset List'!$BZ$4:$CF$100,MATCH($B35,'Unique Asset List'!$B$4:$B$100,0),MATCH($C$1,'Unique Asset List'!$BZ$3:$CF$3,0))</f>
        <v>0.12</v>
      </c>
      <c r="AH35" s="376" t="n">
        <f aca="false">INDEX('Unique Asset List'!$CG$4:$CM$100,MATCH($B35,'Unique Asset List'!$B$4:$B$100,0),MATCH($C$1,'Unique Asset List'!$CG$3:$CM$3,0))</f>
        <v>0.38</v>
      </c>
      <c r="AI35" s="377" t="n">
        <v>0.961879633498678</v>
      </c>
      <c r="AJ35" s="376" t="n">
        <f aca="false">INDEX('Unique Asset List'!$BL$4:$BR$100,MATCH($B35,'Unique Asset List'!$B$4:$B$100,0),MATCH($C$1,'Unique Asset List'!$BL$3:$BR$3,0))</f>
        <v>2.12520094307601</v>
      </c>
      <c r="AK35" s="376" t="n">
        <f aca="false">INDEX('Unique Asset List'!$BS$4:$BY$100,MATCH($B35,'Unique Asset List'!$B$4:$B$100,0),MATCH($C$1,'Unique Asset List'!$BS$3:$BY$3,0))</f>
        <v>-1.71696457934415</v>
      </c>
      <c r="AL35" s="39" t="n">
        <v>169</v>
      </c>
      <c r="AM35" s="378" t="n">
        <f aca="false">INDEX(Simulation!$B$6:$H$6,MATCH($A35,Simulation!$B$1:$H$1,0))*(1+AN35)^((DATE(X35,Y35,15)-DATE(2017,1,15))/365.5)</f>
        <v>3.5</v>
      </c>
      <c r="AN35" s="379" t="n">
        <v>0</v>
      </c>
      <c r="AO35" s="380" t="n">
        <v>0.1</v>
      </c>
      <c r="AP35" s="377" t="n">
        <v>0.82</v>
      </c>
      <c r="AQ35" s="379" t="n">
        <v>0</v>
      </c>
      <c r="AR35" s="377" t="n">
        <f aca="false">AP35</f>
        <v>0.82</v>
      </c>
      <c r="AS35" s="381" t="n">
        <v>1</v>
      </c>
      <c r="AT35" s="382" t="n">
        <f aca="false">INDEX('Unique Asset List'!S$4:S$59,MATCH($B35,_CompoundList,0))</f>
        <v>0</v>
      </c>
      <c r="AU35" s="382" t="n">
        <f aca="false">INDEX('Unique Asset List'!T$4:T$59,MATCH($B35,_CompoundList,0))</f>
        <v>0</v>
      </c>
      <c r="AV35" s="382" t="n">
        <f aca="false">INDEX('Unique Asset List'!U$4:U$59,MATCH($B35,_CompoundList,0))</f>
        <v>0</v>
      </c>
      <c r="AW35" s="382" t="n">
        <f aca="false">INDEX('Unique Asset List'!V$4:V$59,MATCH($B35,_CompoundList,0))</f>
        <v>0</v>
      </c>
      <c r="AX35" s="382" t="n">
        <f aca="false">INDEX('Unique Asset List'!W$4:W$59,MATCH($B35,_CompoundList,0))</f>
        <v>0</v>
      </c>
      <c r="AY35" s="382" t="n">
        <f aca="false">INDEX('Unique Asset List'!X$4:X$59,MATCH($B35,_CompoundList,0))</f>
        <v>1</v>
      </c>
      <c r="AZ35" s="382" t="n">
        <f aca="false">INDEX('Unique Asset List'!Y$4:Y$59,MATCH($B35,_CompoundList,0))</f>
        <v>0</v>
      </c>
      <c r="BA35" s="382" t="n">
        <f aca="false">INDEX('Unique Asset List'!Z$4:Z$59,MATCH($B35,_CompoundList,0))</f>
        <v>1</v>
      </c>
      <c r="BB35" s="382" t="n">
        <f aca="false">INDEX('Unique Asset List'!AA$4:AA$59,MATCH($B35,_CompoundList,0))</f>
        <v>1</v>
      </c>
      <c r="BC35" s="382" t="n">
        <f aca="false">INDEX('Unique Asset List'!AB$4:AB$59,MATCH($B35,_CompoundList,0))</f>
        <v>1</v>
      </c>
      <c r="BD35" s="382" t="n">
        <f aca="false">INDEX('Unique Asset List'!$A$4:$A$76,MATCH(B35,'Unique Asset List'!$B$4:$B$76,0))</f>
        <v>22</v>
      </c>
      <c r="BE35" s="386" t="n">
        <f aca="false">IF(C35="",BH35/$BH$7,0)</f>
        <v>0.0459944458266824</v>
      </c>
      <c r="BF35" s="397" t="n">
        <f aca="false">BF29</f>
        <v>3</v>
      </c>
      <c r="BG35" s="386" t="n">
        <f aca="false">BF35/$BF$7</f>
        <v>0.0327510917030568</v>
      </c>
      <c r="BH35" s="392" t="n">
        <f aca="false">BG35^$X$4</f>
        <v>0.0139326018435423</v>
      </c>
    </row>
    <row r="36" customFormat="false" ht="15" hidden="false" customHeight="false" outlineLevel="0" collapsed="false">
      <c r="A36" s="39" t="str">
        <f aca="false">$C$1</f>
        <v>FR</v>
      </c>
      <c r="B36" s="39" t="s">
        <v>64</v>
      </c>
      <c r="C36" s="372"/>
      <c r="D36" s="39" t="s">
        <v>600</v>
      </c>
      <c r="E36" s="39"/>
      <c r="F36" s="39" t="str">
        <f aca="false">INDEX('Unique Asset List'!$D$4:$D$59,MATCH(B36,_CompoundList,0))</f>
        <v>PCD</v>
      </c>
      <c r="G36" s="373" t="n">
        <v>0</v>
      </c>
      <c r="H36" s="39" t="n">
        <v>2018</v>
      </c>
      <c r="I36" s="39" t="n">
        <v>6</v>
      </c>
      <c r="J36" s="374" t="n">
        <f aca="false">INDEX(PTRS!$D$6:$D$12,MATCH('3'!$F36,PTRS!$B$6:$B$12,0))</f>
        <v>0.1044225</v>
      </c>
      <c r="K36" s="186" t="n">
        <f aca="false">K28</f>
        <v>0</v>
      </c>
      <c r="L36" s="186" t="n">
        <f aca="false">L28</f>
        <v>0</v>
      </c>
      <c r="M36" s="186" t="n">
        <f aca="false">M28</f>
        <v>0.25</v>
      </c>
      <c r="N36" s="186" t="n">
        <f aca="false">N28</f>
        <v>0.25</v>
      </c>
      <c r="O36" s="186" t="n">
        <f aca="false">O28</f>
        <v>0.25</v>
      </c>
      <c r="P36" s="186" t="n">
        <f aca="false">P28</f>
        <v>0.25</v>
      </c>
      <c r="Q36" s="186" t="n">
        <f aca="false">Q28</f>
        <v>0.25</v>
      </c>
      <c r="R36" s="186" t="n">
        <f aca="false">R28</f>
        <v>0.25</v>
      </c>
      <c r="S36" s="186" t="n">
        <f aca="false">S28</f>
        <v>0</v>
      </c>
      <c r="T36" s="39" t="s">
        <v>41</v>
      </c>
      <c r="U36" s="186" t="n">
        <f aca="false">BE36/$BE$7</f>
        <v>0.855170915637559</v>
      </c>
      <c r="V36" s="186" t="n">
        <v>1</v>
      </c>
      <c r="W36" s="39" t="str">
        <f aca="false">INDEX('Unique Asset List'!$C$4:$C$76,MATCH(B36,'Unique Asset List'!$B$4:$B$76,0))</f>
        <v>KOR</v>
      </c>
      <c r="X36" s="39" t="n">
        <f aca="false">INDEX('Unique Asset List'!$AC$4:$AI$100,MATCH($B36,'Unique Asset List'!$B$4:$B$100,0),MATCH($C$1,'Unique Asset List'!$AC$3:$AI$3,0))</f>
        <v>2031</v>
      </c>
      <c r="Y36" s="39" t="n">
        <f aca="false">INDEX('Unique Asset List'!$AJ$4:$AP$100,MATCH($B36,'Unique Asset List'!$B$4:$B$100,0),MATCH($C$1,'Unique Asset List'!$AJ$3:$AP$3,0))</f>
        <v>8.00000000000091</v>
      </c>
      <c r="Z36" s="39" t="n">
        <f aca="false">INDEX('Unique Asset List'!$AX$4:$BD$100,MATCH($B36,'Unique Asset List'!$B$4:$B$100,0),MATCH($C$1,'Unique Asset List'!$AX$3:$BD$3,0))</f>
        <v>2040</v>
      </c>
      <c r="AA36" s="39" t="n">
        <f aca="false">INDEX('Unique Asset List'!$BE$4:$BK$100,MATCH($B36,'Unique Asset List'!$B$4:$B$100,0),MATCH($C$1,'Unique Asset List'!$BE$3:$BK$3,0))</f>
        <v>8</v>
      </c>
      <c r="AB36" s="396" t="n">
        <f aca="false">AB28</f>
        <v>1.9739688</v>
      </c>
      <c r="AC36" s="396" t="n">
        <f aca="false">AC28</f>
        <v>1.0040502</v>
      </c>
      <c r="AD36" s="396" t="n">
        <f aca="false">AD28</f>
        <v>0.38188783578</v>
      </c>
      <c r="AE36" s="376" t="n">
        <f aca="false">INDEX('Unique Asset List'!$CN$4:$CT$100,MATCH($B36,'Unique Asset List'!$B$4:$B$100,0),MATCH($C$1,'Unique Asset List'!$CN$3:$CT$3,0))</f>
        <v>0.12</v>
      </c>
      <c r="AF36" s="376" t="n">
        <f aca="false">INDEX('Unique Asset List'!$CU$4:$DA$100,MATCH($B36,'Unique Asset List'!$B$4:$B$100,0),MATCH($C$1,'Unique Asset List'!$CU$3:$DA$3,0))</f>
        <v>0.38</v>
      </c>
      <c r="AG36" s="376" t="n">
        <f aca="false">INDEX('Unique Asset List'!$BZ$4:$CF$100,MATCH($B36,'Unique Asset List'!$B$4:$B$100,0),MATCH($C$1,'Unique Asset List'!$BZ$3:$CF$3,0))</f>
        <v>0.12</v>
      </c>
      <c r="AH36" s="376" t="n">
        <f aca="false">INDEX('Unique Asset List'!$CG$4:$CM$100,MATCH($B36,'Unique Asset List'!$B$4:$B$100,0),MATCH($C$1,'Unique Asset List'!$CG$3:$CM$3,0))</f>
        <v>0.38</v>
      </c>
      <c r="AI36" s="377" t="n">
        <v>0.961879633498678</v>
      </c>
      <c r="AJ36" s="376" t="n">
        <f aca="false">INDEX('Unique Asset List'!$BL$4:$BR$100,MATCH($B36,'Unique Asset List'!$B$4:$B$100,0),MATCH($C$1,'Unique Asset List'!$BL$3:$BR$3,0))</f>
        <v>2.12520094307601</v>
      </c>
      <c r="AK36" s="376" t="n">
        <f aca="false">INDEX('Unique Asset List'!$BS$4:$BY$100,MATCH($B36,'Unique Asset List'!$B$4:$B$100,0),MATCH($C$1,'Unique Asset List'!$BS$3:$BY$3,0))</f>
        <v>-1.71696457934415</v>
      </c>
      <c r="AL36" s="39" t="n">
        <v>169</v>
      </c>
      <c r="AM36" s="378" t="n">
        <f aca="false">INDEX(Simulation!$B$6:$H$6,MATCH($A36,Simulation!$B$1:$H$1,0))*(1+AN36)^((DATE(X36,Y36,15)-DATE(2017,1,15))/365.5)</f>
        <v>3.5</v>
      </c>
      <c r="AN36" s="379" t="n">
        <v>0</v>
      </c>
      <c r="AO36" s="380" t="n">
        <v>0.1</v>
      </c>
      <c r="AP36" s="377" t="n">
        <v>0.82</v>
      </c>
      <c r="AQ36" s="379" t="n">
        <v>0</v>
      </c>
      <c r="AR36" s="377" t="n">
        <f aca="false">AP36</f>
        <v>0.82</v>
      </c>
      <c r="AS36" s="381" t="n">
        <v>1</v>
      </c>
      <c r="AT36" s="382" t="n">
        <f aca="false">INDEX('Unique Asset List'!S$4:S$59,MATCH($B36,_CompoundList,0))</f>
        <v>0</v>
      </c>
      <c r="AU36" s="382" t="n">
        <f aca="false">INDEX('Unique Asset List'!T$4:T$59,MATCH($B36,_CompoundList,0))</f>
        <v>0</v>
      </c>
      <c r="AV36" s="382" t="n">
        <f aca="false">INDEX('Unique Asset List'!U$4:U$59,MATCH($B36,_CompoundList,0))</f>
        <v>0</v>
      </c>
      <c r="AW36" s="382" t="n">
        <f aca="false">INDEX('Unique Asset List'!V$4:V$59,MATCH($B36,_CompoundList,0))</f>
        <v>0</v>
      </c>
      <c r="AX36" s="382" t="n">
        <f aca="false">INDEX('Unique Asset List'!W$4:W$59,MATCH($B36,_CompoundList,0))</f>
        <v>0</v>
      </c>
      <c r="AY36" s="382" t="n">
        <f aca="false">INDEX('Unique Asset List'!X$4:X$59,MATCH($B36,_CompoundList,0))</f>
        <v>0</v>
      </c>
      <c r="AZ36" s="382" t="n">
        <f aca="false">INDEX('Unique Asset List'!Y$4:Y$59,MATCH($B36,_CompoundList,0))</f>
        <v>1</v>
      </c>
      <c r="BA36" s="382" t="n">
        <f aca="false">INDEX('Unique Asset List'!Z$4:Z$59,MATCH($B36,_CompoundList,0))</f>
        <v>1</v>
      </c>
      <c r="BB36" s="382" t="n">
        <f aca="false">INDEX('Unique Asset List'!AA$4:AA$59,MATCH($B36,_CompoundList,0))</f>
        <v>0</v>
      </c>
      <c r="BC36" s="382" t="n">
        <f aca="false">INDEX('Unique Asset List'!AB$4:AB$59,MATCH($B36,_CompoundList,0))</f>
        <v>1</v>
      </c>
      <c r="BD36" s="382" t="n">
        <f aca="false">INDEX('Unique Asset List'!$A$4:$A$76,MATCH(B36,'Unique Asset List'!$B$4:$B$76,0))</f>
        <v>20</v>
      </c>
      <c r="BE36" s="386" t="n">
        <f aca="false">IF(C36="",BH36/$BH$7,0)</f>
        <v>0.0459944458266824</v>
      </c>
      <c r="BF36" s="397" t="n">
        <f aca="false">BF28</f>
        <v>3</v>
      </c>
      <c r="BG36" s="386" t="n">
        <f aca="false">BF36/$BF$7</f>
        <v>0.0327510917030568</v>
      </c>
      <c r="BH36" s="392" t="n">
        <f aca="false">BG36^$X$4</f>
        <v>0.0139326018435423</v>
      </c>
    </row>
    <row r="37" customFormat="false" ht="15" hidden="false" customHeight="false" outlineLevel="0" collapsed="false">
      <c r="A37" s="39" t="str">
        <f aca="false">$C$1</f>
        <v>FR</v>
      </c>
      <c r="B37" s="39" t="s">
        <v>65</v>
      </c>
      <c r="C37" s="372"/>
      <c r="D37" s="39" t="s">
        <v>577</v>
      </c>
      <c r="E37" s="39"/>
      <c r="F37" s="39" t="str">
        <f aca="false">INDEX('Unique Asset List'!$D$4:$D$59,MATCH(B37,_CompoundList,0))</f>
        <v>PCD</v>
      </c>
      <c r="G37" s="373" t="n">
        <v>0</v>
      </c>
      <c r="H37" s="39" t="n">
        <v>2018</v>
      </c>
      <c r="I37" s="39" t="n">
        <v>6</v>
      </c>
      <c r="J37" s="374" t="n">
        <f aca="false">INDEX(PTRS!$D$6:$D$12,MATCH('3'!$F37,PTRS!$B$6:$B$12,0))</f>
        <v>0.1044225</v>
      </c>
      <c r="K37" s="186" t="n">
        <f aca="false">INDEX('Unique Asset List'!$I$4:$R$59,MATCH($B37,'Unique Asset List'!$B$4:$B$59,0),MATCH(K$8,'Unique Asset List'!$I$3:$R$3,0))</f>
        <v>0</v>
      </c>
      <c r="L37" s="186" t="n">
        <f aca="false">INDEX('Unique Asset List'!$I$4:$R$59,MATCH($B37,'Unique Asset List'!$B$4:$B$59,0),MATCH(L$8,'Unique Asset List'!$I$3:$R$3,0))</f>
        <v>0</v>
      </c>
      <c r="M37" s="186" t="n">
        <v>0</v>
      </c>
      <c r="N37" s="186" t="n">
        <f aca="false">INDEX('Unique Asset List'!$I$4:$R$59,MATCH($B37,'Unique Asset List'!$B$4:$B$59,0),MATCH(N$8,'Unique Asset List'!$I$3:$R$3,0))</f>
        <v>1</v>
      </c>
      <c r="O37" s="186" t="n">
        <f aca="false">INDEX('Unique Asset List'!$I$4:$R$59,MATCH($B37,'Unique Asset List'!$B$4:$B$59,0),MATCH(O$8,'Unique Asset List'!$I$3:$R$3,0))</f>
        <v>1</v>
      </c>
      <c r="P37" s="186" t="n">
        <f aca="false">INDEX('Unique Asset List'!$I$4:$R$59,MATCH($B37,'Unique Asset List'!$B$4:$B$59,0),MATCH(P$8,'Unique Asset List'!$I$3:$R$3,0))</f>
        <v>1</v>
      </c>
      <c r="Q37" s="186" t="n">
        <f aca="false">INDEX('Unique Asset List'!$I$4:$R$59,MATCH($B37,'Unique Asset List'!$B$4:$B$59,0),MATCH(Q$8,'Unique Asset List'!$I$3:$R$3,0))</f>
        <v>1</v>
      </c>
      <c r="R37" s="186" t="n">
        <f aca="false">INDEX('Unique Asset List'!$I$4:$R$59,MATCH($B37,'Unique Asset List'!$B$4:$B$59,0),MATCH(R$8,'Unique Asset List'!$I$3:$R$3,0))</f>
        <v>1</v>
      </c>
      <c r="S37" s="186" t="n">
        <f aca="false">INDEX('Unique Asset List'!$I$4:$R$59,MATCH($B37,'Unique Asset List'!$B$4:$B$59,0),MATCH(S$8,'Unique Asset List'!$I$3:$R$3,0))</f>
        <v>1</v>
      </c>
      <c r="T37" s="186"/>
      <c r="U37" s="186" t="n">
        <f aca="false">BE37/$BE$7</f>
        <v>0.329846134036224</v>
      </c>
      <c r="V37" s="186" t="n">
        <v>1</v>
      </c>
      <c r="W37" s="39" t="str">
        <f aca="false">INDEX('Unique Asset List'!$C$4:$C$76,MATCH(B37,'Unique Asset List'!$B$4:$B$76,0))</f>
        <v>NME1</v>
      </c>
      <c r="X37" s="39" t="n">
        <f aca="false">INDEX('Unique Asset List'!$AC$4:$AI$100,MATCH($B37,'Unique Asset List'!$B$4:$B$100,0),MATCH($C$1,'Unique Asset List'!$AC$3:$AI$3,0))</f>
        <v>2031</v>
      </c>
      <c r="Y37" s="39" t="n">
        <f aca="false">INDEX('Unique Asset List'!$AJ$4:$AP$100,MATCH($B37,'Unique Asset List'!$B$4:$B$100,0),MATCH($C$1,'Unique Asset List'!$AJ$3:$AP$3,0))</f>
        <v>6</v>
      </c>
      <c r="Z37" s="39" t="n">
        <f aca="false">INDEX('Unique Asset List'!$AX$4:$BD$100,MATCH($B37,'Unique Asset List'!$B$4:$B$100,0),MATCH($C$1,'Unique Asset List'!$AX$3:$BD$3,0))</f>
        <v>2042</v>
      </c>
      <c r="AA37" s="39" t="n">
        <f aca="false">INDEX('Unique Asset List'!$BE$4:$BK$100,MATCH($B37,'Unique Asset List'!$B$4:$B$100,0),MATCH($C$1,'Unique Asset List'!$BE$3:$BK$3,0))</f>
        <v>6</v>
      </c>
      <c r="AB37" s="396" t="n">
        <f aca="false">AB21</f>
        <v>2.5977888</v>
      </c>
      <c r="AC37" s="396" t="n">
        <f aca="false">AC21</f>
        <v>1.1739019</v>
      </c>
      <c r="AD37" s="396" t="n">
        <f aca="false">AD21</f>
        <v>0.23967849466</v>
      </c>
      <c r="AE37" s="376" t="n">
        <f aca="false">INDEX('Unique Asset List'!$CN$4:$CT$100,MATCH($B37,'Unique Asset List'!$B$4:$B$100,0),MATCH($C$1,'Unique Asset List'!$CN$3:$CT$3,0))</f>
        <v>0.12</v>
      </c>
      <c r="AF37" s="376" t="n">
        <f aca="false">INDEX('Unique Asset List'!$CU$4:$DA$100,MATCH($B37,'Unique Asset List'!$B$4:$B$100,0),MATCH($C$1,'Unique Asset List'!$CU$3:$DA$3,0))</f>
        <v>0.38</v>
      </c>
      <c r="AG37" s="376" t="n">
        <f aca="false">INDEX('Unique Asset List'!$BZ$4:$CF$100,MATCH($B37,'Unique Asset List'!$B$4:$B$100,0),MATCH($C$1,'Unique Asset List'!$BZ$3:$CF$3,0))</f>
        <v>0.12</v>
      </c>
      <c r="AH37" s="376" t="n">
        <f aca="false">INDEX('Unique Asset List'!$CG$4:$CM$100,MATCH($B37,'Unique Asset List'!$B$4:$B$100,0),MATCH($C$1,'Unique Asset List'!$CG$3:$CM$3,0))</f>
        <v>0.38</v>
      </c>
      <c r="AI37" s="377" t="n">
        <v>0.961879633498678</v>
      </c>
      <c r="AJ37" s="376" t="n">
        <f aca="false">INDEX('Unique Asset List'!$BL$4:$BR$100,MATCH($B37,'Unique Asset List'!$B$4:$B$100,0),MATCH($C$1,'Unique Asset List'!$BL$3:$BR$3,0))</f>
        <v>2.12520094307601</v>
      </c>
      <c r="AK37" s="376" t="n">
        <f aca="false">INDEX('Unique Asset List'!$BS$4:$BY$100,MATCH($B37,'Unique Asset List'!$B$4:$B$100,0),MATCH($C$1,'Unique Asset List'!$BS$3:$BY$3,0))</f>
        <v>-1.71696457934415</v>
      </c>
      <c r="AL37" s="39" t="n">
        <v>169</v>
      </c>
      <c r="AM37" s="378" t="n">
        <f aca="false">INDEX(Simulation!$B$6:$H$6,MATCH($A37,Simulation!$B$1:$H$1,0))*(1+AN37)^((DATE(X37,Y37,15)-DATE(2017,1,15))/365.5)</f>
        <v>3.5</v>
      </c>
      <c r="AN37" s="379" t="n">
        <v>0</v>
      </c>
      <c r="AO37" s="380" t="n">
        <v>0.1</v>
      </c>
      <c r="AP37" s="377" t="n">
        <v>0.82</v>
      </c>
      <c r="AQ37" s="379" t="n">
        <v>0</v>
      </c>
      <c r="AR37" s="377" t="n">
        <f aca="false">AP37</f>
        <v>0.82</v>
      </c>
      <c r="AS37" s="381" t="n">
        <v>1</v>
      </c>
      <c r="AT37" s="382" t="n">
        <f aca="false">INDEX('Unique Asset List'!S$4:S$59,MATCH($B37,_CompoundList,0))</f>
        <v>1</v>
      </c>
      <c r="AU37" s="382" t="n">
        <f aca="false">INDEX('Unique Asset List'!T$4:T$59,MATCH($B37,_CompoundList,0))</f>
        <v>1</v>
      </c>
      <c r="AV37" s="382" t="n">
        <f aca="false">INDEX('Unique Asset List'!U$4:U$59,MATCH($B37,_CompoundList,0))</f>
        <v>1</v>
      </c>
      <c r="AW37" s="382" t="n">
        <f aca="false">INDEX('Unique Asset List'!V$4:V$59,MATCH($B37,_CompoundList,0))</f>
        <v>1</v>
      </c>
      <c r="AX37" s="382" t="n">
        <f aca="false">INDEX('Unique Asset List'!W$4:W$59,MATCH($B37,_CompoundList,0))</f>
        <v>1</v>
      </c>
      <c r="AY37" s="382" t="n">
        <f aca="false">INDEX('Unique Asset List'!X$4:X$59,MATCH($B37,_CompoundList,0))</f>
        <v>1</v>
      </c>
      <c r="AZ37" s="382" t="n">
        <f aca="false">INDEX('Unique Asset List'!Y$4:Y$59,MATCH($B37,_CompoundList,0))</f>
        <v>1</v>
      </c>
      <c r="BA37" s="382" t="n">
        <f aca="false">INDEX('Unique Asset List'!Z$4:Z$59,MATCH($B37,_CompoundList,0))</f>
        <v>1</v>
      </c>
      <c r="BB37" s="382" t="n">
        <f aca="false">INDEX('Unique Asset List'!AA$4:AA$59,MATCH($B37,_CompoundList,0))</f>
        <v>1</v>
      </c>
      <c r="BC37" s="382" t="n">
        <f aca="false">INDEX('Unique Asset List'!AB$4:AB$59,MATCH($B37,_CompoundList,0))</f>
        <v>1</v>
      </c>
      <c r="BD37" s="382" t="n">
        <f aca="false">INDEX('Unique Asset List'!$A$4:$A$76,MATCH(B37,'Unique Asset List'!$B$4:$B$76,0))</f>
        <v>27</v>
      </c>
      <c r="BE37" s="386" t="n">
        <f aca="false">IF(C37="",BH37/$BH$7,0)</f>
        <v>0.0177404187463031</v>
      </c>
      <c r="BF37" s="397" t="n">
        <f aca="false">BF21</f>
        <v>1.4</v>
      </c>
      <c r="BG37" s="386" t="n">
        <f aca="false">BF37/$BF$7</f>
        <v>0.0152838427947598</v>
      </c>
      <c r="BH37" s="392" t="n">
        <f aca="false">BG37^$X$4</f>
        <v>0.00537391388215326</v>
      </c>
    </row>
    <row r="38" customFormat="false" ht="15" hidden="false" customHeight="false" outlineLevel="0" collapsed="false">
      <c r="A38" s="39" t="str">
        <f aca="false">$C$1</f>
        <v>FR</v>
      </c>
      <c r="B38" s="39" t="s">
        <v>66</v>
      </c>
      <c r="C38" s="372"/>
      <c r="D38" s="39" t="s">
        <v>577</v>
      </c>
      <c r="E38" s="39"/>
      <c r="F38" s="39" t="str">
        <f aca="false">INDEX('Unique Asset List'!$D$4:$D$59,MATCH(B38,_CompoundList,0))</f>
        <v>PCD</v>
      </c>
      <c r="G38" s="373" t="n">
        <v>0</v>
      </c>
      <c r="H38" s="39" t="n">
        <v>2018</v>
      </c>
      <c r="I38" s="39" t="n">
        <v>6</v>
      </c>
      <c r="J38" s="374" t="n">
        <f aca="false">INDEX(PTRS!$D$6:$D$12,MATCH('3'!$F38,PTRS!$B$6:$B$12,0))</f>
        <v>0.1044225</v>
      </c>
      <c r="K38" s="186" t="n">
        <f aca="false">INDEX('Unique Asset List'!$I$4:$R$59,MATCH($B38,'Unique Asset List'!$B$4:$B$59,0),MATCH(K$8,'Unique Asset List'!$I$3:$R$3,0))</f>
        <v>0</v>
      </c>
      <c r="L38" s="186" t="n">
        <f aca="false">INDEX('Unique Asset List'!$I$4:$R$59,MATCH($B38,'Unique Asset List'!$B$4:$B$59,0),MATCH(L$8,'Unique Asset List'!$I$3:$R$3,0))</f>
        <v>0</v>
      </c>
      <c r="M38" s="186" t="n">
        <v>0</v>
      </c>
      <c r="N38" s="186" t="n">
        <f aca="false">INDEX('Unique Asset List'!$I$4:$R$59,MATCH($B38,'Unique Asset List'!$B$4:$B$59,0),MATCH(N$8,'Unique Asset List'!$I$3:$R$3,0))</f>
        <v>1</v>
      </c>
      <c r="O38" s="186" t="n">
        <f aca="false">INDEX('Unique Asset List'!$I$4:$R$59,MATCH($B38,'Unique Asset List'!$B$4:$B$59,0),MATCH(O$8,'Unique Asset List'!$I$3:$R$3,0))</f>
        <v>1</v>
      </c>
      <c r="P38" s="186" t="n">
        <f aca="false">INDEX('Unique Asset List'!$I$4:$R$59,MATCH($B38,'Unique Asset List'!$B$4:$B$59,0),MATCH(P$8,'Unique Asset List'!$I$3:$R$3,0))</f>
        <v>1</v>
      </c>
      <c r="Q38" s="186" t="n">
        <f aca="false">INDEX('Unique Asset List'!$I$4:$R$59,MATCH($B38,'Unique Asset List'!$B$4:$B$59,0),MATCH(Q$8,'Unique Asset List'!$I$3:$R$3,0))</f>
        <v>1</v>
      </c>
      <c r="R38" s="186" t="n">
        <f aca="false">INDEX('Unique Asset List'!$I$4:$R$59,MATCH($B38,'Unique Asset List'!$B$4:$B$59,0),MATCH(R$8,'Unique Asset List'!$I$3:$R$3,0))</f>
        <v>1</v>
      </c>
      <c r="S38" s="186" t="n">
        <f aca="false">INDEX('Unique Asset List'!$I$4:$R$59,MATCH($B38,'Unique Asset List'!$B$4:$B$59,0),MATCH(S$8,'Unique Asset List'!$I$3:$R$3,0))</f>
        <v>1</v>
      </c>
      <c r="T38" s="186"/>
      <c r="U38" s="186" t="n">
        <f aca="false">BE38/$BE$7</f>
        <v>0.329846134036224</v>
      </c>
      <c r="V38" s="186" t="n">
        <v>1</v>
      </c>
      <c r="W38" s="39" t="str">
        <f aca="false">INDEX('Unique Asset List'!$C$4:$C$76,MATCH(B38,'Unique Asset List'!$B$4:$B$76,0))</f>
        <v>NME2</v>
      </c>
      <c r="X38" s="39" t="n">
        <f aca="false">INDEX('Unique Asset List'!$AC$4:$AI$100,MATCH($B38,'Unique Asset List'!$B$4:$B$100,0),MATCH($C$1,'Unique Asset List'!$AC$3:$AI$3,0))</f>
        <v>2035</v>
      </c>
      <c r="Y38" s="39" t="n">
        <f aca="false">INDEX('Unique Asset List'!$AJ$4:$AP$100,MATCH($B38,'Unique Asset List'!$B$4:$B$100,0),MATCH($C$1,'Unique Asset List'!$AJ$3:$AP$3,0))</f>
        <v>6</v>
      </c>
      <c r="Z38" s="39" t="n">
        <f aca="false">INDEX('Unique Asset List'!$AX$4:$BD$100,MATCH($B38,'Unique Asset List'!$B$4:$B$100,0),MATCH($C$1,'Unique Asset List'!$AX$3:$BD$3,0))</f>
        <v>2046</v>
      </c>
      <c r="AA38" s="39" t="n">
        <f aca="false">INDEX('Unique Asset List'!$BE$4:$BK$100,MATCH($B38,'Unique Asset List'!$B$4:$B$100,0),MATCH($C$1,'Unique Asset List'!$BE$3:$BK$3,0))</f>
        <v>6</v>
      </c>
      <c r="AB38" s="396" t="n">
        <f aca="false">AB21</f>
        <v>2.5977888</v>
      </c>
      <c r="AC38" s="396" t="n">
        <f aca="false">AC21</f>
        <v>1.1739019</v>
      </c>
      <c r="AD38" s="396" t="n">
        <f aca="false">AD21</f>
        <v>0.23967849466</v>
      </c>
      <c r="AE38" s="376" t="n">
        <f aca="false">INDEX('Unique Asset List'!$CN$4:$CT$100,MATCH($B38,'Unique Asset List'!$B$4:$B$100,0),MATCH($C$1,'Unique Asset List'!$CN$3:$CT$3,0))</f>
        <v>0.12</v>
      </c>
      <c r="AF38" s="376" t="n">
        <f aca="false">INDEX('Unique Asset List'!$CU$4:$DA$100,MATCH($B38,'Unique Asset List'!$B$4:$B$100,0),MATCH($C$1,'Unique Asset List'!$CU$3:$DA$3,0))</f>
        <v>0.38</v>
      </c>
      <c r="AG38" s="376" t="n">
        <f aca="false">INDEX('Unique Asset List'!$BZ$4:$CF$100,MATCH($B38,'Unique Asset List'!$B$4:$B$100,0),MATCH($C$1,'Unique Asset List'!$BZ$3:$CF$3,0))</f>
        <v>0.12</v>
      </c>
      <c r="AH38" s="376" t="n">
        <f aca="false">INDEX('Unique Asset List'!$CG$4:$CM$100,MATCH($B38,'Unique Asset List'!$B$4:$B$100,0),MATCH($C$1,'Unique Asset List'!$CG$3:$CM$3,0))</f>
        <v>0.38</v>
      </c>
      <c r="AI38" s="377" t="n">
        <v>0.961879633498678</v>
      </c>
      <c r="AJ38" s="376" t="n">
        <f aca="false">INDEX('Unique Asset List'!$BL$4:$BR$100,MATCH($B38,'Unique Asset List'!$B$4:$B$100,0),MATCH($C$1,'Unique Asset List'!$BL$3:$BR$3,0))</f>
        <v>2.12520094307601</v>
      </c>
      <c r="AK38" s="376" t="n">
        <f aca="false">INDEX('Unique Asset List'!$BS$4:$BY$100,MATCH($B38,'Unique Asset List'!$B$4:$B$100,0),MATCH($C$1,'Unique Asset List'!$BS$3:$BY$3,0))</f>
        <v>-1.71696457934415</v>
      </c>
      <c r="AL38" s="39" t="n">
        <v>169</v>
      </c>
      <c r="AM38" s="378" t="n">
        <f aca="false">INDEX(Simulation!$B$6:$H$6,MATCH($A38,Simulation!$B$1:$H$1,0))*(1+AN38)^((DATE(X38,Y38,15)-DATE(2017,1,15))/365.5)</f>
        <v>3.5</v>
      </c>
      <c r="AN38" s="379" t="n">
        <v>0</v>
      </c>
      <c r="AO38" s="380" t="n">
        <v>0.1</v>
      </c>
      <c r="AP38" s="377" t="n">
        <v>0.82</v>
      </c>
      <c r="AQ38" s="379" t="n">
        <v>0</v>
      </c>
      <c r="AR38" s="377" t="n">
        <f aca="false">AP38</f>
        <v>0.82</v>
      </c>
      <c r="AS38" s="381" t="n">
        <v>1</v>
      </c>
      <c r="AT38" s="382" t="n">
        <f aca="false">INDEX('Unique Asset List'!S$4:S$59,MATCH($B38,_CompoundList,0))</f>
        <v>1</v>
      </c>
      <c r="AU38" s="382" t="n">
        <f aca="false">INDEX('Unique Asset List'!T$4:T$59,MATCH($B38,_CompoundList,0))</f>
        <v>1</v>
      </c>
      <c r="AV38" s="382" t="n">
        <f aca="false">INDEX('Unique Asset List'!U$4:U$59,MATCH($B38,_CompoundList,0))</f>
        <v>1</v>
      </c>
      <c r="AW38" s="382" t="n">
        <f aca="false">INDEX('Unique Asset List'!V$4:V$59,MATCH($B38,_CompoundList,0))</f>
        <v>1</v>
      </c>
      <c r="AX38" s="382" t="n">
        <f aca="false">INDEX('Unique Asset List'!W$4:W$59,MATCH($B38,_CompoundList,0))</f>
        <v>1</v>
      </c>
      <c r="AY38" s="382" t="n">
        <f aca="false">INDEX('Unique Asset List'!X$4:X$59,MATCH($B38,_CompoundList,0))</f>
        <v>1</v>
      </c>
      <c r="AZ38" s="382" t="n">
        <f aca="false">INDEX('Unique Asset List'!Y$4:Y$59,MATCH($B38,_CompoundList,0))</f>
        <v>1</v>
      </c>
      <c r="BA38" s="382" t="n">
        <f aca="false">INDEX('Unique Asset List'!Z$4:Z$59,MATCH($B38,_CompoundList,0))</f>
        <v>1</v>
      </c>
      <c r="BB38" s="382" t="n">
        <f aca="false">INDEX('Unique Asset List'!AA$4:AA$59,MATCH($B38,_CompoundList,0))</f>
        <v>1</v>
      </c>
      <c r="BC38" s="382" t="n">
        <f aca="false">INDEX('Unique Asset List'!AB$4:AB$59,MATCH($B38,_CompoundList,0))</f>
        <v>1</v>
      </c>
      <c r="BD38" s="382" t="n">
        <f aca="false">INDEX('Unique Asset List'!$A$4:$A$76,MATCH(B38,'Unique Asset List'!$B$4:$B$76,0))</f>
        <v>28</v>
      </c>
      <c r="BE38" s="386" t="n">
        <f aca="false">IF(C38="",BH38/$BH$7,0)</f>
        <v>0.0177404187463031</v>
      </c>
      <c r="BF38" s="397" t="n">
        <f aca="false">BF21</f>
        <v>1.4</v>
      </c>
      <c r="BG38" s="386" t="n">
        <f aca="false">BF38/$BF$7</f>
        <v>0.0152838427947598</v>
      </c>
      <c r="BH38" s="392" t="n">
        <f aca="false">BG38^$X$4</f>
        <v>0.00537391388215326</v>
      </c>
    </row>
    <row r="39" customFormat="false" ht="15" hidden="false" customHeight="false" outlineLevel="0" collapsed="false">
      <c r="A39" s="39" t="str">
        <f aca="false">$C$1</f>
        <v>FR</v>
      </c>
      <c r="B39" s="39" t="s">
        <v>67</v>
      </c>
      <c r="C39" s="372"/>
      <c r="D39" s="39" t="s">
        <v>577</v>
      </c>
      <c r="E39" s="39"/>
      <c r="F39" s="39" t="str">
        <f aca="false">INDEX('Unique Asset List'!$D$4:$D$59,MATCH(B39,_CompoundList,0))</f>
        <v>PCD</v>
      </c>
      <c r="G39" s="373" t="n">
        <v>0</v>
      </c>
      <c r="H39" s="39" t="n">
        <v>2018</v>
      </c>
      <c r="I39" s="39" t="n">
        <v>6</v>
      </c>
      <c r="J39" s="374" t="n">
        <f aca="false">INDEX(PTRS!$D$6:$D$12,MATCH('3'!$F39,PTRS!$B$6:$B$12,0))</f>
        <v>0.1044225</v>
      </c>
      <c r="K39" s="186" t="n">
        <f aca="false">INDEX('Unique Asset List'!$I$4:$R$59,MATCH($B39,'Unique Asset List'!$B$4:$B$59,0),MATCH(K$8,'Unique Asset List'!$I$3:$R$3,0))</f>
        <v>0</v>
      </c>
      <c r="L39" s="186" t="n">
        <f aca="false">INDEX('Unique Asset List'!$I$4:$R$59,MATCH($B39,'Unique Asset List'!$B$4:$B$59,0),MATCH(L$8,'Unique Asset List'!$I$3:$R$3,0))</f>
        <v>0</v>
      </c>
      <c r="M39" s="186" t="n">
        <v>0</v>
      </c>
      <c r="N39" s="186" t="n">
        <f aca="false">INDEX('Unique Asset List'!$I$4:$R$59,MATCH($B39,'Unique Asset List'!$B$4:$B$59,0),MATCH(N$8,'Unique Asset List'!$I$3:$R$3,0))</f>
        <v>1</v>
      </c>
      <c r="O39" s="186" t="n">
        <f aca="false">INDEX('Unique Asset List'!$I$4:$R$59,MATCH($B39,'Unique Asset List'!$B$4:$B$59,0),MATCH(O$8,'Unique Asset List'!$I$3:$R$3,0))</f>
        <v>1</v>
      </c>
      <c r="P39" s="186" t="n">
        <f aca="false">INDEX('Unique Asset List'!$I$4:$R$59,MATCH($B39,'Unique Asset List'!$B$4:$B$59,0),MATCH(P$8,'Unique Asset List'!$I$3:$R$3,0))</f>
        <v>1</v>
      </c>
      <c r="Q39" s="186" t="n">
        <f aca="false">INDEX('Unique Asset List'!$I$4:$R$59,MATCH($B39,'Unique Asset List'!$B$4:$B$59,0),MATCH(Q$8,'Unique Asset List'!$I$3:$R$3,0))</f>
        <v>1</v>
      </c>
      <c r="R39" s="186" t="n">
        <f aca="false">INDEX('Unique Asset List'!$I$4:$R$59,MATCH($B39,'Unique Asset List'!$B$4:$B$59,0),MATCH(R$8,'Unique Asset List'!$I$3:$R$3,0))</f>
        <v>1</v>
      </c>
      <c r="S39" s="186" t="n">
        <f aca="false">INDEX('Unique Asset List'!$I$4:$R$59,MATCH($B39,'Unique Asset List'!$B$4:$B$59,0),MATCH(S$8,'Unique Asset List'!$I$3:$R$3,0))</f>
        <v>1</v>
      </c>
      <c r="T39" s="186"/>
      <c r="U39" s="186" t="n">
        <f aca="false">BE39/$BE$7</f>
        <v>0.329846134036224</v>
      </c>
      <c r="V39" s="186" t="n">
        <v>1</v>
      </c>
      <c r="W39" s="39" t="str">
        <f aca="false">INDEX('Unique Asset List'!$C$4:$C$76,MATCH(B39,'Unique Asset List'!$B$4:$B$76,0))</f>
        <v>NME3</v>
      </c>
      <c r="X39" s="39" t="n">
        <f aca="false">INDEX('Unique Asset List'!$AC$4:$AI$100,MATCH($B39,'Unique Asset List'!$B$4:$B$100,0),MATCH($C$1,'Unique Asset List'!$AC$3:$AI$3,0))</f>
        <v>2039</v>
      </c>
      <c r="Y39" s="39" t="n">
        <f aca="false">INDEX('Unique Asset List'!$AJ$4:$AP$100,MATCH($B39,'Unique Asset List'!$B$4:$B$100,0),MATCH($C$1,'Unique Asset List'!$AJ$3:$AP$3,0))</f>
        <v>6</v>
      </c>
      <c r="Z39" s="39" t="n">
        <f aca="false">INDEX('Unique Asset List'!$AX$4:$BD$100,MATCH($B39,'Unique Asset List'!$B$4:$B$100,0),MATCH($C$1,'Unique Asset List'!$AX$3:$BD$3,0))</f>
        <v>2050</v>
      </c>
      <c r="AA39" s="39" t="n">
        <f aca="false">INDEX('Unique Asset List'!$BE$4:$BK$100,MATCH($B39,'Unique Asset List'!$B$4:$B$100,0),MATCH($C$1,'Unique Asset List'!$BE$3:$BK$3,0))</f>
        <v>6</v>
      </c>
      <c r="AB39" s="396" t="n">
        <f aca="false">AB21</f>
        <v>2.5977888</v>
      </c>
      <c r="AC39" s="396" t="n">
        <f aca="false">AC21</f>
        <v>1.1739019</v>
      </c>
      <c r="AD39" s="396" t="n">
        <f aca="false">AD21</f>
        <v>0.23967849466</v>
      </c>
      <c r="AE39" s="376" t="n">
        <f aca="false">INDEX('Unique Asset List'!$CN$4:$CT$100,MATCH($B39,'Unique Asset List'!$B$4:$B$100,0),MATCH($C$1,'Unique Asset List'!$CN$3:$CT$3,0))</f>
        <v>0.12</v>
      </c>
      <c r="AF39" s="376" t="n">
        <f aca="false">INDEX('Unique Asset List'!$CU$4:$DA$100,MATCH($B39,'Unique Asset List'!$B$4:$B$100,0),MATCH($C$1,'Unique Asset List'!$CU$3:$DA$3,0))</f>
        <v>0.38</v>
      </c>
      <c r="AG39" s="376" t="n">
        <f aca="false">INDEX('Unique Asset List'!$BZ$4:$CF$100,MATCH($B39,'Unique Asset List'!$B$4:$B$100,0),MATCH($C$1,'Unique Asset List'!$BZ$3:$CF$3,0))</f>
        <v>0.12</v>
      </c>
      <c r="AH39" s="376" t="n">
        <f aca="false">INDEX('Unique Asset List'!$CG$4:$CM$100,MATCH($B39,'Unique Asset List'!$B$4:$B$100,0),MATCH($C$1,'Unique Asset List'!$CG$3:$CM$3,0))</f>
        <v>0.38</v>
      </c>
      <c r="AI39" s="377" t="n">
        <v>0.961879633498678</v>
      </c>
      <c r="AJ39" s="376" t="n">
        <f aca="false">INDEX('Unique Asset List'!$BL$4:$BR$100,MATCH($B39,'Unique Asset List'!$B$4:$B$100,0),MATCH($C$1,'Unique Asset List'!$BL$3:$BR$3,0))</f>
        <v>2.12520094307601</v>
      </c>
      <c r="AK39" s="376" t="n">
        <f aca="false">INDEX('Unique Asset List'!$BS$4:$BY$100,MATCH($B39,'Unique Asset List'!$B$4:$B$100,0),MATCH($C$1,'Unique Asset List'!$BS$3:$BY$3,0))</f>
        <v>-1.71696457934415</v>
      </c>
      <c r="AL39" s="39" t="n">
        <v>169</v>
      </c>
      <c r="AM39" s="378" t="n">
        <f aca="false">INDEX(Simulation!$B$6:$H$6,MATCH($A39,Simulation!$B$1:$H$1,0))*(1+AN39)^((DATE(X39,Y39,15)-DATE(2017,1,15))/365.5)</f>
        <v>3.5</v>
      </c>
      <c r="AN39" s="379" t="n">
        <v>0</v>
      </c>
      <c r="AO39" s="380" t="n">
        <v>0.1</v>
      </c>
      <c r="AP39" s="377" t="n">
        <v>0.82</v>
      </c>
      <c r="AQ39" s="379" t="n">
        <v>0</v>
      </c>
      <c r="AR39" s="377" t="n">
        <f aca="false">AP39</f>
        <v>0.82</v>
      </c>
      <c r="AS39" s="381" t="n">
        <v>1</v>
      </c>
      <c r="AT39" s="382" t="n">
        <f aca="false">INDEX('Unique Asset List'!S$4:S$59,MATCH($B39,_CompoundList,0))</f>
        <v>1</v>
      </c>
      <c r="AU39" s="382" t="n">
        <f aca="false">INDEX('Unique Asset List'!T$4:T$59,MATCH($B39,_CompoundList,0))</f>
        <v>1</v>
      </c>
      <c r="AV39" s="382" t="n">
        <f aca="false">INDEX('Unique Asset List'!U$4:U$59,MATCH($B39,_CompoundList,0))</f>
        <v>1</v>
      </c>
      <c r="AW39" s="382" t="n">
        <f aca="false">INDEX('Unique Asset List'!V$4:V$59,MATCH($B39,_CompoundList,0))</f>
        <v>1</v>
      </c>
      <c r="AX39" s="382" t="n">
        <f aca="false">INDEX('Unique Asset List'!W$4:W$59,MATCH($B39,_CompoundList,0))</f>
        <v>1</v>
      </c>
      <c r="AY39" s="382" t="n">
        <f aca="false">INDEX('Unique Asset List'!X$4:X$59,MATCH($B39,_CompoundList,0))</f>
        <v>1</v>
      </c>
      <c r="AZ39" s="382" t="n">
        <f aca="false">INDEX('Unique Asset List'!Y$4:Y$59,MATCH($B39,_CompoundList,0))</f>
        <v>1</v>
      </c>
      <c r="BA39" s="382" t="n">
        <f aca="false">INDEX('Unique Asset List'!Z$4:Z$59,MATCH($B39,_CompoundList,0))</f>
        <v>1</v>
      </c>
      <c r="BB39" s="382" t="n">
        <f aca="false">INDEX('Unique Asset List'!AA$4:AA$59,MATCH($B39,_CompoundList,0))</f>
        <v>1</v>
      </c>
      <c r="BC39" s="382" t="n">
        <f aca="false">INDEX('Unique Asset List'!AB$4:AB$59,MATCH($B39,_CompoundList,0))</f>
        <v>1</v>
      </c>
      <c r="BD39" s="382" t="n">
        <f aca="false">INDEX('Unique Asset List'!$A$4:$A$76,MATCH(B39,'Unique Asset List'!$B$4:$B$76,0))</f>
        <v>29</v>
      </c>
      <c r="BE39" s="386" t="n">
        <f aca="false">IF(C39="",BH39/$BH$7,0)</f>
        <v>0.0177404187463031</v>
      </c>
      <c r="BF39" s="397" t="n">
        <f aca="false">BF21</f>
        <v>1.4</v>
      </c>
      <c r="BG39" s="386" t="n">
        <f aca="false">BF39/$BF$7</f>
        <v>0.0152838427947598</v>
      </c>
      <c r="BH39" s="392" t="n">
        <f aca="false">BG39^$X$4</f>
        <v>0.00537391388215326</v>
      </c>
    </row>
    <row r="40" customFormat="false" ht="15" hidden="false" customHeight="false" outlineLevel="0" collapsed="false">
      <c r="A40" s="39" t="str">
        <f aca="false">$C$1</f>
        <v>FR</v>
      </c>
      <c r="B40" s="39" t="s">
        <v>68</v>
      </c>
      <c r="C40" s="372"/>
      <c r="D40" s="39" t="s">
        <v>608</v>
      </c>
      <c r="E40" s="39"/>
      <c r="F40" s="39" t="str">
        <f aca="false">INDEX('Unique Asset List'!$D$4:$D$59,MATCH(B40,_CompoundList,0))</f>
        <v>PCD</v>
      </c>
      <c r="G40" s="373" t="n">
        <v>0</v>
      </c>
      <c r="H40" s="39" t="n">
        <v>2018</v>
      </c>
      <c r="I40" s="39" t="n">
        <v>6</v>
      </c>
      <c r="J40" s="374" t="n">
        <f aca="false">INDEX(PTRS!$D$6:$D$12,MATCH('3'!$F40,PTRS!$B$6:$B$12,0))</f>
        <v>0.1044225</v>
      </c>
      <c r="K40" s="186" t="n">
        <f aca="false">INDEX('Unique Asset List'!$I$4:$R$59,MATCH($B40,'Unique Asset List'!$B$4:$B$59,0),MATCH(K$8,'Unique Asset List'!$I$3:$R$3,0))</f>
        <v>0</v>
      </c>
      <c r="L40" s="186" t="n">
        <f aca="false">INDEX('Unique Asset List'!$I$4:$R$59,MATCH($B40,'Unique Asset List'!$B$4:$B$59,0),MATCH(L$8,'Unique Asset List'!$I$3:$R$3,0))</f>
        <v>0</v>
      </c>
      <c r="M40" s="186" t="n">
        <v>0</v>
      </c>
      <c r="N40" s="186" t="n">
        <f aca="false">INDEX('Unique Asset List'!$I$4:$R$59,MATCH($B40,'Unique Asset List'!$B$4:$B$59,0),MATCH(N$8,'Unique Asset List'!$I$3:$R$3,0))</f>
        <v>1</v>
      </c>
      <c r="O40" s="186" t="n">
        <f aca="false">INDEX('Unique Asset List'!$I$4:$R$59,MATCH($B40,'Unique Asset List'!$B$4:$B$59,0),MATCH(O$8,'Unique Asset List'!$I$3:$R$3,0))</f>
        <v>1</v>
      </c>
      <c r="P40" s="186" t="n">
        <f aca="false">INDEX('Unique Asset List'!$I$4:$R$59,MATCH($B40,'Unique Asset List'!$B$4:$B$59,0),MATCH(P$8,'Unique Asset List'!$I$3:$R$3,0))</f>
        <v>1</v>
      </c>
      <c r="Q40" s="186" t="n">
        <f aca="false">INDEX('Unique Asset List'!$I$4:$R$59,MATCH($B40,'Unique Asset List'!$B$4:$B$59,0),MATCH(Q$8,'Unique Asset List'!$I$3:$R$3,0))</f>
        <v>1</v>
      </c>
      <c r="R40" s="186" t="n">
        <f aca="false">INDEX('Unique Asset List'!$I$4:$R$59,MATCH($B40,'Unique Asset List'!$B$4:$B$59,0),MATCH(R$8,'Unique Asset List'!$I$3:$R$3,0))</f>
        <v>1</v>
      </c>
      <c r="S40" s="186" t="n">
        <f aca="false">INDEX('Unique Asset List'!$I$4:$R$59,MATCH($B40,'Unique Asset List'!$B$4:$B$59,0),MATCH(S$8,'Unique Asset List'!$I$3:$R$3,0))</f>
        <v>1</v>
      </c>
      <c r="T40" s="186" t="s">
        <v>65</v>
      </c>
      <c r="U40" s="186" t="n">
        <f aca="false">BE40/$BE$7</f>
        <v>0.329846134036224</v>
      </c>
      <c r="V40" s="186" t="n">
        <v>1</v>
      </c>
      <c r="W40" s="39" t="str">
        <f aca="false">INDEX('Unique Asset List'!$C$4:$C$76,MATCH(B40,'Unique Asset List'!$B$4:$B$76,0))</f>
        <v>NME1</v>
      </c>
      <c r="X40" s="39" t="n">
        <f aca="false">INDEX('Unique Asset List'!$AC$4:$AI$100,MATCH($B40,'Unique Asset List'!$B$4:$B$100,0),MATCH($C$1,'Unique Asset List'!$AC$3:$AI$3,0))</f>
        <v>2033</v>
      </c>
      <c r="Y40" s="39" t="n">
        <f aca="false">INDEX('Unique Asset List'!$AJ$4:$AP$100,MATCH($B40,'Unique Asset List'!$B$4:$B$100,0),MATCH($C$1,'Unique Asset List'!$AJ$3:$AP$3,0))</f>
        <v>6</v>
      </c>
      <c r="Z40" s="39" t="n">
        <f aca="false">INDEX('Unique Asset List'!$AX$4:$BD$100,MATCH($B40,'Unique Asset List'!$B$4:$B$100,0),MATCH($C$1,'Unique Asset List'!$AX$3:$BD$3,0))</f>
        <v>2044</v>
      </c>
      <c r="AA40" s="39" t="n">
        <f aca="false">INDEX('Unique Asset List'!$BE$4:$BK$100,MATCH($B40,'Unique Asset List'!$B$4:$B$100,0),MATCH($C$1,'Unique Asset List'!$BE$3:$BK$3,0))</f>
        <v>6</v>
      </c>
      <c r="AB40" s="396" t="n">
        <f aca="false">AB37</f>
        <v>2.5977888</v>
      </c>
      <c r="AC40" s="396" t="n">
        <f aca="false">AC37</f>
        <v>1.1739019</v>
      </c>
      <c r="AD40" s="396" t="n">
        <f aca="false">AD37</f>
        <v>0.23967849466</v>
      </c>
      <c r="AE40" s="376" t="n">
        <f aca="false">INDEX('Unique Asset List'!$CN$4:$CT$100,MATCH($B40,'Unique Asset List'!$B$4:$B$100,0),MATCH($C$1,'Unique Asset List'!$CN$3:$CT$3,0))</f>
        <v>0.12</v>
      </c>
      <c r="AF40" s="376" t="n">
        <f aca="false">INDEX('Unique Asset List'!$CU$4:$DA$100,MATCH($B40,'Unique Asset List'!$B$4:$B$100,0),MATCH($C$1,'Unique Asset List'!$CU$3:$DA$3,0))</f>
        <v>0.38</v>
      </c>
      <c r="AG40" s="376" t="n">
        <f aca="false">INDEX('Unique Asset List'!$BZ$4:$CF$100,MATCH($B40,'Unique Asset List'!$B$4:$B$100,0),MATCH($C$1,'Unique Asset List'!$BZ$3:$CF$3,0))</f>
        <v>0.12</v>
      </c>
      <c r="AH40" s="376" t="n">
        <f aca="false">INDEX('Unique Asset List'!$CG$4:$CM$100,MATCH($B40,'Unique Asset List'!$B$4:$B$100,0),MATCH($C$1,'Unique Asset List'!$CG$3:$CM$3,0))</f>
        <v>0.38</v>
      </c>
      <c r="AI40" s="377" t="n">
        <v>0.961879633498678</v>
      </c>
      <c r="AJ40" s="376" t="n">
        <f aca="false">INDEX('Unique Asset List'!$BL$4:$BR$100,MATCH($B40,'Unique Asset List'!$B$4:$B$100,0),MATCH($C$1,'Unique Asset List'!$BL$3:$BR$3,0))</f>
        <v>2.12520094307601</v>
      </c>
      <c r="AK40" s="376" t="n">
        <f aca="false">INDEX('Unique Asset List'!$BS$4:$BY$100,MATCH($B40,'Unique Asset List'!$B$4:$B$100,0),MATCH($C$1,'Unique Asset List'!$BS$3:$BY$3,0))</f>
        <v>-1.71696457934415</v>
      </c>
      <c r="AL40" s="39" t="n">
        <v>169</v>
      </c>
      <c r="AM40" s="378" t="n">
        <f aca="false">INDEX(Simulation!$B$6:$H$6,MATCH($A40,Simulation!$B$1:$H$1,0))*(1+AN40)^((DATE(X40,Y40,15)-DATE(2017,1,15))/365.5)</f>
        <v>3.5</v>
      </c>
      <c r="AN40" s="379" t="n">
        <v>0</v>
      </c>
      <c r="AO40" s="380" t="n">
        <v>0.1</v>
      </c>
      <c r="AP40" s="377" t="n">
        <v>0.82</v>
      </c>
      <c r="AQ40" s="379" t="n">
        <v>0</v>
      </c>
      <c r="AR40" s="377" t="n">
        <f aca="false">AP40</f>
        <v>0.82</v>
      </c>
      <c r="AS40" s="381" t="n">
        <v>1</v>
      </c>
      <c r="AT40" s="382" t="n">
        <f aca="false">INDEX('Unique Asset List'!S$4:S$59,MATCH($B40,_CompoundList,0))</f>
        <v>1</v>
      </c>
      <c r="AU40" s="382" t="n">
        <f aca="false">INDEX('Unique Asset List'!T$4:T$59,MATCH($B40,_CompoundList,0))</f>
        <v>1</v>
      </c>
      <c r="AV40" s="382" t="n">
        <f aca="false">INDEX('Unique Asset List'!U$4:U$59,MATCH($B40,_CompoundList,0))</f>
        <v>1</v>
      </c>
      <c r="AW40" s="382" t="n">
        <f aca="false">INDEX('Unique Asset List'!V$4:V$59,MATCH($B40,_CompoundList,0))</f>
        <v>1</v>
      </c>
      <c r="AX40" s="382" t="n">
        <f aca="false">INDEX('Unique Asset List'!W$4:W$59,MATCH($B40,_CompoundList,0))</f>
        <v>1</v>
      </c>
      <c r="AY40" s="382" t="n">
        <f aca="false">INDEX('Unique Asset List'!X$4:X$59,MATCH($B40,_CompoundList,0))</f>
        <v>1</v>
      </c>
      <c r="AZ40" s="382" t="n">
        <f aca="false">INDEX('Unique Asset List'!Y$4:Y$59,MATCH($B40,_CompoundList,0))</f>
        <v>1</v>
      </c>
      <c r="BA40" s="382" t="n">
        <f aca="false">INDEX('Unique Asset List'!Z$4:Z$59,MATCH($B40,_CompoundList,0))</f>
        <v>1</v>
      </c>
      <c r="BB40" s="382" t="n">
        <f aca="false">INDEX('Unique Asset List'!AA$4:AA$59,MATCH($B40,_CompoundList,0))</f>
        <v>1</v>
      </c>
      <c r="BC40" s="382" t="n">
        <f aca="false">INDEX('Unique Asset List'!AB$4:AB$59,MATCH($B40,_CompoundList,0))</f>
        <v>1</v>
      </c>
      <c r="BD40" s="382" t="n">
        <f aca="false">INDEX('Unique Asset List'!$A$4:$A$76,MATCH(B40,'Unique Asset List'!$B$4:$B$76,0))</f>
        <v>30</v>
      </c>
      <c r="BE40" s="386" t="n">
        <f aca="false">IF(C40="",BH40/$BH$7,0)</f>
        <v>0.0177404187463031</v>
      </c>
      <c r="BF40" s="397" t="n">
        <f aca="false">BF37</f>
        <v>1.4</v>
      </c>
      <c r="BG40" s="386" t="n">
        <f aca="false">BF40/$BF$7</f>
        <v>0.0152838427947598</v>
      </c>
      <c r="BH40" s="392" t="n">
        <f aca="false">BG40^$X$4</f>
        <v>0.00537391388215326</v>
      </c>
    </row>
    <row r="41" customFormat="false" ht="15" hidden="false" customHeight="false" outlineLevel="0" collapsed="false">
      <c r="A41" s="39" t="str">
        <f aca="false">$C$1</f>
        <v>FR</v>
      </c>
      <c r="B41" s="39" t="s">
        <v>69</v>
      </c>
      <c r="C41" s="372"/>
      <c r="D41" s="39" t="s">
        <v>609</v>
      </c>
      <c r="E41" s="39"/>
      <c r="F41" s="39" t="str">
        <f aca="false">INDEX('Unique Asset List'!$D$4:$D$59,MATCH(B41,_CompoundList,0))</f>
        <v>PCD</v>
      </c>
      <c r="G41" s="373" t="n">
        <v>0</v>
      </c>
      <c r="H41" s="39" t="n">
        <v>2018</v>
      </c>
      <c r="I41" s="39" t="n">
        <v>6</v>
      </c>
      <c r="J41" s="374" t="n">
        <f aca="false">INDEX(PTRS!$D$6:$D$12,MATCH('3'!$F41,PTRS!$B$6:$B$12,0))</f>
        <v>0.1044225</v>
      </c>
      <c r="K41" s="186" t="n">
        <f aca="false">INDEX('Unique Asset List'!$I$4:$R$59,MATCH($B41,'Unique Asset List'!$B$4:$B$59,0),MATCH(K$8,'Unique Asset List'!$I$3:$R$3,0))</f>
        <v>0</v>
      </c>
      <c r="L41" s="186" t="n">
        <f aca="false">INDEX('Unique Asset List'!$I$4:$R$59,MATCH($B41,'Unique Asset List'!$B$4:$B$59,0),MATCH(L$8,'Unique Asset List'!$I$3:$R$3,0))</f>
        <v>0</v>
      </c>
      <c r="M41" s="186" t="n">
        <v>0</v>
      </c>
      <c r="N41" s="186" t="n">
        <f aca="false">INDEX('Unique Asset List'!$I$4:$R$59,MATCH($B41,'Unique Asset List'!$B$4:$B$59,0),MATCH(N$8,'Unique Asset List'!$I$3:$R$3,0))</f>
        <v>1</v>
      </c>
      <c r="O41" s="186" t="n">
        <f aca="false">INDEX('Unique Asset List'!$I$4:$R$59,MATCH($B41,'Unique Asset List'!$B$4:$B$59,0),MATCH(O$8,'Unique Asset List'!$I$3:$R$3,0))</f>
        <v>1</v>
      </c>
      <c r="P41" s="186" t="n">
        <f aca="false">INDEX('Unique Asset List'!$I$4:$R$59,MATCH($B41,'Unique Asset List'!$B$4:$B$59,0),MATCH(P$8,'Unique Asset List'!$I$3:$R$3,0))</f>
        <v>1</v>
      </c>
      <c r="Q41" s="186" t="n">
        <f aca="false">INDEX('Unique Asset List'!$I$4:$R$59,MATCH($B41,'Unique Asset List'!$B$4:$B$59,0),MATCH(Q$8,'Unique Asset List'!$I$3:$R$3,0))</f>
        <v>1</v>
      </c>
      <c r="R41" s="186" t="n">
        <f aca="false">INDEX('Unique Asset List'!$I$4:$R$59,MATCH($B41,'Unique Asset List'!$B$4:$B$59,0),MATCH(R$8,'Unique Asset List'!$I$3:$R$3,0))</f>
        <v>1</v>
      </c>
      <c r="S41" s="186" t="n">
        <f aca="false">INDEX('Unique Asset List'!$I$4:$R$59,MATCH($B41,'Unique Asset List'!$B$4:$B$59,0),MATCH(S$8,'Unique Asset List'!$I$3:$R$3,0))</f>
        <v>1</v>
      </c>
      <c r="T41" s="186" t="s">
        <v>66</v>
      </c>
      <c r="U41" s="186" t="n">
        <f aca="false">BE41/$BE$7</f>
        <v>0.329846134036224</v>
      </c>
      <c r="V41" s="186" t="n">
        <v>1</v>
      </c>
      <c r="W41" s="39" t="str">
        <f aca="false">INDEX('Unique Asset List'!$C$4:$C$76,MATCH(B41,'Unique Asset List'!$B$4:$B$76,0))</f>
        <v>NME2</v>
      </c>
      <c r="X41" s="39" t="n">
        <f aca="false">INDEX('Unique Asset List'!$AC$4:$AI$100,MATCH($B41,'Unique Asset List'!$B$4:$B$100,0),MATCH($C$1,'Unique Asset List'!$AC$3:$AI$3,0))</f>
        <v>2037</v>
      </c>
      <c r="Y41" s="39" t="n">
        <f aca="false">INDEX('Unique Asset List'!$AJ$4:$AP$100,MATCH($B41,'Unique Asset List'!$B$4:$B$100,0),MATCH($C$1,'Unique Asset List'!$AJ$3:$AP$3,0))</f>
        <v>6</v>
      </c>
      <c r="Z41" s="39" t="n">
        <f aca="false">INDEX('Unique Asset List'!$AX$4:$BD$100,MATCH($B41,'Unique Asset List'!$B$4:$B$100,0),MATCH($C$1,'Unique Asset List'!$AX$3:$BD$3,0))</f>
        <v>2048</v>
      </c>
      <c r="AA41" s="39" t="n">
        <f aca="false">INDEX('Unique Asset List'!$BE$4:$BK$100,MATCH($B41,'Unique Asset List'!$B$4:$B$100,0),MATCH($C$1,'Unique Asset List'!$BE$3:$BK$3,0))</f>
        <v>6</v>
      </c>
      <c r="AB41" s="396" t="n">
        <f aca="false">AB38</f>
        <v>2.5977888</v>
      </c>
      <c r="AC41" s="396" t="n">
        <f aca="false">AC38</f>
        <v>1.1739019</v>
      </c>
      <c r="AD41" s="396" t="n">
        <f aca="false">AD38</f>
        <v>0.23967849466</v>
      </c>
      <c r="AE41" s="376" t="n">
        <f aca="false">INDEX('Unique Asset List'!$CN$4:$CT$100,MATCH($B41,'Unique Asset List'!$B$4:$B$100,0),MATCH($C$1,'Unique Asset List'!$CN$3:$CT$3,0))</f>
        <v>0.12</v>
      </c>
      <c r="AF41" s="376" t="n">
        <f aca="false">INDEX('Unique Asset List'!$CU$4:$DA$100,MATCH($B41,'Unique Asset List'!$B$4:$B$100,0),MATCH($C$1,'Unique Asset List'!$CU$3:$DA$3,0))</f>
        <v>0.38</v>
      </c>
      <c r="AG41" s="376" t="n">
        <f aca="false">INDEX('Unique Asset List'!$BZ$4:$CF$100,MATCH($B41,'Unique Asset List'!$B$4:$B$100,0),MATCH($C$1,'Unique Asset List'!$BZ$3:$CF$3,0))</f>
        <v>0.12</v>
      </c>
      <c r="AH41" s="376" t="n">
        <f aca="false">INDEX('Unique Asset List'!$CG$4:$CM$100,MATCH($B41,'Unique Asset List'!$B$4:$B$100,0),MATCH($C$1,'Unique Asset List'!$CG$3:$CM$3,0))</f>
        <v>0.38</v>
      </c>
      <c r="AI41" s="377" t="n">
        <v>0.961879633498678</v>
      </c>
      <c r="AJ41" s="376" t="n">
        <f aca="false">INDEX('Unique Asset List'!$BL$4:$BR$100,MATCH($B41,'Unique Asset List'!$B$4:$B$100,0),MATCH($C$1,'Unique Asset List'!$BL$3:$BR$3,0))</f>
        <v>2.12520094307601</v>
      </c>
      <c r="AK41" s="376" t="n">
        <f aca="false">INDEX('Unique Asset List'!$BS$4:$BY$100,MATCH($B41,'Unique Asset List'!$B$4:$B$100,0),MATCH($C$1,'Unique Asset List'!$BS$3:$BY$3,0))</f>
        <v>-1.71696457934415</v>
      </c>
      <c r="AL41" s="39" t="n">
        <v>169</v>
      </c>
      <c r="AM41" s="378" t="n">
        <f aca="false">INDEX(Simulation!$B$6:$H$6,MATCH($A41,Simulation!$B$1:$H$1,0))*(1+AN41)^((DATE(X41,Y41,15)-DATE(2017,1,15))/365.5)</f>
        <v>3.5</v>
      </c>
      <c r="AN41" s="379" t="n">
        <v>0</v>
      </c>
      <c r="AO41" s="380" t="n">
        <v>0.1</v>
      </c>
      <c r="AP41" s="377" t="n">
        <v>0.82</v>
      </c>
      <c r="AQ41" s="379" t="n">
        <v>0</v>
      </c>
      <c r="AR41" s="377" t="n">
        <f aca="false">AP41</f>
        <v>0.82</v>
      </c>
      <c r="AS41" s="381" t="n">
        <v>1</v>
      </c>
      <c r="AT41" s="382" t="n">
        <f aca="false">INDEX('Unique Asset List'!S$4:S$59,MATCH($B41,_CompoundList,0))</f>
        <v>1</v>
      </c>
      <c r="AU41" s="382" t="n">
        <f aca="false">INDEX('Unique Asset List'!T$4:T$59,MATCH($B41,_CompoundList,0))</f>
        <v>1</v>
      </c>
      <c r="AV41" s="382" t="n">
        <f aca="false">INDEX('Unique Asset List'!U$4:U$59,MATCH($B41,_CompoundList,0))</f>
        <v>1</v>
      </c>
      <c r="AW41" s="382" t="n">
        <f aca="false">INDEX('Unique Asset List'!V$4:V$59,MATCH($B41,_CompoundList,0))</f>
        <v>1</v>
      </c>
      <c r="AX41" s="382" t="n">
        <f aca="false">INDEX('Unique Asset List'!W$4:W$59,MATCH($B41,_CompoundList,0))</f>
        <v>1</v>
      </c>
      <c r="AY41" s="382" t="n">
        <f aca="false">INDEX('Unique Asset List'!X$4:X$59,MATCH($B41,_CompoundList,0))</f>
        <v>1</v>
      </c>
      <c r="AZ41" s="382" t="n">
        <f aca="false">INDEX('Unique Asset List'!Y$4:Y$59,MATCH($B41,_CompoundList,0))</f>
        <v>1</v>
      </c>
      <c r="BA41" s="382" t="n">
        <f aca="false">INDEX('Unique Asset List'!Z$4:Z$59,MATCH($B41,_CompoundList,0))</f>
        <v>1</v>
      </c>
      <c r="BB41" s="382" t="n">
        <f aca="false">INDEX('Unique Asset List'!AA$4:AA$59,MATCH($B41,_CompoundList,0))</f>
        <v>1</v>
      </c>
      <c r="BC41" s="382" t="n">
        <f aca="false">INDEX('Unique Asset List'!AB$4:AB$59,MATCH($B41,_CompoundList,0))</f>
        <v>1</v>
      </c>
      <c r="BD41" s="382" t="n">
        <f aca="false">INDEX('Unique Asset List'!$A$4:$A$76,MATCH(B41,'Unique Asset List'!$B$4:$B$76,0))</f>
        <v>31</v>
      </c>
      <c r="BE41" s="386" t="n">
        <f aca="false">IF(C41="",BH41/$BH$7,0)</f>
        <v>0.0177404187463031</v>
      </c>
      <c r="BF41" s="397" t="n">
        <f aca="false">BF38</f>
        <v>1.4</v>
      </c>
      <c r="BG41" s="386" t="n">
        <f aca="false">BF41/$BF$7</f>
        <v>0.0152838427947598</v>
      </c>
      <c r="BH41" s="392" t="n">
        <f aca="false">BG41^$X$4</f>
        <v>0.00537391388215326</v>
      </c>
    </row>
    <row r="42" customFormat="false" ht="15" hidden="false" customHeight="false" outlineLevel="0" collapsed="false">
      <c r="A42" s="39" t="str">
        <f aca="false">$C$1</f>
        <v>FR</v>
      </c>
      <c r="B42" s="39" t="s">
        <v>70</v>
      </c>
      <c r="C42" s="372"/>
      <c r="D42" s="39" t="s">
        <v>610</v>
      </c>
      <c r="E42" s="39"/>
      <c r="F42" s="39" t="str">
        <f aca="false">INDEX('Unique Asset List'!$D$4:$D$59,MATCH(B42,_CompoundList,0))</f>
        <v>PCD</v>
      </c>
      <c r="G42" s="373" t="n">
        <v>0</v>
      </c>
      <c r="H42" s="39" t="n">
        <v>2018</v>
      </c>
      <c r="I42" s="39" t="n">
        <v>6</v>
      </c>
      <c r="J42" s="374" t="n">
        <f aca="false">INDEX(PTRS!$D$6:$D$12,MATCH('3'!$F42,PTRS!$B$6:$B$12,0))</f>
        <v>0.1044225</v>
      </c>
      <c r="K42" s="186" t="n">
        <f aca="false">INDEX('Unique Asset List'!$I$4:$R$59,MATCH($B42,'Unique Asset List'!$B$4:$B$59,0),MATCH(K$8,'Unique Asset List'!$I$3:$R$3,0))</f>
        <v>0</v>
      </c>
      <c r="L42" s="186" t="n">
        <f aca="false">INDEX('Unique Asset List'!$I$4:$R$59,MATCH($B42,'Unique Asset List'!$B$4:$B$59,0),MATCH(L$8,'Unique Asset List'!$I$3:$R$3,0))</f>
        <v>0</v>
      </c>
      <c r="M42" s="186" t="n">
        <v>0</v>
      </c>
      <c r="N42" s="186" t="n">
        <f aca="false">INDEX('Unique Asset List'!$I$4:$R$59,MATCH($B42,'Unique Asset List'!$B$4:$B$59,0),MATCH(N$8,'Unique Asset List'!$I$3:$R$3,0))</f>
        <v>1</v>
      </c>
      <c r="O42" s="186" t="n">
        <f aca="false">INDEX('Unique Asset List'!$I$4:$R$59,MATCH($B42,'Unique Asset List'!$B$4:$B$59,0),MATCH(O$8,'Unique Asset List'!$I$3:$R$3,0))</f>
        <v>1</v>
      </c>
      <c r="P42" s="186" t="n">
        <f aca="false">INDEX('Unique Asset List'!$I$4:$R$59,MATCH($B42,'Unique Asset List'!$B$4:$B$59,0),MATCH(P$8,'Unique Asset List'!$I$3:$R$3,0))</f>
        <v>1</v>
      </c>
      <c r="Q42" s="186" t="n">
        <f aca="false">INDEX('Unique Asset List'!$I$4:$R$59,MATCH($B42,'Unique Asset List'!$B$4:$B$59,0),MATCH(Q$8,'Unique Asset List'!$I$3:$R$3,0))</f>
        <v>1</v>
      </c>
      <c r="R42" s="186" t="n">
        <f aca="false">INDEX('Unique Asset List'!$I$4:$R$59,MATCH($B42,'Unique Asset List'!$B$4:$B$59,0),MATCH(R$8,'Unique Asset List'!$I$3:$R$3,0))</f>
        <v>1</v>
      </c>
      <c r="S42" s="186" t="n">
        <f aca="false">INDEX('Unique Asset List'!$I$4:$R$59,MATCH($B42,'Unique Asset List'!$B$4:$B$59,0),MATCH(S$8,'Unique Asset List'!$I$3:$R$3,0))</f>
        <v>1</v>
      </c>
      <c r="T42" s="186" t="s">
        <v>67</v>
      </c>
      <c r="U42" s="186" t="n">
        <f aca="false">BE42/$BE$7</f>
        <v>0.329846134036224</v>
      </c>
      <c r="V42" s="186" t="n">
        <v>1</v>
      </c>
      <c r="W42" s="39" t="str">
        <f aca="false">INDEX('Unique Asset List'!$C$4:$C$76,MATCH(B42,'Unique Asset List'!$B$4:$B$76,0))</f>
        <v>NME3</v>
      </c>
      <c r="X42" s="39" t="n">
        <f aca="false">INDEX('Unique Asset List'!$AC$4:$AI$59,MATCH('3'!$B42,'Unique Asset List'!$B$4:$B$59,0),MATCH('3'!$C$1,'Unique Asset List'!$AC$3:$AI$3,0))</f>
        <v>2042</v>
      </c>
      <c r="Y42" s="39" t="n">
        <f aca="false">INDEX('Unique Asset List'!$AJ$4:$AP$59,MATCH('3'!$B42,'Unique Asset List'!$B$4:$B$59,0),MATCH('3'!$C$1,'Unique Asset List'!$AJ$3:$AP$3,0))</f>
        <v>6</v>
      </c>
      <c r="Z42" s="39" t="n">
        <f aca="false">INDEX('Unique Asset List'!$AX$4:$BD$59,MATCH('3'!$B42,'Unique Asset List'!$B$4:$B$59,0),MATCH('3'!$C$1,'Unique Asset List'!$AX$3:$BD$3,0))</f>
        <v>2053</v>
      </c>
      <c r="AA42" s="39" t="n">
        <f aca="false">INDEX('Unique Asset List'!$BE$4:$BK$59,MATCH('3'!$B42,'Unique Asset List'!$B$4:$B$59,0),MATCH('3'!$C$1,'Unique Asset List'!$BE$3:$BK$3,0))</f>
        <v>6</v>
      </c>
      <c r="AB42" s="396" t="n">
        <f aca="false">AB39</f>
        <v>2.5977888</v>
      </c>
      <c r="AC42" s="396" t="n">
        <f aca="false">AC39</f>
        <v>1.1739019</v>
      </c>
      <c r="AD42" s="396" t="n">
        <f aca="false">AD39</f>
        <v>0.23967849466</v>
      </c>
      <c r="AE42" s="376" t="n">
        <f aca="false">INDEX('Unique Asset List'!$CN$4:$CT$59,MATCH('3'!$B42,'Unique Asset List'!$B$4:$B$59,0),MATCH('3'!$C$1,'Unique Asset List'!$CN$3:$CT$3,0))</f>
        <v>0.12</v>
      </c>
      <c r="AF42" s="376" t="n">
        <f aca="false">INDEX('Unique Asset List'!$CU$4:$DA$100,MATCH($B42,'Unique Asset List'!$B$4:$B$100,0),MATCH($C$1,'Unique Asset List'!$CU$3:$DA$3,0))</f>
        <v>0.38</v>
      </c>
      <c r="AG42" s="376" t="n">
        <f aca="false">INDEX('Unique Asset List'!$BZ$4:$CF$100,MATCH($B42,'Unique Asset List'!$B$4:$B$100,0),MATCH($C$1,'Unique Asset List'!$BZ$3:$CF$3,0))</f>
        <v>0.12</v>
      </c>
      <c r="AH42" s="376" t="n">
        <f aca="false">INDEX('Unique Asset List'!$CG$4:$CM$100,MATCH($B42,'Unique Asset List'!$B$4:$B$100,0),MATCH($C$1,'Unique Asset List'!$CG$3:$CM$3,0))</f>
        <v>0.38</v>
      </c>
      <c r="AI42" s="377" t="n">
        <v>0.961879633498678</v>
      </c>
      <c r="AJ42" s="376" t="n">
        <f aca="false">INDEX('Unique Asset List'!$BL$4:$BR$100,MATCH($B42,'Unique Asset List'!$B$4:$B$100,0),MATCH($C$1,'Unique Asset List'!$BL$3:$BR$3,0))</f>
        <v>2.12520094307601</v>
      </c>
      <c r="AK42" s="376" t="n">
        <f aca="false">INDEX('Unique Asset List'!$BS$4:$BY$100,MATCH($B42,'Unique Asset List'!$B$4:$B$100,0),MATCH($C$1,'Unique Asset List'!$BS$3:$BY$3,0))</f>
        <v>-1.71696457934415</v>
      </c>
      <c r="AL42" s="39" t="n">
        <v>169</v>
      </c>
      <c r="AM42" s="378" t="n">
        <f aca="false">INDEX(Simulation!$B$6:$H$6,MATCH($A42,Simulation!$B$1:$H$1,0))*(1+AN42)^((DATE(X42,Y42,15)-DATE(2017,1,15))/365.5)</f>
        <v>3.5</v>
      </c>
      <c r="AN42" s="379" t="n">
        <v>0</v>
      </c>
      <c r="AO42" s="380" t="n">
        <v>0.1</v>
      </c>
      <c r="AP42" s="377" t="n">
        <v>0.82</v>
      </c>
      <c r="AQ42" s="379" t="n">
        <v>0</v>
      </c>
      <c r="AR42" s="377" t="n">
        <f aca="false">AP42</f>
        <v>0.82</v>
      </c>
      <c r="AS42" s="381" t="n">
        <v>1</v>
      </c>
      <c r="AT42" s="382" t="n">
        <f aca="false">INDEX('Unique Asset List'!S$4:S$59,MATCH($B42,_CompoundList,0))</f>
        <v>1</v>
      </c>
      <c r="AU42" s="382" t="n">
        <f aca="false">INDEX('Unique Asset List'!T$4:T$59,MATCH($B42,_CompoundList,0))</f>
        <v>1</v>
      </c>
      <c r="AV42" s="382" t="n">
        <f aca="false">INDEX('Unique Asset List'!U$4:U$59,MATCH($B42,_CompoundList,0))</f>
        <v>1</v>
      </c>
      <c r="AW42" s="382" t="n">
        <f aca="false">INDEX('Unique Asset List'!V$4:V$59,MATCH($B42,_CompoundList,0))</f>
        <v>1</v>
      </c>
      <c r="AX42" s="382" t="n">
        <f aca="false">INDEX('Unique Asset List'!W$4:W$59,MATCH($B42,_CompoundList,0))</f>
        <v>1</v>
      </c>
      <c r="AY42" s="382" t="n">
        <f aca="false">INDEX('Unique Asset List'!X$4:X$59,MATCH($B42,_CompoundList,0))</f>
        <v>1</v>
      </c>
      <c r="AZ42" s="382" t="n">
        <f aca="false">INDEX('Unique Asset List'!Y$4:Y$59,MATCH($B42,_CompoundList,0))</f>
        <v>1</v>
      </c>
      <c r="BA42" s="382" t="n">
        <f aca="false">INDEX('Unique Asset List'!Z$4:Z$59,MATCH($B42,_CompoundList,0))</f>
        <v>1</v>
      </c>
      <c r="BB42" s="382" t="n">
        <f aca="false">INDEX('Unique Asset List'!AA$4:AA$59,MATCH($B42,_CompoundList,0))</f>
        <v>1</v>
      </c>
      <c r="BC42" s="382" t="n">
        <f aca="false">INDEX('Unique Asset List'!AB$4:AB$59,MATCH($B42,_CompoundList,0))</f>
        <v>1</v>
      </c>
      <c r="BD42" s="382" t="n">
        <f aca="false">INDEX('Unique Asset List'!$A$4:$A$76,MATCH(B42,'Unique Asset List'!$B$4:$B$76,0))</f>
        <v>32</v>
      </c>
      <c r="BE42" s="386" t="n">
        <f aca="false">IF(C42="",BH42/$BH$7,0)</f>
        <v>0.0177404187463031</v>
      </c>
      <c r="BF42" s="397" t="n">
        <f aca="false">BF39</f>
        <v>1.4</v>
      </c>
      <c r="BG42" s="386" t="n">
        <f aca="false">BF42/$BF$7</f>
        <v>0.0152838427947598</v>
      </c>
      <c r="BH42" s="392" t="n">
        <f aca="false">BG42^$X$4</f>
        <v>0.00537391388215326</v>
      </c>
    </row>
  </sheetData>
  <mergeCells count="7">
    <mergeCell ref="A1:B1"/>
    <mergeCell ref="F1:I1"/>
    <mergeCell ref="J1:S1"/>
    <mergeCell ref="T1:W1"/>
    <mergeCell ref="T2:W2"/>
    <mergeCell ref="T3:W3"/>
    <mergeCell ref="T4:W4"/>
  </mergeCells>
  <dataValidations count="3">
    <dataValidation allowBlank="true" operator="between" showDropDown="false" showErrorMessage="true" showInputMessage="true" sqref="C5" type="list">
      <formula1>"ON,OFF"</formula1>
      <formula2>0</formula2>
    </dataValidation>
    <dataValidation allowBlank="true" operator="between" showDropDown="false" showErrorMessage="true" showInputMessage="true" sqref="C1" type="list">
      <formula1>"US,FR,DE,ES,IT,UK,JP"</formula1>
      <formula2>0</formula2>
    </dataValidation>
    <dataValidation allowBlank="true" operator="between" showDropDown="false" showErrorMessage="true" showInputMessage="true" sqref="J1:S1" type="list">
      <formula1>'Unique Asset List'!$I$3:$R$3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H42"/>
  <sheetViews>
    <sheetView showFormulas="false" showGridLines="tru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G9" activeCellId="0" sqref="G9"/>
    </sheetView>
  </sheetViews>
  <sheetFormatPr defaultRowHeight="15" zeroHeight="false" outlineLevelRow="0" outlineLevelCol="0"/>
  <cols>
    <col collapsed="false" customWidth="true" hidden="false" outlineLevel="0" max="1" min="1" style="0" width="6.86"/>
    <col collapsed="false" customWidth="true" hidden="false" outlineLevel="0" max="2" min="2" style="0" width="24.29"/>
    <col collapsed="false" customWidth="true" hidden="false" outlineLevel="0" max="3" min="3" style="0" width="4.86"/>
    <col collapsed="false" customWidth="false" hidden="false" outlineLevel="0" max="4" min="4" style="0" width="11.42"/>
    <col collapsed="false" customWidth="true" hidden="false" outlineLevel="0" max="5" min="5" style="0" width="8.29"/>
    <col collapsed="false" customWidth="true" hidden="false" outlineLevel="0" max="6" min="6" style="0" width="8.42"/>
    <col collapsed="false" customWidth="true" hidden="false" outlineLevel="0" max="7" min="7" style="0" width="5.14"/>
    <col collapsed="false" customWidth="true" hidden="false" outlineLevel="0" max="8" min="8" style="0" width="7.42"/>
    <col collapsed="false" customWidth="true" hidden="false" outlineLevel="0" max="9" min="9" style="0" width="3.99"/>
    <col collapsed="false" customWidth="true" hidden="false" outlineLevel="0" max="10" min="10" style="0" width="4.86"/>
    <col collapsed="false" customWidth="true" hidden="false" outlineLevel="0" max="19" min="11" style="0" width="5.14"/>
    <col collapsed="false" customWidth="true" hidden="false" outlineLevel="0" max="20" min="20" style="0" width="17.14"/>
    <col collapsed="false" customWidth="true" hidden="false" outlineLevel="0" max="21" min="21" style="0" width="7.15"/>
    <col collapsed="false" customWidth="true" hidden="false" outlineLevel="0" max="22" min="22" style="0" width="4.86"/>
    <col collapsed="false" customWidth="true" hidden="false" outlineLevel="0" max="23" min="23" style="0" width="8.71"/>
    <col collapsed="false" customWidth="true" hidden="false" outlineLevel="0" max="24" min="24" style="0" width="6.15"/>
    <col collapsed="false" customWidth="true" hidden="false" outlineLevel="0" max="25" min="25" style="0" width="3.14"/>
    <col collapsed="false" customWidth="true" hidden="false" outlineLevel="0" max="26" min="26" style="0" width="5.57"/>
    <col collapsed="false" customWidth="true" hidden="false" outlineLevel="0" max="30" min="27" style="0" width="5.01"/>
    <col collapsed="false" customWidth="true" hidden="false" outlineLevel="0" max="34" min="31" style="0" width="3.99"/>
    <col collapsed="false" customWidth="true" hidden="false" outlineLevel="0" max="35" min="35" style="0" width="6.28"/>
    <col collapsed="false" customWidth="true" hidden="false" outlineLevel="0" max="36" min="36" style="0" width="3.99"/>
    <col collapsed="false" customWidth="true" hidden="false" outlineLevel="0" max="37" min="37" style="0" width="4.86"/>
    <col collapsed="false" customWidth="true" hidden="false" outlineLevel="0" max="38" min="38" style="344" width="3.99"/>
    <col collapsed="false" customWidth="true" hidden="false" outlineLevel="0" max="39" min="39" style="344" width="5.7"/>
    <col collapsed="false" customWidth="true" hidden="false" outlineLevel="0" max="40" min="40" style="344" width="4.86"/>
    <col collapsed="false" customWidth="true" hidden="false" outlineLevel="0" max="41" min="41" style="344" width="4.43"/>
    <col collapsed="false" customWidth="true" hidden="false" outlineLevel="0" max="42" min="42" style="0" width="5.28"/>
    <col collapsed="false" customWidth="true" hidden="false" outlineLevel="0" max="43" min="43" style="344" width="4.86"/>
    <col collapsed="false" customWidth="true" hidden="false" outlineLevel="0" max="44" min="44" style="0" width="5.28"/>
    <col collapsed="false" customWidth="true" hidden="false" outlineLevel="0" max="45" min="45" style="0" width="4.29"/>
    <col collapsed="false" customWidth="true" hidden="false" outlineLevel="0" max="55" min="46" style="0" width="2.85"/>
    <col collapsed="false" customWidth="true" hidden="false" outlineLevel="0" max="56" min="56" style="0" width="3.29"/>
    <col collapsed="false" customWidth="true" hidden="false" outlineLevel="0" max="60" min="57" style="395" width="7.71"/>
    <col collapsed="false" customWidth="true" hidden="false" outlineLevel="0" max="1025" min="61" style="0" width="8.67"/>
  </cols>
  <sheetData>
    <row r="1" customFormat="false" ht="15" hidden="false" customHeight="false" outlineLevel="0" collapsed="false">
      <c r="A1" s="346" t="s">
        <v>822</v>
      </c>
      <c r="B1" s="346"/>
      <c r="C1" s="347" t="s">
        <v>123</v>
      </c>
      <c r="D1" s="348"/>
      <c r="E1" s="348"/>
      <c r="F1" s="349" t="s">
        <v>823</v>
      </c>
      <c r="G1" s="349"/>
      <c r="H1" s="349"/>
      <c r="I1" s="349"/>
      <c r="J1" s="350" t="str">
        <f aca="false">'Unique Asset List'!I2</f>
        <v>Portfolio 190214</v>
      </c>
      <c r="K1" s="350"/>
      <c r="L1" s="350"/>
      <c r="M1" s="350"/>
      <c r="N1" s="350"/>
      <c r="O1" s="350"/>
      <c r="P1" s="350"/>
      <c r="Q1" s="350"/>
      <c r="R1" s="350"/>
      <c r="S1" s="350"/>
      <c r="T1" s="346" t="s">
        <v>824</v>
      </c>
      <c r="U1" s="346"/>
      <c r="V1" s="346"/>
      <c r="W1" s="346"/>
      <c r="X1" s="351" t="n">
        <v>3</v>
      </c>
      <c r="BF1" s="352"/>
    </row>
    <row r="2" customFormat="false" ht="15" hidden="false" customHeight="false" outlineLevel="0" collapsed="false">
      <c r="B2" s="0" t="s">
        <v>825</v>
      </c>
      <c r="C2" s="353" t="n">
        <v>3</v>
      </c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T2" s="346" t="s">
        <v>826</v>
      </c>
      <c r="U2" s="346"/>
      <c r="V2" s="346"/>
      <c r="W2" s="346"/>
      <c r="X2" s="351" t="n">
        <v>0.2</v>
      </c>
      <c r="BF2" s="352"/>
    </row>
    <row r="3" customFormat="false" ht="15" hidden="false" customHeight="false" outlineLevel="0" collapsed="false">
      <c r="B3" s="0" t="s">
        <v>827</v>
      </c>
      <c r="C3" s="353" t="n">
        <v>2</v>
      </c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T3" s="346" t="s">
        <v>828</v>
      </c>
      <c r="U3" s="346"/>
      <c r="V3" s="346"/>
      <c r="W3" s="346"/>
      <c r="X3" s="351" t="n">
        <v>-0.5</v>
      </c>
      <c r="BF3" s="352"/>
    </row>
    <row r="4" customFormat="false" ht="15" hidden="false" customHeight="false" outlineLevel="0" collapsed="false">
      <c r="B4" s="0" t="s">
        <v>829</v>
      </c>
      <c r="C4" s="355" t="n">
        <v>0.01</v>
      </c>
      <c r="T4" s="346" t="s">
        <v>830</v>
      </c>
      <c r="U4" s="346"/>
      <c r="V4" s="346"/>
      <c r="W4" s="346"/>
      <c r="X4" s="356" t="n">
        <v>1.25</v>
      </c>
      <c r="BF4" s="352"/>
    </row>
    <row r="5" customFormat="false" ht="15" hidden="false" customHeight="false" outlineLevel="0" collapsed="false">
      <c r="B5" s="0" t="s">
        <v>831</v>
      </c>
      <c r="C5" s="356" t="s">
        <v>832</v>
      </c>
      <c r="D5" s="357"/>
      <c r="U5" s="358"/>
      <c r="V5" s="359"/>
      <c r="BF5" s="352"/>
    </row>
    <row r="6" customFormat="false" ht="15" hidden="false" customHeight="false" outlineLevel="0" collapsed="false">
      <c r="BF6" s="352"/>
    </row>
    <row r="7" customFormat="false" ht="15" hidden="false" customHeight="false" outlineLevel="0" collapsed="false">
      <c r="BE7" s="361" t="n">
        <f aca="false">MAX(BE9:BE42)</f>
        <v>0.0489143891768404</v>
      </c>
      <c r="BF7" s="362" t="n">
        <f aca="false">SUMIF($C$21:$C$42,"",BF9:BF42)</f>
        <v>62</v>
      </c>
      <c r="BG7" s="390"/>
      <c r="BH7" s="364" t="n">
        <f aca="false">SUMIF($C$21:$C$42,"",BH9:BH42)</f>
        <v>0.463954425780778</v>
      </c>
    </row>
    <row r="8" customFormat="false" ht="143.45" hidden="false" customHeight="true" outlineLevel="0" collapsed="false">
      <c r="A8" s="366" t="s">
        <v>128</v>
      </c>
      <c r="B8" s="366" t="s">
        <v>833</v>
      </c>
      <c r="C8" s="367" t="s">
        <v>834</v>
      </c>
      <c r="D8" s="367" t="s">
        <v>547</v>
      </c>
      <c r="E8" s="367" t="s">
        <v>548</v>
      </c>
      <c r="F8" s="367" t="s">
        <v>546</v>
      </c>
      <c r="G8" s="367" t="s">
        <v>835</v>
      </c>
      <c r="H8" s="367" t="s">
        <v>836</v>
      </c>
      <c r="I8" s="367" t="s">
        <v>837</v>
      </c>
      <c r="J8" s="368" t="str">
        <f aca="false" t="array" ref="J8:S8">'Unique Asset List'!I3:R3</f>
        <v>Benchmark</v>
      </c>
      <c r="K8" s="368" t="str">
        <v>Esketamine Clean</v>
      </c>
      <c r="L8" s="368" t="str">
        <v>Esketamine + Seltorexant Clean</v>
      </c>
      <c r="M8" s="368" t="str">
        <v>2018 Adjusted Benchmark Scenario</v>
      </c>
      <c r="N8" s="368" t="str">
        <v>Portfolio 190214</v>
      </c>
      <c r="O8" s="368" t="str">
        <v>Esketamine + Selt=0 Faah=0</v>
      </c>
      <c r="P8" s="368" t="str">
        <v>Esketamine + Selt=1 Faah=0</v>
      </c>
      <c r="Q8" s="368" t="str">
        <v>Esketamine + Selt=0 Faah=1</v>
      </c>
      <c r="R8" s="368" t="str">
        <v>Esketamine + Selt=1 Faah=1</v>
      </c>
      <c r="S8" s="368" t="str">
        <v>Scenario Sage217=ON Selt+Faah=OFF</v>
      </c>
      <c r="T8" s="367" t="s">
        <v>838</v>
      </c>
      <c r="U8" s="367" t="s">
        <v>650</v>
      </c>
      <c r="V8" s="367" t="s">
        <v>839</v>
      </c>
      <c r="W8" s="367" t="s">
        <v>840</v>
      </c>
      <c r="X8" s="367" t="s">
        <v>512</v>
      </c>
      <c r="Y8" s="367" t="s">
        <v>513</v>
      </c>
      <c r="Z8" s="367" t="s">
        <v>514</v>
      </c>
      <c r="AA8" s="367" t="s">
        <v>515</v>
      </c>
      <c r="AB8" s="367" t="s">
        <v>135</v>
      </c>
      <c r="AC8" s="367" t="s">
        <v>136</v>
      </c>
      <c r="AD8" s="367" t="s">
        <v>137</v>
      </c>
      <c r="AE8" s="367" t="s">
        <v>841</v>
      </c>
      <c r="AF8" s="367" t="s">
        <v>842</v>
      </c>
      <c r="AG8" s="367" t="s">
        <v>539</v>
      </c>
      <c r="AH8" s="367" t="s">
        <v>540</v>
      </c>
      <c r="AI8" s="367" t="s">
        <v>843</v>
      </c>
      <c r="AJ8" s="367" t="s">
        <v>537</v>
      </c>
      <c r="AK8" s="367" t="s">
        <v>538</v>
      </c>
      <c r="AL8" s="367" t="s">
        <v>844</v>
      </c>
      <c r="AM8" s="367" t="s">
        <v>845</v>
      </c>
      <c r="AN8" s="367" t="s">
        <v>846</v>
      </c>
      <c r="AO8" s="367" t="s">
        <v>847</v>
      </c>
      <c r="AP8" s="367" t="s">
        <v>848</v>
      </c>
      <c r="AQ8" s="367" t="s">
        <v>849</v>
      </c>
      <c r="AR8" s="367" t="s">
        <v>850</v>
      </c>
      <c r="AS8" s="367" t="s">
        <v>851</v>
      </c>
      <c r="AT8" s="367" t="str">
        <f aca="false" t="array" ref="AT8:BC8">'Unique Asset List'!S3:AB3</f>
        <v>Scenario Spravato Only</v>
      </c>
      <c r="AU8" s="367" t="str">
        <v>Scenario Spravato + Seltorexant</v>
      </c>
      <c r="AV8" s="367" t="str">
        <v>Scenario Spravato + FAAHi</v>
      </c>
      <c r="AW8" s="367" t="str">
        <v>Scenario Spravato + Seltorexant + FAAHi</v>
      </c>
      <c r="AX8" s="367" t="str">
        <v>Scenario 185819579029920</v>
      </c>
      <c r="AY8" s="367" t="str">
        <v>Sceanario Random Iteration 6</v>
      </c>
      <c r="AZ8" s="367" t="str">
        <v>Scenario Random Iteration 7</v>
      </c>
      <c r="BA8" s="367" t="str">
        <v>Scenario Random Iteration 8</v>
      </c>
      <c r="BB8" s="367" t="str">
        <v>Scenario Random Iteration 9</v>
      </c>
      <c r="BC8" s="367" t="str">
        <v>Scenario Random Iteration 10</v>
      </c>
      <c r="BD8" s="367" t="s">
        <v>852</v>
      </c>
      <c r="BE8" s="371" t="s">
        <v>853</v>
      </c>
      <c r="BF8" s="371" t="s">
        <v>138</v>
      </c>
      <c r="BG8" s="371" t="s">
        <v>854</v>
      </c>
      <c r="BH8" s="371" t="s">
        <v>855</v>
      </c>
    </row>
    <row r="9" customFormat="false" ht="15" hidden="false" customHeight="false" outlineLevel="0" collapsed="false">
      <c r="A9" s="39" t="s">
        <v>123</v>
      </c>
      <c r="B9" s="39" t="s">
        <v>71</v>
      </c>
      <c r="C9" s="372"/>
      <c r="D9" s="39" t="s">
        <v>592</v>
      </c>
      <c r="E9" s="39"/>
      <c r="F9" s="39" t="s">
        <v>579</v>
      </c>
      <c r="G9" s="185" t="n">
        <f aca="false">INDEX(DE!$P$6:$P$17,MATCH('2'!$B9,DE!$B$6:$B$17,0))</f>
        <v>0.0495756907952172</v>
      </c>
      <c r="H9" s="39" t="n">
        <v>2018</v>
      </c>
      <c r="I9" s="39" t="n">
        <v>6</v>
      </c>
      <c r="J9" s="374" t="n">
        <v>1</v>
      </c>
      <c r="K9" s="186" t="n">
        <v>1</v>
      </c>
      <c r="L9" s="186" t="n">
        <v>1</v>
      </c>
      <c r="M9" s="186" t="n">
        <v>1</v>
      </c>
      <c r="N9" s="186" t="n">
        <v>1</v>
      </c>
      <c r="O9" s="186" t="n">
        <v>1</v>
      </c>
      <c r="P9" s="186" t="n">
        <v>1</v>
      </c>
      <c r="Q9" s="186" t="n">
        <v>1</v>
      </c>
      <c r="R9" s="186" t="n">
        <v>1</v>
      </c>
      <c r="S9" s="186" t="n">
        <v>1</v>
      </c>
      <c r="T9" s="186"/>
      <c r="U9" s="186" t="n">
        <f aca="false">BE9/$BE$7</f>
        <v>0.602401335739896</v>
      </c>
      <c r="V9" s="186" t="n">
        <v>1</v>
      </c>
      <c r="W9" s="39" t="str">
        <f aca="false">INDEX('Unique Asset List'!$C$4:$C$76,MATCH($B9,'Unique Asset List'!$B$4:$B$76,0))</f>
        <v>TCA</v>
      </c>
      <c r="X9" s="39" t="n">
        <f aca="false">INDEX('Unique Asset List'!$AC$4:$AI$100,MATCH($B9,'Unique Asset List'!$B$4:$B$100,0),MATCH($C$1,'Unique Asset List'!$AC$3:$AI$3,0))</f>
        <v>2009</v>
      </c>
      <c r="Y9" s="39" t="n">
        <f aca="false">INDEX('Unique Asset List'!$AJ$4:$AP$100,MATCH($B9,'Unique Asset List'!$B$4:$B$100,0),MATCH($C$1,'Unique Asset List'!$AJ$3:$AP$3,0))</f>
        <v>4</v>
      </c>
      <c r="Z9" s="39" t="n">
        <f aca="false">INDEX('Unique Asset List'!$AX$4:$BD$100,MATCH($B9,'Unique Asset List'!$B$4:$B$100,0),MATCH($C$1,'Unique Asset List'!$AX$3:$BD$3,0))</f>
        <v>2019</v>
      </c>
      <c r="AA9" s="39" t="n">
        <f aca="false">INDEX('Unique Asset List'!$BE$4:$BK$100,MATCH($B9,'Unique Asset List'!$B$4:$B$100,0),MATCH($C$1,'Unique Asset List'!$BE$3:$BK$3,0))</f>
        <v>4</v>
      </c>
      <c r="AB9" s="375" t="n">
        <f aca="false">INDEX('DE-Efficacy Acceptability'!$C$12:$C$52,MATCH('2'!$B9,'DE-Efficacy Acceptability'!$B$12:$B$52,0))</f>
        <v>0.827545</v>
      </c>
      <c r="AC9" s="375" t="n">
        <f aca="false">INDEX('DE-Efficacy Acceptability'!$E$12:$E$52,MATCH('2'!$B9,'DE-Efficacy Acceptability'!$B$12:$B$52,0))</f>
        <v>1.1646902</v>
      </c>
      <c r="AD9" s="375" t="n">
        <f aca="false">INDEX('DE-Efficacy Acceptability'!$F$12:$F$52,MATCH('2'!$B9,'DE-Efficacy Acceptability'!$B$12:$B$52,0))</f>
        <v>0.40700164406</v>
      </c>
      <c r="AE9" s="376" t="n">
        <f aca="false">INDEX('Unique Asset List'!$CN$4:$CT$100,MATCH($B9,'Unique Asset List'!$B$4:$B$100,0),MATCH($C$1,'Unique Asset List'!$CN$3:$CT$3,0))</f>
        <v>0.2</v>
      </c>
      <c r="AF9" s="376" t="n">
        <f aca="false">INDEX('Unique Asset List'!$CU$4:$DA$100,MATCH($B9,'Unique Asset List'!$B$4:$B$100,0),MATCH($C$1,'Unique Asset List'!$CU$3:$DA$3,0))</f>
        <v>0.3</v>
      </c>
      <c r="AG9" s="376" t="n">
        <f aca="false">INDEX('Unique Asset List'!$BZ$4:$CF$100,MATCH($B9,'Unique Asset List'!$B$4:$B$100,0),MATCH($C$1,'Unique Asset List'!$BZ$3:$CF$3,0))</f>
        <v>0.2</v>
      </c>
      <c r="AH9" s="376" t="n">
        <f aca="false">INDEX('Unique Asset List'!$CG$4:$CM$100,MATCH($B9,'Unique Asset List'!$B$4:$B$100,0),MATCH($C$1,'Unique Asset List'!$CG$3:$CM$3,0))</f>
        <v>0.3</v>
      </c>
      <c r="AI9" s="377" t="n">
        <v>0.961879633498678</v>
      </c>
      <c r="AJ9" s="376" t="n">
        <f aca="false">INDEX('Unique Asset List'!$BL$4:$BR$100,MATCH($B9,'Unique Asset List'!$B$4:$B$100,0),MATCH($C$1,'Unique Asset List'!$BL$3:$BR$3,0))</f>
        <v>2.26121055381926</v>
      </c>
      <c r="AK9" s="376" t="n">
        <f aca="false">INDEX('Unique Asset List'!$BS$4:$BY$100,MATCH($B9,'Unique Asset List'!$B$4:$B$100,0),MATCH($C$1,'Unique Asset List'!$BS$3:$BY$3,0))</f>
        <v>-1.74756826751033</v>
      </c>
      <c r="AL9" s="39" t="n">
        <v>169</v>
      </c>
      <c r="AM9" s="378" t="n">
        <f aca="false">INDEX(Simulation!$B$6:$H$6,MATCH($A9,Simulation!$B$1:$H$1,0))*(1+AN9)^((DATE(X9,Y9,15)-DATE(2017,1,15))/365.5)</f>
        <v>3.5</v>
      </c>
      <c r="AN9" s="379" t="n">
        <v>0</v>
      </c>
      <c r="AO9" s="380" t="n">
        <v>0.1</v>
      </c>
      <c r="AP9" s="377" t="n">
        <v>0.82</v>
      </c>
      <c r="AQ9" s="379" t="n">
        <v>0</v>
      </c>
      <c r="AR9" s="377" t="n">
        <f aca="false">AP9</f>
        <v>0.82</v>
      </c>
      <c r="AS9" s="381" t="n">
        <v>1</v>
      </c>
      <c r="AT9" s="382" t="n">
        <v>1</v>
      </c>
      <c r="AU9" s="382" t="n">
        <v>1</v>
      </c>
      <c r="AV9" s="382" t="n">
        <v>1</v>
      </c>
      <c r="AW9" s="382" t="n">
        <v>1</v>
      </c>
      <c r="AX9" s="382" t="n">
        <v>1</v>
      </c>
      <c r="AY9" s="382" t="n">
        <v>1</v>
      </c>
      <c r="AZ9" s="382" t="n">
        <v>1</v>
      </c>
      <c r="BA9" s="382" t="n">
        <v>1</v>
      </c>
      <c r="BB9" s="382" t="n">
        <v>1</v>
      </c>
      <c r="BC9" s="382" t="n">
        <v>1</v>
      </c>
      <c r="BD9" s="382" t="n">
        <f aca="false">INDEX('Unique Asset List'!$A$4:$A$76,MATCH(B9,'Unique Asset List'!$B$4:$B$76,0))</f>
        <v>76</v>
      </c>
      <c r="BE9" s="386" t="n">
        <f aca="false">IF(C9="",BH9/$BH$7,0)</f>
        <v>0.0294660933770298</v>
      </c>
      <c r="BF9" s="391" t="n">
        <f aca="false">INDEX('DE-Efficacy Acceptability'!$G$12:$G$52,MATCH('2'!$B9,'DE-Efficacy Acceptability'!$B$12:$B$52,0))</f>
        <v>2</v>
      </c>
      <c r="BG9" s="386" t="n">
        <f aca="false">BF9/$BF$7</f>
        <v>0.032258064516129</v>
      </c>
      <c r="BH9" s="392" t="n">
        <f aca="false">BG9^$X$4</f>
        <v>0.0136709244327426</v>
      </c>
    </row>
    <row r="10" customFormat="false" ht="15" hidden="false" customHeight="false" outlineLevel="0" collapsed="false">
      <c r="A10" s="39" t="s">
        <v>123</v>
      </c>
      <c r="B10" s="39" t="s">
        <v>55</v>
      </c>
      <c r="C10" s="372"/>
      <c r="D10" s="39" t="s">
        <v>592</v>
      </c>
      <c r="E10" s="39"/>
      <c r="F10" s="39" t="s">
        <v>579</v>
      </c>
      <c r="G10" s="185" t="n">
        <f aca="false">INDEX(DE!$P$6:$P$17,MATCH('2'!$B10,DE!$B$6:$B$17,0))</f>
        <v>0.134752848254346</v>
      </c>
      <c r="H10" s="39" t="n">
        <v>2018</v>
      </c>
      <c r="I10" s="39" t="n">
        <v>6</v>
      </c>
      <c r="J10" s="374" t="n">
        <v>1</v>
      </c>
      <c r="K10" s="186" t="n">
        <v>1</v>
      </c>
      <c r="L10" s="186" t="n">
        <v>1</v>
      </c>
      <c r="M10" s="186" t="n">
        <v>1</v>
      </c>
      <c r="N10" s="186" t="n">
        <v>1</v>
      </c>
      <c r="O10" s="186" t="n">
        <v>1</v>
      </c>
      <c r="P10" s="186" t="n">
        <v>1</v>
      </c>
      <c r="Q10" s="186" t="n">
        <v>1</v>
      </c>
      <c r="R10" s="186" t="n">
        <v>1</v>
      </c>
      <c r="S10" s="186" t="n">
        <v>1</v>
      </c>
      <c r="T10" s="186"/>
      <c r="U10" s="186" t="n">
        <f aca="false">BE10/$BE$7</f>
        <v>1</v>
      </c>
      <c r="V10" s="186" t="n">
        <v>1</v>
      </c>
      <c r="W10" s="39" t="str">
        <f aca="false">INDEX('Unique Asset List'!$C$4:$C$76,MATCH($B10,'Unique Asset List'!$B$4:$B$76,0))</f>
        <v>TCA</v>
      </c>
      <c r="X10" s="39" t="n">
        <f aca="false">INDEX('Unique Asset List'!$AC$4:$AI$100,MATCH($B10,'Unique Asset List'!$B$4:$B$100,0),MATCH($C$1,'Unique Asset List'!$AC$3:$AI$3,0))</f>
        <v>2003</v>
      </c>
      <c r="Y10" s="39" t="n">
        <f aca="false">INDEX('Unique Asset List'!$AJ$4:$AP$100,MATCH($B10,'Unique Asset List'!$B$4:$B$100,0),MATCH($C$1,'Unique Asset List'!$AJ$3:$AP$3,0))</f>
        <v>1</v>
      </c>
      <c r="Z10" s="39" t="n">
        <f aca="false">INDEX('Unique Asset List'!$AX$4:$BD$100,MATCH($B10,'Unique Asset List'!$B$4:$B$100,0),MATCH($C$1,'Unique Asset List'!$AX$3:$BD$3,0))</f>
        <v>2013</v>
      </c>
      <c r="AA10" s="39" t="n">
        <f aca="false">INDEX('Unique Asset List'!$BE$4:$BK$100,MATCH($B10,'Unique Asset List'!$B$4:$B$100,0),MATCH($C$1,'Unique Asset List'!$BE$3:$BK$3,0))</f>
        <v>1</v>
      </c>
      <c r="AB10" s="375" t="n">
        <f aca="false">INDEX('DE-Efficacy Acceptability'!$C$12:$C$52,MATCH('2'!$B10,'DE-Efficacy Acceptability'!$B$12:$B$52,0))</f>
        <v>1.124</v>
      </c>
      <c r="AC10" s="375" t="n">
        <f aca="false">INDEX('DE-Efficacy Acceptability'!$E$12:$E$52,MATCH('2'!$B10,'DE-Efficacy Acceptability'!$B$12:$B$52,0))</f>
        <v>0.6810634</v>
      </c>
      <c r="AD10" s="375" t="n">
        <f aca="false">INDEX('DE-Efficacy Acceptability'!$F$12:$F$52,MATCH('2'!$B10,'DE-Efficacy Acceptability'!$B$12:$B$52,0))</f>
        <v>0.34186063164</v>
      </c>
      <c r="AE10" s="376" t="n">
        <f aca="false">INDEX('Unique Asset List'!$CN$4:$CT$100,MATCH($B10,'Unique Asset List'!$B$4:$B$100,0),MATCH($C$1,'Unique Asset List'!$CN$3:$CT$3,0))</f>
        <v>0.2</v>
      </c>
      <c r="AF10" s="376" t="n">
        <f aca="false">INDEX('Unique Asset List'!$CU$4:$DA$100,MATCH($B10,'Unique Asset List'!$B$4:$B$100,0),MATCH($C$1,'Unique Asset List'!$CU$3:$DA$3,0))</f>
        <v>0.3</v>
      </c>
      <c r="AG10" s="376" t="n">
        <f aca="false">INDEX('Unique Asset List'!$BZ$4:$CF$100,MATCH($B10,'Unique Asset List'!$B$4:$B$100,0),MATCH($C$1,'Unique Asset List'!$BZ$3:$CF$3,0))</f>
        <v>0.2</v>
      </c>
      <c r="AH10" s="376" t="n">
        <f aca="false">INDEX('Unique Asset List'!$CG$4:$CM$100,MATCH($B10,'Unique Asset List'!$B$4:$B$100,0),MATCH($C$1,'Unique Asset List'!$CG$3:$CM$3,0))</f>
        <v>0.3</v>
      </c>
      <c r="AI10" s="377" t="n">
        <v>0.961879633498678</v>
      </c>
      <c r="AJ10" s="376" t="n">
        <f aca="false">INDEX('Unique Asset List'!$BL$4:$BR$100,MATCH($B10,'Unique Asset List'!$B$4:$B$100,0),MATCH($C$1,'Unique Asset List'!$BL$3:$BR$3,0))</f>
        <v>2.26121055381926</v>
      </c>
      <c r="AK10" s="376" t="n">
        <f aca="false">INDEX('Unique Asset List'!$BS$4:$BY$100,MATCH($B10,'Unique Asset List'!$B$4:$B$100,0),MATCH($C$1,'Unique Asset List'!$BS$3:$BY$3,0))</f>
        <v>-1.74756826751033</v>
      </c>
      <c r="AL10" s="39" t="n">
        <v>169</v>
      </c>
      <c r="AM10" s="378" t="n">
        <f aca="false">INDEX(Simulation!$B$6:$H$6,MATCH($A10,Simulation!$B$1:$H$1,0))*(1+AN10)^((DATE(X10,Y10,15)-DATE(2017,1,15))/365.5)</f>
        <v>3.5</v>
      </c>
      <c r="AN10" s="379" t="n">
        <v>0</v>
      </c>
      <c r="AO10" s="380" t="n">
        <v>0.1</v>
      </c>
      <c r="AP10" s="377" t="n">
        <v>0.82</v>
      </c>
      <c r="AQ10" s="379" t="n">
        <v>0</v>
      </c>
      <c r="AR10" s="377" t="n">
        <f aca="false">AP10</f>
        <v>0.82</v>
      </c>
      <c r="AS10" s="381" t="n">
        <v>1</v>
      </c>
      <c r="AT10" s="382" t="n">
        <v>1</v>
      </c>
      <c r="AU10" s="382" t="n">
        <v>1</v>
      </c>
      <c r="AV10" s="382" t="n">
        <v>1</v>
      </c>
      <c r="AW10" s="382" t="n">
        <v>1</v>
      </c>
      <c r="AX10" s="382" t="n">
        <v>1</v>
      </c>
      <c r="AY10" s="382" t="n">
        <v>1</v>
      </c>
      <c r="AZ10" s="382" t="n">
        <v>1</v>
      </c>
      <c r="BA10" s="382" t="n">
        <v>1</v>
      </c>
      <c r="BB10" s="382" t="n">
        <v>1</v>
      </c>
      <c r="BC10" s="382" t="n">
        <v>1</v>
      </c>
      <c r="BD10" s="382" t="n">
        <f aca="false">INDEX('Unique Asset List'!$A$4:$A$76,MATCH(B10,'Unique Asset List'!$B$4:$B$76,0))</f>
        <v>78</v>
      </c>
      <c r="BE10" s="386" t="n">
        <f aca="false">IF(C10="",BH10/$BH$7,0)</f>
        <v>0.0489143891768403</v>
      </c>
      <c r="BF10" s="391" t="n">
        <f aca="false">INDEX('DE-Efficacy Acceptability'!$G$12:$G$52,MATCH('2'!$B10,'DE-Efficacy Acceptability'!$B$12:$B$52,0))</f>
        <v>3</v>
      </c>
      <c r="BG10" s="386" t="n">
        <f aca="false">BF10/$BF$7</f>
        <v>0.0483870967741936</v>
      </c>
      <c r="BH10" s="392" t="n">
        <f aca="false">BG10^$X$4</f>
        <v>0.0226940473429585</v>
      </c>
    </row>
    <row r="11" customFormat="false" ht="15" hidden="false" customHeight="false" outlineLevel="0" collapsed="false">
      <c r="A11" s="39" t="s">
        <v>123</v>
      </c>
      <c r="B11" s="39" t="s">
        <v>56</v>
      </c>
      <c r="C11" s="372"/>
      <c r="D11" s="39" t="s">
        <v>592</v>
      </c>
      <c r="E11" s="39"/>
      <c r="F11" s="39" t="s">
        <v>579</v>
      </c>
      <c r="G11" s="185" t="n">
        <f aca="false">INDEX(DE!$P$6:$P$17,MATCH('2'!$B11,DE!$B$6:$B$17,0))</f>
        <v>0.0385392602149504</v>
      </c>
      <c r="H11" s="39" t="n">
        <v>2018</v>
      </c>
      <c r="I11" s="39" t="n">
        <v>6</v>
      </c>
      <c r="J11" s="374" t="n">
        <v>1</v>
      </c>
      <c r="K11" s="186" t="n">
        <v>1</v>
      </c>
      <c r="L11" s="186" t="n">
        <v>1</v>
      </c>
      <c r="M11" s="186" t="n">
        <v>1</v>
      </c>
      <c r="N11" s="186" t="n">
        <v>1</v>
      </c>
      <c r="O11" s="186" t="n">
        <v>1</v>
      </c>
      <c r="P11" s="186" t="n">
        <v>1</v>
      </c>
      <c r="Q11" s="186" t="n">
        <v>1</v>
      </c>
      <c r="R11" s="186" t="n">
        <v>1</v>
      </c>
      <c r="S11" s="186" t="n">
        <v>1</v>
      </c>
      <c r="T11" s="186"/>
      <c r="U11" s="186" t="n">
        <f aca="false">BE11/$BE$7</f>
        <v>1</v>
      </c>
      <c r="V11" s="186" t="n">
        <v>1</v>
      </c>
      <c r="W11" s="39" t="str">
        <f aca="false">INDEX('Unique Asset List'!$C$4:$C$76,MATCH($B11,'Unique Asset List'!$B$4:$B$76,0))</f>
        <v>AAPS</v>
      </c>
      <c r="X11" s="39" t="n">
        <f aca="false">INDEX('Unique Asset List'!$AC$4:$AI$100,MATCH($B11,'Unique Asset List'!$B$4:$B$100,0),MATCH($C$1,'Unique Asset List'!$AC$3:$AI$3,0))</f>
        <v>2004</v>
      </c>
      <c r="Y11" s="39" t="n">
        <f aca="false">INDEX('Unique Asset List'!$AJ$4:$AP$100,MATCH($B11,'Unique Asset List'!$B$4:$B$100,0),MATCH($C$1,'Unique Asset List'!$AJ$3:$AP$3,0))</f>
        <v>6</v>
      </c>
      <c r="Z11" s="39" t="n">
        <f aca="false">INDEX('Unique Asset List'!$AX$4:$BD$100,MATCH($B11,'Unique Asset List'!$B$4:$B$100,0),MATCH($C$1,'Unique Asset List'!$AX$3:$BD$3,0))</f>
        <v>2015</v>
      </c>
      <c r="AA11" s="39" t="n">
        <f aca="false">INDEX('Unique Asset List'!$BE$4:$BK$100,MATCH($B11,'Unique Asset List'!$B$4:$B$100,0),MATCH($C$1,'Unique Asset List'!$BE$3:$BK$3,0))</f>
        <v>4</v>
      </c>
      <c r="AB11" s="375" t="n">
        <f aca="false">INDEX('DE-Efficacy Acceptability'!$C$12:$C$52,MATCH('2'!$B11,'DE-Efficacy Acceptability'!$B$12:$B$52,0))</f>
        <v>1.768614</v>
      </c>
      <c r="AC11" s="375" t="n">
        <f aca="false">INDEX('DE-Efficacy Acceptability'!$E$12:$E$52,MATCH('2'!$B11,'DE-Efficacy Acceptability'!$B$12:$B$52,0))</f>
        <v>0.8449413</v>
      </c>
      <c r="AD11" s="375" t="n">
        <f aca="false">INDEX('DE-Efficacy Acceptability'!$F$12:$F$52,MATCH('2'!$B11,'DE-Efficacy Acceptability'!$B$12:$B$52,0))</f>
        <v>0.38188783578</v>
      </c>
      <c r="AE11" s="376" t="n">
        <f aca="false">INDEX('Unique Asset List'!$CN$4:$CT$100,MATCH($B11,'Unique Asset List'!$B$4:$B$100,0),MATCH($C$1,'Unique Asset List'!$CN$3:$CT$3,0))</f>
        <v>0.2</v>
      </c>
      <c r="AF11" s="376" t="n">
        <f aca="false">INDEX('Unique Asset List'!$CU$4:$DA$100,MATCH($B11,'Unique Asset List'!$B$4:$B$100,0),MATCH($C$1,'Unique Asset List'!$CU$3:$DA$3,0))</f>
        <v>0.3</v>
      </c>
      <c r="AG11" s="376" t="n">
        <f aca="false">INDEX('Unique Asset List'!$BZ$4:$CF$100,MATCH($B11,'Unique Asset List'!$B$4:$B$100,0),MATCH($C$1,'Unique Asset List'!$BZ$3:$CF$3,0))</f>
        <v>0.2</v>
      </c>
      <c r="AH11" s="376" t="n">
        <f aca="false">INDEX('Unique Asset List'!$CG$4:$CM$100,MATCH($B11,'Unique Asset List'!$B$4:$B$100,0),MATCH($C$1,'Unique Asset List'!$CG$3:$CM$3,0))</f>
        <v>0.3</v>
      </c>
      <c r="AI11" s="377" t="n">
        <v>0.961879633498678</v>
      </c>
      <c r="AJ11" s="376" t="n">
        <f aca="false">INDEX('Unique Asset List'!$BL$4:$BR$100,MATCH($B11,'Unique Asset List'!$B$4:$B$100,0),MATCH($C$1,'Unique Asset List'!$BL$3:$BR$3,0))</f>
        <v>2.26121055381926</v>
      </c>
      <c r="AK11" s="376" t="n">
        <f aca="false">INDEX('Unique Asset List'!$BS$4:$BY$100,MATCH($B11,'Unique Asset List'!$B$4:$B$100,0),MATCH($C$1,'Unique Asset List'!$BS$3:$BY$3,0))</f>
        <v>-1.74756826751033</v>
      </c>
      <c r="AL11" s="39" t="n">
        <v>169</v>
      </c>
      <c r="AM11" s="378" t="n">
        <f aca="false">INDEX(Simulation!$B$6:$H$6,MATCH($A11,Simulation!$B$1:$H$1,0))*(1+AN11)^((DATE(X11,Y11,15)-DATE(2017,1,15))/365.5)</f>
        <v>3.5</v>
      </c>
      <c r="AN11" s="379" t="n">
        <v>0</v>
      </c>
      <c r="AO11" s="380" t="n">
        <v>0.1</v>
      </c>
      <c r="AP11" s="377" t="n">
        <v>0.82</v>
      </c>
      <c r="AQ11" s="379" t="n">
        <v>0</v>
      </c>
      <c r="AR11" s="377" t="n">
        <f aca="false">AP11</f>
        <v>0.82</v>
      </c>
      <c r="AS11" s="381" t="n">
        <v>1</v>
      </c>
      <c r="AT11" s="382" t="n">
        <v>1</v>
      </c>
      <c r="AU11" s="382" t="n">
        <v>1</v>
      </c>
      <c r="AV11" s="382" t="n">
        <v>1</v>
      </c>
      <c r="AW11" s="382" t="n">
        <v>1</v>
      </c>
      <c r="AX11" s="382" t="n">
        <v>1</v>
      </c>
      <c r="AY11" s="382" t="n">
        <v>1</v>
      </c>
      <c r="AZ11" s="382" t="n">
        <v>1</v>
      </c>
      <c r="BA11" s="382" t="n">
        <v>1</v>
      </c>
      <c r="BB11" s="382" t="n">
        <v>1</v>
      </c>
      <c r="BC11" s="382" t="n">
        <v>1</v>
      </c>
      <c r="BD11" s="382" t="n">
        <f aca="false">INDEX('Unique Asset List'!$A$4:$A$76,MATCH(B11,'Unique Asset List'!$B$4:$B$76,0))</f>
        <v>65</v>
      </c>
      <c r="BE11" s="386" t="n">
        <f aca="false">IF(C11="",BH11/$BH$7,0)</f>
        <v>0.0489143891768403</v>
      </c>
      <c r="BF11" s="391" t="n">
        <f aca="false">INDEX('DE-Efficacy Acceptability'!$G$12:$G$52,MATCH('2'!$B11,'DE-Efficacy Acceptability'!$B$12:$B$52,0))</f>
        <v>3</v>
      </c>
      <c r="BG11" s="386" t="n">
        <f aca="false">BF11/$BF$7</f>
        <v>0.0483870967741936</v>
      </c>
      <c r="BH11" s="392" t="n">
        <f aca="false">BG11^$X$4</f>
        <v>0.0226940473429585</v>
      </c>
    </row>
    <row r="12" customFormat="false" ht="15" hidden="false" customHeight="false" outlineLevel="0" collapsed="false">
      <c r="A12" s="39" t="s">
        <v>123</v>
      </c>
      <c r="B12" s="39" t="s">
        <v>73</v>
      </c>
      <c r="C12" s="372"/>
      <c r="D12" s="39" t="s">
        <v>592</v>
      </c>
      <c r="E12" s="39"/>
      <c r="F12" s="39" t="s">
        <v>579</v>
      </c>
      <c r="G12" s="185" t="n">
        <f aca="false">INDEX(DE!$P$6:$P$17,MATCH('2'!$B12,DE!$B$6:$B$17,0))</f>
        <v>0.0436951255051931</v>
      </c>
      <c r="H12" s="39" t="n">
        <v>2018</v>
      </c>
      <c r="I12" s="39" t="n">
        <v>6</v>
      </c>
      <c r="J12" s="374" t="n">
        <v>1</v>
      </c>
      <c r="K12" s="186" t="n">
        <v>1</v>
      </c>
      <c r="L12" s="186" t="n">
        <v>1</v>
      </c>
      <c r="M12" s="186" t="n">
        <v>1</v>
      </c>
      <c r="N12" s="186" t="n">
        <v>1</v>
      </c>
      <c r="O12" s="186" t="n">
        <v>1</v>
      </c>
      <c r="P12" s="186" t="n">
        <v>1</v>
      </c>
      <c r="Q12" s="186" t="n">
        <v>1</v>
      </c>
      <c r="R12" s="186" t="n">
        <v>1</v>
      </c>
      <c r="S12" s="186" t="n">
        <v>1</v>
      </c>
      <c r="T12" s="186"/>
      <c r="U12" s="186" t="n">
        <f aca="false">BE12/$BE$7</f>
        <v>1</v>
      </c>
      <c r="V12" s="186" t="n">
        <v>1</v>
      </c>
      <c r="W12" s="39" t="str">
        <f aca="false">INDEX('Unique Asset List'!$C$4:$C$76,MATCH($B12,'Unique Asset List'!$B$4:$B$76,0))</f>
        <v>ATAD</v>
      </c>
      <c r="X12" s="39" t="n">
        <f aca="false">INDEX('Unique Asset List'!$AC$4:$AI$100,MATCH($B12,'Unique Asset List'!$B$4:$B$100,0),MATCH($C$1,'Unique Asset List'!$AC$3:$AI$3,0))</f>
        <v>2000</v>
      </c>
      <c r="Y12" s="39" t="n">
        <f aca="false">INDEX('Unique Asset List'!$AJ$4:$AP$100,MATCH($B12,'Unique Asset List'!$B$4:$B$100,0),MATCH($C$1,'Unique Asset List'!$AJ$3:$AP$3,0))</f>
        <v>7</v>
      </c>
      <c r="Z12" s="39" t="n">
        <f aca="false">INDEX('Unique Asset List'!$AX$4:$BD$100,MATCH($B12,'Unique Asset List'!$B$4:$B$100,0),MATCH($C$1,'Unique Asset List'!$AX$3:$BD$3,0))</f>
        <v>2010</v>
      </c>
      <c r="AA12" s="39" t="n">
        <f aca="false">INDEX('Unique Asset List'!$BE$4:$BK$100,MATCH($B12,'Unique Asset List'!$B$4:$B$100,0),MATCH($C$1,'Unique Asset List'!$BE$3:$BK$3,0))</f>
        <v>7</v>
      </c>
      <c r="AB12" s="375" t="n">
        <f aca="false">INDEX('DE-Efficacy Acceptability'!$C$12:$C$52,MATCH('2'!$B12,'DE-Efficacy Acceptability'!$B$12:$B$52,0))</f>
        <v>1.5526374</v>
      </c>
      <c r="AC12" s="375" t="n">
        <f aca="false">INDEX('DE-Efficacy Acceptability'!$E$12:$E$52,MATCH('2'!$B12,'DE-Efficacy Acceptability'!$B$12:$B$52,0))</f>
        <v>0.7557359</v>
      </c>
      <c r="AD12" s="375" t="n">
        <f aca="false">INDEX('DE-Efficacy Acceptability'!$F$12:$F$52,MATCH('2'!$B12,'DE-Efficacy Acceptability'!$B$12:$B$52,0))</f>
        <v>0.46194224406</v>
      </c>
      <c r="AE12" s="376" t="n">
        <f aca="false">INDEX('Unique Asset List'!$CN$4:$CT$100,MATCH($B12,'Unique Asset List'!$B$4:$B$100,0),MATCH($C$1,'Unique Asset List'!$CN$3:$CT$3,0))</f>
        <v>0.2</v>
      </c>
      <c r="AF12" s="376" t="n">
        <f aca="false">INDEX('Unique Asset List'!$CU$4:$DA$100,MATCH($B12,'Unique Asset List'!$B$4:$B$100,0),MATCH($C$1,'Unique Asset List'!$CU$3:$DA$3,0))</f>
        <v>0.3</v>
      </c>
      <c r="AG12" s="376" t="n">
        <f aca="false">INDEX('Unique Asset List'!$BZ$4:$CF$100,MATCH($B12,'Unique Asset List'!$B$4:$B$100,0),MATCH($C$1,'Unique Asset List'!$BZ$3:$CF$3,0))</f>
        <v>0.2</v>
      </c>
      <c r="AH12" s="376" t="n">
        <f aca="false">INDEX('Unique Asset List'!$CG$4:$CM$100,MATCH($B12,'Unique Asset List'!$B$4:$B$100,0),MATCH($C$1,'Unique Asset List'!$CG$3:$CM$3,0))</f>
        <v>0.3</v>
      </c>
      <c r="AI12" s="377" t="n">
        <v>0.961879633498678</v>
      </c>
      <c r="AJ12" s="376" t="n">
        <f aca="false">INDEX('Unique Asset List'!$BL$4:$BR$100,MATCH($B12,'Unique Asset List'!$B$4:$B$100,0),MATCH($C$1,'Unique Asset List'!$BL$3:$BR$3,0))</f>
        <v>2.26121055381926</v>
      </c>
      <c r="AK12" s="376" t="n">
        <f aca="false">INDEX('Unique Asset List'!$BS$4:$BY$100,MATCH($B12,'Unique Asset List'!$B$4:$B$100,0),MATCH($C$1,'Unique Asset List'!$BS$3:$BY$3,0))</f>
        <v>-1.74756826751033</v>
      </c>
      <c r="AL12" s="39" t="n">
        <v>169</v>
      </c>
      <c r="AM12" s="378" t="n">
        <f aca="false">INDEX(Simulation!$B$6:$H$6,MATCH($A12,Simulation!$B$1:$H$1,0))*(1+AN12)^((DATE(X12,Y12,15)-DATE(2017,1,15))/365.5)</f>
        <v>3.5</v>
      </c>
      <c r="AN12" s="379" t="n">
        <v>0</v>
      </c>
      <c r="AO12" s="380" t="n">
        <v>0.1</v>
      </c>
      <c r="AP12" s="377" t="n">
        <v>0.82</v>
      </c>
      <c r="AQ12" s="379" t="n">
        <v>0</v>
      </c>
      <c r="AR12" s="377" t="n">
        <f aca="false">AP12</f>
        <v>0.82</v>
      </c>
      <c r="AS12" s="381" t="n">
        <v>1</v>
      </c>
      <c r="AT12" s="382" t="n">
        <v>1</v>
      </c>
      <c r="AU12" s="382" t="n">
        <v>1</v>
      </c>
      <c r="AV12" s="382" t="n">
        <v>1</v>
      </c>
      <c r="AW12" s="382" t="n">
        <v>1</v>
      </c>
      <c r="AX12" s="382" t="n">
        <v>1</v>
      </c>
      <c r="AY12" s="382" t="n">
        <v>1</v>
      </c>
      <c r="AZ12" s="382" t="n">
        <v>1</v>
      </c>
      <c r="BA12" s="382" t="n">
        <v>1</v>
      </c>
      <c r="BB12" s="382" t="n">
        <v>1</v>
      </c>
      <c r="BC12" s="382" t="n">
        <v>1</v>
      </c>
      <c r="BD12" s="382" t="n">
        <f aca="false">INDEX('Unique Asset List'!$A$4:$A$76,MATCH(B12,'Unique Asset List'!$B$4:$B$76,0))</f>
        <v>66</v>
      </c>
      <c r="BE12" s="386" t="n">
        <f aca="false">IF(C12="",BH12/$BH$7,0)</f>
        <v>0.0489143891768403</v>
      </c>
      <c r="BF12" s="391" t="n">
        <f aca="false">INDEX('DE-Efficacy Acceptability'!$G$12:$G$52,MATCH('2'!$B12,'DE-Efficacy Acceptability'!$B$12:$B$52,0))</f>
        <v>3</v>
      </c>
      <c r="BG12" s="386" t="n">
        <f aca="false">BF12/$BF$7</f>
        <v>0.0483870967741936</v>
      </c>
      <c r="BH12" s="392" t="n">
        <f aca="false">BG12^$X$4</f>
        <v>0.0226940473429585</v>
      </c>
    </row>
    <row r="13" customFormat="false" ht="15" hidden="false" customHeight="false" outlineLevel="0" collapsed="false">
      <c r="A13" s="39" t="s">
        <v>123</v>
      </c>
      <c r="B13" s="39" t="s">
        <v>74</v>
      </c>
      <c r="C13" s="372"/>
      <c r="D13" s="39" t="s">
        <v>592</v>
      </c>
      <c r="E13" s="39"/>
      <c r="F13" s="39" t="s">
        <v>579</v>
      </c>
      <c r="G13" s="185" t="n">
        <f aca="false">INDEX(DE!$P$6:$P$17,MATCH('2'!$B13,DE!$B$6:$B$17,0))</f>
        <v>0.019451605858007</v>
      </c>
      <c r="H13" s="39" t="n">
        <v>2018</v>
      </c>
      <c r="I13" s="39" t="n">
        <v>6</v>
      </c>
      <c r="J13" s="374" t="n">
        <v>1</v>
      </c>
      <c r="K13" s="186" t="n">
        <v>1</v>
      </c>
      <c r="L13" s="186" t="n">
        <v>1</v>
      </c>
      <c r="M13" s="186" t="n">
        <v>1</v>
      </c>
      <c r="N13" s="186" t="n">
        <v>1</v>
      </c>
      <c r="O13" s="186" t="n">
        <v>1</v>
      </c>
      <c r="P13" s="186" t="n">
        <v>1</v>
      </c>
      <c r="Q13" s="186" t="n">
        <v>1</v>
      </c>
      <c r="R13" s="186" t="n">
        <v>1</v>
      </c>
      <c r="S13" s="186" t="n">
        <v>1</v>
      </c>
      <c r="T13" s="186"/>
      <c r="U13" s="186" t="n">
        <f aca="false">BE13/$BE$7</f>
        <v>1</v>
      </c>
      <c r="V13" s="186" t="n">
        <v>1</v>
      </c>
      <c r="W13" s="39" t="str">
        <f aca="false">INDEX('Unique Asset List'!$C$4:$C$76,MATCH($B13,'Unique Asset List'!$B$4:$B$76,0))</f>
        <v>TCA</v>
      </c>
      <c r="X13" s="39" t="n">
        <f aca="false">INDEX('Unique Asset List'!$AC$4:$AI$100,MATCH($B13,'Unique Asset List'!$B$4:$B$100,0),MATCH($C$1,'Unique Asset List'!$AC$3:$AI$3,0))</f>
        <v>2002</v>
      </c>
      <c r="Y13" s="39" t="n">
        <f aca="false">INDEX('Unique Asset List'!$AJ$4:$AP$100,MATCH($B13,'Unique Asset List'!$B$4:$B$100,0),MATCH($C$1,'Unique Asset List'!$AJ$3:$AP$3,0))</f>
        <v>2</v>
      </c>
      <c r="Z13" s="39" t="n">
        <f aca="false">INDEX('Unique Asset List'!$AX$4:$BD$100,MATCH($B13,'Unique Asset List'!$B$4:$B$100,0),MATCH($C$1,'Unique Asset List'!$AX$3:$BD$3,0))</f>
        <v>2012</v>
      </c>
      <c r="AA13" s="39" t="n">
        <f aca="false">INDEX('Unique Asset List'!$BE$4:$BK$100,MATCH($B13,'Unique Asset List'!$B$4:$B$100,0),MATCH($C$1,'Unique Asset List'!$BE$3:$BK$3,0))</f>
        <v>2</v>
      </c>
      <c r="AB13" s="375" t="n">
        <f aca="false">INDEX('DE-Efficacy Acceptability'!$C$12:$C$52,MATCH('2'!$B13,'DE-Efficacy Acceptability'!$B$12:$B$52,0))</f>
        <v>1.528078</v>
      </c>
      <c r="AC13" s="375" t="n">
        <f aca="false">INDEX('DE-Efficacy Acceptability'!$E$12:$E$52,MATCH('2'!$B13,'DE-Efficacy Acceptability'!$B$12:$B$52,0))</f>
        <v>0.7056363</v>
      </c>
      <c r="AD13" s="375" t="n">
        <f aca="false">INDEX('DE-Efficacy Acceptability'!$F$12:$F$52,MATCH('2'!$B13,'DE-Efficacy Acceptability'!$B$12:$B$52,0))</f>
        <v>0.34186063164</v>
      </c>
      <c r="AE13" s="376" t="n">
        <f aca="false">INDEX('Unique Asset List'!$CN$4:$CT$100,MATCH($B13,'Unique Asset List'!$B$4:$B$100,0),MATCH($C$1,'Unique Asset List'!$CN$3:$CT$3,0))</f>
        <v>0.2</v>
      </c>
      <c r="AF13" s="376" t="n">
        <f aca="false">INDEX('Unique Asset List'!$CU$4:$DA$100,MATCH($B13,'Unique Asset List'!$B$4:$B$100,0),MATCH($C$1,'Unique Asset List'!$CU$3:$DA$3,0))</f>
        <v>0.3</v>
      </c>
      <c r="AG13" s="376" t="n">
        <f aca="false">INDEX('Unique Asset List'!$BZ$4:$CF$100,MATCH($B13,'Unique Asset List'!$B$4:$B$100,0),MATCH($C$1,'Unique Asset List'!$BZ$3:$CF$3,0))</f>
        <v>0.2</v>
      </c>
      <c r="AH13" s="376" t="n">
        <f aca="false">INDEX('Unique Asset List'!$CG$4:$CM$100,MATCH($B13,'Unique Asset List'!$B$4:$B$100,0),MATCH($C$1,'Unique Asset List'!$CG$3:$CM$3,0))</f>
        <v>0.3</v>
      </c>
      <c r="AI13" s="377" t="n">
        <v>0.961879633498678</v>
      </c>
      <c r="AJ13" s="376" t="n">
        <f aca="false">INDEX('Unique Asset List'!$BL$4:$BR$100,MATCH($B13,'Unique Asset List'!$B$4:$B$100,0),MATCH($C$1,'Unique Asset List'!$BL$3:$BR$3,0))</f>
        <v>2.26121055381926</v>
      </c>
      <c r="AK13" s="376" t="n">
        <f aca="false">INDEX('Unique Asset List'!$BS$4:$BY$100,MATCH($B13,'Unique Asset List'!$B$4:$B$100,0),MATCH($C$1,'Unique Asset List'!$BS$3:$BY$3,0))</f>
        <v>-1.74756826751033</v>
      </c>
      <c r="AL13" s="39" t="n">
        <v>169</v>
      </c>
      <c r="AM13" s="378" t="n">
        <f aca="false">INDEX(Simulation!$B$6:$H$6,MATCH($A13,Simulation!$B$1:$H$1,0))*(1+AN13)^((DATE(X13,Y13,15)-DATE(2017,1,15))/365.5)</f>
        <v>3.5</v>
      </c>
      <c r="AN13" s="379" t="n">
        <v>0</v>
      </c>
      <c r="AO13" s="380" t="n">
        <v>0.1</v>
      </c>
      <c r="AP13" s="377" t="n">
        <v>0.82</v>
      </c>
      <c r="AQ13" s="379" t="n">
        <v>0</v>
      </c>
      <c r="AR13" s="377" t="n">
        <f aca="false">AP13</f>
        <v>0.82</v>
      </c>
      <c r="AS13" s="381" t="n">
        <v>1</v>
      </c>
      <c r="AT13" s="382" t="n">
        <v>1</v>
      </c>
      <c r="AU13" s="382" t="n">
        <v>1</v>
      </c>
      <c r="AV13" s="382" t="n">
        <v>1</v>
      </c>
      <c r="AW13" s="382" t="n">
        <v>1</v>
      </c>
      <c r="AX13" s="382" t="n">
        <v>1</v>
      </c>
      <c r="AY13" s="382" t="n">
        <v>1</v>
      </c>
      <c r="AZ13" s="382" t="n">
        <v>1</v>
      </c>
      <c r="BA13" s="382" t="n">
        <v>1</v>
      </c>
      <c r="BB13" s="382" t="n">
        <v>1</v>
      </c>
      <c r="BC13" s="382" t="n">
        <v>1</v>
      </c>
      <c r="BD13" s="382" t="n">
        <f aca="false">INDEX('Unique Asset List'!$A$4:$A$76,MATCH(B13,'Unique Asset List'!$B$4:$B$76,0))</f>
        <v>80</v>
      </c>
      <c r="BE13" s="386" t="n">
        <f aca="false">IF(C13="",BH13/$BH$7,0)</f>
        <v>0.0489143891768403</v>
      </c>
      <c r="BF13" s="391" t="n">
        <f aca="false">INDEX('DE-Efficacy Acceptability'!$G$12:$G$52,MATCH('2'!$B13,'DE-Efficacy Acceptability'!$B$12:$B$52,0))</f>
        <v>3</v>
      </c>
      <c r="BG13" s="386" t="n">
        <f aca="false">BF13/$BF$7</f>
        <v>0.0483870967741936</v>
      </c>
      <c r="BH13" s="392" t="n">
        <f aca="false">BG13^$X$4</f>
        <v>0.0226940473429585</v>
      </c>
    </row>
    <row r="14" customFormat="false" ht="15" hidden="false" customHeight="false" outlineLevel="0" collapsed="false">
      <c r="A14" s="39" t="s">
        <v>123</v>
      </c>
      <c r="B14" s="39" t="s">
        <v>84</v>
      </c>
      <c r="C14" s="372"/>
      <c r="D14" s="39" t="s">
        <v>592</v>
      </c>
      <c r="E14" s="39"/>
      <c r="F14" s="39" t="s">
        <v>579</v>
      </c>
      <c r="G14" s="185" t="n">
        <f aca="false">INDEX(DE!$P$6:$P$17,MATCH('2'!$B14,DE!$B$6:$B$17,0))</f>
        <v>0</v>
      </c>
      <c r="H14" s="39" t="n">
        <v>2018</v>
      </c>
      <c r="I14" s="39" t="n">
        <v>6</v>
      </c>
      <c r="J14" s="374" t="n">
        <v>1</v>
      </c>
      <c r="K14" s="186" t="n">
        <v>1</v>
      </c>
      <c r="L14" s="186" t="n">
        <v>1</v>
      </c>
      <c r="M14" s="186" t="n">
        <v>1</v>
      </c>
      <c r="N14" s="186" t="n">
        <v>1</v>
      </c>
      <c r="O14" s="186" t="n">
        <v>1</v>
      </c>
      <c r="P14" s="186" t="n">
        <v>1</v>
      </c>
      <c r="Q14" s="186" t="n">
        <v>1</v>
      </c>
      <c r="R14" s="186" t="n">
        <v>1</v>
      </c>
      <c r="S14" s="186" t="n">
        <v>1</v>
      </c>
      <c r="T14" s="186"/>
      <c r="U14" s="186" t="n">
        <f aca="false">BE14/$BE$7</f>
        <v>1</v>
      </c>
      <c r="V14" s="186" t="n">
        <v>1</v>
      </c>
      <c r="W14" s="39" t="str">
        <f aca="false">INDEX('Unique Asset List'!$C$4:$C$76,MATCH($B14,'Unique Asset List'!$B$4:$B$76,0))</f>
        <v>TCA</v>
      </c>
      <c r="X14" s="39" t="n">
        <f aca="false">INDEX('Unique Asset List'!$AC$4:$AI$100,MATCH($B14,'Unique Asset List'!$B$4:$B$100,0),MATCH($C$1,'Unique Asset List'!$AC$3:$AI$3,0))</f>
        <v>1970</v>
      </c>
      <c r="Y14" s="39" t="n">
        <f aca="false">INDEX('Unique Asset List'!$AJ$4:$AP$100,MATCH($B14,'Unique Asset List'!$B$4:$B$100,0),MATCH($C$1,'Unique Asset List'!$AJ$3:$AP$3,0))</f>
        <v>3</v>
      </c>
      <c r="Z14" s="39" t="n">
        <f aca="false">INDEX('Unique Asset List'!$AX$4:$BD$100,MATCH($B14,'Unique Asset List'!$B$4:$B$100,0),MATCH($C$1,'Unique Asset List'!$AX$3:$BD$3,0))</f>
        <v>1980</v>
      </c>
      <c r="AA14" s="39" t="n">
        <f aca="false">INDEX('Unique Asset List'!$BE$4:$BK$100,MATCH($B14,'Unique Asset List'!$B$4:$B$100,0),MATCH($C$1,'Unique Asset List'!$BE$3:$BK$3,0))</f>
        <v>3</v>
      </c>
      <c r="AB14" s="375" t="n">
        <f aca="false">INDEX('DE-Efficacy Acceptability'!$C$12:$C$52,MATCH('2'!$B14,'DE-Efficacy Acceptability'!$B$12:$B$52,0))</f>
        <v>1.124</v>
      </c>
      <c r="AC14" s="375" t="n">
        <f aca="false">INDEX('DE-Efficacy Acceptability'!$E$12:$E$52,MATCH('2'!$B14,'DE-Efficacy Acceptability'!$B$12:$B$52,0))</f>
        <v>0.8124619</v>
      </c>
      <c r="AD14" s="375" t="n">
        <f aca="false">INDEX('DE-Efficacy Acceptability'!$F$12:$F$52,MATCH('2'!$B14,'DE-Efficacy Acceptability'!$B$12:$B$52,0))</f>
        <v>0.34186063164</v>
      </c>
      <c r="AE14" s="376" t="n">
        <f aca="false">INDEX('Unique Asset List'!$CN$4:$CT$100,MATCH($B14,'Unique Asset List'!$B$4:$B$100,0),MATCH($C$1,'Unique Asset List'!$CN$3:$CT$3,0))</f>
        <v>0.2</v>
      </c>
      <c r="AF14" s="376" t="n">
        <f aca="false">INDEX('Unique Asset List'!$CU$4:$DA$100,MATCH($B14,'Unique Asset List'!$B$4:$B$100,0),MATCH($C$1,'Unique Asset List'!$CU$3:$DA$3,0))</f>
        <v>0.3</v>
      </c>
      <c r="AG14" s="376" t="n">
        <f aca="false">INDEX('Unique Asset List'!$BZ$4:$CF$100,MATCH($B14,'Unique Asset List'!$B$4:$B$100,0),MATCH($C$1,'Unique Asset List'!$BZ$3:$CF$3,0))</f>
        <v>0.2</v>
      </c>
      <c r="AH14" s="376" t="n">
        <f aca="false">INDEX('Unique Asset List'!$CG$4:$CM$100,MATCH($B14,'Unique Asset List'!$B$4:$B$100,0),MATCH($C$1,'Unique Asset List'!$CG$3:$CM$3,0))</f>
        <v>0.3</v>
      </c>
      <c r="AI14" s="377" t="n">
        <v>0.961879633498678</v>
      </c>
      <c r="AJ14" s="376" t="n">
        <f aca="false">INDEX('Unique Asset List'!$BL$4:$BR$100,MATCH($B14,'Unique Asset List'!$B$4:$B$100,0),MATCH($C$1,'Unique Asset List'!$BL$3:$BR$3,0))</f>
        <v>2.26121055381926</v>
      </c>
      <c r="AK14" s="376" t="n">
        <f aca="false">INDEX('Unique Asset List'!$BS$4:$BY$100,MATCH($B14,'Unique Asset List'!$B$4:$B$100,0),MATCH($C$1,'Unique Asset List'!$BS$3:$BY$3,0))</f>
        <v>-1.74756826751033</v>
      </c>
      <c r="AL14" s="39" t="n">
        <v>169</v>
      </c>
      <c r="AM14" s="378" t="n">
        <f aca="false">INDEX(Simulation!$B$6:$H$6,MATCH($A14,Simulation!$B$1:$H$1,0))*(1+AN14)^((DATE(X14,Y14,15)-DATE(2017,1,15))/365.5)</f>
        <v>3.5</v>
      </c>
      <c r="AN14" s="379" t="n">
        <v>0</v>
      </c>
      <c r="AO14" s="380" t="n">
        <v>0.1</v>
      </c>
      <c r="AP14" s="377" t="n">
        <v>0.82</v>
      </c>
      <c r="AQ14" s="379" t="n">
        <v>0</v>
      </c>
      <c r="AR14" s="377" t="n">
        <f aca="false">AP14</f>
        <v>0.82</v>
      </c>
      <c r="AS14" s="381" t="n">
        <v>1</v>
      </c>
      <c r="AT14" s="382" t="n">
        <v>1</v>
      </c>
      <c r="AU14" s="382" t="n">
        <v>1</v>
      </c>
      <c r="AV14" s="382" t="n">
        <v>1</v>
      </c>
      <c r="AW14" s="382" t="n">
        <v>1</v>
      </c>
      <c r="AX14" s="382" t="n">
        <v>1</v>
      </c>
      <c r="AY14" s="382" t="n">
        <v>1</v>
      </c>
      <c r="AZ14" s="382" t="n">
        <v>1</v>
      </c>
      <c r="BA14" s="382" t="n">
        <v>1</v>
      </c>
      <c r="BB14" s="382" t="n">
        <v>1</v>
      </c>
      <c r="BC14" s="382" t="n">
        <v>1</v>
      </c>
      <c r="BD14" s="382" t="n">
        <f aca="false">INDEX('Unique Asset List'!$A$4:$A$76,MATCH(B14,'Unique Asset List'!$B$4:$B$76,0))</f>
        <v>82</v>
      </c>
      <c r="BE14" s="386" t="n">
        <f aca="false">IF(C14="",BH14/$BH$7,0)</f>
        <v>0.0489143891768403</v>
      </c>
      <c r="BF14" s="391" t="n">
        <f aca="false">INDEX('DE-Efficacy Acceptability'!$G$12:$G$52,MATCH('2'!$B14,'DE-Efficacy Acceptability'!$B$12:$B$52,0))</f>
        <v>3</v>
      </c>
      <c r="BG14" s="386" t="n">
        <f aca="false">BF14/$BF$7</f>
        <v>0.0483870967741936</v>
      </c>
      <c r="BH14" s="392" t="n">
        <f aca="false">BG14^$X$4</f>
        <v>0.0226940473429585</v>
      </c>
    </row>
    <row r="15" customFormat="false" ht="15" hidden="false" customHeight="false" outlineLevel="0" collapsed="false">
      <c r="A15" s="39" t="s">
        <v>123</v>
      </c>
      <c r="B15" s="39" t="s">
        <v>76</v>
      </c>
      <c r="C15" s="372"/>
      <c r="D15" s="39" t="s">
        <v>592</v>
      </c>
      <c r="E15" s="39"/>
      <c r="F15" s="39" t="s">
        <v>579</v>
      </c>
      <c r="G15" s="185" t="n">
        <f aca="false">INDEX(DE!$P$6:$P$17,MATCH('2'!$B15,DE!$B$6:$B$17,0))</f>
        <v>0.0907640372589042</v>
      </c>
      <c r="H15" s="39" t="n">
        <v>2018</v>
      </c>
      <c r="I15" s="39" t="n">
        <v>6</v>
      </c>
      <c r="J15" s="374" t="n">
        <v>1</v>
      </c>
      <c r="K15" s="186" t="n">
        <v>1</v>
      </c>
      <c r="L15" s="186" t="n">
        <v>1</v>
      </c>
      <c r="M15" s="186" t="n">
        <v>1</v>
      </c>
      <c r="N15" s="186" t="n">
        <v>1</v>
      </c>
      <c r="O15" s="186" t="n">
        <v>1</v>
      </c>
      <c r="P15" s="186" t="n">
        <v>1</v>
      </c>
      <c r="Q15" s="186" t="n">
        <v>1</v>
      </c>
      <c r="R15" s="186" t="n">
        <v>1</v>
      </c>
      <c r="S15" s="186" t="n">
        <v>1</v>
      </c>
      <c r="T15" s="186"/>
      <c r="U15" s="186" t="n">
        <f aca="false">BE15/$BE$7</f>
        <v>0.455772806822649</v>
      </c>
      <c r="V15" s="186" t="n">
        <v>1</v>
      </c>
      <c r="W15" s="39" t="str">
        <f aca="false">INDEX('Unique Asset List'!$C$4:$C$76,MATCH($B15,'Unique Asset List'!$B$4:$B$76,0))</f>
        <v>MSTB</v>
      </c>
      <c r="X15" s="39" t="n">
        <f aca="false">INDEX('Unique Asset List'!$AC$4:$AI$100,MATCH($B15,'Unique Asset List'!$B$4:$B$100,0),MATCH($C$1,'Unique Asset List'!$AC$3:$AI$3,0))</f>
        <v>1997</v>
      </c>
      <c r="Y15" s="39" t="n">
        <f aca="false">INDEX('Unique Asset List'!$AJ$4:$AP$100,MATCH($B15,'Unique Asset List'!$B$4:$B$100,0),MATCH($C$1,'Unique Asset List'!$AJ$3:$AP$3,0))</f>
        <v>4</v>
      </c>
      <c r="Z15" s="39" t="n">
        <f aca="false">INDEX('Unique Asset List'!$AX$4:$BD$100,MATCH($B15,'Unique Asset List'!$B$4:$B$100,0),MATCH($C$1,'Unique Asset List'!$AX$3:$BD$3,0))</f>
        <v>2007</v>
      </c>
      <c r="AA15" s="39" t="n">
        <f aca="false">INDEX('Unique Asset List'!$BE$4:$BK$100,MATCH($B15,'Unique Asset List'!$B$4:$B$100,0),MATCH($C$1,'Unique Asset List'!$BE$3:$BK$3,0))</f>
        <v>4</v>
      </c>
      <c r="AB15" s="375" t="n">
        <f aca="false">INDEX('DE-Efficacy Acceptability'!$C$12:$C$52,MATCH('2'!$B15,'DE-Efficacy Acceptability'!$B$12:$B$52,0))</f>
        <v>1.8385268</v>
      </c>
      <c r="AC15" s="375" t="n">
        <f aca="false">INDEX('DE-Efficacy Acceptability'!$E$12:$E$52,MATCH('2'!$B15,'DE-Efficacy Acceptability'!$B$12:$B$52,0))</f>
        <v>0.7698672</v>
      </c>
      <c r="AD15" s="375" t="n">
        <f aca="false">INDEX('DE-Efficacy Acceptability'!$F$12:$F$52,MATCH('2'!$B15,'DE-Efficacy Acceptability'!$B$12:$B$52,0))</f>
        <v>0.1919522275</v>
      </c>
      <c r="AE15" s="376" t="n">
        <f aca="false">INDEX('Unique Asset List'!$CN$4:$CT$100,MATCH($B15,'Unique Asset List'!$B$4:$B$100,0),MATCH($C$1,'Unique Asset List'!$CN$3:$CT$3,0))</f>
        <v>0.2</v>
      </c>
      <c r="AF15" s="376" t="n">
        <f aca="false">INDEX('Unique Asset List'!$CU$4:$DA$100,MATCH($B15,'Unique Asset List'!$B$4:$B$100,0),MATCH($C$1,'Unique Asset List'!$CU$3:$DA$3,0))</f>
        <v>0.3</v>
      </c>
      <c r="AG15" s="376" t="n">
        <f aca="false">INDEX('Unique Asset List'!$BZ$4:$CF$100,MATCH($B15,'Unique Asset List'!$B$4:$B$100,0),MATCH($C$1,'Unique Asset List'!$BZ$3:$CF$3,0))</f>
        <v>0.2</v>
      </c>
      <c r="AH15" s="376" t="n">
        <f aca="false">INDEX('Unique Asset List'!$CG$4:$CM$100,MATCH($B15,'Unique Asset List'!$B$4:$B$100,0),MATCH($C$1,'Unique Asset List'!$CG$3:$CM$3,0))</f>
        <v>0.3</v>
      </c>
      <c r="AI15" s="377" t="n">
        <v>0.961879633498678</v>
      </c>
      <c r="AJ15" s="376" t="n">
        <f aca="false">INDEX('Unique Asset List'!$BL$4:$BR$100,MATCH($B15,'Unique Asset List'!$B$4:$B$100,0),MATCH($C$1,'Unique Asset List'!$BL$3:$BR$3,0))</f>
        <v>2.26121055381926</v>
      </c>
      <c r="AK15" s="376" t="n">
        <f aca="false">INDEX('Unique Asset List'!$BS$4:$BY$100,MATCH($B15,'Unique Asset List'!$B$4:$B$100,0),MATCH($C$1,'Unique Asset List'!$BS$3:$BY$3,0))</f>
        <v>-1.74756826751033</v>
      </c>
      <c r="AL15" s="39" t="n">
        <v>169</v>
      </c>
      <c r="AM15" s="378" t="n">
        <f aca="false">INDEX(Simulation!$B$6:$H$6,MATCH($A15,Simulation!$B$1:$H$1,0))*(1+AN15)^((DATE(X15,Y15,15)-DATE(2017,1,15))/365.5)</f>
        <v>3.5</v>
      </c>
      <c r="AN15" s="379" t="n">
        <v>0</v>
      </c>
      <c r="AO15" s="380" t="n">
        <v>0.1</v>
      </c>
      <c r="AP15" s="377" t="n">
        <v>0.82</v>
      </c>
      <c r="AQ15" s="379" t="n">
        <v>0</v>
      </c>
      <c r="AR15" s="377" t="n">
        <f aca="false">AP15</f>
        <v>0.82</v>
      </c>
      <c r="AS15" s="381" t="n">
        <v>1</v>
      </c>
      <c r="AT15" s="382" t="n">
        <v>1</v>
      </c>
      <c r="AU15" s="382" t="n">
        <v>1</v>
      </c>
      <c r="AV15" s="382" t="n">
        <v>1</v>
      </c>
      <c r="AW15" s="382" t="n">
        <v>1</v>
      </c>
      <c r="AX15" s="382" t="n">
        <v>1</v>
      </c>
      <c r="AY15" s="382" t="n">
        <v>1</v>
      </c>
      <c r="AZ15" s="382" t="n">
        <v>1</v>
      </c>
      <c r="BA15" s="382" t="n">
        <v>1</v>
      </c>
      <c r="BB15" s="382" t="n">
        <v>1</v>
      </c>
      <c r="BC15" s="382" t="n">
        <v>1</v>
      </c>
      <c r="BD15" s="382" t="n">
        <f aca="false">INDEX('Unique Asset List'!$A$4:$A$76,MATCH(B15,'Unique Asset List'!$B$4:$B$76,0))</f>
        <v>83</v>
      </c>
      <c r="BE15" s="386" t="n">
        <f aca="false">IF(C15="",BH15/$BH$7,0)</f>
        <v>0.022293848449144</v>
      </c>
      <c r="BF15" s="391" t="n">
        <f aca="false">INDEX('DE-Efficacy Acceptability'!$G$12:$G$52,MATCH('2'!$B15,'DE-Efficacy Acceptability'!$B$12:$B$52,0))</f>
        <v>1.6</v>
      </c>
      <c r="BG15" s="386" t="n">
        <f aca="false">BF15/$BF$7</f>
        <v>0.0258064516129032</v>
      </c>
      <c r="BH15" s="392" t="n">
        <f aca="false">BG15^$X$4</f>
        <v>0.0103433296556663</v>
      </c>
    </row>
    <row r="16" customFormat="false" ht="15" hidden="false" customHeight="false" outlineLevel="0" collapsed="false">
      <c r="A16" s="39" t="s">
        <v>123</v>
      </c>
      <c r="B16" s="39" t="s">
        <v>57</v>
      </c>
      <c r="C16" s="372"/>
      <c r="D16" s="39" t="s">
        <v>592</v>
      </c>
      <c r="E16" s="39"/>
      <c r="F16" s="39" t="s">
        <v>579</v>
      </c>
      <c r="G16" s="185" t="n">
        <f aca="false">INDEX(DE!$P$6:$P$17,MATCH('2'!$B16,DE!$B$6:$B$17,0))</f>
        <v>0.337390006901467</v>
      </c>
      <c r="H16" s="39" t="n">
        <v>2018</v>
      </c>
      <c r="I16" s="39" t="n">
        <v>6</v>
      </c>
      <c r="J16" s="374" t="n">
        <v>1</v>
      </c>
      <c r="K16" s="186" t="n">
        <v>1</v>
      </c>
      <c r="L16" s="186" t="n">
        <v>1</v>
      </c>
      <c r="M16" s="186" t="n">
        <v>1</v>
      </c>
      <c r="N16" s="186" t="n">
        <v>1</v>
      </c>
      <c r="O16" s="186" t="n">
        <v>1</v>
      </c>
      <c r="P16" s="186" t="n">
        <v>1</v>
      </c>
      <c r="Q16" s="186" t="n">
        <v>1</v>
      </c>
      <c r="R16" s="186" t="n">
        <v>1</v>
      </c>
      <c r="S16" s="186" t="n">
        <v>1</v>
      </c>
      <c r="T16" s="186"/>
      <c r="U16" s="186" t="n">
        <f aca="false">BE16/$BE$7</f>
        <v>1</v>
      </c>
      <c r="V16" s="186" t="n">
        <v>1</v>
      </c>
      <c r="W16" s="39" t="str">
        <f aca="false">INDEX('Unique Asset List'!$C$4:$C$76,MATCH($B16,'Unique Asset List'!$B$4:$B$76,0))</f>
        <v>TCA</v>
      </c>
      <c r="X16" s="39" t="n">
        <f aca="false">INDEX('Unique Asset List'!$AC$4:$AI$100,MATCH($B16,'Unique Asset List'!$B$4:$B$100,0),MATCH($C$1,'Unique Asset List'!$AC$3:$AI$3,0))</f>
        <v>1996</v>
      </c>
      <c r="Y16" s="39" t="n">
        <f aca="false">INDEX('Unique Asset List'!$AJ$4:$AP$100,MATCH($B16,'Unique Asset List'!$B$4:$B$100,0),MATCH($C$1,'Unique Asset List'!$AJ$3:$AP$3,0))</f>
        <v>4</v>
      </c>
      <c r="Z16" s="39" t="n">
        <f aca="false">INDEX('Unique Asset List'!$AX$4:$BD$100,MATCH($B16,'Unique Asset List'!$B$4:$B$100,0),MATCH($C$1,'Unique Asset List'!$AX$3:$BD$3,0))</f>
        <v>2006</v>
      </c>
      <c r="AA16" s="39" t="n">
        <f aca="false">INDEX('Unique Asset List'!$BE$4:$BK$100,MATCH($B16,'Unique Asset List'!$B$4:$B$100,0),MATCH($C$1,'Unique Asset List'!$BE$3:$BK$3,0))</f>
        <v>4</v>
      </c>
      <c r="AB16" s="375" t="n">
        <f aca="false">INDEX('DE-Efficacy Acceptability'!$C$12:$C$52,MATCH('2'!$B16,'DE-Efficacy Acceptability'!$B$12:$B$52,0))</f>
        <v>1.7325336</v>
      </c>
      <c r="AC16" s="375" t="n">
        <f aca="false">INDEX('DE-Efficacy Acceptability'!$E$12:$E$52,MATCH('2'!$B16,'DE-Efficacy Acceptability'!$B$12:$B$52,0))</f>
        <v>0.7037789</v>
      </c>
      <c r="AD16" s="375" t="n">
        <f aca="false">INDEX('DE-Efficacy Acceptability'!$F$12:$F$52,MATCH('2'!$B16,'DE-Efficacy Acceptability'!$B$12:$B$52,0))</f>
        <v>0.34186063164</v>
      </c>
      <c r="AE16" s="376" t="n">
        <f aca="false">INDEX('Unique Asset List'!$CN$4:$CT$100,MATCH($B16,'Unique Asset List'!$B$4:$B$100,0),MATCH($C$1,'Unique Asset List'!$CN$3:$CT$3,0))</f>
        <v>0.2</v>
      </c>
      <c r="AF16" s="376" t="n">
        <f aca="false">INDEX('Unique Asset List'!$CU$4:$DA$100,MATCH($B16,'Unique Asset List'!$B$4:$B$100,0),MATCH($C$1,'Unique Asset List'!$CU$3:$DA$3,0))</f>
        <v>0.3</v>
      </c>
      <c r="AG16" s="376" t="n">
        <f aca="false">INDEX('Unique Asset List'!$BZ$4:$CF$100,MATCH($B16,'Unique Asset List'!$B$4:$B$100,0),MATCH($C$1,'Unique Asset List'!$BZ$3:$CF$3,0))</f>
        <v>0.2</v>
      </c>
      <c r="AH16" s="376" t="n">
        <f aca="false">INDEX('Unique Asset List'!$CG$4:$CM$100,MATCH($B16,'Unique Asset List'!$B$4:$B$100,0),MATCH($C$1,'Unique Asset List'!$CG$3:$CM$3,0))</f>
        <v>0.3</v>
      </c>
      <c r="AI16" s="377" t="n">
        <v>0.961879633498678</v>
      </c>
      <c r="AJ16" s="376" t="n">
        <f aca="false">INDEX('Unique Asset List'!$BL$4:$BR$100,MATCH($B16,'Unique Asset List'!$B$4:$B$100,0),MATCH($C$1,'Unique Asset List'!$BL$3:$BR$3,0))</f>
        <v>2.26121055381926</v>
      </c>
      <c r="AK16" s="376" t="n">
        <f aca="false">INDEX('Unique Asset List'!$BS$4:$BY$100,MATCH($B16,'Unique Asset List'!$B$4:$B$100,0),MATCH($C$1,'Unique Asset List'!$BS$3:$BY$3,0))</f>
        <v>-1.74756826751033</v>
      </c>
      <c r="AL16" s="39" t="n">
        <v>169</v>
      </c>
      <c r="AM16" s="378" t="n">
        <f aca="false">INDEX(Simulation!$B$6:$H$6,MATCH($A16,Simulation!$B$1:$H$1,0))*(1+AN16)^((DATE(X16,Y16,15)-DATE(2017,1,15))/365.5)</f>
        <v>3.5</v>
      </c>
      <c r="AN16" s="379" t="n">
        <v>0</v>
      </c>
      <c r="AO16" s="380" t="n">
        <v>0.1</v>
      </c>
      <c r="AP16" s="377" t="n">
        <v>0.82</v>
      </c>
      <c r="AQ16" s="379" t="n">
        <v>0</v>
      </c>
      <c r="AR16" s="377" t="n">
        <f aca="false">AP16</f>
        <v>0.82</v>
      </c>
      <c r="AS16" s="381" t="n">
        <v>1</v>
      </c>
      <c r="AT16" s="382" t="n">
        <v>1</v>
      </c>
      <c r="AU16" s="382" t="n">
        <v>1</v>
      </c>
      <c r="AV16" s="382" t="n">
        <v>1</v>
      </c>
      <c r="AW16" s="382" t="n">
        <v>1</v>
      </c>
      <c r="AX16" s="382" t="n">
        <v>1</v>
      </c>
      <c r="AY16" s="382" t="n">
        <v>1</v>
      </c>
      <c r="AZ16" s="382" t="n">
        <v>1</v>
      </c>
      <c r="BA16" s="382" t="n">
        <v>1</v>
      </c>
      <c r="BB16" s="382" t="n">
        <v>1</v>
      </c>
      <c r="BC16" s="382" t="n">
        <v>1</v>
      </c>
      <c r="BD16" s="382" t="n">
        <f aca="false">INDEX('Unique Asset List'!$A$4:$A$76,MATCH(B16,'Unique Asset List'!$B$4:$B$76,0))</f>
        <v>86</v>
      </c>
      <c r="BE16" s="386" t="n">
        <f aca="false">IF(C16="",BH16/$BH$7,0)</f>
        <v>0.0489143891768403</v>
      </c>
      <c r="BF16" s="391" t="n">
        <f aca="false">INDEX('DE-Efficacy Acceptability'!$G$12:$G$52,MATCH('2'!$B16,'DE-Efficacy Acceptability'!$B$12:$B$52,0))</f>
        <v>3</v>
      </c>
      <c r="BG16" s="386" t="n">
        <f aca="false">BF16/$BF$7</f>
        <v>0.0483870967741936</v>
      </c>
      <c r="BH16" s="392" t="n">
        <f aca="false">BG16^$X$4</f>
        <v>0.0226940473429585</v>
      </c>
    </row>
    <row r="17" customFormat="false" ht="15" hidden="false" customHeight="false" outlineLevel="0" collapsed="false">
      <c r="A17" s="39" t="s">
        <v>123</v>
      </c>
      <c r="B17" s="39" t="s">
        <v>85</v>
      </c>
      <c r="C17" s="372"/>
      <c r="D17" s="39" t="s">
        <v>592</v>
      </c>
      <c r="E17" s="39"/>
      <c r="F17" s="39" t="s">
        <v>579</v>
      </c>
      <c r="G17" s="185" t="n">
        <f aca="false">INDEX(DE!$P$6:$P$17,MATCH('2'!$B17,DE!$B$6:$B$17,0))</f>
        <v>0.0997912200628062</v>
      </c>
      <c r="H17" s="39" t="n">
        <v>2018</v>
      </c>
      <c r="I17" s="39" t="n">
        <v>6</v>
      </c>
      <c r="J17" s="374" t="n">
        <v>1</v>
      </c>
      <c r="K17" s="186" t="n">
        <v>1</v>
      </c>
      <c r="L17" s="186" t="n">
        <v>1</v>
      </c>
      <c r="M17" s="186" t="n">
        <v>1</v>
      </c>
      <c r="N17" s="186" t="n">
        <v>1</v>
      </c>
      <c r="O17" s="186" t="n">
        <v>1</v>
      </c>
      <c r="P17" s="186" t="n">
        <v>1</v>
      </c>
      <c r="Q17" s="186" t="n">
        <v>1</v>
      </c>
      <c r="R17" s="186" t="n">
        <v>1</v>
      </c>
      <c r="S17" s="186" t="n">
        <v>1</v>
      </c>
      <c r="T17" s="186"/>
      <c r="U17" s="186" t="n">
        <f aca="false">BE17/$BE$7</f>
        <v>1</v>
      </c>
      <c r="V17" s="186" t="n">
        <v>1</v>
      </c>
      <c r="W17" s="39" t="str">
        <f aca="false">INDEX('Unique Asset List'!$C$4:$C$76,MATCH($B17,'Unique Asset List'!$B$4:$B$76,0))</f>
        <v>Benzo</v>
      </c>
      <c r="X17" s="39" t="n">
        <f aca="false">INDEX('Unique Asset List'!$AC$4:$AI$100,MATCH($B17,'Unique Asset List'!$B$4:$B$100,0),MATCH($C$1,'Unique Asset List'!$AC$3:$AI$3,0))</f>
        <v>1983</v>
      </c>
      <c r="Y17" s="39" t="n">
        <f aca="false">INDEX('Unique Asset List'!$AJ$4:$AP$100,MATCH($B17,'Unique Asset List'!$B$4:$B$100,0),MATCH($C$1,'Unique Asset List'!$AJ$3:$AP$3,0))</f>
        <v>1</v>
      </c>
      <c r="Z17" s="39" t="n">
        <f aca="false">INDEX('Unique Asset List'!$AX$4:$BD$100,MATCH($B17,'Unique Asset List'!$B$4:$B$100,0),MATCH($C$1,'Unique Asset List'!$AX$3:$BD$3,0))</f>
        <v>1993</v>
      </c>
      <c r="AA17" s="39" t="n">
        <f aca="false">INDEX('Unique Asset List'!$BE$4:$BK$100,MATCH($B17,'Unique Asset List'!$B$4:$B$100,0),MATCH($C$1,'Unique Asset List'!$BE$3:$BK$3,0))</f>
        <v>1</v>
      </c>
      <c r="AB17" s="375" t="n">
        <f aca="false">INDEX('DE-Efficacy Acceptability'!$C$12:$C$52,MATCH('2'!$B17,'DE-Efficacy Acceptability'!$B$12:$B$52,0))</f>
        <v>0.658102</v>
      </c>
      <c r="AC17" s="375" t="n">
        <f aca="false">INDEX('DE-Efficacy Acceptability'!$E$12:$E$52,MATCH('2'!$B17,'DE-Efficacy Acceptability'!$B$12:$B$52,0))</f>
        <v>1.0038996</v>
      </c>
      <c r="AD17" s="375" t="n">
        <f aca="false">INDEX('DE-Efficacy Acceptability'!$F$12:$F$52,MATCH('2'!$B17,'DE-Efficacy Acceptability'!$B$12:$B$52,0))</f>
        <v>0.34186063164</v>
      </c>
      <c r="AE17" s="376" t="n">
        <f aca="false">INDEX('Unique Asset List'!$CN$4:$CT$100,MATCH($B17,'Unique Asset List'!$B$4:$B$100,0),MATCH($C$1,'Unique Asset List'!$CN$3:$CT$3,0))</f>
        <v>0.2</v>
      </c>
      <c r="AF17" s="376" t="n">
        <f aca="false">INDEX('Unique Asset List'!$CU$4:$DA$100,MATCH($B17,'Unique Asset List'!$B$4:$B$100,0),MATCH($C$1,'Unique Asset List'!$CU$3:$DA$3,0))</f>
        <v>0.3</v>
      </c>
      <c r="AG17" s="376" t="n">
        <f aca="false">INDEX('Unique Asset List'!$BZ$4:$CF$100,MATCH($B17,'Unique Asset List'!$B$4:$B$100,0),MATCH($C$1,'Unique Asset List'!$BZ$3:$CF$3,0))</f>
        <v>0.2</v>
      </c>
      <c r="AH17" s="376" t="n">
        <f aca="false">INDEX('Unique Asset List'!$CG$4:$CM$100,MATCH($B17,'Unique Asset List'!$B$4:$B$100,0),MATCH($C$1,'Unique Asset List'!$CG$3:$CM$3,0))</f>
        <v>0.3</v>
      </c>
      <c r="AI17" s="377" t="n">
        <v>0.961879633498678</v>
      </c>
      <c r="AJ17" s="376" t="n">
        <f aca="false">INDEX('Unique Asset List'!$BL$4:$BR$100,MATCH($B17,'Unique Asset List'!$B$4:$B$100,0),MATCH($C$1,'Unique Asset List'!$BL$3:$BR$3,0))</f>
        <v>2.26121055381926</v>
      </c>
      <c r="AK17" s="376" t="n">
        <f aca="false">INDEX('Unique Asset List'!$BS$4:$BY$100,MATCH($B17,'Unique Asset List'!$B$4:$B$100,0),MATCH($C$1,'Unique Asset List'!$BS$3:$BY$3,0))</f>
        <v>-1.74756826751033</v>
      </c>
      <c r="AL17" s="39" t="n">
        <v>169</v>
      </c>
      <c r="AM17" s="378" t="n">
        <f aca="false">INDEX(Simulation!$B$6:$H$6,MATCH($A17,Simulation!$B$1:$H$1,0))*(1+AN17)^((DATE(X17,Y17,15)-DATE(2017,1,15))/365.5)</f>
        <v>3.5</v>
      </c>
      <c r="AN17" s="379" t="n">
        <v>0</v>
      </c>
      <c r="AO17" s="380" t="n">
        <v>0.1</v>
      </c>
      <c r="AP17" s="377" t="n">
        <v>0.82</v>
      </c>
      <c r="AQ17" s="379" t="n">
        <v>0</v>
      </c>
      <c r="AR17" s="377" t="n">
        <f aca="false">AP17</f>
        <v>0.82</v>
      </c>
      <c r="AS17" s="381" t="n">
        <v>1</v>
      </c>
      <c r="AT17" s="382" t="n">
        <v>1</v>
      </c>
      <c r="AU17" s="382" t="n">
        <v>1</v>
      </c>
      <c r="AV17" s="382" t="n">
        <v>1</v>
      </c>
      <c r="AW17" s="382" t="n">
        <v>1</v>
      </c>
      <c r="AX17" s="382" t="n">
        <v>1</v>
      </c>
      <c r="AY17" s="382" t="n">
        <v>1</v>
      </c>
      <c r="AZ17" s="382" t="n">
        <v>1</v>
      </c>
      <c r="BA17" s="382" t="n">
        <v>1</v>
      </c>
      <c r="BB17" s="382" t="n">
        <v>1</v>
      </c>
      <c r="BC17" s="382" t="n">
        <v>1</v>
      </c>
      <c r="BD17" s="382" t="n">
        <f aca="false">INDEX('Unique Asset List'!$A$4:$A$76,MATCH(B17,'Unique Asset List'!$B$4:$B$76,0))</f>
        <v>87</v>
      </c>
      <c r="BE17" s="386" t="n">
        <f aca="false">IF(C17="",BH17/$BH$7,0)</f>
        <v>0.0489143891768403</v>
      </c>
      <c r="BF17" s="391" t="n">
        <f aca="false">INDEX('DE-Efficacy Acceptability'!$G$12:$G$52,MATCH('2'!$B17,'DE-Efficacy Acceptability'!$B$12:$B$52,0))</f>
        <v>3</v>
      </c>
      <c r="BG17" s="386" t="n">
        <f aca="false">BF17/$BF$7</f>
        <v>0.0483870967741936</v>
      </c>
      <c r="BH17" s="392" t="n">
        <f aca="false">BG17^$X$4</f>
        <v>0.0226940473429585</v>
      </c>
    </row>
    <row r="18" customFormat="false" ht="15" hidden="false" customHeight="false" outlineLevel="0" collapsed="false">
      <c r="A18" s="39" t="s">
        <v>123</v>
      </c>
      <c r="B18" s="39" t="s">
        <v>86</v>
      </c>
      <c r="C18" s="372"/>
      <c r="D18" s="39" t="s">
        <v>592</v>
      </c>
      <c r="E18" s="39"/>
      <c r="F18" s="39" t="s">
        <v>579</v>
      </c>
      <c r="G18" s="185" t="n">
        <f aca="false">INDEX(DE!$P$6:$P$17,MATCH('2'!$B18,DE!$B$6:$B$17,0))</f>
        <v>0</v>
      </c>
      <c r="H18" s="39" t="n">
        <v>2018</v>
      </c>
      <c r="I18" s="39" t="n">
        <v>6</v>
      </c>
      <c r="J18" s="374" t="n">
        <v>1</v>
      </c>
      <c r="K18" s="186" t="n">
        <v>1</v>
      </c>
      <c r="L18" s="186" t="n">
        <v>1</v>
      </c>
      <c r="M18" s="186" t="n">
        <v>1</v>
      </c>
      <c r="N18" s="186" t="n">
        <v>1</v>
      </c>
      <c r="O18" s="186" t="n">
        <v>1</v>
      </c>
      <c r="P18" s="186" t="n">
        <v>1</v>
      </c>
      <c r="Q18" s="186" t="n">
        <v>1</v>
      </c>
      <c r="R18" s="186" t="n">
        <v>1</v>
      </c>
      <c r="S18" s="186" t="n">
        <v>1</v>
      </c>
      <c r="T18" s="186"/>
      <c r="U18" s="186" t="n">
        <f aca="false">BE18/$BE$7</f>
        <v>1</v>
      </c>
      <c r="V18" s="186" t="n">
        <v>1</v>
      </c>
      <c r="W18" s="39" t="str">
        <f aca="false">INDEX('Unique Asset List'!$C$4:$C$76,MATCH($B18,'Unique Asset List'!$B$4:$B$76,0))</f>
        <v>TCA</v>
      </c>
      <c r="X18" s="39" t="n">
        <f aca="false">INDEX('Unique Asset List'!$AC$4:$AI$100,MATCH($B18,'Unique Asset List'!$B$4:$B$100,0),MATCH($C$1,'Unique Asset List'!$AC$3:$AI$3,0))</f>
        <v>1950</v>
      </c>
      <c r="Y18" s="39" t="n">
        <f aca="false">INDEX('Unique Asset List'!$AJ$4:$AP$100,MATCH($B18,'Unique Asset List'!$B$4:$B$100,0),MATCH($C$1,'Unique Asset List'!$AJ$3:$AP$3,0))</f>
        <v>7</v>
      </c>
      <c r="Z18" s="39" t="n">
        <f aca="false">INDEX('Unique Asset List'!$AX$4:$BD$100,MATCH($B18,'Unique Asset List'!$B$4:$B$100,0),MATCH($C$1,'Unique Asset List'!$AX$3:$BD$3,0))</f>
        <v>1960</v>
      </c>
      <c r="AA18" s="39" t="n">
        <f aca="false">INDEX('Unique Asset List'!$BE$4:$BK$100,MATCH($B18,'Unique Asset List'!$B$4:$B$100,0),MATCH($C$1,'Unique Asset List'!$BE$3:$BK$3,0))</f>
        <v>7</v>
      </c>
      <c r="AB18" s="375" t="n">
        <f aca="false">INDEX('DE-Efficacy Acceptability'!$C$12:$C$52,MATCH('2'!$B18,'DE-Efficacy Acceptability'!$B$12:$B$52,0))</f>
        <v>0.7191914</v>
      </c>
      <c r="AC18" s="375" t="n">
        <f aca="false">INDEX('DE-Efficacy Acceptability'!$E$12:$E$52,MATCH('2'!$B18,'DE-Efficacy Acceptability'!$B$12:$B$52,0))</f>
        <v>0.8203684</v>
      </c>
      <c r="AD18" s="375" t="n">
        <f aca="false">INDEX('DE-Efficacy Acceptability'!$F$12:$F$52,MATCH('2'!$B18,'DE-Efficacy Acceptability'!$B$12:$B$52,0))</f>
        <v>0.38188783578</v>
      </c>
      <c r="AE18" s="376" t="n">
        <f aca="false">INDEX('Unique Asset List'!$CN$4:$CT$100,MATCH($B18,'Unique Asset List'!$B$4:$B$100,0),MATCH($C$1,'Unique Asset List'!$CN$3:$CT$3,0))</f>
        <v>0.2</v>
      </c>
      <c r="AF18" s="376" t="n">
        <f aca="false">INDEX('Unique Asset List'!$CU$4:$DA$100,MATCH($B18,'Unique Asset List'!$B$4:$B$100,0),MATCH($C$1,'Unique Asset List'!$CU$3:$DA$3,0))</f>
        <v>0.3</v>
      </c>
      <c r="AG18" s="376" t="n">
        <f aca="false">INDEX('Unique Asset List'!$BZ$4:$CF$100,MATCH($B18,'Unique Asset List'!$B$4:$B$100,0),MATCH($C$1,'Unique Asset List'!$BZ$3:$CF$3,0))</f>
        <v>0.2</v>
      </c>
      <c r="AH18" s="376" t="n">
        <f aca="false">INDEX('Unique Asset List'!$CG$4:$CM$100,MATCH($B18,'Unique Asset List'!$B$4:$B$100,0),MATCH($C$1,'Unique Asset List'!$CG$3:$CM$3,0))</f>
        <v>0.3</v>
      </c>
      <c r="AI18" s="377" t="n">
        <v>0.961879633498678</v>
      </c>
      <c r="AJ18" s="376" t="n">
        <f aca="false">INDEX('Unique Asset List'!$BL$4:$BR$100,MATCH($B18,'Unique Asset List'!$B$4:$B$100,0),MATCH($C$1,'Unique Asset List'!$BL$3:$BR$3,0))</f>
        <v>2.26121055381926</v>
      </c>
      <c r="AK18" s="376" t="n">
        <f aca="false">INDEX('Unique Asset List'!$BS$4:$BY$100,MATCH($B18,'Unique Asset List'!$B$4:$B$100,0),MATCH($C$1,'Unique Asset List'!$BS$3:$BY$3,0))</f>
        <v>-1.74756826751033</v>
      </c>
      <c r="AL18" s="39" t="n">
        <v>169</v>
      </c>
      <c r="AM18" s="378" t="n">
        <f aca="false">INDEX(Simulation!$B$6:$H$6,MATCH($A18,Simulation!$B$1:$H$1,0))*(1+AN18)^((DATE(X18,Y18,15)-DATE(2017,1,15))/365.5)</f>
        <v>3.5</v>
      </c>
      <c r="AN18" s="379" t="n">
        <v>0</v>
      </c>
      <c r="AO18" s="380" t="n">
        <v>0.1</v>
      </c>
      <c r="AP18" s="377" t="n">
        <v>0.82</v>
      </c>
      <c r="AQ18" s="379" t="n">
        <v>0</v>
      </c>
      <c r="AR18" s="377" t="n">
        <f aca="false">AP18</f>
        <v>0.82</v>
      </c>
      <c r="AS18" s="381" t="n">
        <v>1</v>
      </c>
      <c r="AT18" s="382" t="n">
        <v>1</v>
      </c>
      <c r="AU18" s="382" t="n">
        <v>1</v>
      </c>
      <c r="AV18" s="382" t="n">
        <v>1</v>
      </c>
      <c r="AW18" s="382" t="n">
        <v>1</v>
      </c>
      <c r="AX18" s="382" t="n">
        <v>1</v>
      </c>
      <c r="AY18" s="382" t="n">
        <v>1</v>
      </c>
      <c r="AZ18" s="382" t="n">
        <v>1</v>
      </c>
      <c r="BA18" s="382" t="n">
        <v>1</v>
      </c>
      <c r="BB18" s="382" t="n">
        <v>1</v>
      </c>
      <c r="BC18" s="382" t="n">
        <v>1</v>
      </c>
      <c r="BD18" s="382" t="n">
        <f aca="false">INDEX('Unique Asset List'!$A$4:$A$76,MATCH(B18,'Unique Asset List'!$B$4:$B$76,0))</f>
        <v>90</v>
      </c>
      <c r="BE18" s="386" t="n">
        <f aca="false">IF(C18="",BH18/$BH$7,0)</f>
        <v>0.0489143891768403</v>
      </c>
      <c r="BF18" s="391" t="n">
        <f aca="false">INDEX('DE-Efficacy Acceptability'!$G$12:$G$52,MATCH('2'!$B18,'DE-Efficacy Acceptability'!$B$12:$B$52,0))</f>
        <v>3</v>
      </c>
      <c r="BG18" s="386" t="n">
        <f aca="false">BF18/$BF$7</f>
        <v>0.0483870967741936</v>
      </c>
      <c r="BH18" s="392" t="n">
        <f aca="false">BG18^$X$4</f>
        <v>0.0226940473429585</v>
      </c>
    </row>
    <row r="19" customFormat="false" ht="15" hidden="false" customHeight="false" outlineLevel="0" collapsed="false">
      <c r="A19" s="39" t="s">
        <v>123</v>
      </c>
      <c r="B19" s="39" t="s">
        <v>58</v>
      </c>
      <c r="C19" s="372"/>
      <c r="D19" s="39" t="s">
        <v>592</v>
      </c>
      <c r="E19" s="39"/>
      <c r="F19" s="39" t="s">
        <v>579</v>
      </c>
      <c r="G19" s="185" t="n">
        <f aca="false">INDEX(DE!$P$6:$P$17,MATCH('2'!$B19,DE!$B$6:$B$17,0))</f>
        <v>0.0966350005287349</v>
      </c>
      <c r="H19" s="39" t="n">
        <v>2018</v>
      </c>
      <c r="I19" s="39" t="n">
        <v>6</v>
      </c>
      <c r="J19" s="374" t="n">
        <v>1</v>
      </c>
      <c r="K19" s="186" t="n">
        <v>1</v>
      </c>
      <c r="L19" s="186" t="n">
        <v>1</v>
      </c>
      <c r="M19" s="186" t="n">
        <v>1</v>
      </c>
      <c r="N19" s="186" t="n">
        <v>1</v>
      </c>
      <c r="O19" s="186" t="n">
        <v>1</v>
      </c>
      <c r="P19" s="186" t="n">
        <v>1</v>
      </c>
      <c r="Q19" s="186" t="n">
        <v>1</v>
      </c>
      <c r="R19" s="186" t="n">
        <v>1</v>
      </c>
      <c r="S19" s="186" t="n">
        <v>1</v>
      </c>
      <c r="T19" s="186"/>
      <c r="U19" s="186" t="n">
        <f aca="false">BE19/$BE$7</f>
        <v>1</v>
      </c>
      <c r="V19" s="186" t="n">
        <v>1</v>
      </c>
      <c r="W19" s="39" t="str">
        <f aca="false">INDEX('Unique Asset List'!$C$4:$C$76,MATCH($B19,'Unique Asset List'!$B$4:$B$76,0))</f>
        <v>AAPS</v>
      </c>
      <c r="X19" s="39" t="n">
        <f aca="false">INDEX('Unique Asset List'!$AC$4:$AI$100,MATCH($B19,'Unique Asset List'!$B$4:$B$100,0),MATCH($C$1,'Unique Asset List'!$AC$3:$AI$3,0))</f>
        <v>2000</v>
      </c>
      <c r="Y19" s="39" t="n">
        <f aca="false">INDEX('Unique Asset List'!$AJ$4:$AP$100,MATCH($B19,'Unique Asset List'!$B$4:$B$100,0),MATCH($C$1,'Unique Asset List'!$AJ$3:$AP$3,0))</f>
        <v>3</v>
      </c>
      <c r="Z19" s="39" t="n">
        <f aca="false">INDEX('Unique Asset List'!$AX$4:$BD$100,MATCH($B19,'Unique Asset List'!$B$4:$B$100,0),MATCH($C$1,'Unique Asset List'!$AX$3:$BD$3,0))</f>
        <v>2007</v>
      </c>
      <c r="AA19" s="39" t="n">
        <f aca="false">INDEX('Unique Asset List'!$BE$4:$BK$100,MATCH($B19,'Unique Asset List'!$B$4:$B$100,0),MATCH($C$1,'Unique Asset List'!$BE$3:$BK$3,0))</f>
        <v>3</v>
      </c>
      <c r="AB19" s="375" t="n">
        <f aca="false">INDEX('DE-Efficacy Acceptability'!$C$12:$C$52,MATCH('2'!$B19,'DE-Efficacy Acceptability'!$B$12:$B$52,0))</f>
        <v>1.686</v>
      </c>
      <c r="AC19" s="375" t="n">
        <f aca="false">INDEX('DE-Efficacy Acceptability'!$E$12:$E$52,MATCH('2'!$B19,'DE-Efficacy Acceptability'!$B$12:$B$52,0))</f>
        <v>0.7529247</v>
      </c>
      <c r="AD19" s="375" t="n">
        <f aca="false">INDEX('DE-Efficacy Acceptability'!$F$12:$F$52,MATCH('2'!$B19,'DE-Efficacy Acceptability'!$B$12:$B$52,0))</f>
        <v>0.38188783578</v>
      </c>
      <c r="AE19" s="376" t="n">
        <f aca="false">INDEX('Unique Asset List'!$CN$4:$CT$100,MATCH($B19,'Unique Asset List'!$B$4:$B$100,0),MATCH($C$1,'Unique Asset List'!$CN$3:$CT$3,0))</f>
        <v>0.2</v>
      </c>
      <c r="AF19" s="376" t="n">
        <f aca="false">INDEX('Unique Asset List'!$CU$4:$DA$100,MATCH($B19,'Unique Asset List'!$B$4:$B$100,0),MATCH($C$1,'Unique Asset List'!$CU$3:$DA$3,0))</f>
        <v>0.3</v>
      </c>
      <c r="AG19" s="376" t="n">
        <f aca="false">INDEX('Unique Asset List'!$BZ$4:$CF$100,MATCH($B19,'Unique Asset List'!$B$4:$B$100,0),MATCH($C$1,'Unique Asset List'!$BZ$3:$CF$3,0))</f>
        <v>0.2</v>
      </c>
      <c r="AH19" s="376" t="n">
        <f aca="false">INDEX('Unique Asset List'!$CG$4:$CM$100,MATCH($B19,'Unique Asset List'!$B$4:$B$100,0),MATCH($C$1,'Unique Asset List'!$CG$3:$CM$3,0))</f>
        <v>0.3</v>
      </c>
      <c r="AI19" s="377" t="n">
        <v>0.961879633498678</v>
      </c>
      <c r="AJ19" s="376" t="n">
        <f aca="false">INDEX('Unique Asset List'!$BL$4:$BR$100,MATCH($B19,'Unique Asset List'!$B$4:$B$100,0),MATCH($C$1,'Unique Asset List'!$BL$3:$BR$3,0))</f>
        <v>2.26121055381926</v>
      </c>
      <c r="AK19" s="376" t="n">
        <f aca="false">INDEX('Unique Asset List'!$BS$4:$BY$100,MATCH($B19,'Unique Asset List'!$B$4:$B$100,0),MATCH($C$1,'Unique Asset List'!$BS$3:$BY$3,0))</f>
        <v>-1.74756826751033</v>
      </c>
      <c r="AL19" s="39" t="n">
        <v>169</v>
      </c>
      <c r="AM19" s="378" t="n">
        <f aca="false">INDEX(Simulation!$B$6:$H$6,MATCH($A19,Simulation!$B$1:$H$1,0))*(1+AN19)^((DATE(X19,Y19,15)-DATE(2017,1,15))/365.5)</f>
        <v>3.5</v>
      </c>
      <c r="AN19" s="379" t="n">
        <v>0</v>
      </c>
      <c r="AO19" s="380" t="n">
        <v>0.1</v>
      </c>
      <c r="AP19" s="377" t="n">
        <v>0.82</v>
      </c>
      <c r="AQ19" s="379" t="n">
        <v>0</v>
      </c>
      <c r="AR19" s="377" t="n">
        <f aca="false">AP19</f>
        <v>0.82</v>
      </c>
      <c r="AS19" s="381" t="n">
        <v>1</v>
      </c>
      <c r="AT19" s="382" t="n">
        <v>1</v>
      </c>
      <c r="AU19" s="382" t="n">
        <v>1</v>
      </c>
      <c r="AV19" s="382" t="n">
        <v>1</v>
      </c>
      <c r="AW19" s="382" t="n">
        <v>1</v>
      </c>
      <c r="AX19" s="382" t="n">
        <v>1</v>
      </c>
      <c r="AY19" s="382" t="n">
        <v>1</v>
      </c>
      <c r="AZ19" s="382" t="n">
        <v>1</v>
      </c>
      <c r="BA19" s="382" t="n">
        <v>1</v>
      </c>
      <c r="BB19" s="382" t="n">
        <v>1</v>
      </c>
      <c r="BC19" s="382" t="n">
        <v>1</v>
      </c>
      <c r="BD19" s="382" t="n">
        <f aca="false">INDEX('Unique Asset List'!$A$4:$A$76,MATCH(B19,'Unique Asset List'!$B$4:$B$76,0))</f>
        <v>74</v>
      </c>
      <c r="BE19" s="386" t="n">
        <f aca="false">IF(C19="",BH19/$BH$7,0)</f>
        <v>0.0489143891768403</v>
      </c>
      <c r="BF19" s="391" t="n">
        <f aca="false">INDEX('DE-Efficacy Acceptability'!$G$12:$G$52,MATCH('2'!$B19,'DE-Efficacy Acceptability'!$B$12:$B$52,0))</f>
        <v>3</v>
      </c>
      <c r="BG19" s="386" t="n">
        <f aca="false">BF19/$BF$7</f>
        <v>0.0483870967741936</v>
      </c>
      <c r="BH19" s="392" t="n">
        <f aca="false">BG19^$X$4</f>
        <v>0.0226940473429585</v>
      </c>
    </row>
    <row r="20" customFormat="false" ht="15" hidden="false" customHeight="false" outlineLevel="0" collapsed="false">
      <c r="A20" s="39" t="s">
        <v>123</v>
      </c>
      <c r="B20" s="39" t="s">
        <v>87</v>
      </c>
      <c r="C20" s="372"/>
      <c r="D20" s="39" t="s">
        <v>592</v>
      </c>
      <c r="E20" s="39"/>
      <c r="F20" s="39" t="s">
        <v>579</v>
      </c>
      <c r="G20" s="185" t="n">
        <f aca="false">INDEX(DE!$P$6:$P$17,MATCH('2'!$B20,DE!$B$6:$B$17,0))</f>
        <v>0.0894052046203743</v>
      </c>
      <c r="H20" s="39" t="n">
        <v>2018</v>
      </c>
      <c r="I20" s="39" t="n">
        <v>6</v>
      </c>
      <c r="J20" s="374" t="n">
        <v>1</v>
      </c>
      <c r="K20" s="186" t="n">
        <v>1</v>
      </c>
      <c r="L20" s="186" t="n">
        <v>1</v>
      </c>
      <c r="M20" s="186" t="n">
        <v>1</v>
      </c>
      <c r="N20" s="186" t="n">
        <v>1</v>
      </c>
      <c r="O20" s="186" t="n">
        <v>1</v>
      </c>
      <c r="P20" s="186" t="n">
        <v>1</v>
      </c>
      <c r="Q20" s="186" t="n">
        <v>1</v>
      </c>
      <c r="R20" s="186" t="n">
        <v>1</v>
      </c>
      <c r="S20" s="186" t="n">
        <v>1</v>
      </c>
      <c r="T20" s="186"/>
      <c r="U20" s="186" t="n">
        <f aca="false">BE20/$BE$7</f>
        <v>1</v>
      </c>
      <c r="V20" s="186" t="n">
        <v>1</v>
      </c>
      <c r="W20" s="39" t="str">
        <f aca="false">INDEX('Unique Asset List'!$C$4:$C$76,MATCH($B20,'Unique Asset List'!$B$4:$B$76,0))</f>
        <v>TCA</v>
      </c>
      <c r="X20" s="39" t="n">
        <f aca="false">INDEX('Unique Asset List'!$AC$4:$AI$100,MATCH($B20,'Unique Asset List'!$B$4:$B$100,0),MATCH($C$1,'Unique Asset List'!$AC$3:$AI$3,0))</f>
        <v>1996</v>
      </c>
      <c r="Y20" s="39" t="n">
        <f aca="false">INDEX('Unique Asset List'!$AJ$4:$AP$100,MATCH($B20,'Unique Asset List'!$B$4:$B$100,0),MATCH($C$1,'Unique Asset List'!$AJ$3:$AP$3,0))</f>
        <v>10</v>
      </c>
      <c r="Z20" s="39" t="n">
        <f aca="false">INDEX('Unique Asset List'!$AX$4:$BD$100,MATCH($B20,'Unique Asset List'!$B$4:$B$100,0),MATCH($C$1,'Unique Asset List'!$AX$3:$BD$3,0))</f>
        <v>2006</v>
      </c>
      <c r="AA20" s="39" t="n">
        <f aca="false">INDEX('Unique Asset List'!$BE$4:$BK$100,MATCH($B20,'Unique Asset List'!$B$4:$B$100,0),MATCH($C$1,'Unique Asset List'!$BE$3:$BK$3,0))</f>
        <v>10</v>
      </c>
      <c r="AB20" s="375" t="n">
        <f aca="false">INDEX('DE-Efficacy Acceptability'!$C$12:$C$52,MATCH('2'!$B20,'DE-Efficacy Acceptability'!$B$12:$B$52,0))</f>
        <v>1.124</v>
      </c>
      <c r="AC20" s="375" t="n">
        <f aca="false">INDEX('DE-Efficacy Acceptability'!$E$12:$E$52,MATCH('2'!$B20,'DE-Efficacy Acceptability'!$B$12:$B$52,0))</f>
        <v>0.6564905</v>
      </c>
      <c r="AD20" s="375" t="n">
        <f aca="false">INDEX('DE-Efficacy Acceptability'!$F$12:$F$52,MATCH('2'!$B20,'DE-Efficacy Acceptability'!$B$12:$B$52,0))</f>
        <v>0.34186063164</v>
      </c>
      <c r="AE20" s="376" t="n">
        <f aca="false">INDEX('Unique Asset List'!$CN$4:$CT$100,MATCH($B20,'Unique Asset List'!$B$4:$B$100,0),MATCH($C$1,'Unique Asset List'!$CN$3:$CT$3,0))</f>
        <v>0.2</v>
      </c>
      <c r="AF20" s="376" t="n">
        <f aca="false">INDEX('Unique Asset List'!$CU$4:$DA$100,MATCH($B20,'Unique Asset List'!$B$4:$B$100,0),MATCH($C$1,'Unique Asset List'!$CU$3:$DA$3,0))</f>
        <v>0.3</v>
      </c>
      <c r="AG20" s="376" t="n">
        <f aca="false">INDEX('Unique Asset List'!$BZ$4:$CF$100,MATCH($B20,'Unique Asset List'!$B$4:$B$100,0),MATCH($C$1,'Unique Asset List'!$BZ$3:$CF$3,0))</f>
        <v>0.2</v>
      </c>
      <c r="AH20" s="376" t="n">
        <f aca="false">INDEX('Unique Asset List'!$CG$4:$CM$100,MATCH($B20,'Unique Asset List'!$B$4:$B$100,0),MATCH($C$1,'Unique Asset List'!$CG$3:$CM$3,0))</f>
        <v>0.3</v>
      </c>
      <c r="AI20" s="377" t="n">
        <v>0.961879633498678</v>
      </c>
      <c r="AJ20" s="376" t="n">
        <f aca="false">INDEX('Unique Asset List'!$BL$4:$BR$100,MATCH($B20,'Unique Asset List'!$B$4:$B$100,0),MATCH($C$1,'Unique Asset List'!$BL$3:$BR$3,0))</f>
        <v>2.26121055381926</v>
      </c>
      <c r="AK20" s="376" t="n">
        <f aca="false">INDEX('Unique Asset List'!$BS$4:$BY$100,MATCH($B20,'Unique Asset List'!$B$4:$B$100,0),MATCH($C$1,'Unique Asset List'!$BS$3:$BY$3,0))</f>
        <v>-1.74756826751033</v>
      </c>
      <c r="AL20" s="39" t="n">
        <v>169</v>
      </c>
      <c r="AM20" s="378" t="n">
        <f aca="false">INDEX(Simulation!$B$6:$H$6,MATCH($A20,Simulation!$B$1:$H$1,0))*(1+AN20)^((DATE(X20,Y20,15)-DATE(2017,1,15))/365.5)</f>
        <v>3.5</v>
      </c>
      <c r="AN20" s="379" t="n">
        <v>0</v>
      </c>
      <c r="AO20" s="380" t="n">
        <v>0.1</v>
      </c>
      <c r="AP20" s="377" t="n">
        <v>0.82</v>
      </c>
      <c r="AQ20" s="379" t="n">
        <v>0</v>
      </c>
      <c r="AR20" s="377" t="n">
        <f aca="false">AP20</f>
        <v>0.82</v>
      </c>
      <c r="AS20" s="381" t="n">
        <v>1</v>
      </c>
      <c r="AT20" s="382" t="n">
        <v>1</v>
      </c>
      <c r="AU20" s="382" t="n">
        <v>1</v>
      </c>
      <c r="AV20" s="382" t="n">
        <v>1</v>
      </c>
      <c r="AW20" s="382" t="n">
        <v>1</v>
      </c>
      <c r="AX20" s="382" t="n">
        <v>1</v>
      </c>
      <c r="AY20" s="382" t="n">
        <v>1</v>
      </c>
      <c r="AZ20" s="382" t="n">
        <v>1</v>
      </c>
      <c r="BA20" s="382" t="n">
        <v>1</v>
      </c>
      <c r="BB20" s="382" t="n">
        <v>1</v>
      </c>
      <c r="BC20" s="382" t="n">
        <v>1</v>
      </c>
      <c r="BD20" s="382" t="n">
        <f aca="false">INDEX('Unique Asset List'!$A$4:$A$76,MATCH(B20,'Unique Asset List'!$B$4:$B$76,0))</f>
        <v>91</v>
      </c>
      <c r="BE20" s="386" t="n">
        <f aca="false">IF(C20="",BH20/$BH$7,0)</f>
        <v>0.0489143891768403</v>
      </c>
      <c r="BF20" s="391" t="n">
        <f aca="false">INDEX('DE-Efficacy Acceptability'!$G$12:$G$52,MATCH('2'!$B20,'DE-Efficacy Acceptability'!$B$12:$B$52,0))</f>
        <v>3</v>
      </c>
      <c r="BG20" s="386" t="n">
        <f aca="false">BF20/$BF$7</f>
        <v>0.0483870967741936</v>
      </c>
      <c r="BH20" s="392" t="n">
        <f aca="false">BG20^$X$4</f>
        <v>0.0226940473429585</v>
      </c>
    </row>
    <row r="21" customFormat="false" ht="15" hidden="false" customHeight="false" outlineLevel="0" collapsed="false">
      <c r="A21" s="39" t="s">
        <v>123</v>
      </c>
      <c r="B21" s="39" t="s">
        <v>37</v>
      </c>
      <c r="C21" s="372"/>
      <c r="D21" s="39" t="s">
        <v>577</v>
      </c>
      <c r="E21" s="39"/>
      <c r="F21" s="39" t="str">
        <f aca="false">INDEX('Unique Asset List'!$D$4:$D$59,MATCH(B21,_CompoundList,0))</f>
        <v>Launched</v>
      </c>
      <c r="G21" s="373" t="n">
        <v>0</v>
      </c>
      <c r="H21" s="39" t="n">
        <v>2018</v>
      </c>
      <c r="I21" s="39" t="n">
        <v>6</v>
      </c>
      <c r="J21" s="374" t="n">
        <f aca="false">INDEX(PTRS!$D$6:$D$12,MATCH('2'!$F21,PTRS!$B$6:$B$12,0))</f>
        <v>1</v>
      </c>
      <c r="K21" s="186" t="n">
        <f aca="false">INDEX('Unique Asset List'!$I$4:$R$59,MATCH($B21,'Unique Asset List'!$B$4:$B$59,0),MATCH(K$8,'Unique Asset List'!$I$3:$R$3,0))</f>
        <v>1</v>
      </c>
      <c r="L21" s="186" t="n">
        <f aca="false">INDEX('Unique Asset List'!$I$4:$R$59,MATCH($B21,'Unique Asset List'!$B$4:$B$59,0),MATCH(L$8,'Unique Asset List'!$I$3:$R$3,0))</f>
        <v>1</v>
      </c>
      <c r="M21" s="186" t="n">
        <v>0.585</v>
      </c>
      <c r="N21" s="186" t="n">
        <f aca="false">INDEX('Unique Asset List'!$I$4:$R$59,MATCH($B21,'Unique Asset List'!$B$4:$B$59,0),MATCH(N$8,'Unique Asset List'!$I$3:$R$3,0))</f>
        <v>1</v>
      </c>
      <c r="O21" s="186" t="n">
        <f aca="false">INDEX('Unique Asset List'!$I$4:$R$59,MATCH($B21,'Unique Asset List'!$B$4:$B$59,0),MATCH(O$8,'Unique Asset List'!$I$3:$R$3,0))</f>
        <v>1</v>
      </c>
      <c r="P21" s="186" t="n">
        <f aca="false">INDEX('Unique Asset List'!$I$4:$R$59,MATCH($B21,'Unique Asset List'!$B$4:$B$59,0),MATCH(P$8,'Unique Asset List'!$I$3:$R$3,0))</f>
        <v>1</v>
      </c>
      <c r="Q21" s="186" t="n">
        <f aca="false">INDEX('Unique Asset List'!$I$4:$R$59,MATCH($B21,'Unique Asset List'!$B$4:$B$59,0),MATCH(Q$8,'Unique Asset List'!$I$3:$R$3,0))</f>
        <v>1</v>
      </c>
      <c r="R21" s="186" t="n">
        <f aca="false">INDEX('Unique Asset List'!$I$4:$R$59,MATCH($B21,'Unique Asset List'!$B$4:$B$59,0),MATCH(R$8,'Unique Asset List'!$I$3:$R$3,0))</f>
        <v>1</v>
      </c>
      <c r="S21" s="186" t="n">
        <f aca="false">INDEX('Unique Asset List'!$I$4:$R$59,MATCH($B21,'Unique Asset List'!$B$4:$B$59,0),MATCH(S$8,'Unique Asset List'!$I$3:$R$3,0))</f>
        <v>1</v>
      </c>
      <c r="T21" s="186"/>
      <c r="U21" s="186" t="n">
        <f aca="false">BE21/$BE$7</f>
        <v>0.385707848577044</v>
      </c>
      <c r="V21" s="186" t="n">
        <v>0.69</v>
      </c>
      <c r="W21" s="39" t="str">
        <f aca="false">INDEX('Unique Asset List'!$C$4:$C$76,MATCH($B21,'Unique Asset List'!$B$4:$B$76,0))</f>
        <v>NMDA</v>
      </c>
      <c r="X21" s="39" t="n">
        <f aca="false">INDEX('Unique Asset List'!$AC$4:$AI$100,MATCH($B21,'Unique Asset List'!$B$4:$B$100,0),MATCH($C$1,'Unique Asset List'!$AC$3:$AI$3,0))</f>
        <v>2019</v>
      </c>
      <c r="Y21" s="39" t="n">
        <f aca="false">INDEX('Unique Asset List'!$AJ$4:$AP$100,MATCH($B21,'Unique Asset List'!$B$4:$B$100,0),MATCH($C$1,'Unique Asset List'!$AJ$3:$AP$3,0))</f>
        <v>11</v>
      </c>
      <c r="Z21" s="39" t="n">
        <f aca="false">INDEX('Unique Asset List'!$AX$4:$BD$100,MATCH($B21,'Unique Asset List'!$B$4:$B$100,0),MATCH($C$1,'Unique Asset List'!$AX$3:$BD$3,0))</f>
        <v>2031</v>
      </c>
      <c r="AA21" s="39" t="n">
        <f aca="false">INDEX('Unique Asset List'!$BE$4:$BK$100,MATCH($B21,'Unique Asset List'!$B$4:$B$100,0),MATCH($C$1,'Unique Asset List'!$BE$3:$BK$3,0))</f>
        <v>1</v>
      </c>
      <c r="AB21" s="375" t="n">
        <f aca="false">INDEX('DE-Efficacy Acceptability'!$C$12:$C$52,MATCH('2'!$B21,'DE-Efficacy Acceptability'!$B$12:$B$52,0))</f>
        <v>2.5682276</v>
      </c>
      <c r="AC21" s="375" t="n">
        <f aca="false">INDEX('DE-Efficacy Acceptability'!$E$12:$E$52,MATCH('2'!$B21,'DE-Efficacy Acceptability'!$B$12:$B$52,0))</f>
        <v>1.1801267</v>
      </c>
      <c r="AD21" s="375" t="n">
        <f aca="false">INDEX('DE-Efficacy Acceptability'!$F$12:$F$52,MATCH('2'!$B21,'DE-Efficacy Acceptability'!$B$12:$B$52,0))</f>
        <v>0.19965129052</v>
      </c>
      <c r="AE21" s="376" t="n">
        <v>0.01</v>
      </c>
      <c r="AF21" s="376" t="n">
        <v>1.3</v>
      </c>
      <c r="AG21" s="376" t="n">
        <v>0.01</v>
      </c>
      <c r="AH21" s="376" t="n">
        <v>1.3</v>
      </c>
      <c r="AI21" s="377" t="n">
        <v>0.961879633498678</v>
      </c>
      <c r="AJ21" s="376" t="n">
        <f aca="false">INDEX('Unique Asset List'!$BL$4:$BR$100,MATCH($B21,'Unique Asset List'!$B$4:$B$100,0),MATCH($C$1,'Unique Asset List'!$BL$3:$BR$3,0))</f>
        <v>2.26121055381926</v>
      </c>
      <c r="AK21" s="376" t="n">
        <f aca="false">INDEX('Unique Asset List'!$BS$4:$BY$100,MATCH($B21,'Unique Asset List'!$B$4:$B$100,0),MATCH($C$1,'Unique Asset List'!$BS$3:$BY$3,0))</f>
        <v>-1.74756826751033</v>
      </c>
      <c r="AL21" s="39" t="n">
        <v>184.205607476636</v>
      </c>
      <c r="AM21" s="378" t="n">
        <f aca="false">'SPRAVATO Assumptions'!O22</f>
        <v>48.5105753424657</v>
      </c>
      <c r="AN21" s="379" t="n">
        <v>0</v>
      </c>
      <c r="AO21" s="380" t="n">
        <v>0.1</v>
      </c>
      <c r="AP21" s="377" t="n">
        <v>0.82</v>
      </c>
      <c r="AQ21" s="379" t="n">
        <v>0</v>
      </c>
      <c r="AR21" s="377" t="n">
        <f aca="false">AP21</f>
        <v>0.82</v>
      </c>
      <c r="AS21" s="381" t="n">
        <v>0.323403835616438</v>
      </c>
      <c r="AT21" s="382" t="n">
        <v>1</v>
      </c>
      <c r="AU21" s="382" t="n">
        <v>1</v>
      </c>
      <c r="AV21" s="382" t="n">
        <v>1</v>
      </c>
      <c r="AW21" s="382" t="n">
        <v>1</v>
      </c>
      <c r="AX21" s="382" t="n">
        <v>1</v>
      </c>
      <c r="AY21" s="382" t="n">
        <v>1</v>
      </c>
      <c r="AZ21" s="382" t="n">
        <v>1</v>
      </c>
      <c r="BA21" s="382" t="n">
        <v>1</v>
      </c>
      <c r="BB21" s="382" t="n">
        <v>1</v>
      </c>
      <c r="BC21" s="382" t="n">
        <v>1</v>
      </c>
      <c r="BD21" s="382" t="n">
        <f aca="false">INDEX('Unique Asset List'!$A$4:$A$76,MATCH(B21,'Unique Asset List'!$B$4:$B$76,0))</f>
        <v>8</v>
      </c>
      <c r="BE21" s="386" t="n">
        <f aca="false">IF(C21="",BH21/$BH$7,0)</f>
        <v>0.0188666638138593</v>
      </c>
      <c r="BF21" s="391" t="n">
        <f aca="false">INDEX('DE-Efficacy Acceptability'!$G$12:$G$52,MATCH('2'!$B21,'DE-Efficacy Acceptability'!$B$12:$B$52,0))</f>
        <v>1.4</v>
      </c>
      <c r="BG21" s="386" t="n">
        <f aca="false">BF21/$BF$7</f>
        <v>0.0225806451612903</v>
      </c>
      <c r="BH21" s="392" t="n">
        <f aca="false">BG21^$X$4</f>
        <v>0.0087532721761581</v>
      </c>
    </row>
    <row r="22" customFormat="false" ht="15" hidden="false" customHeight="false" outlineLevel="0" collapsed="false">
      <c r="A22" s="39" t="s">
        <v>123</v>
      </c>
      <c r="B22" s="39" t="s">
        <v>14</v>
      </c>
      <c r="C22" s="372"/>
      <c r="D22" s="39" t="s">
        <v>584</v>
      </c>
      <c r="E22" s="39"/>
      <c r="F22" s="39" t="str">
        <f aca="false">INDEX('Unique Asset List'!$D$4:$D$59,MATCH(B22,_CompoundList,0))</f>
        <v>Ph3</v>
      </c>
      <c r="G22" s="373" t="n">
        <v>0</v>
      </c>
      <c r="H22" s="39" t="n">
        <v>2018</v>
      </c>
      <c r="I22" s="39" t="n">
        <v>6</v>
      </c>
      <c r="J22" s="374" t="n">
        <f aca="false">INDEX(PTRS!$D$6:$D$12,MATCH('2'!$F22,PTRS!$B$6:$B$12,0))</f>
        <v>0.585</v>
      </c>
      <c r="K22" s="186" t="n">
        <f aca="false">INDEX('Unique Asset List'!$I$4:$R$59,MATCH($B22,'Unique Asset List'!$B$4:$B$59,0),MATCH(K$8,'Unique Asset List'!$I$3:$R$3,0))</f>
        <v>0</v>
      </c>
      <c r="L22" s="186" t="n">
        <f aca="false">INDEX('Unique Asset List'!$I$4:$R$59,MATCH($B22,'Unique Asset List'!$B$4:$B$59,0),MATCH(L$8,'Unique Asset List'!$I$3:$R$3,0))</f>
        <v>0</v>
      </c>
      <c r="M22" s="186" t="n">
        <v>0.195</v>
      </c>
      <c r="N22" s="186" t="n">
        <f aca="false">INDEX('Unique Asset List'!$I$4:$R$59,MATCH($B22,'Unique Asset List'!$B$4:$B$59,0),MATCH(N$8,'Unique Asset List'!$I$3:$R$3,0))</f>
        <v>0.585</v>
      </c>
      <c r="O22" s="186" t="n">
        <f aca="false">INDEX('Unique Asset List'!$I$4:$R$59,MATCH($B22,'Unique Asset List'!$B$4:$B$59,0),MATCH(O$8,'Unique Asset List'!$I$3:$R$3,0))</f>
        <v>0.585</v>
      </c>
      <c r="P22" s="186" t="n">
        <f aca="false">INDEX('Unique Asset List'!$I$4:$R$59,MATCH($B22,'Unique Asset List'!$B$4:$B$59,0),MATCH(P$8,'Unique Asset List'!$I$3:$R$3,0))</f>
        <v>0.585</v>
      </c>
      <c r="Q22" s="186" t="n">
        <f aca="false">INDEX('Unique Asset List'!$I$4:$R$59,MATCH($B22,'Unique Asset List'!$B$4:$B$59,0),MATCH(Q$8,'Unique Asset List'!$I$3:$R$3,0))</f>
        <v>0.585</v>
      </c>
      <c r="R22" s="186" t="n">
        <f aca="false">INDEX('Unique Asset List'!$I$4:$R$59,MATCH($B22,'Unique Asset List'!$B$4:$B$59,0),MATCH(R$8,'Unique Asset List'!$I$3:$R$3,0))</f>
        <v>0.585</v>
      </c>
      <c r="S22" s="186" t="n">
        <f aca="false">INDEX('Unique Asset List'!$I$4:$R$59,MATCH($B22,'Unique Asset List'!$B$4:$B$59,0),MATCH(S$8,'Unique Asset List'!$I$3:$R$3,0))</f>
        <v>0</v>
      </c>
      <c r="T22" s="186"/>
      <c r="U22" s="186" t="n">
        <f aca="false">BE22/$BE$7</f>
        <v>1</v>
      </c>
      <c r="V22" s="186" t="n">
        <v>1</v>
      </c>
      <c r="W22" s="39" t="str">
        <f aca="false">INDEX('Unique Asset List'!$C$4:$C$76,MATCH($B22,'Unique Asset List'!$B$4:$B$76,0))</f>
        <v>ATAD</v>
      </c>
      <c r="X22" s="39" t="n">
        <f aca="false">INDEX('Unique Asset List'!$AC$4:$AI$100,MATCH($B22,'Unique Asset List'!$B$4:$B$100,0),MATCH($C$1,'Unique Asset List'!$AC$3:$AI$3,0))</f>
        <v>2023</v>
      </c>
      <c r="Y22" s="39" t="n">
        <f aca="false">INDEX('Unique Asset List'!$AJ$4:$AP$100,MATCH($B22,'Unique Asset List'!$B$4:$B$100,0),MATCH($C$1,'Unique Asset List'!$AJ$3:$AP$3,0))</f>
        <v>1</v>
      </c>
      <c r="Z22" s="39" t="n">
        <f aca="false">INDEX('Unique Asset List'!$AX$4:$BD$100,MATCH($B22,'Unique Asset List'!$B$4:$B$100,0),MATCH($C$1,'Unique Asset List'!$AX$3:$BD$3,0))</f>
        <v>2032</v>
      </c>
      <c r="AA22" s="39" t="n">
        <f aca="false">INDEX('Unique Asset List'!$BE$4:$BK$100,MATCH($B22,'Unique Asset List'!$B$4:$B$100,0),MATCH($C$1,'Unique Asset List'!$BE$3:$BK$3,0))</f>
        <v>1</v>
      </c>
      <c r="AB22" s="375" t="n">
        <f aca="false">INDEX('DE-Efficacy Acceptability'!$C$12:$C$52,MATCH('2'!$B22,'DE-Efficacy Acceptability'!$B$12:$B$52,0))</f>
        <v>1.8421798</v>
      </c>
      <c r="AC22" s="375" t="n">
        <f aca="false">INDEX('DE-Efficacy Acceptability'!$E$12:$E$52,MATCH('2'!$B22,'DE-Efficacy Acceptability'!$B$12:$B$52,0))</f>
        <v>1.0530454</v>
      </c>
      <c r="AD22" s="375" t="n">
        <f aca="false">INDEX('DE-Efficacy Acceptability'!$F$12:$F$52,MATCH('2'!$B22,'DE-Efficacy Acceptability'!$B$12:$B$52,0))</f>
        <v>0.26229095354</v>
      </c>
      <c r="AE22" s="376" t="n">
        <f aca="false">INDEX('Unique Asset List'!$CN$4:$CT$100,MATCH($B22,'Unique Asset List'!$B$4:$B$100,0),MATCH($C$1,'Unique Asset List'!$CN$3:$CT$3,0))</f>
        <v>0.2</v>
      </c>
      <c r="AF22" s="376" t="n">
        <f aca="false">INDEX('Unique Asset List'!$CU$4:$DA$100,MATCH($B22,'Unique Asset List'!$B$4:$B$100,0),MATCH($C$1,'Unique Asset List'!$CU$3:$DA$3,0))</f>
        <v>0.3</v>
      </c>
      <c r="AG22" s="376" t="n">
        <f aca="false">INDEX('Unique Asset List'!$BZ$4:$CF$100,MATCH($B22,'Unique Asset List'!$B$4:$B$100,0),MATCH($C$1,'Unique Asset List'!$BZ$3:$CF$3,0))</f>
        <v>0.2</v>
      </c>
      <c r="AH22" s="376" t="n">
        <f aca="false">INDEX('Unique Asset List'!$CG$4:$CM$100,MATCH($B22,'Unique Asset List'!$B$4:$B$100,0),MATCH($C$1,'Unique Asset List'!$CG$3:$CM$3,0))</f>
        <v>0.3</v>
      </c>
      <c r="AI22" s="377" t="n">
        <v>0.961879633498678</v>
      </c>
      <c r="AJ22" s="376" t="n">
        <f aca="false">INDEX('Unique Asset List'!$BL$4:$BR$100,MATCH($B22,'Unique Asset List'!$B$4:$B$100,0),MATCH($C$1,'Unique Asset List'!$BL$3:$BR$3,0))</f>
        <v>2.26121055381926</v>
      </c>
      <c r="AK22" s="376" t="n">
        <f aca="false">INDEX('Unique Asset List'!$BS$4:$BY$100,MATCH($B22,'Unique Asset List'!$B$4:$B$100,0),MATCH($C$1,'Unique Asset List'!$BS$3:$BY$3,0))</f>
        <v>-1.74756826751033</v>
      </c>
      <c r="AL22" s="39" t="n">
        <v>169</v>
      </c>
      <c r="AM22" s="378" t="n">
        <f aca="false">INDEX(Simulation!$B$6:$H$6,MATCH($A22,Simulation!$B$1:$H$1,0))*(1+AN22)^((DATE(X22,Y22,15)-DATE(2017,1,15))/365.5)</f>
        <v>3.5</v>
      </c>
      <c r="AN22" s="379" t="n">
        <v>0</v>
      </c>
      <c r="AO22" s="380" t="n">
        <v>0.1</v>
      </c>
      <c r="AP22" s="377" t="n">
        <v>0.82</v>
      </c>
      <c r="AQ22" s="379" t="n">
        <v>0</v>
      </c>
      <c r="AR22" s="377" t="n">
        <f aca="false">AP22</f>
        <v>0.82</v>
      </c>
      <c r="AS22" s="381" t="n">
        <v>1</v>
      </c>
      <c r="AT22" s="382" t="n">
        <f aca="false">INDEX('Unique Asset List'!S$4:S$59,MATCH($B22,_CompoundList,0))</f>
        <v>0</v>
      </c>
      <c r="AU22" s="382" t="n">
        <f aca="false">INDEX('Unique Asset List'!T$4:T$59,MATCH($B22,_CompoundList,0))</f>
        <v>0</v>
      </c>
      <c r="AV22" s="382" t="n">
        <f aca="false">INDEX('Unique Asset List'!U$4:U$59,MATCH($B22,_CompoundList,0))</f>
        <v>0</v>
      </c>
      <c r="AW22" s="382" t="n">
        <f aca="false">INDEX('Unique Asset List'!V$4:V$59,MATCH($B22,_CompoundList,0))</f>
        <v>0</v>
      </c>
      <c r="AX22" s="382" t="n">
        <f aca="false">INDEX('Unique Asset List'!W$4:W$59,MATCH($B22,_CompoundList,0))</f>
        <v>1</v>
      </c>
      <c r="AY22" s="382" t="n">
        <f aca="false">INDEX('Unique Asset List'!X$4:X$59,MATCH($B22,_CompoundList,0))</f>
        <v>1</v>
      </c>
      <c r="AZ22" s="382" t="n">
        <f aca="false">INDEX('Unique Asset List'!Y$4:Y$59,MATCH($B22,_CompoundList,0))</f>
        <v>0</v>
      </c>
      <c r="BA22" s="382" t="n">
        <f aca="false">INDEX('Unique Asset List'!Z$4:Z$59,MATCH($B22,_CompoundList,0))</f>
        <v>1</v>
      </c>
      <c r="BB22" s="382" t="n">
        <f aca="false">INDEX('Unique Asset List'!AA$4:AA$59,MATCH($B22,_CompoundList,0))</f>
        <v>0</v>
      </c>
      <c r="BC22" s="382" t="n">
        <f aca="false">INDEX('Unique Asset List'!AB$4:AB$59,MATCH($B22,_CompoundList,0))</f>
        <v>0</v>
      </c>
      <c r="BD22" s="382" t="n">
        <f aca="false">INDEX('Unique Asset List'!$A$4:$A$76,MATCH(B22,'Unique Asset List'!$B$4:$B$76,0))</f>
        <v>5</v>
      </c>
      <c r="BE22" s="386" t="n">
        <f aca="false">IF(C22="",BH22/$BH$7,0)</f>
        <v>0.0489143891768403</v>
      </c>
      <c r="BF22" s="391" t="n">
        <f aca="false">INDEX('DE-Efficacy Acceptability'!$G$12:$G$52,MATCH('2'!$B22,'DE-Efficacy Acceptability'!$B$12:$B$52,0))</f>
        <v>3</v>
      </c>
      <c r="BG22" s="386" t="n">
        <f aca="false">BF22/$BF$7</f>
        <v>0.0483870967741936</v>
      </c>
      <c r="BH22" s="392" t="n">
        <f aca="false">BG22^$X$4</f>
        <v>0.0226940473429585</v>
      </c>
    </row>
    <row r="23" customFormat="false" ht="15" hidden="false" customHeight="false" outlineLevel="0" collapsed="false">
      <c r="A23" s="39" t="s">
        <v>123</v>
      </c>
      <c r="B23" s="39" t="s">
        <v>12</v>
      </c>
      <c r="C23" s="372"/>
      <c r="D23" s="39" t="s">
        <v>582</v>
      </c>
      <c r="E23" s="39"/>
      <c r="F23" s="39" t="str">
        <f aca="false">INDEX('Unique Asset List'!$D$4:$D$59,MATCH(B23,_CompoundList,0))</f>
        <v>Ph2b</v>
      </c>
      <c r="G23" s="373" t="n">
        <v>0</v>
      </c>
      <c r="H23" s="39" t="n">
        <v>2018</v>
      </c>
      <c r="I23" s="39" t="n">
        <v>6</v>
      </c>
      <c r="J23" s="374" t="n">
        <f aca="false">INDEX(PTRS!$D$6:$D$12,MATCH('2'!$F23,PTRS!$B$6:$B$12,0))</f>
        <v>0.4095</v>
      </c>
      <c r="K23" s="186" t="n">
        <f aca="false">INDEX('Unique Asset List'!$I$4:$R$59,MATCH($B23,'Unique Asset List'!$B$4:$B$59,0),MATCH(K$8,'Unique Asset List'!$I$3:$R$3,0))</f>
        <v>0</v>
      </c>
      <c r="L23" s="186" t="n">
        <f aca="false">INDEX('Unique Asset List'!$I$4:$R$59,MATCH($B23,'Unique Asset List'!$B$4:$B$59,0),MATCH(L$8,'Unique Asset List'!$I$3:$R$3,0))</f>
        <v>0</v>
      </c>
      <c r="M23" s="186" t="n">
        <v>0.1365</v>
      </c>
      <c r="N23" s="186" t="n">
        <f aca="false">INDEX('Unique Asset List'!$I$4:$R$59,MATCH($B23,'Unique Asset List'!$B$4:$B$59,0),MATCH(N$8,'Unique Asset List'!$I$3:$R$3,0))</f>
        <v>0.4095</v>
      </c>
      <c r="O23" s="186" t="n">
        <f aca="false">INDEX('Unique Asset List'!$I$4:$R$59,MATCH($B23,'Unique Asset List'!$B$4:$B$59,0),MATCH(O$8,'Unique Asset List'!$I$3:$R$3,0))</f>
        <v>0.4095</v>
      </c>
      <c r="P23" s="186" t="n">
        <f aca="false">INDEX('Unique Asset List'!$I$4:$R$59,MATCH($B23,'Unique Asset List'!$B$4:$B$59,0),MATCH(P$8,'Unique Asset List'!$I$3:$R$3,0))</f>
        <v>0.4095</v>
      </c>
      <c r="Q23" s="186" t="n">
        <f aca="false">INDEX('Unique Asset List'!$I$4:$R$59,MATCH($B23,'Unique Asset List'!$B$4:$B$59,0),MATCH(Q$8,'Unique Asset List'!$I$3:$R$3,0))</f>
        <v>0.4095</v>
      </c>
      <c r="R23" s="186" t="n">
        <f aca="false">INDEX('Unique Asset List'!$I$4:$R$59,MATCH($B23,'Unique Asset List'!$B$4:$B$59,0),MATCH(R$8,'Unique Asset List'!$I$3:$R$3,0))</f>
        <v>0.4095</v>
      </c>
      <c r="S23" s="186" t="n">
        <f aca="false">INDEX('Unique Asset List'!$I$4:$R$59,MATCH($B23,'Unique Asset List'!$B$4:$B$59,0),MATCH(S$8,'Unique Asset List'!$I$3:$R$3,0))</f>
        <v>0</v>
      </c>
      <c r="T23" s="186"/>
      <c r="U23" s="186" t="n">
        <f aca="false">BE23/$BE$7</f>
        <v>1</v>
      </c>
      <c r="V23" s="186" t="n">
        <v>1</v>
      </c>
      <c r="W23" s="39" t="str">
        <f aca="false">INDEX('Unique Asset List'!$C$4:$C$76,MATCH($B23,'Unique Asset List'!$B$4:$B$76,0))</f>
        <v>NMDA</v>
      </c>
      <c r="X23" s="39" t="n">
        <f aca="false">INDEX('Unique Asset List'!$AC$4:$AI$100,MATCH($B23,'Unique Asset List'!$B$4:$B$100,0),MATCH($C$1,'Unique Asset List'!$AC$3:$AI$3,0))</f>
        <v>2024</v>
      </c>
      <c r="Y23" s="39" t="n">
        <f aca="false">INDEX('Unique Asset List'!$AJ$4:$AP$100,MATCH($B23,'Unique Asset List'!$B$4:$B$100,0),MATCH($C$1,'Unique Asset List'!$AJ$3:$AP$3,0))</f>
        <v>3</v>
      </c>
      <c r="Z23" s="39" t="n">
        <f aca="false">INDEX('Unique Asset List'!$AX$4:$BD$100,MATCH($B23,'Unique Asset List'!$B$4:$B$100,0),MATCH($C$1,'Unique Asset List'!$AX$3:$BD$3,0))</f>
        <v>2033</v>
      </c>
      <c r="AA23" s="39" t="n">
        <f aca="false">INDEX('Unique Asset List'!$BE$4:$BK$100,MATCH($B23,'Unique Asset List'!$B$4:$B$100,0),MATCH($C$1,'Unique Asset List'!$BE$3:$BK$3,0))</f>
        <v>3</v>
      </c>
      <c r="AB23" s="375" t="n">
        <f aca="false">INDEX('DE-Efficacy Acceptability'!$C$12:$C$52,MATCH('2'!$B23,'DE-Efficacy Acceptability'!$B$12:$B$52,0))</f>
        <v>2.090078</v>
      </c>
      <c r="AC23" s="375" t="n">
        <f aca="false">INDEX('DE-Efficacy Acceptability'!$E$12:$E$52,MATCH('2'!$B23,'DE-Efficacy Acceptability'!$B$12:$B$52,0))</f>
        <v>0.9341216</v>
      </c>
      <c r="AD23" s="375" t="n">
        <f aca="false">INDEX('DE-Efficacy Acceptability'!$F$12:$F$52,MATCH('2'!$B23,'DE-Efficacy Acceptability'!$B$12:$B$52,0))</f>
        <v>0.38188783578</v>
      </c>
      <c r="AE23" s="376" t="n">
        <f aca="false">INDEX('Unique Asset List'!$CN$4:$CT$100,MATCH($B23,'Unique Asset List'!$B$4:$B$100,0),MATCH($C$1,'Unique Asset List'!$CN$3:$CT$3,0))</f>
        <v>0.27</v>
      </c>
      <c r="AF23" s="376" t="n">
        <f aca="false">INDEX('Unique Asset List'!$CU$4:$DA$100,MATCH($B23,'Unique Asset List'!$B$4:$B$100,0),MATCH($C$1,'Unique Asset List'!$CU$3:$DA$3,0))</f>
        <v>0.23</v>
      </c>
      <c r="AG23" s="376" t="n">
        <f aca="false">INDEX('Unique Asset List'!$BZ$4:$CF$100,MATCH($B23,'Unique Asset List'!$B$4:$B$100,0),MATCH($C$1,'Unique Asset List'!$BZ$3:$CF$3,0))</f>
        <v>0.27</v>
      </c>
      <c r="AH23" s="376" t="n">
        <f aca="false">INDEX('Unique Asset List'!$CG$4:$CM$100,MATCH($B23,'Unique Asset List'!$B$4:$B$100,0),MATCH($C$1,'Unique Asset List'!$CG$3:$CM$3,0))</f>
        <v>0.23</v>
      </c>
      <c r="AI23" s="377" t="n">
        <v>0.961879633498678</v>
      </c>
      <c r="AJ23" s="376" t="n">
        <f aca="false">INDEX('Unique Asset List'!$BL$4:$BR$100,MATCH($B23,'Unique Asset List'!$B$4:$B$100,0),MATCH($C$1,'Unique Asset List'!$BL$3:$BR$3,0))</f>
        <v>2.26121055381926</v>
      </c>
      <c r="AK23" s="376" t="n">
        <f aca="false">INDEX('Unique Asset List'!$BS$4:$BY$100,MATCH($B23,'Unique Asset List'!$B$4:$B$100,0),MATCH($C$1,'Unique Asset List'!$BS$3:$BY$3,0))</f>
        <v>-1.74756826751033</v>
      </c>
      <c r="AL23" s="39" t="n">
        <v>169</v>
      </c>
      <c r="AM23" s="378" t="n">
        <f aca="false">INDEX(Simulation!$B$6:$H$6,MATCH($A23,Simulation!$B$1:$H$1,0))*(1+AN23)^((DATE(X23,Y23,15)-DATE(2017,1,15))/365.5)</f>
        <v>3.5</v>
      </c>
      <c r="AN23" s="379" t="n">
        <v>0</v>
      </c>
      <c r="AO23" s="380" t="n">
        <v>0.1</v>
      </c>
      <c r="AP23" s="377" t="n">
        <v>0.82</v>
      </c>
      <c r="AQ23" s="379" t="n">
        <v>0</v>
      </c>
      <c r="AR23" s="377" t="n">
        <f aca="false">AP23</f>
        <v>0.82</v>
      </c>
      <c r="AS23" s="381" t="n">
        <v>1</v>
      </c>
      <c r="AT23" s="382" t="n">
        <f aca="false">INDEX('Unique Asset List'!S$4:S$59,MATCH($B23,_CompoundList,0))</f>
        <v>0</v>
      </c>
      <c r="AU23" s="382" t="n">
        <f aca="false">INDEX('Unique Asset List'!T$4:T$59,MATCH($B23,_CompoundList,0))</f>
        <v>0</v>
      </c>
      <c r="AV23" s="382" t="n">
        <f aca="false">INDEX('Unique Asset List'!U$4:U$59,MATCH($B23,_CompoundList,0))</f>
        <v>0</v>
      </c>
      <c r="AW23" s="382" t="n">
        <f aca="false">INDEX('Unique Asset List'!V$4:V$59,MATCH($B23,_CompoundList,0))</f>
        <v>0</v>
      </c>
      <c r="AX23" s="382" t="n">
        <f aca="false">INDEX('Unique Asset List'!W$4:W$59,MATCH($B23,_CompoundList,0))</f>
        <v>0</v>
      </c>
      <c r="AY23" s="382" t="n">
        <f aca="false">INDEX('Unique Asset List'!X$4:X$59,MATCH($B23,_CompoundList,0))</f>
        <v>1</v>
      </c>
      <c r="AZ23" s="382" t="n">
        <f aca="false">INDEX('Unique Asset List'!Y$4:Y$59,MATCH($B23,_CompoundList,0))</f>
        <v>1</v>
      </c>
      <c r="BA23" s="382" t="n">
        <f aca="false">INDEX('Unique Asset List'!Z$4:Z$59,MATCH($B23,_CompoundList,0))</f>
        <v>1</v>
      </c>
      <c r="BB23" s="382" t="n">
        <f aca="false">INDEX('Unique Asset List'!AA$4:AA$59,MATCH($B23,_CompoundList,0))</f>
        <v>1</v>
      </c>
      <c r="BC23" s="382" t="n">
        <f aca="false">INDEX('Unique Asset List'!AB$4:AB$59,MATCH($B23,_CompoundList,0))</f>
        <v>0</v>
      </c>
      <c r="BD23" s="382" t="n">
        <f aca="false">INDEX('Unique Asset List'!$A$4:$A$76,MATCH(B23,'Unique Asset List'!$B$4:$B$76,0))</f>
        <v>4</v>
      </c>
      <c r="BE23" s="386" t="n">
        <f aca="false">IF(C23="",BH23/$BH$7,0)</f>
        <v>0.0489143891768403</v>
      </c>
      <c r="BF23" s="391" t="n">
        <f aca="false">INDEX('DE-Efficacy Acceptability'!$G$12:$G$52,MATCH('2'!$B23,'DE-Efficacy Acceptability'!$B$12:$B$52,0))</f>
        <v>3</v>
      </c>
      <c r="BG23" s="386" t="n">
        <f aca="false">BF23/$BF$7</f>
        <v>0.0483870967741936</v>
      </c>
      <c r="BH23" s="392" t="n">
        <f aca="false">BG23^$X$4</f>
        <v>0.0226940473429585</v>
      </c>
    </row>
    <row r="24" customFormat="false" ht="15" hidden="false" customHeight="false" outlineLevel="0" collapsed="false">
      <c r="A24" s="39" t="s">
        <v>123</v>
      </c>
      <c r="B24" s="39" t="s">
        <v>38</v>
      </c>
      <c r="C24" s="372"/>
      <c r="D24" s="39" t="s">
        <v>616</v>
      </c>
      <c r="E24" s="39"/>
      <c r="F24" s="39" t="str">
        <f aca="false">INDEX('Unique Asset List'!$D$4:$D$59,MATCH(B24,_CompoundList,0))</f>
        <v>Ph2a</v>
      </c>
      <c r="G24" s="373" t="n">
        <v>0</v>
      </c>
      <c r="H24" s="39" t="n">
        <v>2018</v>
      </c>
      <c r="I24" s="39" t="n">
        <v>6</v>
      </c>
      <c r="J24" s="374" t="n">
        <f aca="false">INDEX(PTRS!$D$6:$D$12,MATCH('2'!$F24,PTRS!$B$6:$B$12,0))</f>
        <v>0.1638</v>
      </c>
      <c r="K24" s="186" t="n">
        <f aca="false">INDEX('Unique Asset List'!$I$4:$R$59,MATCH($B24,'Unique Asset List'!$B$4:$B$59,0),MATCH(K$8,'Unique Asset List'!$I$3:$R$3,0))</f>
        <v>0</v>
      </c>
      <c r="L24" s="186" t="n">
        <f aca="false">INDEX('Unique Asset List'!$I$4:$R$59,MATCH($B24,'Unique Asset List'!$B$4:$B$59,0),MATCH(L$8,'Unique Asset List'!$I$3:$R$3,0))</f>
        <v>0</v>
      </c>
      <c r="M24" s="186" t="n">
        <v>0.0546</v>
      </c>
      <c r="N24" s="186" t="n">
        <f aca="false">INDEX('Unique Asset List'!$I$4:$R$59,MATCH($B24,'Unique Asset List'!$B$4:$B$59,0),MATCH(N$8,'Unique Asset List'!$I$3:$R$3,0))</f>
        <v>0.1638</v>
      </c>
      <c r="O24" s="186" t="n">
        <f aca="false">INDEX('Unique Asset List'!$I$4:$R$59,MATCH($B24,'Unique Asset List'!$B$4:$B$59,0),MATCH(O$8,'Unique Asset List'!$I$3:$R$3,0))</f>
        <v>0.1638</v>
      </c>
      <c r="P24" s="186" t="n">
        <f aca="false">INDEX('Unique Asset List'!$I$4:$R$59,MATCH($B24,'Unique Asset List'!$B$4:$B$59,0),MATCH(P$8,'Unique Asset List'!$I$3:$R$3,0))</f>
        <v>0.1638</v>
      </c>
      <c r="Q24" s="186" t="n">
        <f aca="false">INDEX('Unique Asset List'!$I$4:$R$59,MATCH($B24,'Unique Asset List'!$B$4:$B$59,0),MATCH(Q$8,'Unique Asset List'!$I$3:$R$3,0))</f>
        <v>0.1638</v>
      </c>
      <c r="R24" s="186" t="n">
        <f aca="false">INDEX('Unique Asset List'!$I$4:$R$59,MATCH($B24,'Unique Asset List'!$B$4:$B$59,0),MATCH(R$8,'Unique Asset List'!$I$3:$R$3,0))</f>
        <v>0.1638</v>
      </c>
      <c r="S24" s="186" t="n">
        <f aca="false">INDEX('Unique Asset List'!$I$4:$R$59,MATCH($B24,'Unique Asset List'!$B$4:$B$59,0),MATCH(S$8,'Unique Asset List'!$I$3:$R$3,0))</f>
        <v>1</v>
      </c>
      <c r="T24" s="186"/>
      <c r="U24" s="186" t="n">
        <f aca="false">BE24/$BE$7</f>
        <v>1</v>
      </c>
      <c r="V24" s="186" t="n">
        <v>1</v>
      </c>
      <c r="W24" s="39" t="str">
        <f aca="false">INDEX('Unique Asset List'!$C$4:$C$76,MATCH($B24,'Unique Asset List'!$B$4:$B$76,0))</f>
        <v>NMDA</v>
      </c>
      <c r="X24" s="39" t="n">
        <f aca="false">INDEX('Unique Asset List'!$AC$4:$AI$100,MATCH($B24,'Unique Asset List'!$B$4:$B$100,0),MATCH($C$1,'Unique Asset List'!$AC$3:$AI$3,0))</f>
        <v>2024</v>
      </c>
      <c r="Y24" s="39" t="n">
        <f aca="false">INDEX('Unique Asset List'!$AJ$4:$AP$100,MATCH($B24,'Unique Asset List'!$B$4:$B$100,0),MATCH($C$1,'Unique Asset List'!$AJ$3:$AP$3,0))</f>
        <v>7</v>
      </c>
      <c r="Z24" s="39" t="n">
        <f aca="false">INDEX('Unique Asset List'!$AX$4:$BD$100,MATCH($B24,'Unique Asset List'!$B$4:$B$100,0),MATCH($C$1,'Unique Asset List'!$AX$3:$BD$3,0))</f>
        <v>2034</v>
      </c>
      <c r="AA24" s="39" t="n">
        <f aca="false">INDEX('Unique Asset List'!$BE$4:$BK$100,MATCH($B24,'Unique Asset List'!$B$4:$B$100,0),MATCH($C$1,'Unique Asset List'!$BE$3:$BK$3,0))</f>
        <v>7</v>
      </c>
      <c r="AB24" s="375" t="n">
        <f aca="false">INDEX('DE-Efficacy Acceptability'!$C$12:$C$52,MATCH('2'!$B24,'DE-Efficacy Acceptability'!$B$12:$B$52,0))</f>
        <v>1.9658198</v>
      </c>
      <c r="AC24" s="375" t="n">
        <f aca="false">INDEX('DE-Efficacy Acceptability'!$E$12:$E$52,MATCH('2'!$B24,'DE-Efficacy Acceptability'!$B$12:$B$52,0))</f>
        <v>0.9341216</v>
      </c>
      <c r="AD24" s="375" t="n">
        <f aca="false">INDEX('DE-Efficacy Acceptability'!$F$12:$F$52,MATCH('2'!$B24,'DE-Efficacy Acceptability'!$B$12:$B$52,0))</f>
        <v>0.38188783578</v>
      </c>
      <c r="AE24" s="376" t="n">
        <f aca="false">INDEX('Unique Asset List'!$CN$4:$CT$100,MATCH($B24,'Unique Asset List'!$B$4:$B$100,0),MATCH($C$1,'Unique Asset List'!$CN$3:$CT$3,0))</f>
        <v>0.27</v>
      </c>
      <c r="AF24" s="376" t="n">
        <f aca="false">INDEX('Unique Asset List'!$CU$4:$DA$100,MATCH($B24,'Unique Asset List'!$B$4:$B$100,0),MATCH($C$1,'Unique Asset List'!$CU$3:$DA$3,0))</f>
        <v>0.23</v>
      </c>
      <c r="AG24" s="376" t="n">
        <f aca="false">INDEX('Unique Asset List'!$BZ$4:$CF$100,MATCH($B24,'Unique Asset List'!$B$4:$B$100,0),MATCH($C$1,'Unique Asset List'!$BZ$3:$CF$3,0))</f>
        <v>0.27</v>
      </c>
      <c r="AH24" s="376" t="n">
        <f aca="false">INDEX('Unique Asset List'!$CG$4:$CM$100,MATCH($B24,'Unique Asset List'!$B$4:$B$100,0),MATCH($C$1,'Unique Asset List'!$CG$3:$CM$3,0))</f>
        <v>0.23</v>
      </c>
      <c r="AI24" s="377" t="n">
        <v>0.961879633498678</v>
      </c>
      <c r="AJ24" s="376" t="n">
        <f aca="false">INDEX('Unique Asset List'!$BL$4:$BR$100,MATCH($B24,'Unique Asset List'!$B$4:$B$100,0),MATCH($C$1,'Unique Asset List'!$BL$3:$BR$3,0))</f>
        <v>2.26121055381926</v>
      </c>
      <c r="AK24" s="376" t="n">
        <f aca="false">INDEX('Unique Asset List'!$BS$4:$BY$100,MATCH($B24,'Unique Asset List'!$B$4:$B$100,0),MATCH($C$1,'Unique Asset List'!$BS$3:$BY$3,0))</f>
        <v>-1.74756826751033</v>
      </c>
      <c r="AL24" s="39" t="n">
        <v>169</v>
      </c>
      <c r="AM24" s="378" t="n">
        <f aca="false">INDEX(Simulation!$B$6:$H$6,MATCH($A24,Simulation!$B$1:$H$1,0))*(1+AN24)^((DATE(X24,Y24,15)-DATE(2017,1,15))/365.5)</f>
        <v>3.5</v>
      </c>
      <c r="AN24" s="379" t="n">
        <v>0</v>
      </c>
      <c r="AO24" s="380" t="n">
        <v>0.1</v>
      </c>
      <c r="AP24" s="377" t="n">
        <v>0.82</v>
      </c>
      <c r="AQ24" s="379" t="n">
        <v>0</v>
      </c>
      <c r="AR24" s="377" t="n">
        <f aca="false">AP24</f>
        <v>0.82</v>
      </c>
      <c r="AS24" s="381" t="n">
        <v>1</v>
      </c>
      <c r="AT24" s="382" t="n">
        <f aca="false">INDEX('Unique Asset List'!S$4:S$59,MATCH($B24,_CompoundList,0))</f>
        <v>0</v>
      </c>
      <c r="AU24" s="382" t="n">
        <f aca="false">INDEX('Unique Asset List'!T$4:T$59,MATCH($B24,_CompoundList,0))</f>
        <v>0</v>
      </c>
      <c r="AV24" s="382" t="n">
        <f aca="false">INDEX('Unique Asset List'!U$4:U$59,MATCH($B24,_CompoundList,0))</f>
        <v>0</v>
      </c>
      <c r="AW24" s="382" t="n">
        <f aca="false">INDEX('Unique Asset List'!V$4:V$59,MATCH($B24,_CompoundList,0))</f>
        <v>0</v>
      </c>
      <c r="AX24" s="382" t="n">
        <f aca="false">INDEX('Unique Asset List'!W$4:W$59,MATCH($B24,_CompoundList,0))</f>
        <v>0</v>
      </c>
      <c r="AY24" s="382" t="n">
        <f aca="false">INDEX('Unique Asset List'!X$4:X$59,MATCH($B24,_CompoundList,0))</f>
        <v>0</v>
      </c>
      <c r="AZ24" s="382" t="n">
        <f aca="false">INDEX('Unique Asset List'!Y$4:Y$59,MATCH($B24,_CompoundList,0))</f>
        <v>0</v>
      </c>
      <c r="BA24" s="382" t="n">
        <f aca="false">INDEX('Unique Asset List'!Z$4:Z$59,MATCH($B24,_CompoundList,0))</f>
        <v>1</v>
      </c>
      <c r="BB24" s="382" t="n">
        <f aca="false">INDEX('Unique Asset List'!AA$4:AA$59,MATCH($B24,_CompoundList,0))</f>
        <v>1</v>
      </c>
      <c r="BC24" s="382" t="n">
        <f aca="false">INDEX('Unique Asset List'!AB$4:AB$59,MATCH($B24,_CompoundList,0))</f>
        <v>0</v>
      </c>
      <c r="BD24" s="382" t="n">
        <f aca="false">INDEX('Unique Asset List'!$A$4:$A$76,MATCH(B24,'Unique Asset List'!$B$4:$B$76,0))</f>
        <v>36</v>
      </c>
      <c r="BE24" s="386" t="n">
        <f aca="false">IF(C24="",BH24/$BH$7,0)</f>
        <v>0.0489143891768403</v>
      </c>
      <c r="BF24" s="391" t="n">
        <f aca="false">INDEX('DE-Efficacy Acceptability'!$G$12:$G$52,MATCH('2'!$B24,'DE-Efficacy Acceptability'!$B$12:$B$52,0))</f>
        <v>3</v>
      </c>
      <c r="BG24" s="386" t="n">
        <f aca="false">BF24/$BF$7</f>
        <v>0.0483870967741936</v>
      </c>
      <c r="BH24" s="392" t="n">
        <f aca="false">BG24^$X$4</f>
        <v>0.0226940473429585</v>
      </c>
    </row>
    <row r="25" customFormat="false" ht="15" hidden="false" customHeight="false" outlineLevel="0" collapsed="false">
      <c r="A25" s="39" t="s">
        <v>123</v>
      </c>
      <c r="B25" s="39" t="s">
        <v>40</v>
      </c>
      <c r="C25" s="372"/>
      <c r="D25" s="39" t="s">
        <v>577</v>
      </c>
      <c r="E25" s="39"/>
      <c r="F25" s="39" t="str">
        <f aca="false">INDEX('Unique Asset List'!$D$4:$D$59,MATCH(B25,_CompoundList,0))</f>
        <v>Ph3</v>
      </c>
      <c r="G25" s="373" t="n">
        <v>0</v>
      </c>
      <c r="H25" s="39" t="n">
        <v>2018</v>
      </c>
      <c r="I25" s="39" t="n">
        <v>6</v>
      </c>
      <c r="J25" s="374" t="n">
        <f aca="false">INDEX(PTRS!$D$6:$D$12,MATCH('2'!$F25,PTRS!$B$6:$B$12,0))</f>
        <v>0.585</v>
      </c>
      <c r="K25" s="186" t="n">
        <f aca="false">INDEX('Unique Asset List'!$I$4:$R$59,MATCH($B25,'Unique Asset List'!$B$4:$B$59,0),MATCH(K$8,'Unique Asset List'!$I$3:$R$3,0))</f>
        <v>0</v>
      </c>
      <c r="L25" s="186" t="n">
        <f aca="false">INDEX('Unique Asset List'!$I$4:$R$59,MATCH($B25,'Unique Asset List'!$B$4:$B$59,0),MATCH(L$8,'Unique Asset List'!$I$3:$R$3,0))</f>
        <v>1</v>
      </c>
      <c r="M25" s="186" t="n">
        <v>0.4095</v>
      </c>
      <c r="N25" s="186" t="n">
        <f aca="false">INDEX('Unique Asset List'!$I$4:$R$59,MATCH($B25,'Unique Asset List'!$B$4:$B$59,0),MATCH(N$8,'Unique Asset List'!$I$3:$R$3,0))</f>
        <v>0.4</v>
      </c>
      <c r="O25" s="186" t="n">
        <f aca="false">INDEX('Unique Asset List'!$I$4:$R$59,MATCH($B25,'Unique Asset List'!$B$4:$B$59,0),MATCH(O$8,'Unique Asset List'!$I$3:$R$3,0))</f>
        <v>0</v>
      </c>
      <c r="P25" s="186" t="n">
        <f aca="false">INDEX('Unique Asset List'!$I$4:$R$59,MATCH($B25,'Unique Asset List'!$B$4:$B$59,0),MATCH(P$8,'Unique Asset List'!$I$3:$R$3,0))</f>
        <v>1</v>
      </c>
      <c r="Q25" s="186" t="n">
        <f aca="false">INDEX('Unique Asset List'!$I$4:$R$59,MATCH($B25,'Unique Asset List'!$B$4:$B$59,0),MATCH(Q$8,'Unique Asset List'!$I$3:$R$3,0))</f>
        <v>0</v>
      </c>
      <c r="R25" s="186" t="n">
        <f aca="false">INDEX('Unique Asset List'!$I$4:$R$59,MATCH($B25,'Unique Asset List'!$B$4:$B$59,0),MATCH(R$8,'Unique Asset List'!$I$3:$R$3,0))</f>
        <v>1</v>
      </c>
      <c r="S25" s="186" t="n">
        <f aca="false">INDEX('Unique Asset List'!$I$4:$R$59,MATCH($B25,'Unique Asset List'!$B$4:$B$59,0),MATCH(S$8,'Unique Asset List'!$I$3:$R$3,0))</f>
        <v>0</v>
      </c>
      <c r="T25" s="186"/>
      <c r="U25" s="186" t="n">
        <f aca="false">BE25/$BE$7</f>
        <v>1</v>
      </c>
      <c r="V25" s="186" t="n">
        <v>1</v>
      </c>
      <c r="W25" s="39" t="str">
        <f aca="false">INDEX('Unique Asset List'!$C$4:$C$76,MATCH($B25,'Unique Asset List'!$B$4:$B$76,0))</f>
        <v>OX2</v>
      </c>
      <c r="X25" s="39" t="n">
        <f aca="false">INDEX('Unique Asset List'!$AC$4:$AI$100,MATCH($B25,'Unique Asset List'!$B$4:$B$100,0),MATCH($C$1,'Unique Asset List'!$AC$3:$AI$3,0))</f>
        <v>2024</v>
      </c>
      <c r="Y25" s="39" t="n">
        <f aca="false">INDEX('Unique Asset List'!$AJ$4:$AP$100,MATCH($B25,'Unique Asset List'!$B$4:$B$100,0),MATCH($C$1,'Unique Asset List'!$AJ$3:$AP$3,0))</f>
        <v>11</v>
      </c>
      <c r="Z25" s="39" t="n">
        <f aca="false">INDEX('Unique Asset List'!$AX$4:$BD$100,MATCH($B25,'Unique Asset List'!$B$4:$B$100,0),MATCH($C$1,'Unique Asset List'!$AX$3:$BD$3,0))</f>
        <v>2034</v>
      </c>
      <c r="AA25" s="39" t="n">
        <f aca="false">INDEX('Unique Asset List'!$BE$4:$BK$100,MATCH($B25,'Unique Asset List'!$B$4:$B$100,0),MATCH($C$1,'Unique Asset List'!$BE$3:$BK$3,0))</f>
        <v>10</v>
      </c>
      <c r="AB25" s="375" t="n">
        <f aca="false">INDEX('DE-Efficacy Acceptability'!$C$12:$C$52,MATCH('2'!$B25,'DE-Efficacy Acceptability'!$B$12:$B$52,0))</f>
        <v>2.0931128</v>
      </c>
      <c r="AC25" s="375" t="n">
        <f aca="false">INDEX('DE-Efficacy Acceptability'!$E$12:$E$52,MATCH('2'!$B25,'DE-Efficacy Acceptability'!$B$12:$B$52,0))</f>
        <v>1.0107268</v>
      </c>
      <c r="AD25" s="375" t="n">
        <f aca="false">INDEX('DE-Efficacy Acceptability'!$F$12:$F$52,MATCH('2'!$B25,'DE-Efficacy Acceptability'!$B$12:$B$52,0))</f>
        <v>0.38188783578</v>
      </c>
      <c r="AE25" s="376" t="n">
        <f aca="false">INDEX('Unique Asset List'!$CN$4:$CT$100,MATCH($B25,'Unique Asset List'!$B$4:$B$100,0),MATCH($C$1,'Unique Asset List'!$CN$3:$CT$3,0))</f>
        <v>0.2</v>
      </c>
      <c r="AF25" s="376" t="n">
        <f aca="false">INDEX('Unique Asset List'!$CU$4:$DA$100,MATCH($B25,'Unique Asset List'!$B$4:$B$100,0),MATCH($C$1,'Unique Asset List'!$CU$3:$DA$3,0))</f>
        <v>0.3</v>
      </c>
      <c r="AG25" s="376" t="n">
        <f aca="false">INDEX('Unique Asset List'!$BZ$4:$CF$100,MATCH($B25,'Unique Asset List'!$B$4:$B$100,0),MATCH($C$1,'Unique Asset List'!$BZ$3:$CF$3,0))</f>
        <v>0.2</v>
      </c>
      <c r="AH25" s="376" t="n">
        <f aca="false">INDEX('Unique Asset List'!$CG$4:$CM$100,MATCH($B25,'Unique Asset List'!$B$4:$B$100,0),MATCH($C$1,'Unique Asset List'!$CG$3:$CM$3,0))</f>
        <v>0.3</v>
      </c>
      <c r="AI25" s="377" t="n">
        <v>0.961879633498678</v>
      </c>
      <c r="AJ25" s="376" t="n">
        <f aca="false">INDEX('Unique Asset List'!$BL$4:$BR$100,MATCH($B25,'Unique Asset List'!$B$4:$B$100,0),MATCH($C$1,'Unique Asset List'!$BL$3:$BR$3,0))</f>
        <v>2.26121055381926</v>
      </c>
      <c r="AK25" s="376" t="n">
        <f aca="false">INDEX('Unique Asset List'!$BS$4:$BY$100,MATCH($B25,'Unique Asset List'!$B$4:$B$100,0),MATCH($C$1,'Unique Asset List'!$BS$3:$BY$3,0))</f>
        <v>-1.74756826751033</v>
      </c>
      <c r="AL25" s="39" t="n">
        <v>169</v>
      </c>
      <c r="AM25" s="378" t="n">
        <f aca="false">INDEX(Simulation!$B$6:$H$6,MATCH($A25,Simulation!$B$1:$H$1,0))*(1+AN25)^((DATE(X25,Y25,15)-DATE(2017,1,15))/365.5)</f>
        <v>3.5</v>
      </c>
      <c r="AN25" s="379" t="n">
        <v>0</v>
      </c>
      <c r="AO25" s="380" t="n">
        <v>0.1</v>
      </c>
      <c r="AP25" s="377" t="n">
        <v>0.82</v>
      </c>
      <c r="AQ25" s="379" t="n">
        <v>0</v>
      </c>
      <c r="AR25" s="377" t="n">
        <f aca="false">AP25</f>
        <v>0.82</v>
      </c>
      <c r="AS25" s="381" t="n">
        <v>1</v>
      </c>
      <c r="AT25" s="382" t="n">
        <f aca="false">INDEX('Unique Asset List'!S$4:S$59,MATCH($B25,_CompoundList,0))</f>
        <v>0</v>
      </c>
      <c r="AU25" s="382" t="n">
        <f aca="false">INDEX('Unique Asset List'!T$4:T$59,MATCH($B25,_CompoundList,0))</f>
        <v>1</v>
      </c>
      <c r="AV25" s="382" t="n">
        <f aca="false">INDEX('Unique Asset List'!U$4:U$59,MATCH($B25,_CompoundList,0))</f>
        <v>0</v>
      </c>
      <c r="AW25" s="382" t="n">
        <f aca="false">INDEX('Unique Asset List'!V$4:V$59,MATCH($B25,_CompoundList,0))</f>
        <v>1</v>
      </c>
      <c r="AX25" s="382" t="n">
        <f aca="false">INDEX('Unique Asset List'!W$4:W$59,MATCH($B25,_CompoundList,0))</f>
        <v>0</v>
      </c>
      <c r="AY25" s="382" t="n">
        <f aca="false">INDEX('Unique Asset List'!X$4:X$59,MATCH($B25,_CompoundList,0))</f>
        <v>1</v>
      </c>
      <c r="AZ25" s="382" t="n">
        <f aca="false">INDEX('Unique Asset List'!Y$4:Y$59,MATCH($B25,_CompoundList,0))</f>
        <v>0</v>
      </c>
      <c r="BA25" s="382" t="n">
        <f aca="false">INDEX('Unique Asset List'!Z$4:Z$59,MATCH($B25,_CompoundList,0))</f>
        <v>0</v>
      </c>
      <c r="BB25" s="382" t="n">
        <f aca="false">INDEX('Unique Asset List'!AA$4:AA$59,MATCH($B25,_CompoundList,0))</f>
        <v>0</v>
      </c>
      <c r="BC25" s="382" t="n">
        <f aca="false">INDEX('Unique Asset List'!AB$4:AB$59,MATCH($B25,_CompoundList,0))</f>
        <v>1</v>
      </c>
      <c r="BD25" s="382" t="n">
        <f aca="false">INDEX('Unique Asset List'!$A$4:$A$76,MATCH(B25,'Unique Asset List'!$B$4:$B$76,0))</f>
        <v>39</v>
      </c>
      <c r="BE25" s="386" t="n">
        <f aca="false">IF(C25="",BH25/$BH$7,0)</f>
        <v>0.0489143891768403</v>
      </c>
      <c r="BF25" s="391" t="n">
        <f aca="false">INDEX('DE-Efficacy Acceptability'!$G$12:$G$52,MATCH('2'!$B25,'DE-Efficacy Acceptability'!$B$12:$B$52,0))</f>
        <v>3</v>
      </c>
      <c r="BG25" s="386" t="n">
        <f aca="false">BF25/$BF$7</f>
        <v>0.0483870967741936</v>
      </c>
      <c r="BH25" s="392" t="n">
        <f aca="false">BG25^$X$4</f>
        <v>0.0226940473429585</v>
      </c>
    </row>
    <row r="26" customFormat="false" ht="15" hidden="false" customHeight="false" outlineLevel="0" collapsed="false">
      <c r="A26" s="39" t="s">
        <v>123</v>
      </c>
      <c r="B26" s="39" t="s">
        <v>28</v>
      </c>
      <c r="C26" s="372"/>
      <c r="D26" s="39" t="s">
        <v>617</v>
      </c>
      <c r="E26" s="39"/>
      <c r="F26" s="39" t="str">
        <f aca="false">INDEX('Unique Asset List'!$D$4:$D$59,MATCH(B26,_CompoundList,0))</f>
        <v>Ph2a</v>
      </c>
      <c r="G26" s="373" t="n">
        <v>0</v>
      </c>
      <c r="H26" s="39" t="n">
        <v>2018</v>
      </c>
      <c r="I26" s="39" t="n">
        <v>6</v>
      </c>
      <c r="J26" s="374" t="n">
        <f aca="false">INDEX(PTRS!$D$6:$D$12,MATCH('2'!$F26,PTRS!$B$6:$B$12,0))</f>
        <v>0.1638</v>
      </c>
      <c r="K26" s="186" t="n">
        <f aca="false">INDEX('Unique Asset List'!$I$4:$R$59,MATCH($B26,'Unique Asset List'!$B$4:$B$59,0),MATCH(K$8,'Unique Asset List'!$I$3:$R$3,0))</f>
        <v>0</v>
      </c>
      <c r="L26" s="186" t="n">
        <f aca="false">INDEX('Unique Asset List'!$I$4:$R$59,MATCH($B26,'Unique Asset List'!$B$4:$B$59,0),MATCH(L$8,'Unique Asset List'!$I$3:$R$3,0))</f>
        <v>0</v>
      </c>
      <c r="M26" s="186" t="n">
        <v>0.1638</v>
      </c>
      <c r="N26" s="186" t="n">
        <f aca="false">INDEX('Unique Asset List'!$I$4:$R$59,MATCH($B26,'Unique Asset List'!$B$4:$B$59,0),MATCH(N$8,'Unique Asset List'!$I$3:$R$3,0))</f>
        <v>0.1638</v>
      </c>
      <c r="O26" s="186" t="n">
        <f aca="false">INDEX('Unique Asset List'!$I$4:$R$59,MATCH($B26,'Unique Asset List'!$B$4:$B$59,0),MATCH(O$8,'Unique Asset List'!$I$3:$R$3,0))</f>
        <v>0.1638</v>
      </c>
      <c r="P26" s="186" t="n">
        <f aca="false">INDEX('Unique Asset List'!$I$4:$R$59,MATCH($B26,'Unique Asset List'!$B$4:$B$59,0),MATCH(P$8,'Unique Asset List'!$I$3:$R$3,0))</f>
        <v>0.1638</v>
      </c>
      <c r="Q26" s="186" t="n">
        <f aca="false">INDEX('Unique Asset List'!$I$4:$R$59,MATCH($B26,'Unique Asset List'!$B$4:$B$59,0),MATCH(Q$8,'Unique Asset List'!$I$3:$R$3,0))</f>
        <v>0.1638</v>
      </c>
      <c r="R26" s="186" t="n">
        <f aca="false">INDEX('Unique Asset List'!$I$4:$R$59,MATCH($B26,'Unique Asset List'!$B$4:$B$59,0),MATCH(R$8,'Unique Asset List'!$I$3:$R$3,0))</f>
        <v>0.1638</v>
      </c>
      <c r="S26" s="186" t="n">
        <f aca="false">INDEX('Unique Asset List'!$I$4:$R$59,MATCH($B26,'Unique Asset List'!$B$4:$B$59,0),MATCH(S$8,'Unique Asset List'!$I$3:$R$3,0))</f>
        <v>1</v>
      </c>
      <c r="T26" s="186"/>
      <c r="U26" s="186" t="n">
        <f aca="false">BE26/$BE$7</f>
        <v>1</v>
      </c>
      <c r="V26" s="186" t="n">
        <v>1</v>
      </c>
      <c r="W26" s="39" t="str">
        <f aca="false">INDEX('Unique Asset List'!$C$4:$C$76,MATCH($B26,'Unique Asset List'!$B$4:$B$76,0))</f>
        <v>AMPA</v>
      </c>
      <c r="X26" s="39" t="n">
        <f aca="false">INDEX('Unique Asset List'!$AC$4:$AI$100,MATCH($B26,'Unique Asset List'!$B$4:$B$100,0),MATCH($C$1,'Unique Asset List'!$AC$3:$AI$3,0))</f>
        <v>2024</v>
      </c>
      <c r="Y26" s="39" t="n">
        <f aca="false">INDEX('Unique Asset List'!$AJ$4:$AP$100,MATCH($B26,'Unique Asset List'!$B$4:$B$100,0),MATCH($C$1,'Unique Asset List'!$AJ$3:$AP$3,0))</f>
        <v>6</v>
      </c>
      <c r="Z26" s="39" t="n">
        <f aca="false">INDEX('Unique Asset List'!$AX$4:$BD$100,MATCH($B26,'Unique Asset List'!$B$4:$B$100,0),MATCH($C$1,'Unique Asset List'!$AX$3:$BD$3,0))</f>
        <v>2034</v>
      </c>
      <c r="AA26" s="39" t="n">
        <f aca="false">INDEX('Unique Asset List'!$BE$4:$BK$100,MATCH($B26,'Unique Asset List'!$B$4:$B$100,0),MATCH($C$1,'Unique Asset List'!$BE$3:$BK$3,0))</f>
        <v>6</v>
      </c>
      <c r="AB26" s="375" t="n">
        <f aca="false">INDEX('DE-Efficacy Acceptability'!$C$12:$C$52,MATCH('2'!$B26,'DE-Efficacy Acceptability'!$B$12:$B$52,0))</f>
        <v>2.0976088</v>
      </c>
      <c r="AC26" s="375" t="n">
        <f aca="false">INDEX('DE-Efficacy Acceptability'!$E$12:$E$52,MATCH('2'!$B26,'DE-Efficacy Acceptability'!$B$12:$B$52,0))</f>
        <v>0.8726517</v>
      </c>
      <c r="AD26" s="375" t="n">
        <f aca="false">INDEX('DE-Efficacy Acceptability'!$F$12:$F$52,MATCH('2'!$B26,'DE-Efficacy Acceptability'!$B$12:$B$52,0))</f>
        <v>0.27200663578</v>
      </c>
      <c r="AE26" s="376" t="n">
        <f aca="false">INDEX('Unique Asset List'!$CN$4:$CT$100,MATCH($B26,'Unique Asset List'!$B$4:$B$100,0),MATCH($C$1,'Unique Asset List'!$CN$3:$CT$3,0))</f>
        <v>0.2</v>
      </c>
      <c r="AF26" s="376" t="n">
        <f aca="false">INDEX('Unique Asset List'!$CU$4:$DA$100,MATCH($B26,'Unique Asset List'!$B$4:$B$100,0),MATCH($C$1,'Unique Asset List'!$CU$3:$DA$3,0))</f>
        <v>0.3</v>
      </c>
      <c r="AG26" s="376" t="n">
        <f aca="false">INDEX('Unique Asset List'!$BZ$4:$CF$100,MATCH($B26,'Unique Asset List'!$B$4:$B$100,0),MATCH($C$1,'Unique Asset List'!$BZ$3:$CF$3,0))</f>
        <v>0.2</v>
      </c>
      <c r="AH26" s="376" t="n">
        <f aca="false">INDEX('Unique Asset List'!$CG$4:$CM$100,MATCH($B26,'Unique Asset List'!$B$4:$B$100,0),MATCH($C$1,'Unique Asset List'!$CG$3:$CM$3,0))</f>
        <v>0.3</v>
      </c>
      <c r="AI26" s="377" t="n">
        <v>0.961879633498678</v>
      </c>
      <c r="AJ26" s="376" t="n">
        <f aca="false">INDEX('Unique Asset List'!$BL$4:$BR$100,MATCH($B26,'Unique Asset List'!$B$4:$B$100,0),MATCH($C$1,'Unique Asset List'!$BL$3:$BR$3,0))</f>
        <v>2.26121055381926</v>
      </c>
      <c r="AK26" s="376" t="n">
        <f aca="false">INDEX('Unique Asset List'!$BS$4:$BY$100,MATCH($B26,'Unique Asset List'!$B$4:$B$100,0),MATCH($C$1,'Unique Asset List'!$BS$3:$BY$3,0))</f>
        <v>-1.74756826751033</v>
      </c>
      <c r="AL26" s="39" t="n">
        <v>169</v>
      </c>
      <c r="AM26" s="378" t="n">
        <f aca="false">INDEX(Simulation!$B$6:$H$6,MATCH($A26,Simulation!$B$1:$H$1,0))*(1+AN26)^((DATE(X26,Y26,15)-DATE(2017,1,15))/365.5)</f>
        <v>3.5</v>
      </c>
      <c r="AN26" s="379" t="n">
        <v>0</v>
      </c>
      <c r="AO26" s="380" t="n">
        <v>0.1</v>
      </c>
      <c r="AP26" s="377" t="n">
        <v>0.82</v>
      </c>
      <c r="AQ26" s="379" t="n">
        <v>0</v>
      </c>
      <c r="AR26" s="377" t="n">
        <f aca="false">AP26</f>
        <v>0.82</v>
      </c>
      <c r="AS26" s="381" t="n">
        <v>1</v>
      </c>
      <c r="AT26" s="382" t="n">
        <f aca="false">INDEX('Unique Asset List'!S$4:S$59,MATCH($B26,_CompoundList,0))</f>
        <v>0</v>
      </c>
      <c r="AU26" s="382" t="n">
        <f aca="false">INDEX('Unique Asset List'!T$4:T$59,MATCH($B26,_CompoundList,0))</f>
        <v>0</v>
      </c>
      <c r="AV26" s="382" t="n">
        <f aca="false">INDEX('Unique Asset List'!U$4:U$59,MATCH($B26,_CompoundList,0))</f>
        <v>0</v>
      </c>
      <c r="AW26" s="382" t="n">
        <f aca="false">INDEX('Unique Asset List'!V$4:V$59,MATCH($B26,_CompoundList,0))</f>
        <v>0</v>
      </c>
      <c r="AX26" s="382" t="n">
        <f aca="false">INDEX('Unique Asset List'!W$4:W$59,MATCH($B26,_CompoundList,0))</f>
        <v>0</v>
      </c>
      <c r="AY26" s="382" t="n">
        <f aca="false">INDEX('Unique Asset List'!X$4:X$59,MATCH($B26,_CompoundList,0))</f>
        <v>1</v>
      </c>
      <c r="AZ26" s="382" t="n">
        <f aca="false">INDEX('Unique Asset List'!Y$4:Y$59,MATCH($B26,_CompoundList,0))</f>
        <v>0</v>
      </c>
      <c r="BA26" s="382" t="n">
        <f aca="false">INDEX('Unique Asset List'!Z$4:Z$59,MATCH($B26,_CompoundList,0))</f>
        <v>1</v>
      </c>
      <c r="BB26" s="382" t="n">
        <f aca="false">INDEX('Unique Asset List'!AA$4:AA$59,MATCH($B26,_CompoundList,0))</f>
        <v>1</v>
      </c>
      <c r="BC26" s="382" t="n">
        <f aca="false">INDEX('Unique Asset List'!AB$4:AB$59,MATCH($B26,_CompoundList,0))</f>
        <v>1</v>
      </c>
      <c r="BD26" s="382" t="n">
        <f aca="false">INDEX('Unique Asset List'!$A$4:$A$76,MATCH(B26,'Unique Asset List'!$B$4:$B$76,0))</f>
        <v>37</v>
      </c>
      <c r="BE26" s="386" t="n">
        <f aca="false">IF(C26="",BH26/$BH$7,0)</f>
        <v>0.0489143891768403</v>
      </c>
      <c r="BF26" s="391" t="n">
        <f aca="false">INDEX('DE-Efficacy Acceptability'!$G$12:$G$52,MATCH('2'!$B26,'DE-Efficacy Acceptability'!$B$12:$B$52,0))</f>
        <v>3</v>
      </c>
      <c r="BG26" s="386" t="n">
        <f aca="false">BF26/$BF$7</f>
        <v>0.0483870967741936</v>
      </c>
      <c r="BH26" s="392" t="n">
        <f aca="false">BG26^$X$4</f>
        <v>0.0226940473429585</v>
      </c>
    </row>
    <row r="27" customFormat="false" ht="15" hidden="false" customHeight="false" outlineLevel="0" collapsed="false">
      <c r="A27" s="39" t="s">
        <v>123</v>
      </c>
      <c r="B27" s="39" t="s">
        <v>39</v>
      </c>
      <c r="C27" s="372"/>
      <c r="D27" s="39" t="s">
        <v>577</v>
      </c>
      <c r="E27" s="39"/>
      <c r="F27" s="39" t="str">
        <f aca="false">INDEX('Unique Asset List'!$D$4:$D$59,MATCH(B27,_CompoundList,0))</f>
        <v>Ph3</v>
      </c>
      <c r="G27" s="373" t="n">
        <v>0</v>
      </c>
      <c r="H27" s="39" t="n">
        <v>2018</v>
      </c>
      <c r="I27" s="39" t="n">
        <v>6</v>
      </c>
      <c r="J27" s="374" t="n">
        <f aca="false">INDEX(PTRS!$D$6:$D$12,MATCH('2'!$F27,PTRS!$B$6:$B$12,0))</f>
        <v>0.585</v>
      </c>
      <c r="K27" s="186" t="n">
        <f aca="false">INDEX('Unique Asset List'!$I$4:$R$59,MATCH($B27,'Unique Asset List'!$B$4:$B$59,0),MATCH(K$8,'Unique Asset List'!$I$3:$R$3,0))</f>
        <v>0</v>
      </c>
      <c r="L27" s="186" t="n">
        <f aca="false">INDEX('Unique Asset List'!$I$4:$R$59,MATCH($B27,'Unique Asset List'!$B$4:$B$59,0),MATCH(L$8,'Unique Asset List'!$I$3:$R$3,0))</f>
        <v>0</v>
      </c>
      <c r="M27" s="186" t="n">
        <v>0</v>
      </c>
      <c r="N27" s="186" t="n">
        <f aca="false">INDEX('Unique Asset List'!$I$4:$R$59,MATCH($B27,'Unique Asset List'!$B$4:$B$59,0),MATCH(N$8,'Unique Asset List'!$I$3:$R$3,0))</f>
        <v>0.164</v>
      </c>
      <c r="O27" s="186" t="n">
        <f aca="false">INDEX('Unique Asset List'!$I$4:$R$59,MATCH($B27,'Unique Asset List'!$B$4:$B$59,0),MATCH(O$8,'Unique Asset List'!$I$3:$R$3,0))</f>
        <v>0.164</v>
      </c>
      <c r="P27" s="186" t="n">
        <f aca="false">INDEX('Unique Asset List'!$I$4:$R$59,MATCH($B27,'Unique Asset List'!$B$4:$B$59,0),MATCH(P$8,'Unique Asset List'!$I$3:$R$3,0))</f>
        <v>0.164</v>
      </c>
      <c r="Q27" s="186" t="n">
        <f aca="false">INDEX('Unique Asset List'!$I$4:$R$59,MATCH($B27,'Unique Asset List'!$B$4:$B$59,0),MATCH(Q$8,'Unique Asset List'!$I$3:$R$3,0))</f>
        <v>0.164</v>
      </c>
      <c r="R27" s="186" t="n">
        <f aca="false">INDEX('Unique Asset List'!$I$4:$R$59,MATCH($B27,'Unique Asset List'!$B$4:$B$59,0),MATCH(R$8,'Unique Asset List'!$I$3:$R$3,0))</f>
        <v>0.164</v>
      </c>
      <c r="S27" s="186" t="n">
        <f aca="false">INDEX('Unique Asset List'!$I$4:$R$59,MATCH($B27,'Unique Asset List'!$B$4:$B$59,0),MATCH(S$8,'Unique Asset List'!$I$3:$R$3,0))</f>
        <v>0</v>
      </c>
      <c r="T27" s="186"/>
      <c r="U27" s="186" t="n">
        <f aca="false">BE27/$BE$7</f>
        <v>1</v>
      </c>
      <c r="V27" s="186" t="n">
        <v>0.69</v>
      </c>
      <c r="W27" s="39" t="str">
        <f aca="false">INDEX('Unique Asset List'!$C$4:$C$76,MATCH($B27,'Unique Asset List'!$B$4:$B$76,0))</f>
        <v>NMDA</v>
      </c>
      <c r="X27" s="39" t="n">
        <f aca="false">INDEX('Unique Asset List'!$AC$4:$AI$100,MATCH($B27,'Unique Asset List'!$B$4:$B$100,0),MATCH($C$1,'Unique Asset List'!$AC$3:$AI$3,0))</f>
        <v>2026</v>
      </c>
      <c r="Y27" s="39" t="n">
        <f aca="false">INDEX('Unique Asset List'!$AJ$4:$AP$100,MATCH($B27,'Unique Asset List'!$B$4:$B$100,0),MATCH($C$1,'Unique Asset List'!$AJ$3:$AP$3,0))</f>
        <v>9</v>
      </c>
      <c r="Z27" s="39" t="n">
        <f aca="false">INDEX('Unique Asset List'!$AX$4:$BD$100,MATCH($B27,'Unique Asset List'!$B$4:$B$100,0),MATCH($C$1,'Unique Asset List'!$AX$3:$BD$3,0))</f>
        <v>2046</v>
      </c>
      <c r="AA27" s="39" t="n">
        <f aca="false">INDEX('Unique Asset List'!$BE$4:$BK$100,MATCH($B27,'Unique Asset List'!$B$4:$B$100,0),MATCH($C$1,'Unique Asset List'!$BE$3:$BK$3,0))</f>
        <v>9</v>
      </c>
      <c r="AB27" s="375" t="n">
        <f aca="false">INDEX('DE-Efficacy Acceptability'!$C$12:$C$52,MATCH('2'!$B27,'DE-Efficacy Acceptability'!$B$12:$B$52,0))</f>
        <v>2.4130594</v>
      </c>
      <c r="AC27" s="375" t="n">
        <f aca="false">INDEX('DE-Efficacy Acceptability'!$E$12:$E$52,MATCH('2'!$B27,'DE-Efficacy Acceptability'!$B$12:$B$52,0))</f>
        <v>1.0713935</v>
      </c>
      <c r="AD27" s="375" t="n">
        <f aca="false">INDEX('DE-Efficacy Acceptability'!$F$12:$F$52,MATCH('2'!$B27,'DE-Efficacy Acceptability'!$B$12:$B$52,0))</f>
        <v>0.38188783578</v>
      </c>
      <c r="AE27" s="376" t="n">
        <f aca="false">INDEX('Unique Asset List'!$CN$4:$CT$100,MATCH($B27,'Unique Asset List'!$B$4:$B$100,0),MATCH($C$1,'Unique Asset List'!$CN$3:$CT$3,0))</f>
        <v>0.27</v>
      </c>
      <c r="AF27" s="376" t="n">
        <f aca="false">INDEX('Unique Asset List'!$CU$4:$DA$100,MATCH($B27,'Unique Asset List'!$B$4:$B$100,0),MATCH($C$1,'Unique Asset List'!$CU$3:$DA$3,0))</f>
        <v>0.23</v>
      </c>
      <c r="AG27" s="376" t="n">
        <f aca="false">INDEX('Unique Asset List'!$BZ$4:$CF$100,MATCH($B27,'Unique Asset List'!$B$4:$B$100,0),MATCH($C$1,'Unique Asset List'!$BZ$3:$CF$3,0))</f>
        <v>0.27</v>
      </c>
      <c r="AH27" s="376" t="n">
        <f aca="false">INDEX('Unique Asset List'!$CG$4:$CM$100,MATCH($B27,'Unique Asset List'!$B$4:$B$100,0),MATCH($C$1,'Unique Asset List'!$CG$3:$CM$3,0))</f>
        <v>0.23</v>
      </c>
      <c r="AI27" s="377" t="n">
        <v>0.961879633498678</v>
      </c>
      <c r="AJ27" s="376" t="n">
        <f aca="false">INDEX('Unique Asset List'!$BL$4:$BR$100,MATCH($B27,'Unique Asset List'!$B$4:$B$100,0),MATCH($C$1,'Unique Asset List'!$BL$3:$BR$3,0))</f>
        <v>2.26121055381926</v>
      </c>
      <c r="AK27" s="376" t="n">
        <f aca="false">INDEX('Unique Asset List'!$BS$4:$BY$100,MATCH($B27,'Unique Asset List'!$B$4:$B$100,0),MATCH($C$1,'Unique Asset List'!$BS$3:$BY$3,0))</f>
        <v>-1.74756826751033</v>
      </c>
      <c r="AL27" s="259" t="n">
        <f aca="false">177.567567567568-28</f>
        <v>149.567567567568</v>
      </c>
      <c r="AM27" s="378" t="n">
        <f aca="false">AM21*0.8</f>
        <v>38.8084602739726</v>
      </c>
      <c r="AN27" s="379" t="n">
        <v>0</v>
      </c>
      <c r="AO27" s="380" t="n">
        <v>0.1</v>
      </c>
      <c r="AP27" s="377" t="n">
        <v>0.82</v>
      </c>
      <c r="AQ27" s="379" t="n">
        <v>0</v>
      </c>
      <c r="AR27" s="377" t="n">
        <f aca="false">AP27</f>
        <v>0.82</v>
      </c>
      <c r="AS27" s="381" t="n">
        <f aca="false">AS21</f>
        <v>0.323403835616438</v>
      </c>
      <c r="AT27" s="382" t="n">
        <f aca="false">INDEX('Unique Asset List'!S$4:S$59,MATCH($B27,_CompoundList,0))</f>
        <v>0</v>
      </c>
      <c r="AU27" s="382" t="n">
        <f aca="false">INDEX('Unique Asset List'!T$4:T$59,MATCH($B27,_CompoundList,0))</f>
        <v>0</v>
      </c>
      <c r="AV27" s="382" t="n">
        <f aca="false">INDEX('Unique Asset List'!U$4:U$59,MATCH($B27,_CompoundList,0))</f>
        <v>0</v>
      </c>
      <c r="AW27" s="382" t="n">
        <f aca="false">INDEX('Unique Asset List'!V$4:V$59,MATCH($B27,_CompoundList,0))</f>
        <v>0</v>
      </c>
      <c r="AX27" s="382" t="n">
        <f aca="false">INDEX('Unique Asset List'!W$4:W$59,MATCH($B27,_CompoundList,0))</f>
        <v>0</v>
      </c>
      <c r="AY27" s="382" t="n">
        <f aca="false">INDEX('Unique Asset List'!X$4:X$59,MATCH($B27,_CompoundList,0))</f>
        <v>0</v>
      </c>
      <c r="AZ27" s="382" t="n">
        <f aca="false">INDEX('Unique Asset List'!Y$4:Y$59,MATCH($B27,_CompoundList,0))</f>
        <v>0</v>
      </c>
      <c r="BA27" s="382" t="n">
        <f aca="false">INDEX('Unique Asset List'!Z$4:Z$59,MATCH($B27,_CompoundList,0))</f>
        <v>0</v>
      </c>
      <c r="BB27" s="382" t="n">
        <f aca="false">INDEX('Unique Asset List'!AA$4:AA$59,MATCH($B27,_CompoundList,0))</f>
        <v>0</v>
      </c>
      <c r="BC27" s="382" t="n">
        <f aca="false">INDEX('Unique Asset List'!AB$4:AB$59,MATCH($B27,_CompoundList,0))</f>
        <v>1</v>
      </c>
      <c r="BD27" s="382" t="n">
        <f aca="false">INDEX('Unique Asset List'!$A$4:$A$76,MATCH(B27,'Unique Asset List'!$B$4:$B$76,0))</f>
        <v>9</v>
      </c>
      <c r="BE27" s="386" t="n">
        <f aca="false">IF(C27="",BH27/$BH$7,0)</f>
        <v>0.0489143891768403</v>
      </c>
      <c r="BF27" s="391" t="n">
        <f aca="false">INDEX('DE-Efficacy Acceptability'!$G$12:$G$52,MATCH('2'!$B27,'DE-Efficacy Acceptability'!$B$12:$B$52,0))</f>
        <v>3</v>
      </c>
      <c r="BG27" s="386" t="n">
        <f aca="false">BF27/$BF$7</f>
        <v>0.0483870967741936</v>
      </c>
      <c r="BH27" s="392" t="n">
        <f aca="false">BG27^$X$4</f>
        <v>0.0226940473429585</v>
      </c>
    </row>
    <row r="28" customFormat="false" ht="15" hidden="false" customHeight="false" outlineLevel="0" collapsed="false">
      <c r="A28" s="39" t="s">
        <v>123</v>
      </c>
      <c r="B28" s="39" t="s">
        <v>41</v>
      </c>
      <c r="C28" s="372"/>
      <c r="D28" s="39" t="s">
        <v>577</v>
      </c>
      <c r="E28" s="39"/>
      <c r="F28" s="39" t="str">
        <f aca="false">INDEX('Unique Asset List'!$D$4:$D$59,MATCH(B28,_CompoundList,0))</f>
        <v>Ph1</v>
      </c>
      <c r="G28" s="373" t="n">
        <v>0</v>
      </c>
      <c r="H28" s="39" t="n">
        <v>2018</v>
      </c>
      <c r="I28" s="39" t="n">
        <v>6</v>
      </c>
      <c r="J28" s="374" t="n">
        <f aca="false">INDEX(PTRS!$D$6:$D$12,MATCH('2'!$F28,PTRS!$B$6:$B$12,0))</f>
        <v>0.13923</v>
      </c>
      <c r="K28" s="186" t="n">
        <f aca="false">INDEX('Unique Asset List'!$I$4:$R$59,MATCH($B28,'Unique Asset List'!$B$4:$B$59,0),MATCH(K$8,'Unique Asset List'!$I$3:$R$3,0))</f>
        <v>0</v>
      </c>
      <c r="L28" s="186" t="n">
        <f aca="false">INDEX('Unique Asset List'!$I$4:$R$59,MATCH($B28,'Unique Asset List'!$B$4:$B$59,0),MATCH(L$8,'Unique Asset List'!$I$3:$R$3,0))</f>
        <v>0</v>
      </c>
      <c r="M28" s="186" t="n">
        <v>0.25</v>
      </c>
      <c r="N28" s="186" t="n">
        <f aca="false">INDEX('Unique Asset List'!$I$4:$R$59,MATCH($B28,'Unique Asset List'!$B$4:$B$59,0),MATCH(N$8,'Unique Asset List'!$I$3:$R$3,0))</f>
        <v>0.25</v>
      </c>
      <c r="O28" s="186" t="n">
        <f aca="false">INDEX('Unique Asset List'!$I$4:$R$59,MATCH($B28,'Unique Asset List'!$B$4:$B$59,0),MATCH(O$8,'Unique Asset List'!$I$3:$R$3,0))</f>
        <v>0.25</v>
      </c>
      <c r="P28" s="186" t="n">
        <f aca="false">INDEX('Unique Asset List'!$I$4:$R$59,MATCH($B28,'Unique Asset List'!$B$4:$B$59,0),MATCH(P$8,'Unique Asset List'!$I$3:$R$3,0))</f>
        <v>0.25</v>
      </c>
      <c r="Q28" s="186" t="n">
        <f aca="false">INDEX('Unique Asset List'!$I$4:$R$59,MATCH($B28,'Unique Asset List'!$B$4:$B$59,0),MATCH(Q$8,'Unique Asset List'!$I$3:$R$3,0))</f>
        <v>0.25</v>
      </c>
      <c r="R28" s="186" t="n">
        <f aca="false">INDEX('Unique Asset List'!$I$4:$R$59,MATCH($B28,'Unique Asset List'!$B$4:$B$59,0),MATCH(R$8,'Unique Asset List'!$I$3:$R$3,0))</f>
        <v>0.25</v>
      </c>
      <c r="S28" s="186" t="n">
        <f aca="false">INDEX('Unique Asset List'!$I$4:$R$59,MATCH($B28,'Unique Asset List'!$B$4:$B$59,0),MATCH(S$8,'Unique Asset List'!$I$3:$R$3,0))</f>
        <v>0</v>
      </c>
      <c r="T28" s="186"/>
      <c r="U28" s="186" t="n">
        <f aca="false">BE28/$BE$7</f>
        <v>1</v>
      </c>
      <c r="V28" s="186" t="n">
        <v>1</v>
      </c>
      <c r="W28" s="39" t="str">
        <f aca="false">INDEX('Unique Asset List'!$C$4:$C$76,MATCH($B28,'Unique Asset List'!$B$4:$B$76,0))</f>
        <v>KOR</v>
      </c>
      <c r="X28" s="39" t="n">
        <f aca="false">INDEX('Unique Asset List'!$AC$4:$AI$100,MATCH($B28,'Unique Asset List'!$B$4:$B$100,0),MATCH($C$1,'Unique Asset List'!$AC$3:$AI$3,0))</f>
        <v>2027</v>
      </c>
      <c r="Y28" s="39" t="n">
        <f aca="false">INDEX('Unique Asset List'!$AJ$4:$AP$100,MATCH($B28,'Unique Asset List'!$B$4:$B$100,0),MATCH($C$1,'Unique Asset List'!$AJ$3:$AP$3,0))</f>
        <v>12</v>
      </c>
      <c r="Z28" s="39" t="n">
        <f aca="false">INDEX('Unique Asset List'!$AX$4:$BD$100,MATCH($B28,'Unique Asset List'!$B$4:$B$100,0),MATCH($C$1,'Unique Asset List'!$AX$3:$BD$3,0))</f>
        <v>2037</v>
      </c>
      <c r="AA28" s="39" t="n">
        <f aca="false">INDEX('Unique Asset List'!$BE$4:$BK$100,MATCH($B28,'Unique Asset List'!$B$4:$B$100,0),MATCH($C$1,'Unique Asset List'!$BE$3:$BK$3,0))</f>
        <v>12</v>
      </c>
      <c r="AB28" s="375" t="n">
        <f aca="false">INDEX('DE-Efficacy Acceptability'!$C$12:$C$52,MATCH('2'!$B28,'DE-Efficacy Acceptability'!$B$12:$B$52,0))</f>
        <v>1.9739688</v>
      </c>
      <c r="AC28" s="375" t="n">
        <f aca="false">INDEX('DE-Efficacy Acceptability'!$E$12:$E$52,MATCH('2'!$B28,'DE-Efficacy Acceptability'!$B$12:$B$52,0))</f>
        <v>1.0653444</v>
      </c>
      <c r="AD28" s="375" t="n">
        <f aca="false">INDEX('DE-Efficacy Acceptability'!$F$12:$F$52,MATCH('2'!$B28,'DE-Efficacy Acceptability'!$B$12:$B$52,0))</f>
        <v>0.38188783578</v>
      </c>
      <c r="AE28" s="376" t="n">
        <f aca="false">INDEX('Unique Asset List'!$CN$4:$CT$100,MATCH($B28,'Unique Asset List'!$B$4:$B$100,0),MATCH($C$1,'Unique Asset List'!$CN$3:$CT$3,0))</f>
        <v>0.2</v>
      </c>
      <c r="AF28" s="376" t="n">
        <f aca="false">INDEX('Unique Asset List'!$CU$4:$DA$100,MATCH($B28,'Unique Asset List'!$B$4:$B$100,0),MATCH($C$1,'Unique Asset List'!$CU$3:$DA$3,0))</f>
        <v>0.3</v>
      </c>
      <c r="AG28" s="376" t="n">
        <f aca="false">INDEX('Unique Asset List'!$BZ$4:$CF$100,MATCH($B28,'Unique Asset List'!$B$4:$B$100,0),MATCH($C$1,'Unique Asset List'!$BZ$3:$CF$3,0))</f>
        <v>0.2</v>
      </c>
      <c r="AH28" s="376" t="n">
        <f aca="false">INDEX('Unique Asset List'!$CG$4:$CM$100,MATCH($B28,'Unique Asset List'!$B$4:$B$100,0),MATCH($C$1,'Unique Asset List'!$CG$3:$CM$3,0))</f>
        <v>0.3</v>
      </c>
      <c r="AI28" s="377" t="n">
        <v>0.961879633498678</v>
      </c>
      <c r="AJ28" s="376" t="n">
        <f aca="false">INDEX('Unique Asset List'!$BL$4:$BR$100,MATCH($B28,'Unique Asset List'!$B$4:$B$100,0),MATCH($C$1,'Unique Asset List'!$BL$3:$BR$3,0))</f>
        <v>2.26121055381926</v>
      </c>
      <c r="AK28" s="376" t="n">
        <f aca="false">INDEX('Unique Asset List'!$BS$4:$BY$100,MATCH($B28,'Unique Asset List'!$B$4:$B$100,0),MATCH($C$1,'Unique Asset List'!$BS$3:$BY$3,0))</f>
        <v>-1.74756826751033</v>
      </c>
      <c r="AL28" s="39" t="n">
        <v>169</v>
      </c>
      <c r="AM28" s="378" t="n">
        <f aca="false">INDEX(Simulation!$B$6:$H$6,MATCH($A28,Simulation!$B$1:$H$1,0))*(1+AN28)^((DATE(X28,Y28,15)-DATE(2017,1,15))/365.5)</f>
        <v>3.5</v>
      </c>
      <c r="AN28" s="379" t="n">
        <v>0</v>
      </c>
      <c r="AO28" s="380" t="n">
        <v>0.1</v>
      </c>
      <c r="AP28" s="377" t="n">
        <v>0.82</v>
      </c>
      <c r="AQ28" s="379" t="n">
        <v>0</v>
      </c>
      <c r="AR28" s="377" t="n">
        <f aca="false">AP28</f>
        <v>0.82</v>
      </c>
      <c r="AS28" s="381" t="n">
        <v>1</v>
      </c>
      <c r="AT28" s="382" t="n">
        <f aca="false">INDEX('Unique Asset List'!S$4:S$59,MATCH($B28,_CompoundList,0))</f>
        <v>0</v>
      </c>
      <c r="AU28" s="382" t="n">
        <f aca="false">INDEX('Unique Asset List'!T$4:T$59,MATCH($B28,_CompoundList,0))</f>
        <v>0</v>
      </c>
      <c r="AV28" s="382" t="n">
        <f aca="false">INDEX('Unique Asset List'!U$4:U$59,MATCH($B28,_CompoundList,0))</f>
        <v>0</v>
      </c>
      <c r="AW28" s="382" t="n">
        <f aca="false">INDEX('Unique Asset List'!V$4:V$59,MATCH($B28,_CompoundList,0))</f>
        <v>0</v>
      </c>
      <c r="AX28" s="382" t="n">
        <f aca="false">INDEX('Unique Asset List'!W$4:W$59,MATCH($B28,_CompoundList,0))</f>
        <v>0</v>
      </c>
      <c r="AY28" s="382" t="n">
        <f aca="false">INDEX('Unique Asset List'!X$4:X$59,MATCH($B28,_CompoundList,0))</f>
        <v>1</v>
      </c>
      <c r="AZ28" s="382" t="n">
        <f aca="false">INDEX('Unique Asset List'!Y$4:Y$59,MATCH($B28,_CompoundList,0))</f>
        <v>0</v>
      </c>
      <c r="BA28" s="382" t="n">
        <f aca="false">INDEX('Unique Asset List'!Z$4:Z$59,MATCH($B28,_CompoundList,0))</f>
        <v>1</v>
      </c>
      <c r="BB28" s="382" t="n">
        <f aca="false">INDEX('Unique Asset List'!AA$4:AA$59,MATCH($B28,_CompoundList,0))</f>
        <v>1</v>
      </c>
      <c r="BC28" s="382" t="n">
        <f aca="false">INDEX('Unique Asset List'!AB$4:AB$59,MATCH($B28,_CompoundList,0))</f>
        <v>0</v>
      </c>
      <c r="BD28" s="382" t="n">
        <f aca="false">INDEX('Unique Asset List'!$A$4:$A$76,MATCH(B28,'Unique Asset List'!$B$4:$B$76,0))</f>
        <v>11</v>
      </c>
      <c r="BE28" s="386" t="n">
        <f aca="false">IF(C28="",BH28/$BH$7,0)</f>
        <v>0.0489143891768403</v>
      </c>
      <c r="BF28" s="391" t="n">
        <f aca="false">INDEX('DE-Efficacy Acceptability'!$G$12:$G$52,MATCH('2'!$B28,'DE-Efficacy Acceptability'!$B$12:$B$52,0))</f>
        <v>3</v>
      </c>
      <c r="BG28" s="386" t="n">
        <f aca="false">BF28/$BF$7</f>
        <v>0.0483870967741936</v>
      </c>
      <c r="BH28" s="392" t="n">
        <f aca="false">BG28^$X$4</f>
        <v>0.0226940473429585</v>
      </c>
    </row>
    <row r="29" customFormat="false" ht="15" hidden="false" customHeight="false" outlineLevel="0" collapsed="false">
      <c r="A29" s="39" t="s">
        <v>123</v>
      </c>
      <c r="B29" s="39" t="s">
        <v>23</v>
      </c>
      <c r="C29" s="372"/>
      <c r="D29" s="39" t="s">
        <v>577</v>
      </c>
      <c r="E29" s="39"/>
      <c r="F29" s="39" t="str">
        <f aca="false">INDEX('Unique Asset List'!$D$4:$D$59,MATCH(B29,_CompoundList,0))</f>
        <v>Ph1</v>
      </c>
      <c r="G29" s="373" t="n">
        <v>0</v>
      </c>
      <c r="H29" s="39" t="n">
        <v>2018</v>
      </c>
      <c r="I29" s="39" t="n">
        <v>6</v>
      </c>
      <c r="J29" s="374" t="n">
        <f aca="false">INDEX(PTRS!$D$6:$D$12,MATCH('2'!$F29,PTRS!$B$6:$B$12,0))</f>
        <v>0.13923</v>
      </c>
      <c r="K29" s="186" t="n">
        <f aca="false">INDEX('Unique Asset List'!$I$4:$R$59,MATCH($B29,'Unique Asset List'!$B$4:$B$59,0),MATCH(K$8,'Unique Asset List'!$I$3:$R$3,0))</f>
        <v>0</v>
      </c>
      <c r="L29" s="186" t="n">
        <f aca="false">INDEX('Unique Asset List'!$I$4:$R$59,MATCH($B29,'Unique Asset List'!$B$4:$B$59,0),MATCH(L$8,'Unique Asset List'!$I$3:$R$3,0))</f>
        <v>0</v>
      </c>
      <c r="M29" s="186" t="n">
        <v>0.13923</v>
      </c>
      <c r="N29" s="186" t="n">
        <f aca="false">INDEX('Unique Asset List'!$I$4:$R$59,MATCH($B29,'Unique Asset List'!$B$4:$B$59,0),MATCH(N$8,'Unique Asset List'!$I$3:$R$3,0))</f>
        <v>0.14</v>
      </c>
      <c r="O29" s="186" t="n">
        <f aca="false">INDEX('Unique Asset List'!$I$4:$R$59,MATCH($B29,'Unique Asset List'!$B$4:$B$59,0),MATCH(O$8,'Unique Asset List'!$I$3:$R$3,0))</f>
        <v>0.14</v>
      </c>
      <c r="P29" s="186" t="n">
        <f aca="false">INDEX('Unique Asset List'!$I$4:$R$59,MATCH($B29,'Unique Asset List'!$B$4:$B$59,0),MATCH(P$8,'Unique Asset List'!$I$3:$R$3,0))</f>
        <v>0.14</v>
      </c>
      <c r="Q29" s="186" t="n">
        <f aca="false">INDEX('Unique Asset List'!$I$4:$R$59,MATCH($B29,'Unique Asset List'!$B$4:$B$59,0),MATCH(Q$8,'Unique Asset List'!$I$3:$R$3,0))</f>
        <v>0.14</v>
      </c>
      <c r="R29" s="186" t="n">
        <f aca="false">INDEX('Unique Asset List'!$I$4:$R$59,MATCH($B29,'Unique Asset List'!$B$4:$B$59,0),MATCH(R$8,'Unique Asset List'!$I$3:$R$3,0))</f>
        <v>0.14</v>
      </c>
      <c r="S29" s="186" t="n">
        <f aca="false">INDEX('Unique Asset List'!$I$4:$R$59,MATCH($B29,'Unique Asset List'!$B$4:$B$59,0),MATCH(S$8,'Unique Asset List'!$I$3:$R$3,0))</f>
        <v>0</v>
      </c>
      <c r="T29" s="186"/>
      <c r="U29" s="186" t="n">
        <f aca="false">BE29/$BE$7</f>
        <v>1</v>
      </c>
      <c r="V29" s="186" t="n">
        <f aca="false">2818/4451</f>
        <v>0.633116153673332</v>
      </c>
      <c r="W29" s="39" t="str">
        <f aca="false">INDEX('Unique Asset List'!$C$4:$C$76,MATCH($B29,'Unique Asset List'!$B$4:$B$76,0))</f>
        <v>OX1</v>
      </c>
      <c r="X29" s="39" t="n">
        <f aca="false">INDEX('Unique Asset List'!$AC$4:$AI$100,MATCH($B29,'Unique Asset List'!$B$4:$B$100,0),MATCH($C$1,'Unique Asset List'!$AC$3:$AI$3,0))</f>
        <v>2028</v>
      </c>
      <c r="Y29" s="39" t="n">
        <f aca="false">INDEX('Unique Asset List'!$AJ$4:$AP$100,MATCH($B29,'Unique Asset List'!$B$4:$B$100,0),MATCH($C$1,'Unique Asset List'!$AJ$3:$AP$3,0))</f>
        <v>4</v>
      </c>
      <c r="Z29" s="39" t="n">
        <f aca="false">INDEX('Unique Asset List'!$AX$4:$BD$100,MATCH($B29,'Unique Asset List'!$B$4:$B$100,0),MATCH($C$1,'Unique Asset List'!$AX$3:$BD$3,0))</f>
        <v>2039</v>
      </c>
      <c r="AA29" s="39" t="n">
        <f aca="false">INDEX('Unique Asset List'!$BE$4:$BK$100,MATCH($B29,'Unique Asset List'!$B$4:$B$100,0),MATCH($C$1,'Unique Asset List'!$BE$3:$BK$3,0))</f>
        <v>3</v>
      </c>
      <c r="AB29" s="375" t="n">
        <f aca="false">INDEX('DE-Efficacy Acceptability'!$C$12:$C$52,MATCH('2'!$B29,'DE-Efficacy Acceptability'!$B$12:$B$52,0))</f>
        <v>2.151898</v>
      </c>
      <c r="AC29" s="375" t="n">
        <f aca="false">INDEX('DE-Efficacy Acceptability'!$E$12:$E$52,MATCH('2'!$B29,'DE-Efficacy Acceptability'!$B$12:$B$52,0))</f>
        <v>1.0211684</v>
      </c>
      <c r="AD29" s="375" t="n">
        <f aca="false">INDEX('DE-Efficacy Acceptability'!$F$12:$F$52,MATCH('2'!$B29,'DE-Efficacy Acceptability'!$B$12:$B$52,0))</f>
        <v>0.38188783578</v>
      </c>
      <c r="AE29" s="376" t="n">
        <f aca="false">INDEX('Unique Asset List'!$CN$4:$CT$100,MATCH($B29,'Unique Asset List'!$B$4:$B$100,0),MATCH($C$1,'Unique Asset List'!$CN$3:$CT$3,0))</f>
        <v>0.2</v>
      </c>
      <c r="AF29" s="376" t="n">
        <f aca="false">INDEX('Unique Asset List'!$CU$4:$DA$100,MATCH($B29,'Unique Asset List'!$B$4:$B$100,0),MATCH($C$1,'Unique Asset List'!$CU$3:$DA$3,0))</f>
        <v>0.3</v>
      </c>
      <c r="AG29" s="376" t="n">
        <f aca="false">INDEX('Unique Asset List'!$BZ$4:$CF$100,MATCH($B29,'Unique Asset List'!$B$4:$B$100,0),MATCH($C$1,'Unique Asset List'!$BZ$3:$CF$3,0))</f>
        <v>0.2</v>
      </c>
      <c r="AH29" s="376" t="n">
        <f aca="false">INDEX('Unique Asset List'!$CG$4:$CM$100,MATCH($B29,'Unique Asset List'!$B$4:$B$100,0),MATCH($C$1,'Unique Asset List'!$CG$3:$CM$3,0))</f>
        <v>0.3</v>
      </c>
      <c r="AI29" s="377" t="n">
        <v>0.961879633498678</v>
      </c>
      <c r="AJ29" s="376" t="n">
        <f aca="false">INDEX('Unique Asset List'!$BL$4:$BR$100,MATCH($B29,'Unique Asset List'!$B$4:$B$100,0),MATCH($C$1,'Unique Asset List'!$BL$3:$BR$3,0))</f>
        <v>2.26121055381926</v>
      </c>
      <c r="AK29" s="376" t="n">
        <f aca="false">INDEX('Unique Asset List'!$BS$4:$BY$100,MATCH($B29,'Unique Asset List'!$B$4:$B$100,0),MATCH($C$1,'Unique Asset List'!$BS$3:$BY$3,0))</f>
        <v>-1.74756826751033</v>
      </c>
      <c r="AL29" s="39" t="n">
        <v>169</v>
      </c>
      <c r="AM29" s="378" t="n">
        <f aca="false">INDEX(Simulation!$B$6:$H$6,MATCH($A29,Simulation!$B$1:$H$1,0))*(1+AN29)^((DATE(X29,Y29,15)-DATE(2017,1,15))/365.5)</f>
        <v>3.5</v>
      </c>
      <c r="AN29" s="379" t="n">
        <v>0</v>
      </c>
      <c r="AO29" s="380" t="n">
        <v>0.1</v>
      </c>
      <c r="AP29" s="377" t="n">
        <v>0.82</v>
      </c>
      <c r="AQ29" s="379" t="n">
        <v>0</v>
      </c>
      <c r="AR29" s="377" t="n">
        <f aca="false">AP29</f>
        <v>0.82</v>
      </c>
      <c r="AS29" s="381" t="n">
        <v>1</v>
      </c>
      <c r="AT29" s="382" t="n">
        <f aca="false">INDEX('Unique Asset List'!S$4:S$59,MATCH($B29,_CompoundList,0))</f>
        <v>0</v>
      </c>
      <c r="AU29" s="382" t="n">
        <f aca="false">INDEX('Unique Asset List'!T$4:T$59,MATCH($B29,_CompoundList,0))</f>
        <v>0</v>
      </c>
      <c r="AV29" s="382" t="n">
        <f aca="false">INDEX('Unique Asset List'!U$4:U$59,MATCH($B29,_CompoundList,0))</f>
        <v>0</v>
      </c>
      <c r="AW29" s="382" t="n">
        <f aca="false">INDEX('Unique Asset List'!V$4:V$59,MATCH($B29,_CompoundList,0))</f>
        <v>0</v>
      </c>
      <c r="AX29" s="382" t="n">
        <f aca="false">INDEX('Unique Asset List'!W$4:W$59,MATCH($B29,_CompoundList,0))</f>
        <v>0</v>
      </c>
      <c r="AY29" s="382" t="n">
        <f aca="false">INDEX('Unique Asset List'!X$4:X$59,MATCH($B29,_CompoundList,0))</f>
        <v>1</v>
      </c>
      <c r="AZ29" s="382" t="n">
        <f aca="false">INDEX('Unique Asset List'!Y$4:Y$59,MATCH($B29,_CompoundList,0))</f>
        <v>1</v>
      </c>
      <c r="BA29" s="382" t="n">
        <f aca="false">INDEX('Unique Asset List'!Z$4:Z$59,MATCH($B29,_CompoundList,0))</f>
        <v>0</v>
      </c>
      <c r="BB29" s="382" t="n">
        <f aca="false">INDEX('Unique Asset List'!AA$4:AA$59,MATCH($B29,_CompoundList,0))</f>
        <v>1</v>
      </c>
      <c r="BC29" s="382" t="n">
        <f aca="false">INDEX('Unique Asset List'!AB$4:AB$59,MATCH($B29,_CompoundList,0))</f>
        <v>1</v>
      </c>
      <c r="BD29" s="382" t="n">
        <f aca="false">INDEX('Unique Asset List'!$A$4:$A$76,MATCH(B29,'Unique Asset List'!$B$4:$B$76,0))</f>
        <v>17</v>
      </c>
      <c r="BE29" s="386" t="n">
        <f aca="false">IF(C29="",BH29/$BH$7,0)</f>
        <v>0.0489143891768403</v>
      </c>
      <c r="BF29" s="391" t="n">
        <f aca="false">INDEX('DE-Efficacy Acceptability'!$G$12:$G$52,MATCH('2'!$B29,'DE-Efficacy Acceptability'!$B$12:$B$52,0))</f>
        <v>3</v>
      </c>
      <c r="BG29" s="386" t="n">
        <f aca="false">BF29/$BF$7</f>
        <v>0.0483870967741936</v>
      </c>
      <c r="BH29" s="392" t="n">
        <f aca="false">BG29^$X$4</f>
        <v>0.0226940473429585</v>
      </c>
    </row>
    <row r="30" customFormat="false" ht="15" hidden="false" customHeight="false" outlineLevel="0" collapsed="false">
      <c r="A30" s="39" t="s">
        <v>123</v>
      </c>
      <c r="B30" s="39" t="s">
        <v>8</v>
      </c>
      <c r="C30" s="372"/>
      <c r="D30" s="39" t="s">
        <v>572</v>
      </c>
      <c r="E30" s="39"/>
      <c r="F30" s="39" t="str">
        <f aca="false">INDEX('Unique Asset List'!$D$4:$D$59,MATCH(B30,_CompoundList,0))</f>
        <v>Ph1</v>
      </c>
      <c r="G30" s="373" t="n">
        <v>0</v>
      </c>
      <c r="H30" s="39" t="n">
        <v>2018</v>
      </c>
      <c r="I30" s="39" t="n">
        <v>6</v>
      </c>
      <c r="J30" s="374" t="n">
        <f aca="false">INDEX(PTRS!$D$6:$D$12,MATCH('2'!$F30,PTRS!$B$6:$B$12,0))</f>
        <v>0.13923</v>
      </c>
      <c r="K30" s="186" t="n">
        <f aca="false">INDEX('Unique Asset List'!$I$4:$R$59,MATCH($B30,'Unique Asset List'!$B$4:$B$59,0),MATCH(K$8,'Unique Asset List'!$I$3:$R$3,0))</f>
        <v>0</v>
      </c>
      <c r="L30" s="186" t="n">
        <f aca="false">INDEX('Unique Asset List'!$I$4:$R$59,MATCH($B30,'Unique Asset List'!$B$4:$B$59,0),MATCH(L$8,'Unique Asset List'!$I$3:$R$3,0))</f>
        <v>0</v>
      </c>
      <c r="M30" s="186" t="n">
        <v>0.13923</v>
      </c>
      <c r="N30" s="186" t="n">
        <f aca="false">INDEX('Unique Asset List'!$I$4:$R$59,MATCH($B30,'Unique Asset List'!$B$4:$B$59,0),MATCH(N$8,'Unique Asset List'!$I$3:$R$3,0))</f>
        <v>0.13923</v>
      </c>
      <c r="O30" s="186" t="n">
        <f aca="false">INDEX('Unique Asset List'!$I$4:$R$59,MATCH($B30,'Unique Asset List'!$B$4:$B$59,0),MATCH(O$8,'Unique Asset List'!$I$3:$R$3,0))</f>
        <v>0.13923</v>
      </c>
      <c r="P30" s="186" t="n">
        <f aca="false">INDEX('Unique Asset List'!$I$4:$R$59,MATCH($B30,'Unique Asset List'!$B$4:$B$59,0),MATCH(P$8,'Unique Asset List'!$I$3:$R$3,0))</f>
        <v>0.13923</v>
      </c>
      <c r="Q30" s="186" t="n">
        <f aca="false">INDEX('Unique Asset List'!$I$4:$R$59,MATCH($B30,'Unique Asset List'!$B$4:$B$59,0),MATCH(Q$8,'Unique Asset List'!$I$3:$R$3,0))</f>
        <v>0.13923</v>
      </c>
      <c r="R30" s="186" t="n">
        <f aca="false">INDEX('Unique Asset List'!$I$4:$R$59,MATCH($B30,'Unique Asset List'!$B$4:$B$59,0),MATCH(R$8,'Unique Asset List'!$I$3:$R$3,0))</f>
        <v>0.13923</v>
      </c>
      <c r="S30" s="186" t="n">
        <f aca="false">INDEX('Unique Asset List'!$I$4:$R$59,MATCH($B30,'Unique Asset List'!$B$4:$B$59,0),MATCH(S$8,'Unique Asset List'!$I$3:$R$3,0))</f>
        <v>0</v>
      </c>
      <c r="T30" s="186"/>
      <c r="U30" s="186" t="n">
        <f aca="false">BE30/$BE$7</f>
        <v>1</v>
      </c>
      <c r="V30" s="186" t="n">
        <v>1</v>
      </c>
      <c r="W30" s="39" t="str">
        <f aca="false">INDEX('Unique Asset List'!$C$4:$C$76,MATCH($B30,'Unique Asset List'!$B$4:$B$76,0))</f>
        <v>NMDA</v>
      </c>
      <c r="X30" s="39" t="n">
        <f aca="false">INDEX('Unique Asset List'!$AC$4:$AI$100,MATCH($B30,'Unique Asset List'!$B$4:$B$100,0),MATCH($C$1,'Unique Asset List'!$AC$3:$AI$3,0))</f>
        <v>2024</v>
      </c>
      <c r="Y30" s="39" t="n">
        <f aca="false">INDEX('Unique Asset List'!$AJ$4:$AP$100,MATCH($B30,'Unique Asset List'!$B$4:$B$100,0),MATCH($C$1,'Unique Asset List'!$AJ$3:$AP$3,0))</f>
        <v>3</v>
      </c>
      <c r="Z30" s="39" t="n">
        <f aca="false">INDEX('Unique Asset List'!$AX$4:$BD$100,MATCH($B30,'Unique Asset List'!$B$4:$B$100,0),MATCH($C$1,'Unique Asset List'!$AX$3:$BD$3,0))</f>
        <v>2037</v>
      </c>
      <c r="AA30" s="39" t="n">
        <f aca="false">INDEX('Unique Asset List'!$BE$4:$BK$100,MATCH($B30,'Unique Asset List'!$B$4:$B$100,0),MATCH($C$1,'Unique Asset List'!$BE$3:$BK$3,0))</f>
        <v>3</v>
      </c>
      <c r="AB30" s="375" t="n">
        <f aca="false">INDEX('DE-Efficacy Acceptability'!$C$12:$C$52,MATCH('2'!$B30,'DE-Efficacy Acceptability'!$B$12:$B$52,0))</f>
        <v>1.7841252</v>
      </c>
      <c r="AC30" s="375" t="n">
        <f aca="false">INDEX('DE-Efficacy Acceptability'!$E$12:$E$52,MATCH('2'!$B30,'DE-Efficacy Acceptability'!$B$12:$B$52,0))</f>
        <v>0.999733</v>
      </c>
      <c r="AD30" s="375" t="n">
        <f aca="false">INDEX('DE-Efficacy Acceptability'!$F$12:$F$52,MATCH('2'!$B30,'DE-Efficacy Acceptability'!$B$12:$B$52,0))</f>
        <v>0.38188783578</v>
      </c>
      <c r="AE30" s="376" t="n">
        <f aca="false">INDEX('Unique Asset List'!$CN$4:$CT$100,MATCH($B30,'Unique Asset List'!$B$4:$B$100,0),MATCH($C$1,'Unique Asset List'!$CN$3:$CT$3,0))</f>
        <v>0.27</v>
      </c>
      <c r="AF30" s="376" t="n">
        <f aca="false">INDEX('Unique Asset List'!$CU$4:$DA$100,MATCH($B30,'Unique Asset List'!$B$4:$B$100,0),MATCH($C$1,'Unique Asset List'!$CU$3:$DA$3,0))</f>
        <v>0.23</v>
      </c>
      <c r="AG30" s="376" t="n">
        <f aca="false">INDEX('Unique Asset List'!$BZ$4:$CF$100,MATCH($B30,'Unique Asset List'!$B$4:$B$100,0),MATCH($C$1,'Unique Asset List'!$BZ$3:$CF$3,0))</f>
        <v>0.27</v>
      </c>
      <c r="AH30" s="376" t="n">
        <f aca="false">INDEX('Unique Asset List'!$CG$4:$CM$100,MATCH($B30,'Unique Asset List'!$B$4:$B$100,0),MATCH($C$1,'Unique Asset List'!$CG$3:$CM$3,0))</f>
        <v>0.23</v>
      </c>
      <c r="AI30" s="377" t="n">
        <v>0.961879633498678</v>
      </c>
      <c r="AJ30" s="376" t="n">
        <f aca="false">INDEX('Unique Asset List'!$BL$4:$BR$100,MATCH($B30,'Unique Asset List'!$B$4:$B$100,0),MATCH($C$1,'Unique Asset List'!$BL$3:$BR$3,0))</f>
        <v>2.26121055381926</v>
      </c>
      <c r="AK30" s="376" t="n">
        <f aca="false">INDEX('Unique Asset List'!$BS$4:$BY$100,MATCH($B30,'Unique Asset List'!$B$4:$B$100,0),MATCH($C$1,'Unique Asset List'!$BS$3:$BY$3,0))</f>
        <v>-1.74756826751033</v>
      </c>
      <c r="AL30" s="39" t="n">
        <v>169</v>
      </c>
      <c r="AM30" s="378" t="n">
        <f aca="false">INDEX(Simulation!$B$6:$H$6,MATCH($A30,Simulation!$B$1:$H$1,0))*(1+AN30)^((DATE(X30,Y30,15)-DATE(2017,1,15))/365.5)</f>
        <v>3.5</v>
      </c>
      <c r="AN30" s="379" t="n">
        <v>0</v>
      </c>
      <c r="AO30" s="380" t="n">
        <v>0.1</v>
      </c>
      <c r="AP30" s="377" t="n">
        <v>0.82</v>
      </c>
      <c r="AQ30" s="379" t="n">
        <v>0</v>
      </c>
      <c r="AR30" s="377" t="n">
        <f aca="false">AP30</f>
        <v>0.82</v>
      </c>
      <c r="AS30" s="381" t="n">
        <v>1</v>
      </c>
      <c r="AT30" s="382" t="n">
        <f aca="false">INDEX('Unique Asset List'!S$4:S$59,MATCH($B30,_CompoundList,0))</f>
        <v>0</v>
      </c>
      <c r="AU30" s="382" t="n">
        <f aca="false">INDEX('Unique Asset List'!T$4:T$59,MATCH($B30,_CompoundList,0))</f>
        <v>0</v>
      </c>
      <c r="AV30" s="382" t="n">
        <f aca="false">INDEX('Unique Asset List'!U$4:U$59,MATCH($B30,_CompoundList,0))</f>
        <v>0</v>
      </c>
      <c r="AW30" s="382" t="n">
        <f aca="false">INDEX('Unique Asset List'!V$4:V$59,MATCH($B30,_CompoundList,0))</f>
        <v>0</v>
      </c>
      <c r="AX30" s="382" t="n">
        <f aca="false">INDEX('Unique Asset List'!W$4:W$59,MATCH($B30,_CompoundList,0))</f>
        <v>0</v>
      </c>
      <c r="AY30" s="382" t="n">
        <f aca="false">INDEX('Unique Asset List'!X$4:X$59,MATCH($B30,_CompoundList,0))</f>
        <v>0</v>
      </c>
      <c r="AZ30" s="382" t="n">
        <f aca="false">INDEX('Unique Asset List'!Y$4:Y$59,MATCH($B30,_CompoundList,0))</f>
        <v>1</v>
      </c>
      <c r="BA30" s="382" t="n">
        <f aca="false">INDEX('Unique Asset List'!Z$4:Z$59,MATCH($B30,_CompoundList,0))</f>
        <v>0</v>
      </c>
      <c r="BB30" s="382" t="n">
        <f aca="false">INDEX('Unique Asset List'!AA$4:AA$59,MATCH($B30,_CompoundList,0))</f>
        <v>1</v>
      </c>
      <c r="BC30" s="382" t="n">
        <f aca="false">INDEX('Unique Asset List'!AB$4:AB$59,MATCH($B30,_CompoundList,0))</f>
        <v>1</v>
      </c>
      <c r="BD30" s="382" t="n">
        <f aca="false">INDEX('Unique Asset List'!$A$4:$A$76,MATCH(B30,'Unique Asset List'!$B$4:$B$76,0))</f>
        <v>1</v>
      </c>
      <c r="BE30" s="386" t="n">
        <f aca="false">IF(C30="",BH30/$BH$7,0)</f>
        <v>0.0489143891768403</v>
      </c>
      <c r="BF30" s="391" t="n">
        <f aca="false">INDEX('DE-Efficacy Acceptability'!$G$12:$G$52,MATCH('2'!$B30,'DE-Efficacy Acceptability'!$B$12:$B$52,0))</f>
        <v>3</v>
      </c>
      <c r="BG30" s="386" t="n">
        <f aca="false">BF30/$BF$7</f>
        <v>0.0483870967741936</v>
      </c>
      <c r="BH30" s="392" t="n">
        <f aca="false">BG30^$X$4</f>
        <v>0.0226940473429585</v>
      </c>
    </row>
    <row r="31" customFormat="false" ht="15" hidden="false" customHeight="false" outlineLevel="0" collapsed="false">
      <c r="A31" s="39" t="s">
        <v>123</v>
      </c>
      <c r="B31" s="39" t="s">
        <v>54</v>
      </c>
      <c r="C31" s="372"/>
      <c r="D31" s="39" t="s">
        <v>595</v>
      </c>
      <c r="E31" s="39" t="s">
        <v>596</v>
      </c>
      <c r="F31" s="39" t="str">
        <f aca="false">INDEX('Unique Asset List'!$D$4:$D$59,MATCH(B31,_CompoundList,0))</f>
        <v>Ph1</v>
      </c>
      <c r="G31" s="373" t="n">
        <v>0</v>
      </c>
      <c r="H31" s="39" t="n">
        <v>2018</v>
      </c>
      <c r="I31" s="39" t="n">
        <v>6</v>
      </c>
      <c r="J31" s="374" t="n">
        <f aca="false">INDEX(PTRS!$D$6:$D$12,MATCH('2'!$F31,PTRS!$B$6:$B$12,0))</f>
        <v>0.13923</v>
      </c>
      <c r="K31" s="186" t="n">
        <f aca="false">INDEX('Unique Asset List'!$I$4:$R$59,MATCH($B31,'Unique Asset List'!$B$4:$B$59,0),MATCH(K$8,'Unique Asset List'!$I$3:$R$3,0))</f>
        <v>0</v>
      </c>
      <c r="L31" s="186" t="n">
        <f aca="false">INDEX('Unique Asset List'!$I$4:$R$59,MATCH($B31,'Unique Asset List'!$B$4:$B$59,0),MATCH(L$8,'Unique Asset List'!$I$3:$R$3,0))</f>
        <v>0</v>
      </c>
      <c r="M31" s="186" t="n">
        <v>0.13923</v>
      </c>
      <c r="N31" s="186" t="n">
        <f aca="false">INDEX('Unique Asset List'!$I$4:$R$59,MATCH($B31,'Unique Asset List'!$B$4:$B$59,0),MATCH(N$8,'Unique Asset List'!$I$3:$R$3,0))</f>
        <v>0.13923</v>
      </c>
      <c r="O31" s="186" t="n">
        <f aca="false">INDEX('Unique Asset List'!$I$4:$R$59,MATCH($B31,'Unique Asset List'!$B$4:$B$59,0),MATCH(O$8,'Unique Asset List'!$I$3:$R$3,0))</f>
        <v>0.13923</v>
      </c>
      <c r="P31" s="186" t="n">
        <f aca="false">INDEX('Unique Asset List'!$I$4:$R$59,MATCH($B31,'Unique Asset List'!$B$4:$B$59,0),MATCH(P$8,'Unique Asset List'!$I$3:$R$3,0))</f>
        <v>0.13923</v>
      </c>
      <c r="Q31" s="186" t="n">
        <f aca="false">INDEX('Unique Asset List'!$I$4:$R$59,MATCH($B31,'Unique Asset List'!$B$4:$B$59,0),MATCH(Q$8,'Unique Asset List'!$I$3:$R$3,0))</f>
        <v>0.13923</v>
      </c>
      <c r="R31" s="186" t="n">
        <f aca="false">INDEX('Unique Asset List'!$I$4:$R$59,MATCH($B31,'Unique Asset List'!$B$4:$B$59,0),MATCH(R$8,'Unique Asset List'!$I$3:$R$3,0))</f>
        <v>0.13923</v>
      </c>
      <c r="S31" s="186" t="n">
        <f aca="false">INDEX('Unique Asset List'!$I$4:$R$59,MATCH($B31,'Unique Asset List'!$B$4:$B$59,0),MATCH(S$8,'Unique Asset List'!$I$3:$R$3,0))</f>
        <v>0</v>
      </c>
      <c r="T31" s="186"/>
      <c r="U31" s="186" t="n">
        <f aca="false">BE31/$BE$7</f>
        <v>1</v>
      </c>
      <c r="V31" s="186" t="n">
        <v>1</v>
      </c>
      <c r="W31" s="39" t="str">
        <f aca="false">INDEX('Unique Asset List'!$C$4:$C$76,MATCH($B31,'Unique Asset List'!$B$4:$B$76,0))</f>
        <v>NMDA</v>
      </c>
      <c r="X31" s="39" t="n">
        <f aca="false">INDEX('Unique Asset List'!$AC$4:$AI$100,MATCH($B31,'Unique Asset List'!$B$4:$B$100,0),MATCH($C$1,'Unique Asset List'!$AC$3:$AI$3,0))</f>
        <v>2028</v>
      </c>
      <c r="Y31" s="39" t="n">
        <f aca="false">INDEX('Unique Asset List'!$AJ$4:$AP$100,MATCH($B31,'Unique Asset List'!$B$4:$B$100,0),MATCH($C$1,'Unique Asset List'!$AJ$3:$AP$3,0))</f>
        <v>9</v>
      </c>
      <c r="Z31" s="39" t="n">
        <f aca="false">INDEX('Unique Asset List'!$AX$4:$BD$100,MATCH($B31,'Unique Asset List'!$B$4:$B$100,0),MATCH($C$1,'Unique Asset List'!$AX$3:$BD$3,0))</f>
        <v>2036</v>
      </c>
      <c r="AA31" s="39" t="n">
        <f aca="false">INDEX('Unique Asset List'!$BE$4:$BK$100,MATCH($B31,'Unique Asset List'!$B$4:$B$100,0),MATCH($C$1,'Unique Asset List'!$BE$3:$BK$3,0))</f>
        <v>9</v>
      </c>
      <c r="AB31" s="375" t="n">
        <f aca="false">INDEX('DE-Efficacy Acceptability'!$C$12:$C$52,MATCH('2'!$B31,'DE-Efficacy Acceptability'!$B$12:$B$52,0))</f>
        <v>2.2591276</v>
      </c>
      <c r="AC31" s="375" t="n">
        <f aca="false">INDEX('DE-Efficacy Acceptability'!$E$12:$E$52,MATCH('2'!$B31,'DE-Efficacy Acceptability'!$B$12:$B$52,0))</f>
        <v>0.9596985</v>
      </c>
      <c r="AD31" s="375" t="n">
        <f aca="false">INDEX('DE-Efficacy Acceptability'!$F$12:$F$52,MATCH('2'!$B31,'DE-Efficacy Acceptability'!$B$12:$B$52,0))</f>
        <v>0.38188783578</v>
      </c>
      <c r="AE31" s="376" t="n">
        <f aca="false">INDEX('Unique Asset List'!$CN$4:$CT$100,MATCH($B31,'Unique Asset List'!$B$4:$B$100,0),MATCH($C$1,'Unique Asset List'!$CN$3:$CT$3,0))</f>
        <v>0.27</v>
      </c>
      <c r="AF31" s="376" t="n">
        <f aca="false">INDEX('Unique Asset List'!$CU$4:$DA$100,MATCH($B31,'Unique Asset List'!$B$4:$B$100,0),MATCH($C$1,'Unique Asset List'!$CU$3:$DA$3,0))</f>
        <v>0.23</v>
      </c>
      <c r="AG31" s="376" t="n">
        <f aca="false">INDEX('Unique Asset List'!$BZ$4:$CF$100,MATCH($B31,'Unique Asset List'!$B$4:$B$100,0),MATCH($C$1,'Unique Asset List'!$BZ$3:$CF$3,0))</f>
        <v>0.27</v>
      </c>
      <c r="AH31" s="376" t="n">
        <f aca="false">INDEX('Unique Asset List'!$CG$4:$CM$100,MATCH($B31,'Unique Asset List'!$B$4:$B$100,0),MATCH($C$1,'Unique Asset List'!$CG$3:$CM$3,0))</f>
        <v>0.23</v>
      </c>
      <c r="AI31" s="377" t="n">
        <v>0.961879633498678</v>
      </c>
      <c r="AJ31" s="376" t="n">
        <f aca="false">INDEX('Unique Asset List'!$BL$4:$BR$100,MATCH($B31,'Unique Asset List'!$B$4:$B$100,0),MATCH($C$1,'Unique Asset List'!$BL$3:$BR$3,0))</f>
        <v>2.26121055381926</v>
      </c>
      <c r="AK31" s="376" t="n">
        <f aca="false">INDEX('Unique Asset List'!$BS$4:$BY$100,MATCH($B31,'Unique Asset List'!$B$4:$B$100,0),MATCH($C$1,'Unique Asset List'!$BS$3:$BY$3,0))</f>
        <v>-1.74756826751033</v>
      </c>
      <c r="AL31" s="39" t="n">
        <v>169</v>
      </c>
      <c r="AM31" s="378" t="n">
        <f aca="false">INDEX(Simulation!$B$6:$H$6,MATCH($A31,Simulation!$B$1:$H$1,0))*(1+AN31)^((DATE(X31,Y31,15)-DATE(2017,1,15))/365.5)</f>
        <v>3.5</v>
      </c>
      <c r="AN31" s="379" t="n">
        <v>0</v>
      </c>
      <c r="AO31" s="380" t="n">
        <v>0.1</v>
      </c>
      <c r="AP31" s="377" t="n">
        <v>0.82</v>
      </c>
      <c r="AQ31" s="379" t="n">
        <v>0</v>
      </c>
      <c r="AR31" s="377" t="n">
        <f aca="false">AP31</f>
        <v>0.82</v>
      </c>
      <c r="AS31" s="381" t="n">
        <v>1</v>
      </c>
      <c r="AT31" s="382" t="n">
        <f aca="false">INDEX('Unique Asset List'!S$4:S$59,MATCH($B31,_CompoundList,0))</f>
        <v>0</v>
      </c>
      <c r="AU31" s="382" t="n">
        <f aca="false">INDEX('Unique Asset List'!T$4:T$59,MATCH($B31,_CompoundList,0))</f>
        <v>0</v>
      </c>
      <c r="AV31" s="382" t="n">
        <f aca="false">INDEX('Unique Asset List'!U$4:U$59,MATCH($B31,_CompoundList,0))</f>
        <v>0</v>
      </c>
      <c r="AW31" s="382" t="n">
        <f aca="false">INDEX('Unique Asset List'!V$4:V$59,MATCH($B31,_CompoundList,0))</f>
        <v>0</v>
      </c>
      <c r="AX31" s="382" t="n">
        <f aca="false">INDEX('Unique Asset List'!W$4:W$59,MATCH($B31,_CompoundList,0))</f>
        <v>0</v>
      </c>
      <c r="AY31" s="382" t="n">
        <f aca="false">INDEX('Unique Asset List'!X$4:X$59,MATCH($B31,_CompoundList,0))</f>
        <v>0</v>
      </c>
      <c r="AZ31" s="382" t="n">
        <f aca="false">INDEX('Unique Asset List'!Y$4:Y$59,MATCH($B31,_CompoundList,0))</f>
        <v>1</v>
      </c>
      <c r="BA31" s="382" t="n">
        <f aca="false">INDEX('Unique Asset List'!Z$4:Z$59,MATCH($B31,_CompoundList,0))</f>
        <v>1</v>
      </c>
      <c r="BB31" s="382" t="n">
        <f aca="false">INDEX('Unique Asset List'!AA$4:AA$59,MATCH($B31,_CompoundList,0))</f>
        <v>0</v>
      </c>
      <c r="BC31" s="382" t="n">
        <f aca="false">INDEX('Unique Asset List'!AB$4:AB$59,MATCH($B31,_CompoundList,0))</f>
        <v>0</v>
      </c>
      <c r="BD31" s="382" t="n">
        <f aca="false">INDEX('Unique Asset List'!$A$4:$A$76,MATCH(B31,'Unique Asset List'!$B$4:$B$76,0))</f>
        <v>16</v>
      </c>
      <c r="BE31" s="386" t="n">
        <f aca="false">IF(C31="",BH31/$BH$7,0)</f>
        <v>0.0489143891768403</v>
      </c>
      <c r="BF31" s="391" t="n">
        <f aca="false">INDEX('DE-Efficacy Acceptability'!$G$12:$G$52,MATCH('2'!$B31,'DE-Efficacy Acceptability'!$B$12:$B$52,0))</f>
        <v>3</v>
      </c>
      <c r="BG31" s="386" t="n">
        <f aca="false">BF31/$BF$7</f>
        <v>0.0483870967741936</v>
      </c>
      <c r="BH31" s="392" t="n">
        <f aca="false">BG31^$X$4</f>
        <v>0.0226940473429585</v>
      </c>
    </row>
    <row r="32" customFormat="false" ht="15" hidden="false" customHeight="false" outlineLevel="0" collapsed="false">
      <c r="A32" s="39" t="s">
        <v>123</v>
      </c>
      <c r="B32" s="39" t="s">
        <v>18</v>
      </c>
      <c r="C32" s="372"/>
      <c r="D32" s="39" t="s">
        <v>588</v>
      </c>
      <c r="E32" s="39"/>
      <c r="F32" s="39" t="str">
        <f aca="false">INDEX('Unique Asset List'!$D$4:$D$59,MATCH(B32,_CompoundList,0))</f>
        <v>Ph2a</v>
      </c>
      <c r="G32" s="373" t="n">
        <v>0</v>
      </c>
      <c r="H32" s="39" t="n">
        <v>2018</v>
      </c>
      <c r="I32" s="39" t="n">
        <v>6</v>
      </c>
      <c r="J32" s="374" t="n">
        <f aca="false">INDEX(PTRS!$D$6:$D$12,MATCH('2'!$F32,PTRS!$B$6:$B$12,0))</f>
        <v>0.1638</v>
      </c>
      <c r="K32" s="186" t="n">
        <f aca="false">INDEX('Unique Asset List'!$I$4:$R$59,MATCH($B32,'Unique Asset List'!$B$4:$B$59,0),MATCH(K$8,'Unique Asset List'!$I$3:$R$3,0))</f>
        <v>0</v>
      </c>
      <c r="L32" s="186" t="n">
        <f aca="false">INDEX('Unique Asset List'!$I$4:$R$59,MATCH($B32,'Unique Asset List'!$B$4:$B$59,0),MATCH(L$8,'Unique Asset List'!$I$3:$R$3,0))</f>
        <v>0</v>
      </c>
      <c r="M32" s="186" t="n">
        <v>0.1638</v>
      </c>
      <c r="N32" s="186" t="n">
        <f aca="false">INDEX('Unique Asset List'!$I$4:$R$59,MATCH($B32,'Unique Asset List'!$B$4:$B$59,0),MATCH(N$8,'Unique Asset List'!$I$3:$R$3,0))</f>
        <v>0.1638</v>
      </c>
      <c r="O32" s="186" t="n">
        <f aca="false">INDEX('Unique Asset List'!$I$4:$R$59,MATCH($B32,'Unique Asset List'!$B$4:$B$59,0),MATCH(O$8,'Unique Asset List'!$I$3:$R$3,0))</f>
        <v>0.1638</v>
      </c>
      <c r="P32" s="186" t="n">
        <f aca="false">INDEX('Unique Asset List'!$I$4:$R$59,MATCH($B32,'Unique Asset List'!$B$4:$B$59,0),MATCH(P$8,'Unique Asset List'!$I$3:$R$3,0))</f>
        <v>0.1638</v>
      </c>
      <c r="Q32" s="186" t="n">
        <f aca="false">INDEX('Unique Asset List'!$I$4:$R$59,MATCH($B32,'Unique Asset List'!$B$4:$B$59,0),MATCH(Q$8,'Unique Asset List'!$I$3:$R$3,0))</f>
        <v>0.1638</v>
      </c>
      <c r="R32" s="186" t="n">
        <f aca="false">INDEX('Unique Asset List'!$I$4:$R$59,MATCH($B32,'Unique Asset List'!$B$4:$B$59,0),MATCH(R$8,'Unique Asset List'!$I$3:$R$3,0))</f>
        <v>0.1638</v>
      </c>
      <c r="S32" s="186" t="n">
        <f aca="false">INDEX('Unique Asset List'!$I$4:$R$59,MATCH($B32,'Unique Asset List'!$B$4:$B$59,0),MATCH(S$8,'Unique Asset List'!$I$3:$R$3,0))</f>
        <v>0</v>
      </c>
      <c r="T32" s="186"/>
      <c r="U32" s="186" t="n">
        <f aca="false">BE32/$BE$7</f>
        <v>1</v>
      </c>
      <c r="V32" s="186" t="n">
        <v>1</v>
      </c>
      <c r="W32" s="39" t="str">
        <f aca="false">INDEX('Unique Asset List'!$C$4:$C$76,MATCH($B32,'Unique Asset List'!$B$4:$B$76,0))</f>
        <v>OPRL1</v>
      </c>
      <c r="X32" s="39" t="n">
        <f aca="false">INDEX('Unique Asset List'!$AC$4:$AI$100,MATCH($B32,'Unique Asset List'!$B$4:$B$100,0),MATCH($C$1,'Unique Asset List'!$AC$3:$AI$3,0))</f>
        <v>2024</v>
      </c>
      <c r="Y32" s="39" t="n">
        <f aca="false">INDEX('Unique Asset List'!$AJ$4:$AP$100,MATCH($B32,'Unique Asset List'!$B$4:$B$100,0),MATCH($C$1,'Unique Asset List'!$AJ$3:$AP$3,0))</f>
        <v>9</v>
      </c>
      <c r="Z32" s="39" t="n">
        <f aca="false">INDEX('Unique Asset List'!$AX$4:$BD$100,MATCH($B32,'Unique Asset List'!$B$4:$B$100,0),MATCH($C$1,'Unique Asset List'!$AX$3:$BD$3,0))</f>
        <v>2036</v>
      </c>
      <c r="AA32" s="39" t="n">
        <f aca="false">INDEX('Unique Asset List'!$BE$4:$BK$100,MATCH($B32,'Unique Asset List'!$B$4:$B$100,0),MATCH($C$1,'Unique Asset List'!$BE$3:$BK$3,0))</f>
        <v>9</v>
      </c>
      <c r="AB32" s="375" t="n">
        <f aca="false">INDEX('DE-Efficacy Acceptability'!$C$12:$C$52,MATCH('2'!$B32,'DE-Efficacy Acceptability'!$B$12:$B$52,0))</f>
        <v>1.7841252</v>
      </c>
      <c r="AC32" s="375" t="n">
        <f aca="false">INDEX('DE-Efficacy Acceptability'!$E$12:$E$52,MATCH('2'!$B32,'DE-Efficacy Acceptability'!$B$12:$B$52,0))</f>
        <v>0.9596985</v>
      </c>
      <c r="AD32" s="375" t="n">
        <f aca="false">INDEX('DE-Efficacy Acceptability'!$F$12:$F$52,MATCH('2'!$B32,'DE-Efficacy Acceptability'!$B$12:$B$52,0))</f>
        <v>0.38188783578</v>
      </c>
      <c r="AE32" s="376" t="n">
        <f aca="false">INDEX('Unique Asset List'!$CN$4:$CT$100,MATCH($B32,'Unique Asset List'!$B$4:$B$100,0),MATCH($C$1,'Unique Asset List'!$CN$3:$CT$3,0))</f>
        <v>0.2</v>
      </c>
      <c r="AF32" s="376" t="n">
        <f aca="false">INDEX('Unique Asset List'!$CU$4:$DA$100,MATCH($B32,'Unique Asset List'!$B$4:$B$100,0),MATCH($C$1,'Unique Asset List'!$CU$3:$DA$3,0))</f>
        <v>0.3</v>
      </c>
      <c r="AG32" s="376" t="n">
        <f aca="false">INDEX('Unique Asset List'!$BZ$4:$CF$100,MATCH($B32,'Unique Asset List'!$B$4:$B$100,0),MATCH($C$1,'Unique Asset List'!$BZ$3:$CF$3,0))</f>
        <v>0.2</v>
      </c>
      <c r="AH32" s="376" t="n">
        <f aca="false">INDEX('Unique Asset List'!$CG$4:$CM$100,MATCH($B32,'Unique Asset List'!$B$4:$B$100,0),MATCH($C$1,'Unique Asset List'!$CG$3:$CM$3,0))</f>
        <v>0.3</v>
      </c>
      <c r="AI32" s="377" t="n">
        <v>0.961879633498678</v>
      </c>
      <c r="AJ32" s="376" t="n">
        <f aca="false">INDEX('Unique Asset List'!$BL$4:$BR$100,MATCH($B32,'Unique Asset List'!$B$4:$B$100,0),MATCH($C$1,'Unique Asset List'!$BL$3:$BR$3,0))</f>
        <v>2.26121055381926</v>
      </c>
      <c r="AK32" s="376" t="n">
        <f aca="false">INDEX('Unique Asset List'!$BS$4:$BY$100,MATCH($B32,'Unique Asset List'!$B$4:$B$100,0),MATCH($C$1,'Unique Asset List'!$BS$3:$BY$3,0))</f>
        <v>-1.74756826751033</v>
      </c>
      <c r="AL32" s="39" t="n">
        <v>169</v>
      </c>
      <c r="AM32" s="378" t="n">
        <f aca="false">INDEX(Simulation!$B$6:$H$6,MATCH($A32,Simulation!$B$1:$H$1,0))*(1+AN32)^((DATE(X32,Y32,15)-DATE(2017,1,15))/365.5)</f>
        <v>3.5</v>
      </c>
      <c r="AN32" s="379" t="n">
        <v>0</v>
      </c>
      <c r="AO32" s="380" t="n">
        <v>0.1</v>
      </c>
      <c r="AP32" s="377" t="n">
        <v>0.82</v>
      </c>
      <c r="AQ32" s="379" t="n">
        <v>0</v>
      </c>
      <c r="AR32" s="377" t="n">
        <f aca="false">AP32</f>
        <v>0.82</v>
      </c>
      <c r="AS32" s="381" t="n">
        <v>1</v>
      </c>
      <c r="AT32" s="382" t="n">
        <f aca="false">INDEX('Unique Asset List'!S$4:S$59,MATCH($B32,_CompoundList,0))</f>
        <v>0</v>
      </c>
      <c r="AU32" s="382" t="n">
        <f aca="false">INDEX('Unique Asset List'!T$4:T$59,MATCH($B32,_CompoundList,0))</f>
        <v>0</v>
      </c>
      <c r="AV32" s="382" t="n">
        <f aca="false">INDEX('Unique Asset List'!U$4:U$59,MATCH($B32,_CompoundList,0))</f>
        <v>0</v>
      </c>
      <c r="AW32" s="382" t="n">
        <f aca="false">INDEX('Unique Asset List'!V$4:V$59,MATCH($B32,_CompoundList,0))</f>
        <v>0</v>
      </c>
      <c r="AX32" s="382" t="n">
        <f aca="false">INDEX('Unique Asset List'!W$4:W$59,MATCH($B32,_CompoundList,0))</f>
        <v>0</v>
      </c>
      <c r="AY32" s="382" t="n">
        <f aca="false">INDEX('Unique Asset List'!X$4:X$59,MATCH($B32,_CompoundList,0))</f>
        <v>1</v>
      </c>
      <c r="AZ32" s="382" t="n">
        <f aca="false">INDEX('Unique Asset List'!Y$4:Y$59,MATCH($B32,_CompoundList,0))</f>
        <v>0</v>
      </c>
      <c r="BA32" s="382" t="n">
        <f aca="false">INDEX('Unique Asset List'!Z$4:Z$59,MATCH($B32,_CompoundList,0))</f>
        <v>0</v>
      </c>
      <c r="BB32" s="382" t="n">
        <f aca="false">INDEX('Unique Asset List'!AA$4:AA$59,MATCH($B32,_CompoundList,0))</f>
        <v>0</v>
      </c>
      <c r="BC32" s="382" t="n">
        <f aca="false">INDEX('Unique Asset List'!AB$4:AB$59,MATCH($B32,_CompoundList,0))</f>
        <v>0</v>
      </c>
      <c r="BD32" s="382" t="n">
        <f aca="false">INDEX('Unique Asset List'!$A$4:$A$76,MATCH(B32,'Unique Asset List'!$B$4:$B$76,0))</f>
        <v>7</v>
      </c>
      <c r="BE32" s="386" t="n">
        <f aca="false">IF(C32="",BH32/$BH$7,0)</f>
        <v>0.0489143891768403</v>
      </c>
      <c r="BF32" s="391" t="n">
        <f aca="false">INDEX('DE-Efficacy Acceptability'!$G$12:$G$52,MATCH('2'!$B32,'DE-Efficacy Acceptability'!$B$12:$B$52,0))</f>
        <v>3</v>
      </c>
      <c r="BG32" s="386" t="n">
        <f aca="false">BF32/$BF$7</f>
        <v>0.0483870967741936</v>
      </c>
      <c r="BH32" s="392" t="n">
        <f aca="false">BG32^$X$4</f>
        <v>0.0226940473429585</v>
      </c>
    </row>
    <row r="33" customFormat="false" ht="15" hidden="false" customHeight="false" outlineLevel="0" collapsed="false">
      <c r="A33" s="39" t="s">
        <v>123</v>
      </c>
      <c r="B33" s="39" t="s">
        <v>27</v>
      </c>
      <c r="C33" s="372"/>
      <c r="D33" s="39" t="s">
        <v>619</v>
      </c>
      <c r="E33" s="39"/>
      <c r="F33" s="39" t="str">
        <f aca="false">INDEX('Unique Asset List'!$D$4:$D$59,MATCH(B33,_CompoundList,0))</f>
        <v>Ph2b</v>
      </c>
      <c r="G33" s="373" t="n">
        <v>0</v>
      </c>
      <c r="H33" s="39" t="n">
        <v>2018</v>
      </c>
      <c r="I33" s="39" t="n">
        <v>6</v>
      </c>
      <c r="J33" s="374" t="n">
        <f aca="false">INDEX(PTRS!$D$6:$D$12,MATCH('2'!$F33,PTRS!$B$6:$B$12,0))</f>
        <v>0.4095</v>
      </c>
      <c r="K33" s="186" t="n">
        <f aca="false">INDEX('Unique Asset List'!$I$4:$R$59,MATCH($B33,'Unique Asset List'!$B$4:$B$59,0),MATCH(K$8,'Unique Asset List'!$I$3:$R$3,0))</f>
        <v>0</v>
      </c>
      <c r="L33" s="186" t="n">
        <f aca="false">INDEX('Unique Asset List'!$I$4:$R$59,MATCH($B33,'Unique Asset List'!$B$4:$B$59,0),MATCH(L$8,'Unique Asset List'!$I$3:$R$3,0))</f>
        <v>0</v>
      </c>
      <c r="M33" s="186" t="n">
        <v>0.4095</v>
      </c>
      <c r="N33" s="186" t="n">
        <f aca="false">INDEX('Unique Asset List'!$I$4:$R$59,MATCH($B33,'Unique Asset List'!$B$4:$B$59,0),MATCH(N$8,'Unique Asset List'!$I$3:$R$3,0))</f>
        <v>0.59</v>
      </c>
      <c r="O33" s="186" t="n">
        <f aca="false">INDEX('Unique Asset List'!$I$4:$R$59,MATCH($B33,'Unique Asset List'!$B$4:$B$59,0),MATCH(O$8,'Unique Asset List'!$I$3:$R$3,0))</f>
        <v>0.59</v>
      </c>
      <c r="P33" s="186" t="n">
        <f aca="false">INDEX('Unique Asset List'!$I$4:$R$59,MATCH($B33,'Unique Asset List'!$B$4:$B$59,0),MATCH(P$8,'Unique Asset List'!$I$3:$R$3,0))</f>
        <v>0.59</v>
      </c>
      <c r="Q33" s="186" t="n">
        <f aca="false">INDEX('Unique Asset List'!$I$4:$R$59,MATCH($B33,'Unique Asset List'!$B$4:$B$59,0),MATCH(Q$8,'Unique Asset List'!$I$3:$R$3,0))</f>
        <v>0.59</v>
      </c>
      <c r="R33" s="186" t="n">
        <f aca="false">INDEX('Unique Asset List'!$I$4:$R$59,MATCH($B33,'Unique Asset List'!$B$4:$B$59,0),MATCH(R$8,'Unique Asset List'!$I$3:$R$3,0))</f>
        <v>0.59</v>
      </c>
      <c r="S33" s="186" t="n">
        <f aca="false">INDEX('Unique Asset List'!$I$4:$R$59,MATCH($B33,'Unique Asset List'!$B$4:$B$59,0),MATCH(S$8,'Unique Asset List'!$I$3:$R$3,0))</f>
        <v>1</v>
      </c>
      <c r="T33" s="186"/>
      <c r="U33" s="186" t="n">
        <f aca="false">BE33/$BE$7</f>
        <v>1</v>
      </c>
      <c r="V33" s="186" t="n">
        <f aca="false">5*7/Simulation!C5</f>
        <v>0.188172043010753</v>
      </c>
      <c r="W33" s="39" t="str">
        <f aca="false">INDEX('Unique Asset List'!$C$4:$C$76,MATCH($B33,'Unique Asset List'!$B$4:$B$76,0))</f>
        <v>GABAA</v>
      </c>
      <c r="X33" s="39" t="n">
        <f aca="false">INDEX('Unique Asset List'!$AC$4:$AI$100,MATCH($B33,'Unique Asset List'!$B$4:$B$100,0),MATCH($C$1,'Unique Asset List'!$AC$3:$AI$3,0))</f>
        <v>2024</v>
      </c>
      <c r="Y33" s="39" t="n">
        <f aca="false">INDEX('Unique Asset List'!$AJ$4:$AP$100,MATCH($B33,'Unique Asset List'!$B$4:$B$100,0),MATCH($C$1,'Unique Asset List'!$AJ$3:$AP$3,0))</f>
        <v>1</v>
      </c>
      <c r="Z33" s="39" t="n">
        <f aca="false">INDEX('Unique Asset List'!$AX$4:$BD$100,MATCH($B33,'Unique Asset List'!$B$4:$B$100,0),MATCH($C$1,'Unique Asset List'!$AX$3:$BD$3,0))</f>
        <v>2035</v>
      </c>
      <c r="AA33" s="39" t="n">
        <f aca="false">INDEX('Unique Asset List'!$BE$4:$BK$100,MATCH($B33,'Unique Asset List'!$B$4:$B$100,0),MATCH($C$1,'Unique Asset List'!$BE$3:$BK$3,0))</f>
        <v>1</v>
      </c>
      <c r="AB33" s="375" t="n">
        <f aca="false">INDEX('DE-Efficacy Acceptability'!$C$12:$C$52,MATCH('2'!$B33,'DE-Efficacy Acceptability'!$B$12:$B$52,0))</f>
        <v>1.9904354</v>
      </c>
      <c r="AC33" s="375" t="n">
        <f aca="false">INDEX('DE-Efficacy Acceptability'!$E$12:$E$52,MATCH('2'!$B33,'DE-Efficacy Acceptability'!$B$12:$B$52,0))</f>
        <v>0.9769924</v>
      </c>
      <c r="AD33" s="375" t="n">
        <f aca="false">INDEX('DE-Efficacy Acceptability'!$F$12:$F$52,MATCH('2'!$B33,'DE-Efficacy Acceptability'!$B$12:$B$52,0))</f>
        <v>0.38188783578</v>
      </c>
      <c r="AE33" s="376" t="n">
        <f aca="false">INDEX('Unique Asset List'!$CN$4:$CT$100,MATCH($B33,'Unique Asset List'!$B$4:$B$100,0),MATCH($C$1,'Unique Asset List'!$CN$3:$CT$3,0))</f>
        <v>0.2</v>
      </c>
      <c r="AF33" s="376" t="n">
        <f aca="false">INDEX('Unique Asset List'!$CU$4:$DA$100,MATCH($B33,'Unique Asset List'!$B$4:$B$100,0),MATCH($C$1,'Unique Asset List'!$CU$3:$DA$3,0))</f>
        <v>0.3</v>
      </c>
      <c r="AG33" s="376" t="n">
        <f aca="false">INDEX('Unique Asset List'!$BZ$4:$CF$100,MATCH($B33,'Unique Asset List'!$B$4:$B$100,0),MATCH($C$1,'Unique Asset List'!$BZ$3:$CF$3,0))</f>
        <v>0.2</v>
      </c>
      <c r="AH33" s="376" t="n">
        <f aca="false">INDEX('Unique Asset List'!$CG$4:$CM$100,MATCH($B33,'Unique Asset List'!$B$4:$B$100,0),MATCH($C$1,'Unique Asset List'!$CG$3:$CM$3,0))</f>
        <v>0.3</v>
      </c>
      <c r="AI33" s="377" t="n">
        <v>0.961879633498678</v>
      </c>
      <c r="AJ33" s="376" t="n">
        <f aca="false">INDEX('Unique Asset List'!$BL$4:$BR$100,MATCH($B33,'Unique Asset List'!$B$4:$B$100,0),MATCH($C$1,'Unique Asset List'!$BL$3:$BR$3,0))</f>
        <v>2.26121055381926</v>
      </c>
      <c r="AK33" s="376" t="n">
        <f aca="false">INDEX('Unique Asset List'!$BS$4:$BY$100,MATCH($B33,'Unique Asset List'!$B$4:$B$100,0),MATCH($C$1,'Unique Asset List'!$BS$3:$BY$3,0))</f>
        <v>-1.74756826751033</v>
      </c>
      <c r="AL33" s="259" t="n">
        <v>35</v>
      </c>
      <c r="AM33" s="378" t="n">
        <f aca="false">3.5*365*0.8/AL33</f>
        <v>29.2</v>
      </c>
      <c r="AN33" s="379" t="n">
        <v>0</v>
      </c>
      <c r="AO33" s="380" t="n">
        <v>0.1</v>
      </c>
      <c r="AP33" s="377" t="n">
        <v>0.82</v>
      </c>
      <c r="AQ33" s="379" t="n">
        <v>0</v>
      </c>
      <c r="AR33" s="377" t="n">
        <f aca="false">AP33</f>
        <v>0.82</v>
      </c>
      <c r="AS33" s="381" t="n">
        <v>1</v>
      </c>
      <c r="AT33" s="382" t="n">
        <f aca="false">INDEX('Unique Asset List'!S$4:S$59,MATCH($B33,_CompoundList,0))</f>
        <v>0</v>
      </c>
      <c r="AU33" s="382" t="n">
        <f aca="false">INDEX('Unique Asset List'!T$4:T$59,MATCH($B33,_CompoundList,0))</f>
        <v>0</v>
      </c>
      <c r="AV33" s="382" t="n">
        <f aca="false">INDEX('Unique Asset List'!U$4:U$59,MATCH($B33,_CompoundList,0))</f>
        <v>0</v>
      </c>
      <c r="AW33" s="382" t="n">
        <f aca="false">INDEX('Unique Asset List'!V$4:V$59,MATCH($B33,_CompoundList,0))</f>
        <v>0</v>
      </c>
      <c r="AX33" s="382" t="n">
        <f aca="false">INDEX('Unique Asset List'!W$4:W$59,MATCH($B33,_CompoundList,0))</f>
        <v>1</v>
      </c>
      <c r="AY33" s="382" t="n">
        <f aca="false">INDEX('Unique Asset List'!X$4:X$59,MATCH($B33,_CompoundList,0))</f>
        <v>0</v>
      </c>
      <c r="AZ33" s="382" t="n">
        <f aca="false">INDEX('Unique Asset List'!Y$4:Y$59,MATCH($B33,_CompoundList,0))</f>
        <v>1</v>
      </c>
      <c r="BA33" s="382" t="n">
        <f aca="false">INDEX('Unique Asset List'!Z$4:Z$59,MATCH($B33,_CompoundList,0))</f>
        <v>0</v>
      </c>
      <c r="BB33" s="382" t="n">
        <f aca="false">INDEX('Unique Asset List'!AA$4:AA$59,MATCH($B33,_CompoundList,0))</f>
        <v>0</v>
      </c>
      <c r="BC33" s="382" t="n">
        <f aca="false">INDEX('Unique Asset List'!AB$4:AB$59,MATCH($B33,_CompoundList,0))</f>
        <v>1</v>
      </c>
      <c r="BD33" s="382" t="n">
        <f aca="false">INDEX('Unique Asset List'!$A$4:$A$76,MATCH(B33,'Unique Asset List'!$B$4:$B$76,0))</f>
        <v>38</v>
      </c>
      <c r="BE33" s="386" t="n">
        <f aca="false">IF(C33="",BH33/$BH$7,0)</f>
        <v>0.0489143891768403</v>
      </c>
      <c r="BF33" s="391" t="n">
        <f aca="false">INDEX('DE-Efficacy Acceptability'!$G$12:$G$52,MATCH('2'!$B33,'DE-Efficacy Acceptability'!$B$12:$B$52,0))</f>
        <v>3</v>
      </c>
      <c r="BG33" s="386" t="n">
        <f aca="false">BF33/$BF$7</f>
        <v>0.0483870967741936</v>
      </c>
      <c r="BH33" s="392" t="n">
        <f aca="false">BG33^$X$4</f>
        <v>0.0226940473429585</v>
      </c>
    </row>
    <row r="34" customFormat="false" ht="15" hidden="false" customHeight="false" outlineLevel="0" collapsed="false">
      <c r="A34" s="39" t="s">
        <v>123</v>
      </c>
      <c r="B34" s="39" t="s">
        <v>60</v>
      </c>
      <c r="C34" s="372"/>
      <c r="D34" s="39" t="s">
        <v>525</v>
      </c>
      <c r="E34" s="39"/>
      <c r="F34" s="39" t="str">
        <f aca="false">INDEX('Unique Asset List'!$D$4:$D$59,MATCH(B34,_CompoundList,0))</f>
        <v>PCD</v>
      </c>
      <c r="G34" s="373" t="n">
        <v>0</v>
      </c>
      <c r="H34" s="39" t="n">
        <v>2018</v>
      </c>
      <c r="I34" s="39" t="n">
        <v>6</v>
      </c>
      <c r="J34" s="374" t="n">
        <f aca="false">INDEX(PTRS!$D$6:$D$12,MATCH('2'!$F34,PTRS!$B$6:$B$12,0))</f>
        <v>0.1044225</v>
      </c>
      <c r="K34" s="186" t="n">
        <f aca="false">INDEX('Unique Asset List'!$I$4:$R$59,MATCH($B34,'Unique Asset List'!$B$4:$B$59,0),MATCH(K$8,'Unique Asset List'!$I$3:$R$3,0))</f>
        <v>0</v>
      </c>
      <c r="L34" s="186" t="n">
        <f aca="false">INDEX('Unique Asset List'!$I$4:$R$59,MATCH($B34,'Unique Asset List'!$B$4:$B$59,0),MATCH(L$8,'Unique Asset List'!$I$3:$R$3,0))</f>
        <v>0</v>
      </c>
      <c r="M34" s="186" t="n">
        <v>0.1044225</v>
      </c>
      <c r="N34" s="186" t="n">
        <f aca="false">INDEX('Unique Asset List'!$I$4:$R$59,MATCH($B34,'Unique Asset List'!$B$4:$B$59,0),MATCH(N$8,'Unique Asset List'!$I$3:$R$3,0))</f>
        <v>0.1044225</v>
      </c>
      <c r="O34" s="186" t="n">
        <f aca="false">INDEX('Unique Asset List'!$I$4:$R$59,MATCH($B34,'Unique Asset List'!$B$4:$B$59,0),MATCH(O$8,'Unique Asset List'!$I$3:$R$3,0))</f>
        <v>0.1044225</v>
      </c>
      <c r="P34" s="186" t="n">
        <f aca="false">INDEX('Unique Asset List'!$I$4:$R$59,MATCH($B34,'Unique Asset List'!$B$4:$B$59,0),MATCH(P$8,'Unique Asset List'!$I$3:$R$3,0))</f>
        <v>0.1044225</v>
      </c>
      <c r="Q34" s="186" t="n">
        <f aca="false">INDEX('Unique Asset List'!$I$4:$R$59,MATCH($B34,'Unique Asset List'!$B$4:$B$59,0),MATCH(Q$8,'Unique Asset List'!$I$3:$R$3,0))</f>
        <v>0.1044225</v>
      </c>
      <c r="R34" s="186" t="n">
        <f aca="false">INDEX('Unique Asset List'!$I$4:$R$59,MATCH($B34,'Unique Asset List'!$B$4:$B$59,0),MATCH(R$8,'Unique Asset List'!$I$3:$R$3,0))</f>
        <v>0.1044225</v>
      </c>
      <c r="S34" s="186" t="n">
        <f aca="false">INDEX('Unique Asset List'!$I$4:$R$59,MATCH($B34,'Unique Asset List'!$B$4:$B$59,0),MATCH(S$8,'Unique Asset List'!$I$3:$R$3,0))</f>
        <v>0</v>
      </c>
      <c r="T34" s="186" t="s">
        <v>40</v>
      </c>
      <c r="U34" s="186" t="n">
        <f aca="false">BE34/$BE$7</f>
        <v>1</v>
      </c>
      <c r="V34" s="186" t="n">
        <v>1</v>
      </c>
      <c r="W34" s="39" t="str">
        <f aca="false">INDEX('Unique Asset List'!$C$4:$C$76,MATCH($B34,'Unique Asset List'!$B$4:$B$76,0))</f>
        <v>OX2</v>
      </c>
      <c r="X34" s="39" t="n">
        <f aca="false">INDEX('Unique Asset List'!$AC$4:$AI$100,MATCH($B34,'Unique Asset List'!$B$4:$B$100,0),MATCH($C$1,'Unique Asset List'!$AC$3:$AI$3,0))</f>
        <v>2028</v>
      </c>
      <c r="Y34" s="39" t="n">
        <f aca="false">INDEX('Unique Asset List'!$AJ$4:$AP$100,MATCH($B34,'Unique Asset List'!$B$4:$B$100,0),MATCH($C$1,'Unique Asset List'!$AJ$3:$AP$3,0))</f>
        <v>3</v>
      </c>
      <c r="Z34" s="39" t="n">
        <f aca="false">INDEX('Unique Asset List'!$AX$4:$BD$100,MATCH($B34,'Unique Asset List'!$B$4:$B$100,0),MATCH($C$1,'Unique Asset List'!$AX$3:$BD$3,0))</f>
        <v>2038</v>
      </c>
      <c r="AA34" s="39" t="n">
        <f aca="false">INDEX('Unique Asset List'!$BE$4:$BK$100,MATCH($B34,'Unique Asset List'!$B$4:$B$100,0),MATCH($C$1,'Unique Asset List'!$BE$3:$BK$3,0))</f>
        <v>3</v>
      </c>
      <c r="AB34" s="396" t="n">
        <f aca="false">AB25</f>
        <v>2.0931128</v>
      </c>
      <c r="AC34" s="396" t="n">
        <f aca="false">AC25</f>
        <v>1.0107268</v>
      </c>
      <c r="AD34" s="396" t="n">
        <f aca="false">AD25</f>
        <v>0.38188783578</v>
      </c>
      <c r="AE34" s="376" t="n">
        <f aca="false">INDEX('Unique Asset List'!$CN$4:$CT$100,MATCH($B34,'Unique Asset List'!$B$4:$B$100,0),MATCH($C$1,'Unique Asset List'!$CN$3:$CT$3,0))</f>
        <v>0.2</v>
      </c>
      <c r="AF34" s="376" t="n">
        <f aca="false">INDEX('Unique Asset List'!$CU$4:$DA$100,MATCH($B34,'Unique Asset List'!$B$4:$B$100,0),MATCH($C$1,'Unique Asset List'!$CU$3:$DA$3,0))</f>
        <v>0.3</v>
      </c>
      <c r="AG34" s="376" t="n">
        <f aca="false">INDEX('Unique Asset List'!$BZ$4:$CF$100,MATCH($B34,'Unique Asset List'!$B$4:$B$100,0),MATCH($C$1,'Unique Asset List'!$BZ$3:$CF$3,0))</f>
        <v>0.2</v>
      </c>
      <c r="AH34" s="376" t="n">
        <f aca="false">INDEX('Unique Asset List'!$CG$4:$CM$100,MATCH($B34,'Unique Asset List'!$B$4:$B$100,0),MATCH($C$1,'Unique Asset List'!$CG$3:$CM$3,0))</f>
        <v>0.3</v>
      </c>
      <c r="AI34" s="377" t="n">
        <v>0.961879633498678</v>
      </c>
      <c r="AJ34" s="376" t="n">
        <f aca="false">INDEX('Unique Asset List'!$BL$4:$BR$100,MATCH($B34,'Unique Asset List'!$B$4:$B$100,0),MATCH($C$1,'Unique Asset List'!$BL$3:$BR$3,0))</f>
        <v>2.26121055381926</v>
      </c>
      <c r="AK34" s="376" t="n">
        <f aca="false">INDEX('Unique Asset List'!$BS$4:$BY$100,MATCH($B34,'Unique Asset List'!$B$4:$B$100,0),MATCH($C$1,'Unique Asset List'!$BS$3:$BY$3,0))</f>
        <v>-1.74756826751033</v>
      </c>
      <c r="AL34" s="39" t="n">
        <v>169</v>
      </c>
      <c r="AM34" s="378" t="n">
        <f aca="false">INDEX(Simulation!$B$6:$H$6,MATCH($A34,Simulation!$B$1:$H$1,0))*(1+AN34)^((DATE(X34,Y34,15)-DATE(2017,1,15))/365.5)</f>
        <v>3.5</v>
      </c>
      <c r="AN34" s="379" t="n">
        <v>0</v>
      </c>
      <c r="AO34" s="380" t="n">
        <v>0.1</v>
      </c>
      <c r="AP34" s="377" t="n">
        <v>0.82</v>
      </c>
      <c r="AQ34" s="379" t="n">
        <v>0</v>
      </c>
      <c r="AR34" s="377" t="n">
        <f aca="false">AP34</f>
        <v>0.82</v>
      </c>
      <c r="AS34" s="381" t="n">
        <v>1</v>
      </c>
      <c r="AT34" s="382" t="n">
        <f aca="false">INDEX('Unique Asset List'!S$4:S$59,MATCH($B34,_CompoundList,0))</f>
        <v>0</v>
      </c>
      <c r="AU34" s="382" t="n">
        <f aca="false">INDEX('Unique Asset List'!T$4:T$59,MATCH($B34,_CompoundList,0))</f>
        <v>0</v>
      </c>
      <c r="AV34" s="382" t="n">
        <f aca="false">INDEX('Unique Asset List'!U$4:U$59,MATCH($B34,_CompoundList,0))</f>
        <v>0</v>
      </c>
      <c r="AW34" s="382" t="n">
        <f aca="false">INDEX('Unique Asset List'!V$4:V$59,MATCH($B34,_CompoundList,0))</f>
        <v>0</v>
      </c>
      <c r="AX34" s="382" t="n">
        <f aca="false">INDEX('Unique Asset List'!W$4:W$59,MATCH($B34,_CompoundList,0))</f>
        <v>0</v>
      </c>
      <c r="AY34" s="382" t="n">
        <f aca="false">INDEX('Unique Asset List'!X$4:X$59,MATCH($B34,_CompoundList,0))</f>
        <v>0</v>
      </c>
      <c r="AZ34" s="382" t="n">
        <f aca="false">INDEX('Unique Asset List'!Y$4:Y$59,MATCH($B34,_CompoundList,0))</f>
        <v>0</v>
      </c>
      <c r="BA34" s="382" t="n">
        <f aca="false">INDEX('Unique Asset List'!Z$4:Z$59,MATCH($B34,_CompoundList,0))</f>
        <v>0</v>
      </c>
      <c r="BB34" s="382" t="n">
        <f aca="false">INDEX('Unique Asset List'!AA$4:AA$59,MATCH($B34,_CompoundList,0))</f>
        <v>1</v>
      </c>
      <c r="BC34" s="382" t="n">
        <f aca="false">INDEX('Unique Asset List'!AB$4:AB$59,MATCH($B34,_CompoundList,0))</f>
        <v>1</v>
      </c>
      <c r="BD34" s="382" t="n">
        <f aca="false">INDEX('Unique Asset List'!$A$4:$A$76,MATCH(B34,'Unique Asset List'!$B$4:$B$76,0))</f>
        <v>23</v>
      </c>
      <c r="BE34" s="386" t="n">
        <f aca="false">IF(C34="",BH34/$BH$7,0)</f>
        <v>0.0489143891768403</v>
      </c>
      <c r="BF34" s="397" t="n">
        <f aca="false">BF25</f>
        <v>3</v>
      </c>
      <c r="BG34" s="386" t="n">
        <f aca="false">BF34/$BF$7</f>
        <v>0.0483870967741936</v>
      </c>
      <c r="BH34" s="392" t="n">
        <f aca="false">BG34^$X$4</f>
        <v>0.0226940473429585</v>
      </c>
    </row>
    <row r="35" customFormat="false" ht="15" hidden="false" customHeight="false" outlineLevel="0" collapsed="false">
      <c r="A35" s="39" t="s">
        <v>123</v>
      </c>
      <c r="B35" s="39" t="s">
        <v>61</v>
      </c>
      <c r="C35" s="372"/>
      <c r="D35" s="39" t="s">
        <v>602</v>
      </c>
      <c r="E35" s="39"/>
      <c r="F35" s="39" t="str">
        <f aca="false">INDEX('Unique Asset List'!$D$4:$D$59,MATCH(B35,_CompoundList,0))</f>
        <v>PCD</v>
      </c>
      <c r="G35" s="373" t="n">
        <v>0</v>
      </c>
      <c r="H35" s="39" t="n">
        <v>2018</v>
      </c>
      <c r="I35" s="39" t="n">
        <v>6</v>
      </c>
      <c r="J35" s="374" t="n">
        <f aca="false">INDEX(PTRS!$D$6:$D$12,MATCH('2'!$F35,PTRS!$B$6:$B$12,0))</f>
        <v>0.1044225</v>
      </c>
      <c r="K35" s="186" t="n">
        <f aca="false">INDEX('Unique Asset List'!$I$4:$R$59,MATCH($B35,'Unique Asset List'!$B$4:$B$59,0),MATCH(K$8,'Unique Asset List'!$I$3:$R$3,0))</f>
        <v>0</v>
      </c>
      <c r="L35" s="186" t="n">
        <f aca="false">INDEX('Unique Asset List'!$I$4:$R$59,MATCH($B35,'Unique Asset List'!$B$4:$B$59,0),MATCH(L$8,'Unique Asset List'!$I$3:$R$3,0))</f>
        <v>0</v>
      </c>
      <c r="M35" s="186" t="n">
        <v>0.1044225</v>
      </c>
      <c r="N35" s="186" t="n">
        <f aca="false">INDEX('Unique Asset List'!$I$4:$R$59,MATCH($B35,'Unique Asset List'!$B$4:$B$59,0),MATCH(N$8,'Unique Asset List'!$I$3:$R$3,0))</f>
        <v>0.1044225</v>
      </c>
      <c r="O35" s="186" t="n">
        <f aca="false">INDEX('Unique Asset List'!$I$4:$R$59,MATCH($B35,'Unique Asset List'!$B$4:$B$59,0),MATCH(O$8,'Unique Asset List'!$I$3:$R$3,0))</f>
        <v>0.1044225</v>
      </c>
      <c r="P35" s="186" t="n">
        <f aca="false">INDEX('Unique Asset List'!$I$4:$R$59,MATCH($B35,'Unique Asset List'!$B$4:$B$59,0),MATCH(P$8,'Unique Asset List'!$I$3:$R$3,0))</f>
        <v>0.1044225</v>
      </c>
      <c r="Q35" s="186" t="n">
        <f aca="false">INDEX('Unique Asset List'!$I$4:$R$59,MATCH($B35,'Unique Asset List'!$B$4:$B$59,0),MATCH(Q$8,'Unique Asset List'!$I$3:$R$3,0))</f>
        <v>0.1044225</v>
      </c>
      <c r="R35" s="186" t="n">
        <f aca="false">INDEX('Unique Asset List'!$I$4:$R$59,MATCH($B35,'Unique Asset List'!$B$4:$B$59,0),MATCH(R$8,'Unique Asset List'!$I$3:$R$3,0))</f>
        <v>0.1044225</v>
      </c>
      <c r="S35" s="186" t="n">
        <f aca="false">INDEX('Unique Asset List'!$I$4:$R$59,MATCH($B35,'Unique Asset List'!$B$4:$B$59,0),MATCH(S$8,'Unique Asset List'!$I$3:$R$3,0))</f>
        <v>0</v>
      </c>
      <c r="T35" s="186" t="s">
        <v>23</v>
      </c>
      <c r="U35" s="186" t="n">
        <f aca="false">BE35/$BE$7</f>
        <v>1</v>
      </c>
      <c r="V35" s="186" t="n">
        <f aca="false">V29</f>
        <v>0.633116153673332</v>
      </c>
      <c r="W35" s="39" t="str">
        <f aca="false">INDEX('Unique Asset List'!$C$4:$C$76,MATCH($B35,'Unique Asset List'!$B$4:$B$76,0))</f>
        <v>OX1</v>
      </c>
      <c r="X35" s="39" t="n">
        <f aca="false">INDEX('Unique Asset List'!$AC$4:$AI$100,MATCH($B35,'Unique Asset List'!$B$4:$B$100,0),MATCH($C$1,'Unique Asset List'!$AC$3:$AI$3,0))</f>
        <v>2033</v>
      </c>
      <c r="Y35" s="39" t="n">
        <f aca="false">INDEX('Unique Asset List'!$AJ$4:$AP$100,MATCH($B35,'Unique Asset List'!$B$4:$B$100,0),MATCH($C$1,'Unique Asset List'!$AJ$3:$AP$3,0))</f>
        <v>2</v>
      </c>
      <c r="Z35" s="39" t="n">
        <f aca="false">INDEX('Unique Asset List'!$AX$4:$BD$100,MATCH($B35,'Unique Asset List'!$B$4:$B$100,0),MATCH($C$1,'Unique Asset List'!$AX$3:$BD$3,0))</f>
        <v>2043</v>
      </c>
      <c r="AA35" s="39" t="n">
        <f aca="false">INDEX('Unique Asset List'!$BE$4:$BK$100,MATCH($B35,'Unique Asset List'!$B$4:$B$100,0),MATCH($C$1,'Unique Asset List'!$BE$3:$BK$3,0))</f>
        <v>2</v>
      </c>
      <c r="AB35" s="396" t="n">
        <f aca="false">AB29</f>
        <v>2.151898</v>
      </c>
      <c r="AC35" s="396" t="n">
        <f aca="false">AC29</f>
        <v>1.0211684</v>
      </c>
      <c r="AD35" s="396" t="n">
        <f aca="false">AD29</f>
        <v>0.38188783578</v>
      </c>
      <c r="AE35" s="376" t="n">
        <f aca="false">INDEX('Unique Asset List'!$CN$4:$CT$100,MATCH($B35,'Unique Asset List'!$B$4:$B$100,0),MATCH($C$1,'Unique Asset List'!$CN$3:$CT$3,0))</f>
        <v>0.2</v>
      </c>
      <c r="AF35" s="376" t="n">
        <f aca="false">INDEX('Unique Asset List'!$CU$4:$DA$100,MATCH($B35,'Unique Asset List'!$B$4:$B$100,0),MATCH($C$1,'Unique Asset List'!$CU$3:$DA$3,0))</f>
        <v>0.3</v>
      </c>
      <c r="AG35" s="376" t="n">
        <f aca="false">INDEX('Unique Asset List'!$BZ$4:$CF$100,MATCH($B35,'Unique Asset List'!$B$4:$B$100,0),MATCH($C$1,'Unique Asset List'!$BZ$3:$CF$3,0))</f>
        <v>0.2</v>
      </c>
      <c r="AH35" s="376" t="n">
        <f aca="false">INDEX('Unique Asset List'!$CG$4:$CM$100,MATCH($B35,'Unique Asset List'!$B$4:$B$100,0),MATCH($C$1,'Unique Asset List'!$CG$3:$CM$3,0))</f>
        <v>0.3</v>
      </c>
      <c r="AI35" s="377" t="n">
        <v>0.961879633498678</v>
      </c>
      <c r="AJ35" s="376" t="n">
        <f aca="false">INDEX('Unique Asset List'!$BL$4:$BR$100,MATCH($B35,'Unique Asset List'!$B$4:$B$100,0),MATCH($C$1,'Unique Asset List'!$BL$3:$BR$3,0))</f>
        <v>2.26121055381926</v>
      </c>
      <c r="AK35" s="376" t="n">
        <f aca="false">INDEX('Unique Asset List'!$BS$4:$BY$100,MATCH($B35,'Unique Asset List'!$B$4:$B$100,0),MATCH($C$1,'Unique Asset List'!$BS$3:$BY$3,0))</f>
        <v>-1.74756826751033</v>
      </c>
      <c r="AL35" s="39" t="n">
        <v>169</v>
      </c>
      <c r="AM35" s="378" t="n">
        <f aca="false">INDEX(Simulation!$B$6:$H$6,MATCH($A35,Simulation!$B$1:$H$1,0))*(1+AN35)^((DATE(X35,Y35,15)-DATE(2017,1,15))/365.5)</f>
        <v>3.5</v>
      </c>
      <c r="AN35" s="379" t="n">
        <v>0</v>
      </c>
      <c r="AO35" s="380" t="n">
        <v>0.1</v>
      </c>
      <c r="AP35" s="377" t="n">
        <v>0.82</v>
      </c>
      <c r="AQ35" s="379" t="n">
        <v>0</v>
      </c>
      <c r="AR35" s="377" t="n">
        <f aca="false">AP35</f>
        <v>0.82</v>
      </c>
      <c r="AS35" s="381" t="n">
        <v>1</v>
      </c>
      <c r="AT35" s="382" t="n">
        <f aca="false">INDEX('Unique Asset List'!S$4:S$59,MATCH($B35,_CompoundList,0))</f>
        <v>0</v>
      </c>
      <c r="AU35" s="382" t="n">
        <f aca="false">INDEX('Unique Asset List'!T$4:T$59,MATCH($B35,_CompoundList,0))</f>
        <v>0</v>
      </c>
      <c r="AV35" s="382" t="n">
        <f aca="false">INDEX('Unique Asset List'!U$4:U$59,MATCH($B35,_CompoundList,0))</f>
        <v>0</v>
      </c>
      <c r="AW35" s="382" t="n">
        <f aca="false">INDEX('Unique Asset List'!V$4:V$59,MATCH($B35,_CompoundList,0))</f>
        <v>0</v>
      </c>
      <c r="AX35" s="382" t="n">
        <f aca="false">INDEX('Unique Asset List'!W$4:W$59,MATCH($B35,_CompoundList,0))</f>
        <v>0</v>
      </c>
      <c r="AY35" s="382" t="n">
        <f aca="false">INDEX('Unique Asset List'!X$4:X$59,MATCH($B35,_CompoundList,0))</f>
        <v>1</v>
      </c>
      <c r="AZ35" s="382" t="n">
        <f aca="false">INDEX('Unique Asset List'!Y$4:Y$59,MATCH($B35,_CompoundList,0))</f>
        <v>0</v>
      </c>
      <c r="BA35" s="382" t="n">
        <f aca="false">INDEX('Unique Asset List'!Z$4:Z$59,MATCH($B35,_CompoundList,0))</f>
        <v>1</v>
      </c>
      <c r="BB35" s="382" t="n">
        <f aca="false">INDEX('Unique Asset List'!AA$4:AA$59,MATCH($B35,_CompoundList,0))</f>
        <v>1</v>
      </c>
      <c r="BC35" s="382" t="n">
        <f aca="false">INDEX('Unique Asset List'!AB$4:AB$59,MATCH($B35,_CompoundList,0))</f>
        <v>1</v>
      </c>
      <c r="BD35" s="382" t="n">
        <f aca="false">INDEX('Unique Asset List'!$A$4:$A$76,MATCH(B35,'Unique Asset List'!$B$4:$B$76,0))</f>
        <v>22</v>
      </c>
      <c r="BE35" s="386" t="n">
        <f aca="false">IF(C35="",BH35/$BH$7,0)</f>
        <v>0.0489143891768403</v>
      </c>
      <c r="BF35" s="397" t="n">
        <f aca="false">BF29</f>
        <v>3</v>
      </c>
      <c r="BG35" s="386" t="n">
        <f aca="false">BF35/$BF$7</f>
        <v>0.0483870967741936</v>
      </c>
      <c r="BH35" s="392" t="n">
        <f aca="false">BG35^$X$4</f>
        <v>0.0226940473429585</v>
      </c>
    </row>
    <row r="36" customFormat="false" ht="15" hidden="false" customHeight="false" outlineLevel="0" collapsed="false">
      <c r="A36" s="39" t="s">
        <v>123</v>
      </c>
      <c r="B36" s="39" t="s">
        <v>64</v>
      </c>
      <c r="C36" s="372"/>
      <c r="D36" s="39" t="s">
        <v>600</v>
      </c>
      <c r="E36" s="39"/>
      <c r="F36" s="39" t="str">
        <f aca="false">INDEX('Unique Asset List'!$D$4:$D$59,MATCH(B36,_CompoundList,0))</f>
        <v>PCD</v>
      </c>
      <c r="G36" s="373" t="n">
        <v>0</v>
      </c>
      <c r="H36" s="39" t="n">
        <v>2018</v>
      </c>
      <c r="I36" s="39" t="n">
        <v>6</v>
      </c>
      <c r="J36" s="374" t="n">
        <f aca="false">INDEX(PTRS!$D$6:$D$12,MATCH('2'!$F36,PTRS!$B$6:$B$12,0))</f>
        <v>0.1044225</v>
      </c>
      <c r="K36" s="186" t="n">
        <f aca="false">K28</f>
        <v>0</v>
      </c>
      <c r="L36" s="186" t="n">
        <f aca="false">L28</f>
        <v>0</v>
      </c>
      <c r="M36" s="186" t="n">
        <f aca="false">M28</f>
        <v>0.25</v>
      </c>
      <c r="N36" s="186" t="n">
        <f aca="false">N28</f>
        <v>0.25</v>
      </c>
      <c r="O36" s="186" t="n">
        <f aca="false">O28</f>
        <v>0.25</v>
      </c>
      <c r="P36" s="186" t="n">
        <f aca="false">P28</f>
        <v>0.25</v>
      </c>
      <c r="Q36" s="186" t="n">
        <f aca="false">Q28</f>
        <v>0.25</v>
      </c>
      <c r="R36" s="186" t="n">
        <f aca="false">R28</f>
        <v>0.25</v>
      </c>
      <c r="S36" s="186" t="n">
        <f aca="false">S28</f>
        <v>0</v>
      </c>
      <c r="T36" s="39" t="s">
        <v>41</v>
      </c>
      <c r="U36" s="186" t="n">
        <f aca="false">BE36/$BE$7</f>
        <v>1</v>
      </c>
      <c r="V36" s="186" t="n">
        <v>1</v>
      </c>
      <c r="W36" s="39" t="str">
        <f aca="false">INDEX('Unique Asset List'!$C$4:$C$76,MATCH($B36,'Unique Asset List'!$B$4:$B$76,0))</f>
        <v>KOR</v>
      </c>
      <c r="X36" s="39" t="n">
        <f aca="false">INDEX('Unique Asset List'!$AC$4:$AI$100,MATCH($B36,'Unique Asset List'!$B$4:$B$100,0),MATCH($C$1,'Unique Asset List'!$AC$3:$AI$3,0))</f>
        <v>2030</v>
      </c>
      <c r="Y36" s="39" t="n">
        <f aca="false">INDEX('Unique Asset List'!$AJ$4:$AP$100,MATCH($B36,'Unique Asset List'!$B$4:$B$100,0),MATCH($C$1,'Unique Asset List'!$AJ$3:$AP$3,0))</f>
        <v>8</v>
      </c>
      <c r="Z36" s="39" t="n">
        <f aca="false">INDEX('Unique Asset List'!$AX$4:$BD$100,MATCH($B36,'Unique Asset List'!$B$4:$B$100,0),MATCH($C$1,'Unique Asset List'!$AX$3:$BD$3,0))</f>
        <v>2040</v>
      </c>
      <c r="AA36" s="39" t="n">
        <f aca="false">INDEX('Unique Asset List'!$BE$4:$BK$100,MATCH($B36,'Unique Asset List'!$B$4:$B$100,0),MATCH($C$1,'Unique Asset List'!$BE$3:$BK$3,0))</f>
        <v>8</v>
      </c>
      <c r="AB36" s="396" t="n">
        <f aca="false">AB28</f>
        <v>1.9739688</v>
      </c>
      <c r="AC36" s="396" t="n">
        <f aca="false">AC28</f>
        <v>1.0653444</v>
      </c>
      <c r="AD36" s="396" t="n">
        <f aca="false">AD28</f>
        <v>0.38188783578</v>
      </c>
      <c r="AE36" s="376" t="n">
        <f aca="false">INDEX('Unique Asset List'!$CN$4:$CT$100,MATCH($B36,'Unique Asset List'!$B$4:$B$100,0),MATCH($C$1,'Unique Asset List'!$CN$3:$CT$3,0))</f>
        <v>0.2</v>
      </c>
      <c r="AF36" s="376" t="n">
        <f aca="false">INDEX('Unique Asset List'!$CU$4:$DA$100,MATCH($B36,'Unique Asset List'!$B$4:$B$100,0),MATCH($C$1,'Unique Asset List'!$CU$3:$DA$3,0))</f>
        <v>0.3</v>
      </c>
      <c r="AG36" s="376" t="n">
        <f aca="false">INDEX('Unique Asset List'!$BZ$4:$CF$100,MATCH($B36,'Unique Asset List'!$B$4:$B$100,0),MATCH($C$1,'Unique Asset List'!$BZ$3:$CF$3,0))</f>
        <v>0.2</v>
      </c>
      <c r="AH36" s="376" t="n">
        <f aca="false">INDEX('Unique Asset List'!$CG$4:$CM$100,MATCH($B36,'Unique Asset List'!$B$4:$B$100,0),MATCH($C$1,'Unique Asset List'!$CG$3:$CM$3,0))</f>
        <v>0.3</v>
      </c>
      <c r="AI36" s="377" t="n">
        <v>0.961879633498678</v>
      </c>
      <c r="AJ36" s="376" t="n">
        <f aca="false">INDEX('Unique Asset List'!$BL$4:$BR$100,MATCH($B36,'Unique Asset List'!$B$4:$B$100,0),MATCH($C$1,'Unique Asset List'!$BL$3:$BR$3,0))</f>
        <v>2.26121055381926</v>
      </c>
      <c r="AK36" s="376" t="n">
        <f aca="false">INDEX('Unique Asset List'!$BS$4:$BY$100,MATCH($B36,'Unique Asset List'!$B$4:$B$100,0),MATCH($C$1,'Unique Asset List'!$BS$3:$BY$3,0))</f>
        <v>-1.74756826751033</v>
      </c>
      <c r="AL36" s="39" t="n">
        <v>169</v>
      </c>
      <c r="AM36" s="378" t="n">
        <f aca="false">INDEX(Simulation!$B$6:$H$6,MATCH($A36,Simulation!$B$1:$H$1,0))*(1+AN36)^((DATE(X36,Y36,15)-DATE(2017,1,15))/365.5)</f>
        <v>3.5</v>
      </c>
      <c r="AN36" s="379" t="n">
        <v>0</v>
      </c>
      <c r="AO36" s="380" t="n">
        <v>0.1</v>
      </c>
      <c r="AP36" s="377" t="n">
        <v>0.82</v>
      </c>
      <c r="AQ36" s="379" t="n">
        <v>0</v>
      </c>
      <c r="AR36" s="377" t="n">
        <f aca="false">AP36</f>
        <v>0.82</v>
      </c>
      <c r="AS36" s="381" t="n">
        <v>1</v>
      </c>
      <c r="AT36" s="382" t="n">
        <f aca="false">INDEX('Unique Asset List'!S$4:S$59,MATCH($B36,_CompoundList,0))</f>
        <v>0</v>
      </c>
      <c r="AU36" s="382" t="n">
        <f aca="false">INDEX('Unique Asset List'!T$4:T$59,MATCH($B36,_CompoundList,0))</f>
        <v>0</v>
      </c>
      <c r="AV36" s="382" t="n">
        <f aca="false">INDEX('Unique Asset List'!U$4:U$59,MATCH($B36,_CompoundList,0))</f>
        <v>0</v>
      </c>
      <c r="AW36" s="382" t="n">
        <f aca="false">INDEX('Unique Asset List'!V$4:V$59,MATCH($B36,_CompoundList,0))</f>
        <v>0</v>
      </c>
      <c r="AX36" s="382" t="n">
        <f aca="false">INDEX('Unique Asset List'!W$4:W$59,MATCH($B36,_CompoundList,0))</f>
        <v>0</v>
      </c>
      <c r="AY36" s="382" t="n">
        <f aca="false">INDEX('Unique Asset List'!X$4:X$59,MATCH($B36,_CompoundList,0))</f>
        <v>0</v>
      </c>
      <c r="AZ36" s="382" t="n">
        <f aca="false">INDEX('Unique Asset List'!Y$4:Y$59,MATCH($B36,_CompoundList,0))</f>
        <v>1</v>
      </c>
      <c r="BA36" s="382" t="n">
        <f aca="false">INDEX('Unique Asset List'!Z$4:Z$59,MATCH($B36,_CompoundList,0))</f>
        <v>1</v>
      </c>
      <c r="BB36" s="382" t="n">
        <f aca="false">INDEX('Unique Asset List'!AA$4:AA$59,MATCH($B36,_CompoundList,0))</f>
        <v>0</v>
      </c>
      <c r="BC36" s="382" t="n">
        <f aca="false">INDEX('Unique Asset List'!AB$4:AB$59,MATCH($B36,_CompoundList,0))</f>
        <v>1</v>
      </c>
      <c r="BD36" s="382" t="n">
        <f aca="false">INDEX('Unique Asset List'!$A$4:$A$76,MATCH(B36,'Unique Asset List'!$B$4:$B$76,0))</f>
        <v>20</v>
      </c>
      <c r="BE36" s="386" t="n">
        <f aca="false">IF(C36="",BH36/$BH$7,0)</f>
        <v>0.0489143891768403</v>
      </c>
      <c r="BF36" s="397" t="n">
        <f aca="false">BF28</f>
        <v>3</v>
      </c>
      <c r="BG36" s="386" t="n">
        <f aca="false">BF36/$BF$7</f>
        <v>0.0483870967741936</v>
      </c>
      <c r="BH36" s="392" t="n">
        <f aca="false">BG36^$X$4</f>
        <v>0.0226940473429585</v>
      </c>
    </row>
    <row r="37" customFormat="false" ht="15" hidden="false" customHeight="false" outlineLevel="0" collapsed="false">
      <c r="A37" s="39" t="s">
        <v>123</v>
      </c>
      <c r="B37" s="39" t="s">
        <v>65</v>
      </c>
      <c r="C37" s="372"/>
      <c r="D37" s="39" t="s">
        <v>577</v>
      </c>
      <c r="E37" s="39"/>
      <c r="F37" s="39" t="str">
        <f aca="false">INDEX('Unique Asset List'!$D$4:$D$59,MATCH(B37,_CompoundList,0))</f>
        <v>PCD</v>
      </c>
      <c r="G37" s="373" t="n">
        <v>0</v>
      </c>
      <c r="H37" s="39" t="n">
        <v>2018</v>
      </c>
      <c r="I37" s="39" t="n">
        <v>6</v>
      </c>
      <c r="J37" s="374" t="n">
        <f aca="false">INDEX(PTRS!$D$6:$D$12,MATCH('2'!$F37,PTRS!$B$6:$B$12,0))</f>
        <v>0.1044225</v>
      </c>
      <c r="K37" s="186" t="n">
        <f aca="false">INDEX('Unique Asset List'!$I$4:$R$59,MATCH($B37,'Unique Asset List'!$B$4:$B$59,0),MATCH(K$8,'Unique Asset List'!$I$3:$R$3,0))</f>
        <v>0</v>
      </c>
      <c r="L37" s="186" t="n">
        <f aca="false">INDEX('Unique Asset List'!$I$4:$R$59,MATCH($B37,'Unique Asset List'!$B$4:$B$59,0),MATCH(L$8,'Unique Asset List'!$I$3:$R$3,0))</f>
        <v>0</v>
      </c>
      <c r="M37" s="186" t="n">
        <v>0.1044225</v>
      </c>
      <c r="N37" s="186" t="n">
        <f aca="false">INDEX('Unique Asset List'!$I$4:$R$59,MATCH($B37,'Unique Asset List'!$B$4:$B$59,0),MATCH(N$8,'Unique Asset List'!$I$3:$R$3,0))</f>
        <v>1</v>
      </c>
      <c r="O37" s="186" t="n">
        <f aca="false">INDEX('Unique Asset List'!$I$4:$R$59,MATCH($B37,'Unique Asset List'!$B$4:$B$59,0),MATCH(O$8,'Unique Asset List'!$I$3:$R$3,0))</f>
        <v>1</v>
      </c>
      <c r="P37" s="186" t="n">
        <f aca="false">INDEX('Unique Asset List'!$I$4:$R$59,MATCH($B37,'Unique Asset List'!$B$4:$B$59,0),MATCH(P$8,'Unique Asset List'!$I$3:$R$3,0))</f>
        <v>1</v>
      </c>
      <c r="Q37" s="186" t="n">
        <f aca="false">INDEX('Unique Asset List'!$I$4:$R$59,MATCH($B37,'Unique Asset List'!$B$4:$B$59,0),MATCH(Q$8,'Unique Asset List'!$I$3:$R$3,0))</f>
        <v>1</v>
      </c>
      <c r="R37" s="186" t="n">
        <f aca="false">INDEX('Unique Asset List'!$I$4:$R$59,MATCH($B37,'Unique Asset List'!$B$4:$B$59,0),MATCH(R$8,'Unique Asset List'!$I$3:$R$3,0))</f>
        <v>1</v>
      </c>
      <c r="S37" s="186" t="n">
        <f aca="false">INDEX('Unique Asset List'!$I$4:$R$59,MATCH($B37,'Unique Asset List'!$B$4:$B$59,0),MATCH(S$8,'Unique Asset List'!$I$3:$R$3,0))</f>
        <v>1</v>
      </c>
      <c r="T37" s="186"/>
      <c r="U37" s="186" t="n">
        <f aca="false">BE37/$BE$7</f>
        <v>0.385707848577044</v>
      </c>
      <c r="V37" s="186" t="n">
        <v>1</v>
      </c>
      <c r="W37" s="39" t="str">
        <f aca="false">INDEX('Unique Asset List'!$C$4:$C$76,MATCH($B37,'Unique Asset List'!$B$4:$B$76,0))</f>
        <v>NME1</v>
      </c>
      <c r="X37" s="39" t="n">
        <f aca="false">INDEX('Unique Asset List'!$AC$4:$AI$100,MATCH($B37,'Unique Asset List'!$B$4:$B$100,0),MATCH($C$1,'Unique Asset List'!$AC$3:$AI$3,0))</f>
        <v>2030</v>
      </c>
      <c r="Y37" s="39" t="n">
        <f aca="false">INDEX('Unique Asset List'!$AJ$4:$AP$100,MATCH($B37,'Unique Asset List'!$B$4:$B$100,0),MATCH($C$1,'Unique Asset List'!$AJ$3:$AP$3,0))</f>
        <v>6</v>
      </c>
      <c r="Z37" s="39" t="n">
        <f aca="false">INDEX('Unique Asset List'!$AX$4:$BD$100,MATCH($B37,'Unique Asset List'!$B$4:$B$100,0),MATCH($C$1,'Unique Asset List'!$AX$3:$BD$3,0))</f>
        <v>2042</v>
      </c>
      <c r="AA37" s="39" t="n">
        <f aca="false">INDEX('Unique Asset List'!$BE$4:$BK$100,MATCH($B37,'Unique Asset List'!$B$4:$B$100,0),MATCH($C$1,'Unique Asset List'!$BE$3:$BK$3,0))</f>
        <v>6</v>
      </c>
      <c r="AB37" s="396" t="n">
        <f aca="false">AB21</f>
        <v>2.5682276</v>
      </c>
      <c r="AC37" s="396" t="n">
        <f aca="false">AC21</f>
        <v>1.1801267</v>
      </c>
      <c r="AD37" s="396" t="n">
        <f aca="false">AD21</f>
        <v>0.19965129052</v>
      </c>
      <c r="AE37" s="376" t="n">
        <f aca="false">INDEX('Unique Asset List'!$CN$4:$CT$100,MATCH($B37,'Unique Asset List'!$B$4:$B$100,0),MATCH($C$1,'Unique Asset List'!$CN$3:$CT$3,0))</f>
        <v>0.2</v>
      </c>
      <c r="AF37" s="376" t="n">
        <f aca="false">INDEX('Unique Asset List'!$CU$4:$DA$100,MATCH($B37,'Unique Asset List'!$B$4:$B$100,0),MATCH($C$1,'Unique Asset List'!$CU$3:$DA$3,0))</f>
        <v>0.3</v>
      </c>
      <c r="AG37" s="376" t="n">
        <f aca="false">INDEX('Unique Asset List'!$BZ$4:$CF$100,MATCH($B37,'Unique Asset List'!$B$4:$B$100,0),MATCH($C$1,'Unique Asset List'!$BZ$3:$CF$3,0))</f>
        <v>0.2</v>
      </c>
      <c r="AH37" s="376" t="n">
        <f aca="false">INDEX('Unique Asset List'!$CG$4:$CM$100,MATCH($B37,'Unique Asset List'!$B$4:$B$100,0),MATCH($C$1,'Unique Asset List'!$CG$3:$CM$3,0))</f>
        <v>0.3</v>
      </c>
      <c r="AI37" s="377" t="n">
        <v>0.961879633498678</v>
      </c>
      <c r="AJ37" s="376" t="n">
        <f aca="false">INDEX('Unique Asset List'!$BL$4:$BR$100,MATCH($B37,'Unique Asset List'!$B$4:$B$100,0),MATCH($C$1,'Unique Asset List'!$BL$3:$BR$3,0))</f>
        <v>2.26121055381926</v>
      </c>
      <c r="AK37" s="376" t="n">
        <f aca="false">INDEX('Unique Asset List'!$BS$4:$BY$100,MATCH($B37,'Unique Asset List'!$B$4:$B$100,0),MATCH($C$1,'Unique Asset List'!$BS$3:$BY$3,0))</f>
        <v>-1.74756826751033</v>
      </c>
      <c r="AL37" s="39" t="n">
        <v>169</v>
      </c>
      <c r="AM37" s="378" t="n">
        <f aca="false">INDEX(Simulation!$B$6:$H$6,MATCH($A37,Simulation!$B$1:$H$1,0))*(1+AN37)^((DATE(X37,Y37,15)-DATE(2017,1,15))/365.5)</f>
        <v>3.5</v>
      </c>
      <c r="AN37" s="379" t="n">
        <v>0</v>
      </c>
      <c r="AO37" s="380" t="n">
        <v>0.1</v>
      </c>
      <c r="AP37" s="377" t="n">
        <v>0.82</v>
      </c>
      <c r="AQ37" s="379" t="n">
        <v>0</v>
      </c>
      <c r="AR37" s="377" t="n">
        <f aca="false">AP37</f>
        <v>0.82</v>
      </c>
      <c r="AS37" s="381" t="n">
        <v>1</v>
      </c>
      <c r="AT37" s="382" t="n">
        <f aca="false">INDEX('Unique Asset List'!S$4:S$59,MATCH($B37,_CompoundList,0))</f>
        <v>1</v>
      </c>
      <c r="AU37" s="382" t="n">
        <f aca="false">INDEX('Unique Asset List'!T$4:T$59,MATCH($B37,_CompoundList,0))</f>
        <v>1</v>
      </c>
      <c r="AV37" s="382" t="n">
        <f aca="false">INDEX('Unique Asset List'!U$4:U$59,MATCH($B37,_CompoundList,0))</f>
        <v>1</v>
      </c>
      <c r="AW37" s="382" t="n">
        <f aca="false">INDEX('Unique Asset List'!V$4:V$59,MATCH($B37,_CompoundList,0))</f>
        <v>1</v>
      </c>
      <c r="AX37" s="382" t="n">
        <f aca="false">INDEX('Unique Asset List'!W$4:W$59,MATCH($B37,_CompoundList,0))</f>
        <v>1</v>
      </c>
      <c r="AY37" s="382" t="n">
        <f aca="false">INDEX('Unique Asset List'!X$4:X$59,MATCH($B37,_CompoundList,0))</f>
        <v>1</v>
      </c>
      <c r="AZ37" s="382" t="n">
        <f aca="false">INDEX('Unique Asset List'!Y$4:Y$59,MATCH($B37,_CompoundList,0))</f>
        <v>1</v>
      </c>
      <c r="BA37" s="382" t="n">
        <f aca="false">INDEX('Unique Asset List'!Z$4:Z$59,MATCH($B37,_CompoundList,0))</f>
        <v>1</v>
      </c>
      <c r="BB37" s="382" t="n">
        <f aca="false">INDEX('Unique Asset List'!AA$4:AA$59,MATCH($B37,_CompoundList,0))</f>
        <v>1</v>
      </c>
      <c r="BC37" s="382" t="n">
        <f aca="false">INDEX('Unique Asset List'!AB$4:AB$59,MATCH($B37,_CompoundList,0))</f>
        <v>1</v>
      </c>
      <c r="BD37" s="382" t="n">
        <f aca="false">INDEX('Unique Asset List'!$A$4:$A$76,MATCH(B37,'Unique Asset List'!$B$4:$B$76,0))</f>
        <v>27</v>
      </c>
      <c r="BE37" s="386" t="n">
        <f aca="false">IF(C37="",BH37/$BH$7,0)</f>
        <v>0.0188666638138593</v>
      </c>
      <c r="BF37" s="397" t="n">
        <f aca="false">BF21</f>
        <v>1.4</v>
      </c>
      <c r="BG37" s="386" t="n">
        <f aca="false">BF37/$BF$7</f>
        <v>0.0225806451612903</v>
      </c>
      <c r="BH37" s="392" t="n">
        <f aca="false">BG37^$X$4</f>
        <v>0.0087532721761581</v>
      </c>
    </row>
    <row r="38" customFormat="false" ht="15" hidden="false" customHeight="false" outlineLevel="0" collapsed="false">
      <c r="A38" s="39" t="s">
        <v>123</v>
      </c>
      <c r="B38" s="39" t="s">
        <v>66</v>
      </c>
      <c r="C38" s="372"/>
      <c r="D38" s="39" t="s">
        <v>577</v>
      </c>
      <c r="E38" s="39"/>
      <c r="F38" s="39" t="str">
        <f aca="false">INDEX('Unique Asset List'!$D$4:$D$59,MATCH(B38,_CompoundList,0))</f>
        <v>PCD</v>
      </c>
      <c r="G38" s="373" t="n">
        <v>0</v>
      </c>
      <c r="H38" s="39" t="n">
        <v>2018</v>
      </c>
      <c r="I38" s="39" t="n">
        <v>6</v>
      </c>
      <c r="J38" s="374" t="n">
        <f aca="false">INDEX(PTRS!$D$6:$D$12,MATCH('2'!$F38,PTRS!$B$6:$B$12,0))</f>
        <v>0.1044225</v>
      </c>
      <c r="K38" s="186" t="n">
        <f aca="false">INDEX('Unique Asset List'!$I$4:$R$59,MATCH($B38,'Unique Asset List'!$B$4:$B$59,0),MATCH(K$8,'Unique Asset List'!$I$3:$R$3,0))</f>
        <v>0</v>
      </c>
      <c r="L38" s="186" t="n">
        <f aca="false">INDEX('Unique Asset List'!$I$4:$R$59,MATCH($B38,'Unique Asset List'!$B$4:$B$59,0),MATCH(L$8,'Unique Asset List'!$I$3:$R$3,0))</f>
        <v>0</v>
      </c>
      <c r="M38" s="186" t="n">
        <v>0.1044225</v>
      </c>
      <c r="N38" s="186" t="n">
        <f aca="false">INDEX('Unique Asset List'!$I$4:$R$59,MATCH($B38,'Unique Asset List'!$B$4:$B$59,0),MATCH(N$8,'Unique Asset List'!$I$3:$R$3,0))</f>
        <v>1</v>
      </c>
      <c r="O38" s="186" t="n">
        <f aca="false">INDEX('Unique Asset List'!$I$4:$R$59,MATCH($B38,'Unique Asset List'!$B$4:$B$59,0),MATCH(O$8,'Unique Asset List'!$I$3:$R$3,0))</f>
        <v>1</v>
      </c>
      <c r="P38" s="186" t="n">
        <f aca="false">INDEX('Unique Asset List'!$I$4:$R$59,MATCH($B38,'Unique Asset List'!$B$4:$B$59,0),MATCH(P$8,'Unique Asset List'!$I$3:$R$3,0))</f>
        <v>1</v>
      </c>
      <c r="Q38" s="186" t="n">
        <f aca="false">INDEX('Unique Asset List'!$I$4:$R$59,MATCH($B38,'Unique Asset List'!$B$4:$B$59,0),MATCH(Q$8,'Unique Asset List'!$I$3:$R$3,0))</f>
        <v>1</v>
      </c>
      <c r="R38" s="186" t="n">
        <f aca="false">INDEX('Unique Asset List'!$I$4:$R$59,MATCH($B38,'Unique Asset List'!$B$4:$B$59,0),MATCH(R$8,'Unique Asset List'!$I$3:$R$3,0))</f>
        <v>1</v>
      </c>
      <c r="S38" s="186" t="n">
        <f aca="false">INDEX('Unique Asset List'!$I$4:$R$59,MATCH($B38,'Unique Asset List'!$B$4:$B$59,0),MATCH(S$8,'Unique Asset List'!$I$3:$R$3,0))</f>
        <v>1</v>
      </c>
      <c r="T38" s="186"/>
      <c r="U38" s="186" t="n">
        <f aca="false">BE38/$BE$7</f>
        <v>0.385707848577044</v>
      </c>
      <c r="V38" s="186" t="n">
        <v>1</v>
      </c>
      <c r="W38" s="39" t="str">
        <f aca="false">INDEX('Unique Asset List'!$C$4:$C$76,MATCH($B38,'Unique Asset List'!$B$4:$B$76,0))</f>
        <v>NME2</v>
      </c>
      <c r="X38" s="39" t="n">
        <f aca="false">INDEX('Unique Asset List'!$AC$4:$AI$100,MATCH($B38,'Unique Asset List'!$B$4:$B$100,0),MATCH($C$1,'Unique Asset List'!$AC$3:$AI$3,0))</f>
        <v>2034</v>
      </c>
      <c r="Y38" s="39" t="n">
        <f aca="false">INDEX('Unique Asset List'!$AJ$4:$AP$100,MATCH($B38,'Unique Asset List'!$B$4:$B$100,0),MATCH($C$1,'Unique Asset List'!$AJ$3:$AP$3,0))</f>
        <v>6</v>
      </c>
      <c r="Z38" s="39" t="n">
        <f aca="false">INDEX('Unique Asset List'!$AX$4:$BD$100,MATCH($B38,'Unique Asset List'!$B$4:$B$100,0),MATCH($C$1,'Unique Asset List'!$AX$3:$BD$3,0))</f>
        <v>2046</v>
      </c>
      <c r="AA38" s="39" t="n">
        <f aca="false">INDEX('Unique Asset List'!$BE$4:$BK$100,MATCH($B38,'Unique Asset List'!$B$4:$B$100,0),MATCH($C$1,'Unique Asset List'!$BE$3:$BK$3,0))</f>
        <v>6</v>
      </c>
      <c r="AB38" s="396" t="n">
        <f aca="false">AB21</f>
        <v>2.5682276</v>
      </c>
      <c r="AC38" s="396" t="n">
        <f aca="false">AC21</f>
        <v>1.1801267</v>
      </c>
      <c r="AD38" s="396" t="n">
        <f aca="false">AD21</f>
        <v>0.19965129052</v>
      </c>
      <c r="AE38" s="376" t="n">
        <f aca="false">INDEX('Unique Asset List'!$CN$4:$CT$100,MATCH($B38,'Unique Asset List'!$B$4:$B$100,0),MATCH($C$1,'Unique Asset List'!$CN$3:$CT$3,0))</f>
        <v>0.2</v>
      </c>
      <c r="AF38" s="376" t="n">
        <f aca="false">INDEX('Unique Asset List'!$CU$4:$DA$100,MATCH($B38,'Unique Asset List'!$B$4:$B$100,0),MATCH($C$1,'Unique Asset List'!$CU$3:$DA$3,0))</f>
        <v>0.3</v>
      </c>
      <c r="AG38" s="376" t="n">
        <f aca="false">INDEX('Unique Asset List'!$BZ$4:$CF$100,MATCH($B38,'Unique Asset List'!$B$4:$B$100,0),MATCH($C$1,'Unique Asset List'!$BZ$3:$CF$3,0))</f>
        <v>0.2</v>
      </c>
      <c r="AH38" s="376" t="n">
        <f aca="false">INDEX('Unique Asset List'!$CG$4:$CM$100,MATCH($B38,'Unique Asset List'!$B$4:$B$100,0),MATCH($C$1,'Unique Asset List'!$CG$3:$CM$3,0))</f>
        <v>0.3</v>
      </c>
      <c r="AI38" s="377" t="n">
        <v>0.961879633498678</v>
      </c>
      <c r="AJ38" s="376" t="n">
        <f aca="false">INDEX('Unique Asset List'!$BL$4:$BR$100,MATCH($B38,'Unique Asset List'!$B$4:$B$100,0),MATCH($C$1,'Unique Asset List'!$BL$3:$BR$3,0))</f>
        <v>2.26121055381926</v>
      </c>
      <c r="AK38" s="376" t="n">
        <f aca="false">INDEX('Unique Asset List'!$BS$4:$BY$100,MATCH($B38,'Unique Asset List'!$B$4:$B$100,0),MATCH($C$1,'Unique Asset List'!$BS$3:$BY$3,0))</f>
        <v>-1.74756826751033</v>
      </c>
      <c r="AL38" s="39" t="n">
        <v>169</v>
      </c>
      <c r="AM38" s="378" t="n">
        <f aca="false">INDEX(Simulation!$B$6:$H$6,MATCH($A38,Simulation!$B$1:$H$1,0))*(1+AN38)^((DATE(X38,Y38,15)-DATE(2017,1,15))/365.5)</f>
        <v>3.5</v>
      </c>
      <c r="AN38" s="379" t="n">
        <v>0</v>
      </c>
      <c r="AO38" s="380" t="n">
        <v>0.1</v>
      </c>
      <c r="AP38" s="377" t="n">
        <v>0.82</v>
      </c>
      <c r="AQ38" s="379" t="n">
        <v>0</v>
      </c>
      <c r="AR38" s="377" t="n">
        <f aca="false">AP38</f>
        <v>0.82</v>
      </c>
      <c r="AS38" s="381" t="n">
        <v>1</v>
      </c>
      <c r="AT38" s="382" t="n">
        <f aca="false">INDEX('Unique Asset List'!S$4:S$59,MATCH($B38,_CompoundList,0))</f>
        <v>1</v>
      </c>
      <c r="AU38" s="382" t="n">
        <f aca="false">INDEX('Unique Asset List'!T$4:T$59,MATCH($B38,_CompoundList,0))</f>
        <v>1</v>
      </c>
      <c r="AV38" s="382" t="n">
        <f aca="false">INDEX('Unique Asset List'!U$4:U$59,MATCH($B38,_CompoundList,0))</f>
        <v>1</v>
      </c>
      <c r="AW38" s="382" t="n">
        <f aca="false">INDEX('Unique Asset List'!V$4:V$59,MATCH($B38,_CompoundList,0))</f>
        <v>1</v>
      </c>
      <c r="AX38" s="382" t="n">
        <f aca="false">INDEX('Unique Asset List'!W$4:W$59,MATCH($B38,_CompoundList,0))</f>
        <v>1</v>
      </c>
      <c r="AY38" s="382" t="n">
        <f aca="false">INDEX('Unique Asset List'!X$4:X$59,MATCH($B38,_CompoundList,0))</f>
        <v>1</v>
      </c>
      <c r="AZ38" s="382" t="n">
        <f aca="false">INDEX('Unique Asset List'!Y$4:Y$59,MATCH($B38,_CompoundList,0))</f>
        <v>1</v>
      </c>
      <c r="BA38" s="382" t="n">
        <f aca="false">INDEX('Unique Asset List'!Z$4:Z$59,MATCH($B38,_CompoundList,0))</f>
        <v>1</v>
      </c>
      <c r="BB38" s="382" t="n">
        <f aca="false">INDEX('Unique Asset List'!AA$4:AA$59,MATCH($B38,_CompoundList,0))</f>
        <v>1</v>
      </c>
      <c r="BC38" s="382" t="n">
        <f aca="false">INDEX('Unique Asset List'!AB$4:AB$59,MATCH($B38,_CompoundList,0))</f>
        <v>1</v>
      </c>
      <c r="BD38" s="382" t="n">
        <f aca="false">INDEX('Unique Asset List'!$A$4:$A$76,MATCH(B38,'Unique Asset List'!$B$4:$B$76,0))</f>
        <v>28</v>
      </c>
      <c r="BE38" s="386" t="n">
        <f aca="false">IF(C38="",BH38/$BH$7,0)</f>
        <v>0.0188666638138593</v>
      </c>
      <c r="BF38" s="397" t="n">
        <f aca="false">BF21</f>
        <v>1.4</v>
      </c>
      <c r="BG38" s="386" t="n">
        <f aca="false">BF38/$BF$7</f>
        <v>0.0225806451612903</v>
      </c>
      <c r="BH38" s="392" t="n">
        <f aca="false">BG38^$X$4</f>
        <v>0.0087532721761581</v>
      </c>
    </row>
    <row r="39" customFormat="false" ht="15" hidden="false" customHeight="false" outlineLevel="0" collapsed="false">
      <c r="A39" s="39" t="s">
        <v>123</v>
      </c>
      <c r="B39" s="39" t="s">
        <v>67</v>
      </c>
      <c r="C39" s="372"/>
      <c r="D39" s="39" t="s">
        <v>577</v>
      </c>
      <c r="E39" s="39"/>
      <c r="F39" s="39" t="str">
        <f aca="false">INDEX('Unique Asset List'!$D$4:$D$59,MATCH(B39,_CompoundList,0))</f>
        <v>PCD</v>
      </c>
      <c r="G39" s="373" t="n">
        <v>0</v>
      </c>
      <c r="H39" s="39" t="n">
        <v>2018</v>
      </c>
      <c r="I39" s="39" t="n">
        <v>6</v>
      </c>
      <c r="J39" s="374" t="n">
        <f aca="false">INDEX(PTRS!$D$6:$D$12,MATCH('2'!$F39,PTRS!$B$6:$B$12,0))</f>
        <v>0.1044225</v>
      </c>
      <c r="K39" s="186" t="n">
        <f aca="false">INDEX('Unique Asset List'!$I$4:$R$59,MATCH($B39,'Unique Asset List'!$B$4:$B$59,0),MATCH(K$8,'Unique Asset List'!$I$3:$R$3,0))</f>
        <v>0</v>
      </c>
      <c r="L39" s="186" t="n">
        <f aca="false">INDEX('Unique Asset List'!$I$4:$R$59,MATCH($B39,'Unique Asset List'!$B$4:$B$59,0),MATCH(L$8,'Unique Asset List'!$I$3:$R$3,0))</f>
        <v>0</v>
      </c>
      <c r="M39" s="186" t="n">
        <v>0.1044225</v>
      </c>
      <c r="N39" s="186" t="n">
        <f aca="false">INDEX('Unique Asset List'!$I$4:$R$59,MATCH($B39,'Unique Asset List'!$B$4:$B$59,0),MATCH(N$8,'Unique Asset List'!$I$3:$R$3,0))</f>
        <v>1</v>
      </c>
      <c r="O39" s="186" t="n">
        <f aca="false">INDEX('Unique Asset List'!$I$4:$R$59,MATCH($B39,'Unique Asset List'!$B$4:$B$59,0),MATCH(O$8,'Unique Asset List'!$I$3:$R$3,0))</f>
        <v>1</v>
      </c>
      <c r="P39" s="186" t="n">
        <f aca="false">INDEX('Unique Asset List'!$I$4:$R$59,MATCH($B39,'Unique Asset List'!$B$4:$B$59,0),MATCH(P$8,'Unique Asset List'!$I$3:$R$3,0))</f>
        <v>1</v>
      </c>
      <c r="Q39" s="186" t="n">
        <f aca="false">INDEX('Unique Asset List'!$I$4:$R$59,MATCH($B39,'Unique Asset List'!$B$4:$B$59,0),MATCH(Q$8,'Unique Asset List'!$I$3:$R$3,0))</f>
        <v>1</v>
      </c>
      <c r="R39" s="186" t="n">
        <f aca="false">INDEX('Unique Asset List'!$I$4:$R$59,MATCH($B39,'Unique Asset List'!$B$4:$B$59,0),MATCH(R$8,'Unique Asset List'!$I$3:$R$3,0))</f>
        <v>1</v>
      </c>
      <c r="S39" s="186" t="n">
        <f aca="false">INDEX('Unique Asset List'!$I$4:$R$59,MATCH($B39,'Unique Asset List'!$B$4:$B$59,0),MATCH(S$8,'Unique Asset List'!$I$3:$R$3,0))</f>
        <v>1</v>
      </c>
      <c r="T39" s="186"/>
      <c r="U39" s="186" t="n">
        <f aca="false">BE39/$BE$7</f>
        <v>0.385707848577044</v>
      </c>
      <c r="V39" s="186" t="n">
        <v>1</v>
      </c>
      <c r="W39" s="39" t="str">
        <f aca="false">INDEX('Unique Asset List'!$C$4:$C$76,MATCH($B39,'Unique Asset List'!$B$4:$B$76,0))</f>
        <v>NME3</v>
      </c>
      <c r="X39" s="39" t="n">
        <f aca="false">INDEX('Unique Asset List'!$AC$4:$AI$100,MATCH($B39,'Unique Asset List'!$B$4:$B$100,0),MATCH($C$1,'Unique Asset List'!$AC$3:$AI$3,0))</f>
        <v>2038</v>
      </c>
      <c r="Y39" s="39" t="n">
        <f aca="false">INDEX('Unique Asset List'!$AJ$4:$AP$100,MATCH($B39,'Unique Asset List'!$B$4:$B$100,0),MATCH($C$1,'Unique Asset List'!$AJ$3:$AP$3,0))</f>
        <v>6</v>
      </c>
      <c r="Z39" s="39" t="n">
        <f aca="false">INDEX('Unique Asset List'!$AX$4:$BD$100,MATCH($B39,'Unique Asset List'!$B$4:$B$100,0),MATCH($C$1,'Unique Asset List'!$AX$3:$BD$3,0))</f>
        <v>2050</v>
      </c>
      <c r="AA39" s="39" t="n">
        <f aca="false">INDEX('Unique Asset List'!$BE$4:$BK$100,MATCH($B39,'Unique Asset List'!$B$4:$B$100,0),MATCH($C$1,'Unique Asset List'!$BE$3:$BK$3,0))</f>
        <v>6</v>
      </c>
      <c r="AB39" s="396" t="n">
        <f aca="false">AB21</f>
        <v>2.5682276</v>
      </c>
      <c r="AC39" s="396" t="n">
        <f aca="false">AC21</f>
        <v>1.1801267</v>
      </c>
      <c r="AD39" s="396" t="n">
        <f aca="false">AD21</f>
        <v>0.19965129052</v>
      </c>
      <c r="AE39" s="376" t="n">
        <f aca="false">INDEX('Unique Asset List'!$CN$4:$CT$100,MATCH($B39,'Unique Asset List'!$B$4:$B$100,0),MATCH($C$1,'Unique Asset List'!$CN$3:$CT$3,0))</f>
        <v>0.2</v>
      </c>
      <c r="AF39" s="376" t="n">
        <f aca="false">INDEX('Unique Asset List'!$CU$4:$DA$100,MATCH($B39,'Unique Asset List'!$B$4:$B$100,0),MATCH($C$1,'Unique Asset List'!$CU$3:$DA$3,0))</f>
        <v>0.3</v>
      </c>
      <c r="AG39" s="376" t="n">
        <f aca="false">INDEX('Unique Asset List'!$BZ$4:$CF$100,MATCH($B39,'Unique Asset List'!$B$4:$B$100,0),MATCH($C$1,'Unique Asset List'!$BZ$3:$CF$3,0))</f>
        <v>0.2</v>
      </c>
      <c r="AH39" s="376" t="n">
        <f aca="false">INDEX('Unique Asset List'!$CG$4:$CM$100,MATCH($B39,'Unique Asset List'!$B$4:$B$100,0),MATCH($C$1,'Unique Asset List'!$CG$3:$CM$3,0))</f>
        <v>0.3</v>
      </c>
      <c r="AI39" s="377" t="n">
        <v>0.961879633498678</v>
      </c>
      <c r="AJ39" s="376" t="n">
        <f aca="false">INDEX('Unique Asset List'!$BL$4:$BR$100,MATCH($B39,'Unique Asset List'!$B$4:$B$100,0),MATCH($C$1,'Unique Asset List'!$BL$3:$BR$3,0))</f>
        <v>2.26121055381926</v>
      </c>
      <c r="AK39" s="376" t="n">
        <f aca="false">INDEX('Unique Asset List'!$BS$4:$BY$100,MATCH($B39,'Unique Asset List'!$B$4:$B$100,0),MATCH($C$1,'Unique Asset List'!$BS$3:$BY$3,0))</f>
        <v>-1.74756826751033</v>
      </c>
      <c r="AL39" s="39" t="n">
        <v>169</v>
      </c>
      <c r="AM39" s="378" t="n">
        <f aca="false">INDEX(Simulation!$B$6:$H$6,MATCH($A39,Simulation!$B$1:$H$1,0))*(1+AN39)^((DATE(X39,Y39,15)-DATE(2017,1,15))/365.5)</f>
        <v>3.5</v>
      </c>
      <c r="AN39" s="379" t="n">
        <v>0</v>
      </c>
      <c r="AO39" s="380" t="n">
        <v>0.1</v>
      </c>
      <c r="AP39" s="377" t="n">
        <v>0.82</v>
      </c>
      <c r="AQ39" s="379" t="n">
        <v>0</v>
      </c>
      <c r="AR39" s="377" t="n">
        <f aca="false">AP39</f>
        <v>0.82</v>
      </c>
      <c r="AS39" s="381" t="n">
        <v>1</v>
      </c>
      <c r="AT39" s="382" t="n">
        <f aca="false">INDEX('Unique Asset List'!S$4:S$59,MATCH($B39,_CompoundList,0))</f>
        <v>1</v>
      </c>
      <c r="AU39" s="382" t="n">
        <f aca="false">INDEX('Unique Asset List'!T$4:T$59,MATCH($B39,_CompoundList,0))</f>
        <v>1</v>
      </c>
      <c r="AV39" s="382" t="n">
        <f aca="false">INDEX('Unique Asset List'!U$4:U$59,MATCH($B39,_CompoundList,0))</f>
        <v>1</v>
      </c>
      <c r="AW39" s="382" t="n">
        <f aca="false">INDEX('Unique Asset List'!V$4:V$59,MATCH($B39,_CompoundList,0))</f>
        <v>1</v>
      </c>
      <c r="AX39" s="382" t="n">
        <f aca="false">INDEX('Unique Asset List'!W$4:W$59,MATCH($B39,_CompoundList,0))</f>
        <v>1</v>
      </c>
      <c r="AY39" s="382" t="n">
        <f aca="false">INDEX('Unique Asset List'!X$4:X$59,MATCH($B39,_CompoundList,0))</f>
        <v>1</v>
      </c>
      <c r="AZ39" s="382" t="n">
        <f aca="false">INDEX('Unique Asset List'!Y$4:Y$59,MATCH($B39,_CompoundList,0))</f>
        <v>1</v>
      </c>
      <c r="BA39" s="382" t="n">
        <f aca="false">INDEX('Unique Asset List'!Z$4:Z$59,MATCH($B39,_CompoundList,0))</f>
        <v>1</v>
      </c>
      <c r="BB39" s="382" t="n">
        <f aca="false">INDEX('Unique Asset List'!AA$4:AA$59,MATCH($B39,_CompoundList,0))</f>
        <v>1</v>
      </c>
      <c r="BC39" s="382" t="n">
        <f aca="false">INDEX('Unique Asset List'!AB$4:AB$59,MATCH($B39,_CompoundList,0))</f>
        <v>1</v>
      </c>
      <c r="BD39" s="382" t="n">
        <f aca="false">INDEX('Unique Asset List'!$A$4:$A$76,MATCH(B39,'Unique Asset List'!$B$4:$B$76,0))</f>
        <v>29</v>
      </c>
      <c r="BE39" s="386" t="n">
        <f aca="false">IF(C39="",BH39/$BH$7,0)</f>
        <v>0.0188666638138593</v>
      </c>
      <c r="BF39" s="397" t="n">
        <f aca="false">BF21</f>
        <v>1.4</v>
      </c>
      <c r="BG39" s="386" t="n">
        <f aca="false">BF39/$BF$7</f>
        <v>0.0225806451612903</v>
      </c>
      <c r="BH39" s="392" t="n">
        <f aca="false">BG39^$X$4</f>
        <v>0.0087532721761581</v>
      </c>
    </row>
    <row r="40" customFormat="false" ht="15" hidden="false" customHeight="false" outlineLevel="0" collapsed="false">
      <c r="A40" s="39" t="s">
        <v>123</v>
      </c>
      <c r="B40" s="39" t="s">
        <v>68</v>
      </c>
      <c r="C40" s="372"/>
      <c r="D40" s="39" t="s">
        <v>608</v>
      </c>
      <c r="E40" s="39"/>
      <c r="F40" s="39" t="str">
        <f aca="false">INDEX('Unique Asset List'!$D$4:$D$59,MATCH(B40,_CompoundList,0))</f>
        <v>PCD</v>
      </c>
      <c r="G40" s="373" t="n">
        <v>0</v>
      </c>
      <c r="H40" s="39" t="n">
        <v>2018</v>
      </c>
      <c r="I40" s="39" t="n">
        <v>6</v>
      </c>
      <c r="J40" s="374" t="n">
        <f aca="false">INDEX(PTRS!$D$6:$D$12,MATCH('2'!$F40,PTRS!$B$6:$B$12,0))</f>
        <v>0.1044225</v>
      </c>
      <c r="K40" s="186" t="n">
        <f aca="false">INDEX('Unique Asset List'!$I$4:$R$59,MATCH($B40,'Unique Asset List'!$B$4:$B$59,0),MATCH(K$8,'Unique Asset List'!$I$3:$R$3,0))</f>
        <v>0</v>
      </c>
      <c r="L40" s="186" t="n">
        <f aca="false">INDEX('Unique Asset List'!$I$4:$R$59,MATCH($B40,'Unique Asset List'!$B$4:$B$59,0),MATCH(L$8,'Unique Asset List'!$I$3:$R$3,0))</f>
        <v>0</v>
      </c>
      <c r="M40" s="186" t="n">
        <v>0.1044225</v>
      </c>
      <c r="N40" s="186" t="n">
        <f aca="false">INDEX('Unique Asset List'!$I$4:$R$59,MATCH($B40,'Unique Asset List'!$B$4:$B$59,0),MATCH(N$8,'Unique Asset List'!$I$3:$R$3,0))</f>
        <v>1</v>
      </c>
      <c r="O40" s="186" t="n">
        <f aca="false">INDEX('Unique Asset List'!$I$4:$R$59,MATCH($B40,'Unique Asset List'!$B$4:$B$59,0),MATCH(O$8,'Unique Asset List'!$I$3:$R$3,0))</f>
        <v>1</v>
      </c>
      <c r="P40" s="186" t="n">
        <f aca="false">INDEX('Unique Asset List'!$I$4:$R$59,MATCH($B40,'Unique Asset List'!$B$4:$B$59,0),MATCH(P$8,'Unique Asset List'!$I$3:$R$3,0))</f>
        <v>1</v>
      </c>
      <c r="Q40" s="186" t="n">
        <f aca="false">INDEX('Unique Asset List'!$I$4:$R$59,MATCH($B40,'Unique Asset List'!$B$4:$B$59,0),MATCH(Q$8,'Unique Asset List'!$I$3:$R$3,0))</f>
        <v>1</v>
      </c>
      <c r="R40" s="186" t="n">
        <f aca="false">INDEX('Unique Asset List'!$I$4:$R$59,MATCH($B40,'Unique Asset List'!$B$4:$B$59,0),MATCH(R$8,'Unique Asset List'!$I$3:$R$3,0))</f>
        <v>1</v>
      </c>
      <c r="S40" s="186" t="n">
        <f aca="false">INDEX('Unique Asset List'!$I$4:$R$59,MATCH($B40,'Unique Asset List'!$B$4:$B$59,0),MATCH(S$8,'Unique Asset List'!$I$3:$R$3,0))</f>
        <v>1</v>
      </c>
      <c r="T40" s="186" t="s">
        <v>65</v>
      </c>
      <c r="U40" s="186" t="n">
        <f aca="false">BE40/$BE$7</f>
        <v>0.385707848577044</v>
      </c>
      <c r="V40" s="186" t="n">
        <v>1</v>
      </c>
      <c r="W40" s="39" t="str">
        <f aca="false">INDEX('Unique Asset List'!$C$4:$C$76,MATCH($B40,'Unique Asset List'!$B$4:$B$76,0))</f>
        <v>NME1</v>
      </c>
      <c r="X40" s="39" t="n">
        <f aca="false">INDEX('Unique Asset List'!$AC$4:$AI$100,MATCH($B40,'Unique Asset List'!$B$4:$B$100,0),MATCH($C$1,'Unique Asset List'!$AC$3:$AI$3,0))</f>
        <v>2032</v>
      </c>
      <c r="Y40" s="39" t="n">
        <f aca="false">INDEX('Unique Asset List'!$AJ$4:$AP$100,MATCH($B40,'Unique Asset List'!$B$4:$B$100,0),MATCH($C$1,'Unique Asset List'!$AJ$3:$AP$3,0))</f>
        <v>6</v>
      </c>
      <c r="Z40" s="39" t="n">
        <f aca="false">INDEX('Unique Asset List'!$AX$4:$BD$100,MATCH($B40,'Unique Asset List'!$B$4:$B$100,0),MATCH($C$1,'Unique Asset List'!$AX$3:$BD$3,0))</f>
        <v>2044</v>
      </c>
      <c r="AA40" s="39" t="n">
        <f aca="false">INDEX('Unique Asset List'!$BE$4:$BK$100,MATCH($B40,'Unique Asset List'!$B$4:$B$100,0),MATCH($C$1,'Unique Asset List'!$BE$3:$BK$3,0))</f>
        <v>6</v>
      </c>
      <c r="AB40" s="396" t="n">
        <f aca="false">AB37</f>
        <v>2.5682276</v>
      </c>
      <c r="AC40" s="396" t="n">
        <f aca="false">AC37</f>
        <v>1.1801267</v>
      </c>
      <c r="AD40" s="396" t="n">
        <f aca="false">AD37</f>
        <v>0.19965129052</v>
      </c>
      <c r="AE40" s="376" t="n">
        <f aca="false">INDEX('Unique Asset List'!$CN$4:$CT$100,MATCH($B40,'Unique Asset List'!$B$4:$B$100,0),MATCH($C$1,'Unique Asset List'!$CN$3:$CT$3,0))</f>
        <v>0.2</v>
      </c>
      <c r="AF40" s="376" t="n">
        <f aca="false">INDEX('Unique Asset List'!$CU$4:$DA$100,MATCH($B40,'Unique Asset List'!$B$4:$B$100,0),MATCH($C$1,'Unique Asset List'!$CU$3:$DA$3,0))</f>
        <v>0.3</v>
      </c>
      <c r="AG40" s="376" t="n">
        <f aca="false">INDEX('Unique Asset List'!$BZ$4:$CF$100,MATCH($B40,'Unique Asset List'!$B$4:$B$100,0),MATCH($C$1,'Unique Asset List'!$BZ$3:$CF$3,0))</f>
        <v>0.2</v>
      </c>
      <c r="AH40" s="376" t="n">
        <f aca="false">INDEX('Unique Asset List'!$CG$4:$CM$100,MATCH($B40,'Unique Asset List'!$B$4:$B$100,0),MATCH($C$1,'Unique Asset List'!$CG$3:$CM$3,0))</f>
        <v>0.3</v>
      </c>
      <c r="AI40" s="377" t="n">
        <v>0.961879633498678</v>
      </c>
      <c r="AJ40" s="376" t="n">
        <f aca="false">INDEX('Unique Asset List'!$BL$4:$BR$100,MATCH($B40,'Unique Asset List'!$B$4:$B$100,0),MATCH($C$1,'Unique Asset List'!$BL$3:$BR$3,0))</f>
        <v>2.26121055381926</v>
      </c>
      <c r="AK40" s="376" t="n">
        <f aca="false">INDEX('Unique Asset List'!$BS$4:$BY$100,MATCH($B40,'Unique Asset List'!$B$4:$B$100,0),MATCH($C$1,'Unique Asset List'!$BS$3:$BY$3,0))</f>
        <v>-1.74756826751033</v>
      </c>
      <c r="AL40" s="39" t="n">
        <v>169</v>
      </c>
      <c r="AM40" s="378" t="n">
        <f aca="false">INDEX(Simulation!$B$6:$H$6,MATCH($A40,Simulation!$B$1:$H$1,0))*(1+AN40)^((DATE(X40,Y40,15)-DATE(2017,1,15))/365.5)</f>
        <v>3.5</v>
      </c>
      <c r="AN40" s="379" t="n">
        <v>0</v>
      </c>
      <c r="AO40" s="380" t="n">
        <v>0.1</v>
      </c>
      <c r="AP40" s="377" t="n">
        <v>0.82</v>
      </c>
      <c r="AQ40" s="379" t="n">
        <v>0</v>
      </c>
      <c r="AR40" s="377" t="n">
        <f aca="false">AP40</f>
        <v>0.82</v>
      </c>
      <c r="AS40" s="381" t="n">
        <v>1</v>
      </c>
      <c r="AT40" s="382" t="n">
        <f aca="false">INDEX('Unique Asset List'!S$4:S$59,MATCH($B40,_CompoundList,0))</f>
        <v>1</v>
      </c>
      <c r="AU40" s="382" t="n">
        <f aca="false">INDEX('Unique Asset List'!T$4:T$59,MATCH($B40,_CompoundList,0))</f>
        <v>1</v>
      </c>
      <c r="AV40" s="382" t="n">
        <f aca="false">INDEX('Unique Asset List'!U$4:U$59,MATCH($B40,_CompoundList,0))</f>
        <v>1</v>
      </c>
      <c r="AW40" s="382" t="n">
        <f aca="false">INDEX('Unique Asset List'!V$4:V$59,MATCH($B40,_CompoundList,0))</f>
        <v>1</v>
      </c>
      <c r="AX40" s="382" t="n">
        <f aca="false">INDEX('Unique Asset List'!W$4:W$59,MATCH($B40,_CompoundList,0))</f>
        <v>1</v>
      </c>
      <c r="AY40" s="382" t="n">
        <f aca="false">INDEX('Unique Asset List'!X$4:X$59,MATCH($B40,_CompoundList,0))</f>
        <v>1</v>
      </c>
      <c r="AZ40" s="382" t="n">
        <f aca="false">INDEX('Unique Asset List'!Y$4:Y$59,MATCH($B40,_CompoundList,0))</f>
        <v>1</v>
      </c>
      <c r="BA40" s="382" t="n">
        <f aca="false">INDEX('Unique Asset List'!Z$4:Z$59,MATCH($B40,_CompoundList,0))</f>
        <v>1</v>
      </c>
      <c r="BB40" s="382" t="n">
        <f aca="false">INDEX('Unique Asset List'!AA$4:AA$59,MATCH($B40,_CompoundList,0))</f>
        <v>1</v>
      </c>
      <c r="BC40" s="382" t="n">
        <f aca="false">INDEX('Unique Asset List'!AB$4:AB$59,MATCH($B40,_CompoundList,0))</f>
        <v>1</v>
      </c>
      <c r="BD40" s="382" t="n">
        <f aca="false">INDEX('Unique Asset List'!$A$4:$A$76,MATCH(B40,'Unique Asset List'!$B$4:$B$76,0))</f>
        <v>30</v>
      </c>
      <c r="BE40" s="386" t="n">
        <f aca="false">IF(C40="",BH40/$BH$7,0)</f>
        <v>0.0188666638138593</v>
      </c>
      <c r="BF40" s="397" t="n">
        <f aca="false">BF37</f>
        <v>1.4</v>
      </c>
      <c r="BG40" s="386" t="n">
        <f aca="false">BF40/$BF$7</f>
        <v>0.0225806451612903</v>
      </c>
      <c r="BH40" s="392" t="n">
        <f aca="false">BG40^$X$4</f>
        <v>0.0087532721761581</v>
      </c>
    </row>
    <row r="41" customFormat="false" ht="15" hidden="false" customHeight="false" outlineLevel="0" collapsed="false">
      <c r="A41" s="39" t="s">
        <v>123</v>
      </c>
      <c r="B41" s="39" t="s">
        <v>69</v>
      </c>
      <c r="C41" s="372"/>
      <c r="D41" s="39" t="s">
        <v>609</v>
      </c>
      <c r="E41" s="39"/>
      <c r="F41" s="39" t="str">
        <f aca="false">INDEX('Unique Asset List'!$D$4:$D$59,MATCH(B41,_CompoundList,0))</f>
        <v>PCD</v>
      </c>
      <c r="G41" s="373" t="n">
        <v>0</v>
      </c>
      <c r="H41" s="39" t="n">
        <v>2018</v>
      </c>
      <c r="I41" s="39" t="n">
        <v>6</v>
      </c>
      <c r="J41" s="374" t="n">
        <f aca="false">INDEX(PTRS!$D$6:$D$12,MATCH('2'!$F41,PTRS!$B$6:$B$12,0))</f>
        <v>0.1044225</v>
      </c>
      <c r="K41" s="186" t="n">
        <f aca="false">INDEX('Unique Asset List'!$I$4:$R$59,MATCH($B41,'Unique Asset List'!$B$4:$B$59,0),MATCH(K$8,'Unique Asset List'!$I$3:$R$3,0))</f>
        <v>0</v>
      </c>
      <c r="L41" s="186" t="n">
        <f aca="false">INDEX('Unique Asset List'!$I$4:$R$59,MATCH($B41,'Unique Asset List'!$B$4:$B$59,0),MATCH(L$8,'Unique Asset List'!$I$3:$R$3,0))</f>
        <v>0</v>
      </c>
      <c r="M41" s="186" t="n">
        <v>0.1044225</v>
      </c>
      <c r="N41" s="186" t="n">
        <f aca="false">INDEX('Unique Asset List'!$I$4:$R$59,MATCH($B41,'Unique Asset List'!$B$4:$B$59,0),MATCH(N$8,'Unique Asset List'!$I$3:$R$3,0))</f>
        <v>1</v>
      </c>
      <c r="O41" s="186" t="n">
        <f aca="false">INDEX('Unique Asset List'!$I$4:$R$59,MATCH($B41,'Unique Asset List'!$B$4:$B$59,0),MATCH(O$8,'Unique Asset List'!$I$3:$R$3,0))</f>
        <v>1</v>
      </c>
      <c r="P41" s="186" t="n">
        <f aca="false">INDEX('Unique Asset List'!$I$4:$R$59,MATCH($B41,'Unique Asset List'!$B$4:$B$59,0),MATCH(P$8,'Unique Asset List'!$I$3:$R$3,0))</f>
        <v>1</v>
      </c>
      <c r="Q41" s="186" t="n">
        <f aca="false">INDEX('Unique Asset List'!$I$4:$R$59,MATCH($B41,'Unique Asset List'!$B$4:$B$59,0),MATCH(Q$8,'Unique Asset List'!$I$3:$R$3,0))</f>
        <v>1</v>
      </c>
      <c r="R41" s="186" t="n">
        <f aca="false">INDEX('Unique Asset List'!$I$4:$R$59,MATCH($B41,'Unique Asset List'!$B$4:$B$59,0),MATCH(R$8,'Unique Asset List'!$I$3:$R$3,0))</f>
        <v>1</v>
      </c>
      <c r="S41" s="186" t="n">
        <f aca="false">INDEX('Unique Asset List'!$I$4:$R$59,MATCH($B41,'Unique Asset List'!$B$4:$B$59,0),MATCH(S$8,'Unique Asset List'!$I$3:$R$3,0))</f>
        <v>1</v>
      </c>
      <c r="T41" s="186" t="s">
        <v>66</v>
      </c>
      <c r="U41" s="186" t="n">
        <f aca="false">BE41/$BE$7</f>
        <v>0.385707848577044</v>
      </c>
      <c r="V41" s="186" t="n">
        <v>1</v>
      </c>
      <c r="W41" s="39" t="str">
        <f aca="false">INDEX('Unique Asset List'!$C$4:$C$76,MATCH($B41,'Unique Asset List'!$B$4:$B$76,0))</f>
        <v>NME2</v>
      </c>
      <c r="X41" s="39" t="n">
        <f aca="false">INDEX('Unique Asset List'!$AC$4:$AI$100,MATCH($B41,'Unique Asset List'!$B$4:$B$100,0),MATCH($C$1,'Unique Asset List'!$AC$3:$AI$3,0))</f>
        <v>2036</v>
      </c>
      <c r="Y41" s="39" t="n">
        <f aca="false">INDEX('Unique Asset List'!$AJ$4:$AP$100,MATCH($B41,'Unique Asset List'!$B$4:$B$100,0),MATCH($C$1,'Unique Asset List'!$AJ$3:$AP$3,0))</f>
        <v>6</v>
      </c>
      <c r="Z41" s="39" t="n">
        <f aca="false">INDEX('Unique Asset List'!$AX$4:$BD$100,MATCH($B41,'Unique Asset List'!$B$4:$B$100,0),MATCH($C$1,'Unique Asset List'!$AX$3:$BD$3,0))</f>
        <v>2048</v>
      </c>
      <c r="AA41" s="39" t="n">
        <f aca="false">INDEX('Unique Asset List'!$BE$4:$BK$100,MATCH($B41,'Unique Asset List'!$B$4:$B$100,0),MATCH($C$1,'Unique Asset List'!$BE$3:$BK$3,0))</f>
        <v>6</v>
      </c>
      <c r="AB41" s="396" t="n">
        <f aca="false">AB38</f>
        <v>2.5682276</v>
      </c>
      <c r="AC41" s="396" t="n">
        <f aca="false">AC38</f>
        <v>1.1801267</v>
      </c>
      <c r="AD41" s="396" t="n">
        <f aca="false">AD38</f>
        <v>0.19965129052</v>
      </c>
      <c r="AE41" s="376" t="n">
        <f aca="false">INDEX('Unique Asset List'!$CN$4:$CT$100,MATCH($B41,'Unique Asset List'!$B$4:$B$100,0),MATCH($C$1,'Unique Asset List'!$CN$3:$CT$3,0))</f>
        <v>0.2</v>
      </c>
      <c r="AF41" s="376" t="n">
        <f aca="false">INDEX('Unique Asset List'!$CU$4:$DA$100,MATCH($B41,'Unique Asset List'!$B$4:$B$100,0),MATCH($C$1,'Unique Asset List'!$CU$3:$DA$3,0))</f>
        <v>0.3</v>
      </c>
      <c r="AG41" s="376" t="n">
        <f aca="false">INDEX('Unique Asset List'!$BZ$4:$CF$100,MATCH($B41,'Unique Asset List'!$B$4:$B$100,0),MATCH($C$1,'Unique Asset List'!$BZ$3:$CF$3,0))</f>
        <v>0.2</v>
      </c>
      <c r="AH41" s="376" t="n">
        <f aca="false">INDEX('Unique Asset List'!$CG$4:$CM$100,MATCH($B41,'Unique Asset List'!$B$4:$B$100,0),MATCH($C$1,'Unique Asset List'!$CG$3:$CM$3,0))</f>
        <v>0.3</v>
      </c>
      <c r="AI41" s="377" t="n">
        <v>0.961879633498678</v>
      </c>
      <c r="AJ41" s="376" t="n">
        <f aca="false">INDEX('Unique Asset List'!$BL$4:$BR$100,MATCH($B41,'Unique Asset List'!$B$4:$B$100,0),MATCH($C$1,'Unique Asset List'!$BL$3:$BR$3,0))</f>
        <v>2.26121055381926</v>
      </c>
      <c r="AK41" s="376" t="n">
        <f aca="false">INDEX('Unique Asset List'!$BS$4:$BY$100,MATCH($B41,'Unique Asset List'!$B$4:$B$100,0),MATCH($C$1,'Unique Asset List'!$BS$3:$BY$3,0))</f>
        <v>-1.74756826751033</v>
      </c>
      <c r="AL41" s="39" t="n">
        <v>169</v>
      </c>
      <c r="AM41" s="378" t="n">
        <f aca="false">INDEX(Simulation!$B$6:$H$6,MATCH($A41,Simulation!$B$1:$H$1,0))*(1+AN41)^((DATE(X41,Y41,15)-DATE(2017,1,15))/365.5)</f>
        <v>3.5</v>
      </c>
      <c r="AN41" s="379" t="n">
        <v>0</v>
      </c>
      <c r="AO41" s="380" t="n">
        <v>0.1</v>
      </c>
      <c r="AP41" s="377" t="n">
        <v>0.82</v>
      </c>
      <c r="AQ41" s="379" t="n">
        <v>0</v>
      </c>
      <c r="AR41" s="377" t="n">
        <f aca="false">AP41</f>
        <v>0.82</v>
      </c>
      <c r="AS41" s="381" t="n">
        <v>1</v>
      </c>
      <c r="AT41" s="382" t="n">
        <f aca="false">INDEX('Unique Asset List'!S$4:S$59,MATCH($B41,_CompoundList,0))</f>
        <v>1</v>
      </c>
      <c r="AU41" s="382" t="n">
        <f aca="false">INDEX('Unique Asset List'!T$4:T$59,MATCH($B41,_CompoundList,0))</f>
        <v>1</v>
      </c>
      <c r="AV41" s="382" t="n">
        <f aca="false">INDEX('Unique Asset List'!U$4:U$59,MATCH($B41,_CompoundList,0))</f>
        <v>1</v>
      </c>
      <c r="AW41" s="382" t="n">
        <f aca="false">INDEX('Unique Asset List'!V$4:V$59,MATCH($B41,_CompoundList,0))</f>
        <v>1</v>
      </c>
      <c r="AX41" s="382" t="n">
        <f aca="false">INDEX('Unique Asset List'!W$4:W$59,MATCH($B41,_CompoundList,0))</f>
        <v>1</v>
      </c>
      <c r="AY41" s="382" t="n">
        <f aca="false">INDEX('Unique Asset List'!X$4:X$59,MATCH($B41,_CompoundList,0))</f>
        <v>1</v>
      </c>
      <c r="AZ41" s="382" t="n">
        <f aca="false">INDEX('Unique Asset List'!Y$4:Y$59,MATCH($B41,_CompoundList,0))</f>
        <v>1</v>
      </c>
      <c r="BA41" s="382" t="n">
        <f aca="false">INDEX('Unique Asset List'!Z$4:Z$59,MATCH($B41,_CompoundList,0))</f>
        <v>1</v>
      </c>
      <c r="BB41" s="382" t="n">
        <f aca="false">INDEX('Unique Asset List'!AA$4:AA$59,MATCH($B41,_CompoundList,0))</f>
        <v>1</v>
      </c>
      <c r="BC41" s="382" t="n">
        <f aca="false">INDEX('Unique Asset List'!AB$4:AB$59,MATCH($B41,_CompoundList,0))</f>
        <v>1</v>
      </c>
      <c r="BD41" s="382" t="n">
        <f aca="false">INDEX('Unique Asset List'!$A$4:$A$76,MATCH(B41,'Unique Asset List'!$B$4:$B$76,0))</f>
        <v>31</v>
      </c>
      <c r="BE41" s="386" t="n">
        <f aca="false">IF(C41="",BH41/$BH$7,0)</f>
        <v>0.0188666638138593</v>
      </c>
      <c r="BF41" s="397" t="n">
        <f aca="false">BF38</f>
        <v>1.4</v>
      </c>
      <c r="BG41" s="386" t="n">
        <f aca="false">BF41/$BF$7</f>
        <v>0.0225806451612903</v>
      </c>
      <c r="BH41" s="392" t="n">
        <f aca="false">BG41^$X$4</f>
        <v>0.0087532721761581</v>
      </c>
    </row>
    <row r="42" customFormat="false" ht="15" hidden="false" customHeight="false" outlineLevel="0" collapsed="false">
      <c r="A42" s="39" t="s">
        <v>123</v>
      </c>
      <c r="B42" s="39" t="s">
        <v>70</v>
      </c>
      <c r="C42" s="372"/>
      <c r="D42" s="39" t="s">
        <v>610</v>
      </c>
      <c r="E42" s="39"/>
      <c r="F42" s="39" t="str">
        <f aca="false">INDEX('Unique Asset List'!$D$4:$D$59,MATCH(B42,_CompoundList,0))</f>
        <v>PCD</v>
      </c>
      <c r="G42" s="373" t="n">
        <v>0</v>
      </c>
      <c r="H42" s="39" t="n">
        <v>2018</v>
      </c>
      <c r="I42" s="39" t="n">
        <v>6</v>
      </c>
      <c r="J42" s="374" t="n">
        <f aca="false">INDEX(PTRS!$D$6:$D$12,MATCH('2'!$F42,PTRS!$B$6:$B$12,0))</f>
        <v>0.1044225</v>
      </c>
      <c r="K42" s="186" t="n">
        <f aca="false">INDEX('Unique Asset List'!$I$4:$R$59,MATCH($B42,'Unique Asset List'!$B$4:$B$59,0),MATCH(K$8,'Unique Asset List'!$I$3:$R$3,0))</f>
        <v>0</v>
      </c>
      <c r="L42" s="186" t="n">
        <f aca="false">INDEX('Unique Asset List'!$I$4:$R$59,MATCH($B42,'Unique Asset List'!$B$4:$B$59,0),MATCH(L$8,'Unique Asset List'!$I$3:$R$3,0))</f>
        <v>0</v>
      </c>
      <c r="M42" s="186" t="n">
        <v>0.1044225</v>
      </c>
      <c r="N42" s="186" t="n">
        <f aca="false">INDEX('Unique Asset List'!$I$4:$R$59,MATCH($B42,'Unique Asset List'!$B$4:$B$59,0),MATCH(N$8,'Unique Asset List'!$I$3:$R$3,0))</f>
        <v>1</v>
      </c>
      <c r="O42" s="186" t="n">
        <f aca="false">INDEX('Unique Asset List'!$I$4:$R$59,MATCH($B42,'Unique Asset List'!$B$4:$B$59,0),MATCH(O$8,'Unique Asset List'!$I$3:$R$3,0))</f>
        <v>1</v>
      </c>
      <c r="P42" s="186" t="n">
        <f aca="false">INDEX('Unique Asset List'!$I$4:$R$59,MATCH($B42,'Unique Asset List'!$B$4:$B$59,0),MATCH(P$8,'Unique Asset List'!$I$3:$R$3,0))</f>
        <v>1</v>
      </c>
      <c r="Q42" s="186" t="n">
        <f aca="false">INDEX('Unique Asset List'!$I$4:$R$59,MATCH($B42,'Unique Asset List'!$B$4:$B$59,0),MATCH(Q$8,'Unique Asset List'!$I$3:$R$3,0))</f>
        <v>1</v>
      </c>
      <c r="R42" s="186" t="n">
        <f aca="false">INDEX('Unique Asset List'!$I$4:$R$59,MATCH($B42,'Unique Asset List'!$B$4:$B$59,0),MATCH(R$8,'Unique Asset List'!$I$3:$R$3,0))</f>
        <v>1</v>
      </c>
      <c r="S42" s="186" t="n">
        <f aca="false">INDEX('Unique Asset List'!$I$4:$R$59,MATCH($B42,'Unique Asset List'!$B$4:$B$59,0),MATCH(S$8,'Unique Asset List'!$I$3:$R$3,0))</f>
        <v>1</v>
      </c>
      <c r="T42" s="186" t="s">
        <v>67</v>
      </c>
      <c r="U42" s="186" t="n">
        <f aca="false">BE42/$BE$7</f>
        <v>0.385707848577044</v>
      </c>
      <c r="V42" s="186" t="n">
        <v>1</v>
      </c>
      <c r="W42" s="39" t="str">
        <f aca="false">INDEX('Unique Asset List'!$C$4:$C$76,MATCH($B42,'Unique Asset List'!$B$4:$B$76,0))</f>
        <v>NME3</v>
      </c>
      <c r="X42" s="39" t="n">
        <f aca="false">INDEX('Unique Asset List'!$AC$4:$AI$100,MATCH($B42,'Unique Asset List'!$B$4:$B$100,0),MATCH($C$1,'Unique Asset List'!$AC$3:$AI$3,0))</f>
        <v>2041</v>
      </c>
      <c r="Y42" s="39" t="n">
        <f aca="false">INDEX('Unique Asset List'!$AJ$4:$AP$100,MATCH($B42,'Unique Asset List'!$B$4:$B$100,0),MATCH($C$1,'Unique Asset List'!$AJ$3:$AP$3,0))</f>
        <v>6</v>
      </c>
      <c r="Z42" s="39" t="n">
        <f aca="false">INDEX('Unique Asset List'!$AX$4:$BD$100,MATCH($B42,'Unique Asset List'!$B$4:$B$100,0),MATCH($C$1,'Unique Asset List'!$AX$3:$BD$3,0))</f>
        <v>2053</v>
      </c>
      <c r="AA42" s="39" t="n">
        <f aca="false">INDEX('Unique Asset List'!$BE$4:$BK$100,MATCH($B42,'Unique Asset List'!$B$4:$B$100,0),MATCH($C$1,'Unique Asset List'!$BE$3:$BK$3,0))</f>
        <v>6</v>
      </c>
      <c r="AB42" s="396" t="n">
        <f aca="false">AB39</f>
        <v>2.5682276</v>
      </c>
      <c r="AC42" s="396" t="n">
        <f aca="false">AC39</f>
        <v>1.1801267</v>
      </c>
      <c r="AD42" s="396" t="n">
        <f aca="false">AD39</f>
        <v>0.19965129052</v>
      </c>
      <c r="AE42" s="376" t="n">
        <f aca="false">INDEX('Unique Asset List'!$CN$4:$CT$100,MATCH($B42,'Unique Asset List'!$B$4:$B$100,0),MATCH($C$1,'Unique Asset List'!$CN$3:$CT$3,0))</f>
        <v>0.2</v>
      </c>
      <c r="AF42" s="376" t="n">
        <f aca="false">INDEX('Unique Asset List'!$CU$4:$DA$100,MATCH($B42,'Unique Asset List'!$B$4:$B$100,0),MATCH($C$1,'Unique Asset List'!$CU$3:$DA$3,0))</f>
        <v>0.3</v>
      </c>
      <c r="AG42" s="376" t="n">
        <f aca="false">INDEX('Unique Asset List'!$BZ$4:$CF$100,MATCH($B42,'Unique Asset List'!$B$4:$B$100,0),MATCH($C$1,'Unique Asset List'!$BZ$3:$CF$3,0))</f>
        <v>0.2</v>
      </c>
      <c r="AH42" s="376" t="n">
        <f aca="false">INDEX('Unique Asset List'!$CG$4:$CM$100,MATCH($B42,'Unique Asset List'!$B$4:$B$100,0),MATCH($C$1,'Unique Asset List'!$CG$3:$CM$3,0))</f>
        <v>0.3</v>
      </c>
      <c r="AI42" s="377" t="n">
        <v>0.961879633498678</v>
      </c>
      <c r="AJ42" s="376" t="n">
        <f aca="false">INDEX('Unique Asset List'!$BL$4:$BR$100,MATCH($B42,'Unique Asset List'!$B$4:$B$100,0),MATCH($C$1,'Unique Asset List'!$BL$3:$BR$3,0))</f>
        <v>2.26121055381926</v>
      </c>
      <c r="AK42" s="376" t="n">
        <f aca="false">INDEX('Unique Asset List'!$BS$4:$BY$100,MATCH($B42,'Unique Asset List'!$B$4:$B$100,0),MATCH($C$1,'Unique Asset List'!$BS$3:$BY$3,0))</f>
        <v>-1.74756826751033</v>
      </c>
      <c r="AL42" s="39" t="n">
        <v>169</v>
      </c>
      <c r="AM42" s="378" t="n">
        <f aca="false">INDEX(Simulation!$B$6:$H$6,MATCH($A42,Simulation!$B$1:$H$1,0))*(1+AN42)^((DATE(X42,Y42,15)-DATE(2017,1,15))/365.5)</f>
        <v>3.5</v>
      </c>
      <c r="AN42" s="379" t="n">
        <v>0</v>
      </c>
      <c r="AO42" s="380" t="n">
        <v>0.1</v>
      </c>
      <c r="AP42" s="377" t="n">
        <v>0.82</v>
      </c>
      <c r="AQ42" s="379" t="n">
        <v>0</v>
      </c>
      <c r="AR42" s="377" t="n">
        <f aca="false">AP42</f>
        <v>0.82</v>
      </c>
      <c r="AS42" s="381" t="n">
        <v>1</v>
      </c>
      <c r="AT42" s="382" t="n">
        <f aca="false">INDEX('Unique Asset List'!S$4:S$59,MATCH($B42,_CompoundList,0))</f>
        <v>1</v>
      </c>
      <c r="AU42" s="382" t="n">
        <f aca="false">INDEX('Unique Asset List'!T$4:T$59,MATCH($B42,_CompoundList,0))</f>
        <v>1</v>
      </c>
      <c r="AV42" s="382" t="n">
        <f aca="false">INDEX('Unique Asset List'!U$4:U$59,MATCH($B42,_CompoundList,0))</f>
        <v>1</v>
      </c>
      <c r="AW42" s="382" t="n">
        <f aca="false">INDEX('Unique Asset List'!V$4:V$59,MATCH($B42,_CompoundList,0))</f>
        <v>1</v>
      </c>
      <c r="AX42" s="382" t="n">
        <f aca="false">INDEX('Unique Asset List'!W$4:W$59,MATCH($B42,_CompoundList,0))</f>
        <v>1</v>
      </c>
      <c r="AY42" s="382" t="n">
        <f aca="false">INDEX('Unique Asset List'!X$4:X$59,MATCH($B42,_CompoundList,0))</f>
        <v>1</v>
      </c>
      <c r="AZ42" s="382" t="n">
        <f aca="false">INDEX('Unique Asset List'!Y$4:Y$59,MATCH($B42,_CompoundList,0))</f>
        <v>1</v>
      </c>
      <c r="BA42" s="382" t="n">
        <f aca="false">INDEX('Unique Asset List'!Z$4:Z$59,MATCH($B42,_CompoundList,0))</f>
        <v>1</v>
      </c>
      <c r="BB42" s="382" t="n">
        <f aca="false">INDEX('Unique Asset List'!AA$4:AA$59,MATCH($B42,_CompoundList,0))</f>
        <v>1</v>
      </c>
      <c r="BC42" s="382" t="n">
        <f aca="false">INDEX('Unique Asset List'!AB$4:AB$59,MATCH($B42,_CompoundList,0))</f>
        <v>1</v>
      </c>
      <c r="BD42" s="382" t="n">
        <f aca="false">INDEX('Unique Asset List'!$A$4:$A$76,MATCH(B42,'Unique Asset List'!$B$4:$B$76,0))</f>
        <v>32</v>
      </c>
      <c r="BE42" s="386" t="n">
        <f aca="false">IF(C42="",BH42/$BH$7,0)</f>
        <v>0.0188666638138593</v>
      </c>
      <c r="BF42" s="397" t="n">
        <f aca="false">BF39</f>
        <v>1.4</v>
      </c>
      <c r="BG42" s="386" t="n">
        <f aca="false">BF42/$BF$7</f>
        <v>0.0225806451612903</v>
      </c>
      <c r="BH42" s="392" t="n">
        <f aca="false">BG42^$X$4</f>
        <v>0.0087532721761581</v>
      </c>
    </row>
  </sheetData>
  <mergeCells count="7">
    <mergeCell ref="A1:B1"/>
    <mergeCell ref="F1:I1"/>
    <mergeCell ref="J1:S1"/>
    <mergeCell ref="T1:W1"/>
    <mergeCell ref="T2:W2"/>
    <mergeCell ref="T3:W3"/>
    <mergeCell ref="T4:W4"/>
  </mergeCells>
  <dataValidations count="3">
    <dataValidation allowBlank="true" operator="between" showDropDown="false" showErrorMessage="true" showInputMessage="true" sqref="C5" type="list">
      <formula1>"ON,OFF"</formula1>
      <formula2>0</formula2>
    </dataValidation>
    <dataValidation allowBlank="true" operator="between" showDropDown="false" showErrorMessage="true" showInputMessage="true" sqref="C1" type="list">
      <formula1>"US,FR,DE,ES,IT,UK,JP"</formula1>
      <formula2>0</formula2>
    </dataValidation>
    <dataValidation allowBlank="true" operator="between" showDropDown="false" showErrorMessage="true" showInputMessage="true" sqref="J1:S1" type="list">
      <formula1>'Unique Asset List'!$I$3:$R$3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Y42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G13" activeCellId="0" sqref="G13"/>
    </sheetView>
  </sheetViews>
  <sheetFormatPr defaultRowHeight="15" zeroHeight="false" outlineLevelRow="0" outlineLevelCol="0"/>
  <cols>
    <col collapsed="false" customWidth="true" hidden="false" outlineLevel="0" max="1" min="1" style="0" width="6.71"/>
    <col collapsed="false" customWidth="true" hidden="false" outlineLevel="0" max="2" min="2" style="0" width="24.57"/>
    <col collapsed="false" customWidth="true" hidden="false" outlineLevel="0" max="3" min="3" style="0" width="5.86"/>
    <col collapsed="false" customWidth="true" hidden="false" outlineLevel="0" max="4" min="4" style="0" width="11.99"/>
    <col collapsed="false" customWidth="true" hidden="false" outlineLevel="0" max="5" min="5" style="0" width="9.42"/>
    <col collapsed="false" customWidth="true" hidden="false" outlineLevel="0" max="6" min="6" style="0" width="9.58"/>
    <col collapsed="false" customWidth="true" hidden="false" outlineLevel="0" max="7" min="7" style="0" width="12.14"/>
    <col collapsed="false" customWidth="true" hidden="false" outlineLevel="0" max="8" min="8" style="0" width="5.43"/>
    <col collapsed="false" customWidth="true" hidden="false" outlineLevel="0" max="9" min="9" style="0" width="3.29"/>
    <col collapsed="false" customWidth="true" hidden="false" outlineLevel="0" max="11" min="10" style="0" width="5.57"/>
    <col collapsed="false" customWidth="true" hidden="false" outlineLevel="0" max="12" min="12" style="0" width="6.01"/>
    <col collapsed="false" customWidth="true" hidden="false" outlineLevel="0" max="19" min="13" style="0" width="5.57"/>
    <col collapsed="false" customWidth="true" hidden="false" outlineLevel="0" max="20" min="20" style="0" width="21.43"/>
    <col collapsed="false" customWidth="true" hidden="false" outlineLevel="0" max="21" min="21" style="0" width="7.15"/>
    <col collapsed="false" customWidth="true" hidden="false" outlineLevel="0" max="22" min="22" style="0" width="4.86"/>
    <col collapsed="false" customWidth="true" hidden="false" outlineLevel="0" max="23" min="23" style="0" width="9.14"/>
    <col collapsed="false" customWidth="true" hidden="false" outlineLevel="0" max="24" min="24" style="0" width="5.43"/>
    <col collapsed="false" customWidth="true" hidden="false" outlineLevel="0" max="25" min="25" style="0" width="3.29"/>
    <col collapsed="false" customWidth="true" hidden="false" outlineLevel="0" max="26" min="26" style="0" width="5.43"/>
    <col collapsed="false" customWidth="true" hidden="false" outlineLevel="0" max="27" min="27" style="0" width="3.29"/>
    <col collapsed="false" customWidth="true" hidden="false" outlineLevel="0" max="28" min="28" style="0" width="7.15"/>
    <col collapsed="false" customWidth="true" hidden="false" outlineLevel="0" max="30" min="29" style="0" width="4.86"/>
    <col collapsed="false" customWidth="true" hidden="false" outlineLevel="0" max="32" min="31" style="0" width="3.99"/>
    <col collapsed="false" customWidth="true" hidden="false" outlineLevel="0" max="33" min="33" style="0" width="4.86"/>
    <col collapsed="false" customWidth="true" hidden="false" outlineLevel="0" max="34" min="34" style="0" width="5.28"/>
    <col collapsed="false" customWidth="true" hidden="false" outlineLevel="0" max="35" min="35" style="0" width="4.86"/>
    <col collapsed="false" customWidth="true" hidden="false" outlineLevel="0" max="36" min="36" style="344" width="4.43"/>
    <col collapsed="false" customWidth="true" hidden="false" outlineLevel="0" max="37" min="37" style="344" width="5.43"/>
    <col collapsed="false" customWidth="true" hidden="false" outlineLevel="0" max="38" min="38" style="344" width="5.57"/>
    <col collapsed="false" customWidth="true" hidden="false" outlineLevel="0" max="39" min="39" style="344" width="4.86"/>
    <col collapsed="false" customWidth="true" hidden="false" outlineLevel="0" max="40" min="40" style="0" width="5.43"/>
    <col collapsed="false" customWidth="true" hidden="false" outlineLevel="0" max="41" min="41" style="344" width="6.57"/>
    <col collapsed="false" customWidth="true" hidden="false" outlineLevel="0" max="42" min="42" style="0" width="4.86"/>
    <col collapsed="false" customWidth="true" hidden="false" outlineLevel="0" max="43" min="43" style="0" width="6.71"/>
    <col collapsed="false" customWidth="true" hidden="false" outlineLevel="0" max="45" min="44" style="0" width="4.86"/>
    <col collapsed="false" customWidth="true" hidden="false" outlineLevel="0" max="55" min="46" style="0" width="2.85"/>
    <col collapsed="false" customWidth="true" hidden="false" outlineLevel="0" max="56" min="56" style="0" width="3.29"/>
    <col collapsed="false" customWidth="true" hidden="false" outlineLevel="0" max="57" min="57" style="0" width="3.57"/>
    <col collapsed="false" customWidth="true" hidden="false" outlineLevel="0" max="58" min="58" style="0" width="3.86"/>
    <col collapsed="false" customWidth="true" hidden="false" outlineLevel="0" max="59" min="59" style="0" width="4.57"/>
    <col collapsed="false" customWidth="true" hidden="false" outlineLevel="0" max="73" min="60" style="0" width="3.86"/>
    <col collapsed="false" customWidth="true" hidden="false" outlineLevel="0" max="74" min="74" style="0" width="4.57"/>
    <col collapsed="false" customWidth="true" hidden="false" outlineLevel="0" max="75" min="75" style="0" width="4.86"/>
    <col collapsed="false" customWidth="true" hidden="false" outlineLevel="0" max="76" min="76" style="0" width="6.01"/>
    <col collapsed="false" customWidth="true" hidden="false" outlineLevel="0" max="77" min="77" style="345" width="5.43"/>
    <col collapsed="false" customWidth="true" hidden="false" outlineLevel="0" max="78" min="78" style="345" width="6.42"/>
    <col collapsed="false" customWidth="true" hidden="false" outlineLevel="0" max="79" min="79" style="345" width="5.57"/>
    <col collapsed="false" customWidth="true" hidden="false" outlineLevel="0" max="80" min="80" style="345" width="5.28"/>
    <col collapsed="false" customWidth="true" hidden="false" outlineLevel="0" max="81" min="81" style="0" width="7.71"/>
    <col collapsed="false" customWidth="true" hidden="false" outlineLevel="0" max="83" min="82" style="0" width="4.86"/>
    <col collapsed="false" customWidth="true" hidden="false" outlineLevel="0" max="100" min="84" style="0" width="3.86"/>
    <col collapsed="false" customWidth="true" hidden="false" outlineLevel="0" max="102" min="101" style="0" width="4.86"/>
    <col collapsed="false" customWidth="true" hidden="false" outlineLevel="0" max="103" min="103" style="345" width="5.43"/>
    <col collapsed="false" customWidth="true" hidden="false" outlineLevel="0" max="104" min="104" style="0" width="3.42"/>
    <col collapsed="false" customWidth="true" hidden="false" outlineLevel="0" max="1025" min="105" style="0" width="8.67"/>
  </cols>
  <sheetData>
    <row r="1" customFormat="false" ht="15" hidden="false" customHeight="false" outlineLevel="0" collapsed="false">
      <c r="A1" s="346" t="s">
        <v>822</v>
      </c>
      <c r="B1" s="346"/>
      <c r="C1" s="347" t="s">
        <v>569</v>
      </c>
      <c r="D1" s="348"/>
      <c r="E1" s="348"/>
      <c r="F1" s="349" t="s">
        <v>823</v>
      </c>
      <c r="G1" s="349"/>
      <c r="H1" s="349"/>
      <c r="I1" s="349"/>
      <c r="J1" s="350" t="str">
        <f aca="false">'Unique Asset List'!I2</f>
        <v>Portfolio 190214</v>
      </c>
      <c r="K1" s="350"/>
      <c r="L1" s="350"/>
      <c r="M1" s="350"/>
      <c r="N1" s="350"/>
      <c r="O1" s="350"/>
      <c r="P1" s="350"/>
      <c r="Q1" s="350"/>
      <c r="R1" s="350"/>
      <c r="S1" s="350"/>
      <c r="T1" s="346" t="s">
        <v>824</v>
      </c>
      <c r="U1" s="346"/>
      <c r="V1" s="346"/>
      <c r="W1" s="346"/>
      <c r="X1" s="351" t="n">
        <v>3</v>
      </c>
      <c r="BZ1" s="352"/>
    </row>
    <row r="2" customFormat="false" ht="15" hidden="false" customHeight="false" outlineLevel="0" collapsed="false">
      <c r="B2" s="0" t="s">
        <v>825</v>
      </c>
      <c r="C2" s="353" t="n">
        <v>3</v>
      </c>
      <c r="F2" s="349" t="s">
        <v>857</v>
      </c>
      <c r="G2" s="349"/>
      <c r="H2" s="349"/>
      <c r="I2" s="349"/>
      <c r="J2" s="398" t="s">
        <v>858</v>
      </c>
      <c r="K2" s="39" t="n">
        <v>2018</v>
      </c>
      <c r="L2" s="398" t="s">
        <v>859</v>
      </c>
      <c r="M2" s="39" t="n">
        <v>6</v>
      </c>
      <c r="T2" s="346" t="s">
        <v>826</v>
      </c>
      <c r="U2" s="346"/>
      <c r="V2" s="346"/>
      <c r="W2" s="346"/>
      <c r="X2" s="351" t="n">
        <v>0.2</v>
      </c>
      <c r="BZ2" s="352"/>
    </row>
    <row r="3" customFormat="false" ht="15" hidden="false" customHeight="false" outlineLevel="0" collapsed="false">
      <c r="B3" s="0" t="s">
        <v>827</v>
      </c>
      <c r="C3" s="353" t="n">
        <v>2</v>
      </c>
      <c r="T3" s="346" t="s">
        <v>828</v>
      </c>
      <c r="U3" s="346"/>
      <c r="V3" s="346"/>
      <c r="W3" s="346"/>
      <c r="X3" s="351" t="n">
        <v>-0.5</v>
      </c>
      <c r="AE3" s="155"/>
      <c r="BZ3" s="352"/>
    </row>
    <row r="4" customFormat="false" ht="15" hidden="false" customHeight="false" outlineLevel="0" collapsed="false">
      <c r="B4" s="0" t="s">
        <v>829</v>
      </c>
      <c r="C4" s="355" t="n">
        <v>0.01</v>
      </c>
      <c r="T4" s="346" t="s">
        <v>830</v>
      </c>
      <c r="U4" s="346"/>
      <c r="V4" s="346"/>
      <c r="W4" s="346"/>
      <c r="X4" s="356" t="n">
        <v>1.75</v>
      </c>
      <c r="AE4" s="155"/>
      <c r="AF4" s="393"/>
      <c r="AH4" s="399"/>
      <c r="BZ4" s="352"/>
    </row>
    <row r="5" customFormat="false" ht="15" hidden="false" customHeight="false" outlineLevel="0" collapsed="false">
      <c r="B5" s="0" t="s">
        <v>831</v>
      </c>
      <c r="C5" s="356" t="s">
        <v>832</v>
      </c>
      <c r="D5" s="357"/>
      <c r="U5" s="358"/>
      <c r="V5" s="359"/>
      <c r="BZ5" s="352"/>
    </row>
    <row r="6" customFormat="false" ht="15" hidden="false" customHeight="false" outlineLevel="0" collapsed="false">
      <c r="G6" s="400"/>
      <c r="BZ6" s="352"/>
    </row>
    <row r="7" customFormat="false" ht="15" hidden="false" customHeight="false" outlineLevel="0" collapsed="false">
      <c r="G7" s="155"/>
      <c r="BE7" s="360" t="n">
        <f aca="false">IF($C$5="ON",CE7,INDEX(Conjoint!$F$9:$F$33,MATCH(BE8,Conjoint!$B$9:$B$33,0)))</f>
        <v>0.084581</v>
      </c>
      <c r="BF7" s="360" t="n">
        <f aca="false">IF($C$5="ON",CF7,INDEX(Conjoint!$F$9:$F$33,MATCH(BF8,Conjoint!$B$9:$B$33,0)))</f>
        <v>0.0807032</v>
      </c>
      <c r="BG7" s="360" t="n">
        <f aca="false">IF($C$5="ON",CG7,INDEX(Conjoint!$F$9:$F$33,MATCH(BG8,Conjoint!$B$9:$B$33,0)))</f>
        <v>0.0950904</v>
      </c>
      <c r="BH7" s="360" t="n">
        <f aca="false">IF($C$5="ON",CH7,INDEX(Conjoint!$F$9:$F$33,MATCH(BH8,Conjoint!$B$9:$B$33,0)))</f>
        <v>0.082614</v>
      </c>
      <c r="BI7" s="360" t="n">
        <f aca="false">IF($C$5="ON",CI7,INDEX(Conjoint!$F$9:$F$33,MATCH(BI8,Conjoint!$B$9:$B$33,0)))</f>
        <v>0.0610894</v>
      </c>
      <c r="BJ7" s="360" t="n">
        <f aca="false">IF($C$5="ON",CJ7,INDEX(Conjoint!$F$9:$F$33,MATCH(BJ8,Conjoint!$B$9:$B$33,0)))</f>
        <v>0.0580546</v>
      </c>
      <c r="BK7" s="360" t="n">
        <f aca="false">IF($C$5="ON",CK7,INDEX(Conjoint!$F$9:$F$33,MATCH(BK8,Conjoint!$B$9:$B$33,0)))</f>
        <v>0.0380474</v>
      </c>
      <c r="BL7" s="360" t="n">
        <f aca="false">IF($C$5="ON",CL7,INDEX(Conjoint!$F$9:$F$33,MATCH(BL8,Conjoint!$B$9:$B$33,0)))</f>
        <v>0.06182</v>
      </c>
      <c r="BM7" s="360" t="n">
        <f aca="false">IF($C$5="ON",CM7,INDEX(Conjoint!$F$9:$F$33,MATCH(BM8,Conjoint!$B$9:$B$33,0)))</f>
        <v>0.0614699</v>
      </c>
      <c r="BN7" s="360" t="n">
        <f aca="false">IF($C$5="ON",CN7,INDEX(Conjoint!$F$9:$F$33,MATCH(BN8,Conjoint!$B$9:$B$33,0)))</f>
        <v>0.0245729</v>
      </c>
      <c r="BO7" s="360" t="n">
        <f aca="false">IF($C$5="ON",CO7,INDEX(Conjoint!$F$9:$F$33,MATCH(BO8,Conjoint!$B$9:$B$33,0)))</f>
        <v>0.0306471</v>
      </c>
      <c r="BP7" s="360" t="n">
        <f aca="false">IF($C$5="ON",CP7,INDEX(Conjoint!$F$9:$F$33,MATCH(BP8,Conjoint!$B$9:$B$33,0)))</f>
        <v>0.0349643</v>
      </c>
      <c r="BQ7" s="360" t="n">
        <f aca="false">IF($C$5="ON",CQ7,INDEX(Conjoint!$F$9:$F$33,MATCH(BQ8,Conjoint!$B$9:$B$33,0)))</f>
        <v>0.0460083</v>
      </c>
      <c r="BR7" s="360" t="n">
        <f aca="false">IF($C$5="ON",CR7,INDEX(Conjoint!$F$9:$F$33,MATCH(BR8,Conjoint!$B$9:$B$33,0)))</f>
        <v>0.0214354</v>
      </c>
      <c r="BS7" s="360" t="n">
        <f aca="false">IF($C$5="ON",CS7,INDEX(Conjoint!$F$9:$F$33,MATCH(BS8,Conjoint!$B$9:$B$33,0)))</f>
        <v>0.031877</v>
      </c>
      <c r="BT7" s="360" t="n">
        <f aca="false">IF($C$5="ON",CT7,INDEX(Conjoint!$F$9:$F$33,MATCH(BT8,Conjoint!$B$9:$B$33,0)))</f>
        <v>0.05970405474</v>
      </c>
      <c r="BU7" s="360" t="n">
        <f aca="false">IF($C$5="ON",CU7,INDEX(Conjoint!$F$9:$F$33,MATCH(BU8,Conjoint!$B$9:$B$33,0)))</f>
        <v>0.04002720414</v>
      </c>
      <c r="BV7" s="360" t="n">
        <f aca="false">IF($C$5="ON",CV7,INDEX(Conjoint!$F$9:$F$33,MATCH(BV8,Conjoint!$B$9:$B$33,0)))</f>
        <v>0.03232814112</v>
      </c>
      <c r="BW7" s="360" t="n">
        <f aca="false">IF($C$5="ON",CW7,INDEX(Conjoint!$F$9:$F$33,MATCH(BW8,Conjoint!$B$9:$B$33,0)))</f>
        <v>0.0549406</v>
      </c>
      <c r="BX7" s="360" t="n">
        <f aca="false">IF($C$5="ON",CX7,INDEX(Conjoint!$F$9:$F$37,MATCH(BX8,Conjoint!$B$9:$B$37,0)))</f>
        <v>0.2</v>
      </c>
      <c r="BY7" s="360" t="n">
        <f aca="false">IF($C$5="ON",CY7,INDEX(Conjoint!$F$9:$F$37,MATCH(BY8,Conjoint!$B$9:$B$37,0)))</f>
        <v>0.4</v>
      </c>
      <c r="BZ7" s="360" t="n">
        <f aca="false">IF($C$5="ON",CZ7,INDEX(Conjoint!$F$9:$F$37,MATCH(BZ8,Conjoint!$B$9:$B$37,0)))</f>
        <v>0.4</v>
      </c>
      <c r="CA7" s="361" t="n">
        <f aca="false">MAX(CA9:CA37)</f>
        <v>0.0416138366686685</v>
      </c>
      <c r="CB7" s="362" t="n">
        <f aca="false">SUMIF($C$9:$C$37,"",CB9:CB37)</f>
        <v>23.84699004192</v>
      </c>
      <c r="CC7" s="360"/>
      <c r="CD7" s="364" t="n">
        <f aca="false">SUMIF($C$9:$C$37,"",CD9:CD37)</f>
        <v>0.081696269812871</v>
      </c>
      <c r="CE7" s="360" t="n">
        <v>0.084581</v>
      </c>
      <c r="CF7" s="360" t="n">
        <v>0.0807032</v>
      </c>
      <c r="CG7" s="360" t="n">
        <v>0.0950904</v>
      </c>
      <c r="CH7" s="360" t="n">
        <v>0.082614</v>
      </c>
      <c r="CI7" s="360" t="n">
        <v>0.0610894</v>
      </c>
      <c r="CJ7" s="360" t="n">
        <v>0.0580546</v>
      </c>
      <c r="CK7" s="360" t="n">
        <v>0.0380474</v>
      </c>
      <c r="CL7" s="360" t="n">
        <v>0.06182</v>
      </c>
      <c r="CM7" s="360" t="n">
        <v>0.0614699</v>
      </c>
      <c r="CN7" s="360" t="n">
        <v>0.0245729</v>
      </c>
      <c r="CO7" s="360" t="n">
        <v>0.0306471</v>
      </c>
      <c r="CP7" s="360" t="n">
        <v>0.0349643</v>
      </c>
      <c r="CQ7" s="360" t="n">
        <v>0.0460083</v>
      </c>
      <c r="CR7" s="360" t="n">
        <v>0.0214354</v>
      </c>
      <c r="CS7" s="360" t="n">
        <v>0.031877</v>
      </c>
      <c r="CT7" s="360" t="n">
        <v>0.05970405474</v>
      </c>
      <c r="CU7" s="360" t="n">
        <v>0.04002720414</v>
      </c>
      <c r="CV7" s="360" t="n">
        <v>0.03232814112</v>
      </c>
      <c r="CW7" s="360" t="n">
        <v>0.0549406</v>
      </c>
      <c r="CX7" s="365" t="n">
        <v>0.475</v>
      </c>
      <c r="CY7" s="361" t="n">
        <v>0.0342761634238049</v>
      </c>
      <c r="CZ7" s="362" t="n">
        <v>92.025</v>
      </c>
    </row>
    <row r="8" customFormat="false" ht="152.25" hidden="false" customHeight="true" outlineLevel="0" collapsed="false">
      <c r="A8" s="366" t="s">
        <v>128</v>
      </c>
      <c r="B8" s="366" t="s">
        <v>833</v>
      </c>
      <c r="C8" s="367" t="s">
        <v>834</v>
      </c>
      <c r="D8" s="367" t="s">
        <v>547</v>
      </c>
      <c r="E8" s="367" t="s">
        <v>548</v>
      </c>
      <c r="F8" s="367" t="s">
        <v>546</v>
      </c>
      <c r="G8" s="367" t="s">
        <v>835</v>
      </c>
      <c r="H8" s="367" t="s">
        <v>836</v>
      </c>
      <c r="I8" s="367" t="s">
        <v>837</v>
      </c>
      <c r="J8" s="368" t="str">
        <f aca="false" t="array" ref="J8:S8">'Unique Asset List'!I3:R3</f>
        <v>Benchmark</v>
      </c>
      <c r="K8" s="368" t="str">
        <v>Esketamine Clean</v>
      </c>
      <c r="L8" s="368" t="str">
        <v>Esketamine + Seltorexant Clean</v>
      </c>
      <c r="M8" s="368" t="str">
        <v>2018 Adjusted Benchmark Scenario</v>
      </c>
      <c r="N8" s="368" t="str">
        <v>Portfolio 190214</v>
      </c>
      <c r="O8" s="368" t="str">
        <v>Esketamine + Selt=0 Faah=0</v>
      </c>
      <c r="P8" s="368" t="str">
        <v>Esketamine + Selt=1 Faah=0</v>
      </c>
      <c r="Q8" s="368" t="str">
        <v>Esketamine + Selt=0 Faah=1</v>
      </c>
      <c r="R8" s="368" t="str">
        <v>Esketamine + Selt=1 Faah=1</v>
      </c>
      <c r="S8" s="368" t="str">
        <v>Scenario Sage217=ON Selt+Faah=OFF</v>
      </c>
      <c r="T8" s="367" t="s">
        <v>838</v>
      </c>
      <c r="U8" s="367" t="s">
        <v>650</v>
      </c>
      <c r="V8" s="367" t="s">
        <v>839</v>
      </c>
      <c r="W8" s="367" t="s">
        <v>840</v>
      </c>
      <c r="X8" s="367" t="s">
        <v>512</v>
      </c>
      <c r="Y8" s="367" t="s">
        <v>513</v>
      </c>
      <c r="Z8" s="367" t="s">
        <v>514</v>
      </c>
      <c r="AA8" s="367" t="s">
        <v>515</v>
      </c>
      <c r="AB8" s="367" t="s">
        <v>135</v>
      </c>
      <c r="AC8" s="367" t="s">
        <v>136</v>
      </c>
      <c r="AD8" s="367" t="s">
        <v>137</v>
      </c>
      <c r="AE8" s="367" t="s">
        <v>841</v>
      </c>
      <c r="AF8" s="367" t="s">
        <v>842</v>
      </c>
      <c r="AG8" s="367" t="s">
        <v>539</v>
      </c>
      <c r="AH8" s="367" t="s">
        <v>540</v>
      </c>
      <c r="AI8" s="367" t="s">
        <v>843</v>
      </c>
      <c r="AJ8" s="367" t="s">
        <v>537</v>
      </c>
      <c r="AK8" s="367" t="s">
        <v>538</v>
      </c>
      <c r="AL8" s="367" t="s">
        <v>844</v>
      </c>
      <c r="AM8" s="367" t="s">
        <v>845</v>
      </c>
      <c r="AN8" s="367" t="s">
        <v>846</v>
      </c>
      <c r="AO8" s="367" t="s">
        <v>847</v>
      </c>
      <c r="AP8" s="367" t="s">
        <v>848</v>
      </c>
      <c r="AQ8" s="367" t="s">
        <v>849</v>
      </c>
      <c r="AR8" s="367" t="s">
        <v>850</v>
      </c>
      <c r="AS8" s="367" t="s">
        <v>851</v>
      </c>
      <c r="AT8" s="367" t="str">
        <f aca="false" t="array" ref="AT8:BC8">'Unique Asset List'!S3:AB3</f>
        <v>Scenario Spravato Only</v>
      </c>
      <c r="AU8" s="367" t="str">
        <v>Scenario Spravato + Seltorexant</v>
      </c>
      <c r="AV8" s="367" t="str">
        <v>Scenario Spravato + FAAHi</v>
      </c>
      <c r="AW8" s="367" t="str">
        <v>Scenario Spravato + Seltorexant + FAAHi</v>
      </c>
      <c r="AX8" s="367" t="str">
        <v>Scenario 185819579029920</v>
      </c>
      <c r="AY8" s="367" t="str">
        <v>Sceanario Random Iteration 6</v>
      </c>
      <c r="AZ8" s="367" t="str">
        <v>Scenario Random Iteration 7</v>
      </c>
      <c r="BA8" s="367" t="str">
        <v>Scenario Random Iteration 8</v>
      </c>
      <c r="BB8" s="367" t="str">
        <v>Scenario Random Iteration 9</v>
      </c>
      <c r="BC8" s="367" t="str">
        <v>Scenario Random Iteration 10</v>
      </c>
      <c r="BD8" s="367" t="s">
        <v>852</v>
      </c>
      <c r="BE8" s="369" t="s">
        <v>145</v>
      </c>
      <c r="BF8" s="370" t="s">
        <v>146</v>
      </c>
      <c r="BG8" s="370" t="s">
        <v>147</v>
      </c>
      <c r="BH8" s="370" t="s">
        <v>148</v>
      </c>
      <c r="BI8" s="370" t="s">
        <v>149</v>
      </c>
      <c r="BJ8" s="370" t="s">
        <v>150</v>
      </c>
      <c r="BK8" s="370" t="s">
        <v>151</v>
      </c>
      <c r="BL8" s="370" t="s">
        <v>152</v>
      </c>
      <c r="BM8" s="370" t="s">
        <v>153</v>
      </c>
      <c r="BN8" s="370" t="s">
        <v>154</v>
      </c>
      <c r="BO8" s="370" t="s">
        <v>155</v>
      </c>
      <c r="BP8" s="370" t="s">
        <v>156</v>
      </c>
      <c r="BQ8" s="370" t="s">
        <v>157</v>
      </c>
      <c r="BR8" s="370" t="s">
        <v>158</v>
      </c>
      <c r="BS8" s="370" t="s">
        <v>159</v>
      </c>
      <c r="BT8" s="370" t="s">
        <v>160</v>
      </c>
      <c r="BU8" s="370" t="s">
        <v>161</v>
      </c>
      <c r="BV8" s="370" t="s">
        <v>162</v>
      </c>
      <c r="BW8" s="370" t="s">
        <v>163</v>
      </c>
      <c r="BX8" s="360" t="s">
        <v>164</v>
      </c>
      <c r="BY8" s="360" t="s">
        <v>165</v>
      </c>
      <c r="BZ8" s="365" t="s">
        <v>166</v>
      </c>
      <c r="CA8" s="371" t="s">
        <v>853</v>
      </c>
      <c r="CB8" s="371" t="s">
        <v>138</v>
      </c>
      <c r="CC8" s="371" t="s">
        <v>854</v>
      </c>
      <c r="CD8" s="371" t="s">
        <v>855</v>
      </c>
      <c r="CE8" s="369" t="s">
        <v>145</v>
      </c>
      <c r="CF8" s="370" t="s">
        <v>146</v>
      </c>
      <c r="CG8" s="370" t="s">
        <v>147</v>
      </c>
      <c r="CH8" s="370" t="s">
        <v>148</v>
      </c>
      <c r="CI8" s="370" t="s">
        <v>149</v>
      </c>
      <c r="CJ8" s="370" t="s">
        <v>150</v>
      </c>
      <c r="CK8" s="370" t="s">
        <v>151</v>
      </c>
      <c r="CL8" s="370" t="s">
        <v>152</v>
      </c>
      <c r="CM8" s="370" t="s">
        <v>153</v>
      </c>
      <c r="CN8" s="370" t="s">
        <v>154</v>
      </c>
      <c r="CO8" s="370" t="s">
        <v>155</v>
      </c>
      <c r="CP8" s="370" t="s">
        <v>156</v>
      </c>
      <c r="CQ8" s="370" t="s">
        <v>157</v>
      </c>
      <c r="CR8" s="370" t="s">
        <v>158</v>
      </c>
      <c r="CS8" s="370" t="s">
        <v>159</v>
      </c>
      <c r="CT8" s="370" t="s">
        <v>160</v>
      </c>
      <c r="CU8" s="370" t="s">
        <v>161</v>
      </c>
      <c r="CV8" s="370" t="s">
        <v>162</v>
      </c>
      <c r="CW8" s="370" t="s">
        <v>163</v>
      </c>
      <c r="CX8" s="360" t="s">
        <v>164</v>
      </c>
      <c r="CY8" s="360" t="s">
        <v>165</v>
      </c>
      <c r="CZ8" s="365" t="s">
        <v>166</v>
      </c>
      <c r="DA8" s="371"/>
      <c r="DB8" s="369"/>
      <c r="DC8" s="370"/>
      <c r="DD8" s="370"/>
      <c r="DE8" s="370"/>
      <c r="DF8" s="370"/>
      <c r="DG8" s="370"/>
      <c r="DH8" s="370"/>
      <c r="DI8" s="370"/>
      <c r="DJ8" s="370"/>
      <c r="DK8" s="370"/>
      <c r="DL8" s="370"/>
      <c r="DM8" s="370"/>
      <c r="DN8" s="370"/>
      <c r="DO8" s="370"/>
      <c r="DP8" s="370"/>
      <c r="DQ8" s="370"/>
      <c r="DR8" s="370"/>
      <c r="DS8" s="370"/>
      <c r="DT8" s="370"/>
      <c r="DU8" s="370"/>
      <c r="DV8" s="370"/>
      <c r="DW8" s="370"/>
      <c r="DX8" s="370"/>
      <c r="DY8" s="370"/>
    </row>
    <row r="9" customFormat="false" ht="15" hidden="false" customHeight="false" outlineLevel="0" collapsed="false">
      <c r="A9" s="39" t="s">
        <v>569</v>
      </c>
      <c r="B9" s="39" t="s">
        <v>0</v>
      </c>
      <c r="C9" s="372"/>
      <c r="D9" s="39" t="s">
        <v>580</v>
      </c>
      <c r="E9" s="39"/>
      <c r="F9" s="39" t="str">
        <f aca="false">INDEX('Unique Asset List'!$D$4:$D$59,MATCH(B9,_CompoundList,0))</f>
        <v>Launched</v>
      </c>
      <c r="G9" s="373" t="n">
        <v>0.0615206851907621</v>
      </c>
      <c r="H9" s="39" t="n">
        <v>2018</v>
      </c>
      <c r="I9" s="39" t="n">
        <v>6</v>
      </c>
      <c r="J9" s="374" t="n">
        <f aca="false">INDEX(PTRS!$D$6:$D$12,MATCH('1'!$F9,PTRS!$B$6:$B$12,0))</f>
        <v>1</v>
      </c>
      <c r="K9" s="186" t="n">
        <f aca="false">INDEX('Unique Asset List'!$I$4:$R$76,MATCH($B9,'Unique Asset List'!$B$4:$B$76,0),MATCH(K$8,'Unique Asset List'!$I$3:$R$3,0))</f>
        <v>1</v>
      </c>
      <c r="L9" s="186" t="n">
        <f aca="false">INDEX('Unique Asset List'!$I$4:$R$76,MATCH($B9,'Unique Asset List'!$B$4:$B$76,0),MATCH(L$8,'Unique Asset List'!$I$3:$R$3,0))</f>
        <v>1</v>
      </c>
      <c r="M9" s="186" t="n">
        <f aca="false">J9</f>
        <v>1</v>
      </c>
      <c r="N9" s="186" t="n">
        <f aca="false">INDEX('Unique Asset List'!$I$4:$R$76,MATCH($B9,'Unique Asset List'!$B$4:$B$76,0),MATCH(N$8,'Unique Asset List'!$I$3:$R$3,0))</f>
        <v>1</v>
      </c>
      <c r="O9" s="186" t="n">
        <f aca="false">INDEX('Unique Asset List'!$I$4:$R$76,MATCH($B9,'Unique Asset List'!$B$4:$B$76,0),MATCH(O$8,'Unique Asset List'!$I$3:$R$3,0))</f>
        <v>1</v>
      </c>
      <c r="P9" s="186" t="n">
        <f aca="false">INDEX('Unique Asset List'!$I$4:$R$76,MATCH($B9,'Unique Asset List'!$B$4:$B$76,0),MATCH(P$8,'Unique Asset List'!$I$3:$R$3,0))</f>
        <v>1</v>
      </c>
      <c r="Q9" s="186" t="n">
        <f aca="false">INDEX('Unique Asset List'!$I$4:$R$76,MATCH($B9,'Unique Asset List'!$B$4:$B$76,0),MATCH(Q$8,'Unique Asset List'!$I$3:$R$3,0))</f>
        <v>1</v>
      </c>
      <c r="R9" s="186" t="n">
        <f aca="false">INDEX('Unique Asset List'!$I$4:$R$76,MATCH($B9,'Unique Asset List'!$B$4:$B$76,0),MATCH(R$8,'Unique Asset List'!$I$3:$R$3,0))</f>
        <v>1</v>
      </c>
      <c r="S9" s="186" t="n">
        <f aca="false">INDEX('Unique Asset List'!$I$4:$R$76,MATCH($B9,'Unique Asset List'!$B$4:$B$76,0),MATCH(S$8,'Unique Asset List'!$I$3:$R$3,0))</f>
        <v>1</v>
      </c>
      <c r="T9" s="186"/>
      <c r="U9" s="186" t="n">
        <f aca="false">CA9/$CA$7</f>
        <v>1</v>
      </c>
      <c r="V9" s="186" t="n">
        <v>1</v>
      </c>
      <c r="W9" s="39" t="s">
        <v>578</v>
      </c>
      <c r="X9" s="39" t="n">
        <f aca="false">INDEX('Unique Asset List'!$AC$4:$AI$76,MATCH('1'!$B9,'Unique Asset List'!$B$4:$B$76,0),MATCH('1'!$C$1,'Unique Asset List'!$AC$3:$AI$3,0))</f>
        <v>2002</v>
      </c>
      <c r="Y9" s="39" t="n">
        <f aca="false">INDEX('Unique Asset List'!$AJ$4:$AP$76,MATCH('1'!$B9,'Unique Asset List'!$B$4:$B$76,0),MATCH('1'!$C$1,'Unique Asset List'!$AJ$3:$AP$3,0))</f>
        <v>11</v>
      </c>
      <c r="Z9" s="39" t="n">
        <f aca="false">INDEX('Unique Asset List'!$AX$4:$BD$76,MATCH('1'!$B9,'Unique Asset List'!$B$4:$B$76,0),MATCH('1'!$C$1,'Unique Asset List'!$AX$3:$BD$3,0))</f>
        <v>2015</v>
      </c>
      <c r="AA9" s="39" t="n">
        <f aca="false">INDEX('Unique Asset List'!$BE$4:$BK$76,MATCH('1'!$B9,'Unique Asset List'!$B$4:$B$76,0),MATCH('1'!$C$1,'Unique Asset List'!$BE$3:$BK$3,0))</f>
        <v>4</v>
      </c>
      <c r="AB9" s="375" t="n">
        <f aca="false">SUMPRODUCT($BE9:$BL9,$BE$7:$BL$7)</f>
        <v>1.686</v>
      </c>
      <c r="AC9" s="375" t="n">
        <f aca="false">SUMPRODUCT($BM9:$BS9,$BK$7:$BQ$7)</f>
        <v>0.8925897</v>
      </c>
      <c r="AD9" s="375" t="n">
        <f aca="false">SUMPRODUCT($BT9:$BW9,$BR$7:$BU$7)</f>
        <v>0.45913097664</v>
      </c>
      <c r="AE9" s="376" t="n">
        <v>0.1</v>
      </c>
      <c r="AF9" s="376" t="n">
        <f aca="false">INDEX('Unique Asset List'!$CU$4:$DA$76,MATCH('1'!$B9,'Unique Asset List'!$B$4:$B$76,0),MATCH('1'!$C$1,'Unique Asset List'!$CU$3:$DA$3,0))</f>
        <v>0.35</v>
      </c>
      <c r="AG9" s="376" t="n">
        <f aca="false">INDEX('Unique Asset List'!$BZ$4:$CF$76,MATCH('1'!$B9,'Unique Asset List'!$B$4:$B$76,0),MATCH('1'!$C$1,'Unique Asset List'!$BZ$3:$CF$3,0))</f>
        <v>0.15</v>
      </c>
      <c r="AH9" s="376" t="n">
        <f aca="false">INDEX('Unique Asset List'!$CG$4:$CM$76,MATCH('1'!$B9,'Unique Asset List'!$B$4:$B$76,0),MATCH('1'!$C$1,'Unique Asset List'!$CG$3:$CM$3,0))</f>
        <v>0.35</v>
      </c>
      <c r="AI9" s="377" t="n">
        <v>0.961879633498678</v>
      </c>
      <c r="AJ9" s="376" t="n">
        <f aca="false">INDEX('Unique Asset List'!$BL$4:$BR$76,MATCH('1'!$B9,'Unique Asset List'!$B$4:$B$76,0),MATCH('1'!$C$1,'Unique Asset List'!$BL$3:$BR$3,0))</f>
        <v>1.22671925413217</v>
      </c>
      <c r="AK9" s="376" t="n">
        <f aca="false">INDEX('Unique Asset List'!$BS$4:$BY$76,MATCH('1'!$B9,'Unique Asset List'!$B$4:$B$76,0),MATCH('1'!$C$1,'Unique Asset List'!$BS$3:$BY$3,0))</f>
        <v>11.9843882768785</v>
      </c>
      <c r="AL9" s="189" t="n">
        <v>160</v>
      </c>
      <c r="AM9" s="378" t="n">
        <v>1</v>
      </c>
      <c r="AN9" s="379" t="n">
        <v>0.035</v>
      </c>
      <c r="AO9" s="380" t="n">
        <v>60</v>
      </c>
      <c r="AP9" s="377" t="n">
        <v>1</v>
      </c>
      <c r="AQ9" s="379" t="n">
        <v>0</v>
      </c>
      <c r="AR9" s="377" t="n">
        <v>0.5</v>
      </c>
      <c r="AS9" s="381" t="n">
        <v>1</v>
      </c>
      <c r="AT9" s="382" t="n">
        <f aca="false">INDEX('Unique Asset List'!S$4:S$76,MATCH($B9,_CompoundList,0))</f>
        <v>1</v>
      </c>
      <c r="AU9" s="382" t="n">
        <f aca="false">INDEX('Unique Asset List'!T$4:T$76,MATCH($B9,_CompoundList,0))</f>
        <v>1</v>
      </c>
      <c r="AV9" s="382" t="n">
        <f aca="false">INDEX('Unique Asset List'!U$4:U$76,MATCH($B9,_CompoundList,0))</f>
        <v>1</v>
      </c>
      <c r="AW9" s="382" t="n">
        <f aca="false">INDEX('Unique Asset List'!V$4:V$76,MATCH($B9,_CompoundList,0))</f>
        <v>1</v>
      </c>
      <c r="AX9" s="382" t="n">
        <f aca="false">INDEX('Unique Asset List'!W$4:W$76,MATCH($B9,_CompoundList,0))</f>
        <v>1</v>
      </c>
      <c r="AY9" s="382" t="n">
        <f aca="false">INDEX('Unique Asset List'!X$4:X$76,MATCH($B9,_CompoundList,0))</f>
        <v>1</v>
      </c>
      <c r="AZ9" s="382" t="n">
        <f aca="false">INDEX('Unique Asset List'!Y$4:Y$76,MATCH($B9,_CompoundList,0))</f>
        <v>1</v>
      </c>
      <c r="BA9" s="382" t="n">
        <f aca="false">INDEX('Unique Asset List'!Z$4:Z$76,MATCH($B9,_CompoundList,0))</f>
        <v>1</v>
      </c>
      <c r="BB9" s="382" t="n">
        <f aca="false">INDEX('Unique Asset List'!AA$4:AA$76,MATCH($B9,_CompoundList,0))</f>
        <v>1</v>
      </c>
      <c r="BC9" s="382" t="n">
        <f aca="false">INDEX('Unique Asset List'!AB$4:AB$76,MATCH($B9,_CompoundList,0))</f>
        <v>1</v>
      </c>
      <c r="BD9" s="382" t="n">
        <f aca="false">INDEX('Unique Asset List'!$A$4:$A$76,MATCH(B9,'Unique Asset List'!$B$4:$B$76,0))</f>
        <v>65</v>
      </c>
      <c r="BE9" s="383" t="n">
        <f aca="false">IF($C$5="ON",CE9,MYRATING(_E1,$B9,Efficacy!$F$1))</f>
        <v>3</v>
      </c>
      <c r="BF9" s="384" t="n">
        <f aca="false">IF($C$5="ON",CF9,MYRATING(_E2,$B9,Efficacy!$F$1))</f>
        <v>3</v>
      </c>
      <c r="BG9" s="384" t="n">
        <f aca="false">IF($C$5="ON",CG9,MYRATING(_E3,$B9,Efficacy!$F$1))</f>
        <v>3</v>
      </c>
      <c r="BH9" s="384" t="n">
        <f aca="false">IF($C$5="ON",CH9,MYRATING(_E4,$B9,Efficacy!$F$1))</f>
        <v>3</v>
      </c>
      <c r="BI9" s="384" t="n">
        <f aca="false">IF($C$5="ON",CI9,MYRATING(_E5,$B9,Efficacy!$F$1))</f>
        <v>3</v>
      </c>
      <c r="BJ9" s="384" t="n">
        <f aca="false">IF($C$5="ON",CJ9,MYRATING(_E6,$B9,Efficacy!$F$1))</f>
        <v>3</v>
      </c>
      <c r="BK9" s="384" t="n">
        <f aca="false">IF($C$5="ON",CK9,MYRATING(_E7,$B9,Efficacy!$F$1))</f>
        <v>3</v>
      </c>
      <c r="BL9" s="384" t="n">
        <f aca="false">IF($C$5="ON",CL9,MYRATING(_E8,$B9,Efficacy!$F$1))</f>
        <v>3</v>
      </c>
      <c r="BM9" s="384" t="n">
        <f aca="false">IF($C$5="ON",CM9,MYRATING(_S1,$B9,Efficacy!$F$1))</f>
        <v>3</v>
      </c>
      <c r="BN9" s="384" t="n">
        <f aca="false">IF($C$5="ON",CN9,MYRATING(_S2,$B9,Efficacy!$F$1))</f>
        <v>3</v>
      </c>
      <c r="BO9" s="384" t="n">
        <f aca="false">IF($C$5="ON",CO9,MYRATING(_S3,$B9,Efficacy!$F$1))</f>
        <v>3</v>
      </c>
      <c r="BP9" s="384" t="n">
        <f aca="false">IF($C$5="ON",CP9,MYRATING(_S4,$B9,Efficacy!$F$1))</f>
        <v>3</v>
      </c>
      <c r="BQ9" s="384" t="n">
        <f aca="false">IF($C$5="ON",CQ9,MYRATING(_S5,$B9,Efficacy!$F$1))</f>
        <v>3</v>
      </c>
      <c r="BR9" s="384" t="n">
        <f aca="false">IF($C$5="ON",CR9,MYRATING(_S6,$B9,Efficacy!$F$1))</f>
        <v>3</v>
      </c>
      <c r="BS9" s="384" t="n">
        <f aca="false">IF($C$5="ON",CS9,MYRATING(_S7,$B9,Efficacy!$F$1))</f>
        <v>3</v>
      </c>
      <c r="BT9" s="384" t="n">
        <f aca="false">IF($C$5="ON",CT9,MYRATING(_D1,$B9,Efficacy!$F$1))</f>
        <v>3</v>
      </c>
      <c r="BU9" s="384" t="n">
        <f aca="false">IF($C$5="ON",CU9,MYRATING(_D2,$B9,Efficacy!$F$1))</f>
        <v>3</v>
      </c>
      <c r="BV9" s="384" t="n">
        <f aca="false">IF($C$5="ON",CV9,MYRATING(_D3,$B9,Efficacy!$F$1))</f>
        <v>3</v>
      </c>
      <c r="BW9" s="384" t="n">
        <f aca="false">IF($C$5="ON",CW9,MYRATING(_D4,$B9,Efficacy!$F$1))</f>
        <v>3</v>
      </c>
      <c r="BX9" s="384" t="n">
        <f aca="false">IF($C$5="ON",CX9,MYRATING(_B1,$B9,Barrier!$F$2))</f>
        <v>5</v>
      </c>
      <c r="BY9" s="384" t="n">
        <f aca="false">IF($C$5="ON",CY9,MYRATING(_B2,$B9,Barrier!$F$2))</f>
        <v>3</v>
      </c>
      <c r="BZ9" s="385" t="n">
        <f aca="false">IF($C$5="ON",CZ9,MYRATING(_B3,$B9,Barrier!$F$2))</f>
        <v>3</v>
      </c>
      <c r="CA9" s="386" t="n">
        <f aca="false">IF(C9="",CD9/$CD$7,0)</f>
        <v>0.0416138366686685</v>
      </c>
      <c r="CB9" s="387" t="n">
        <f aca="false">SUMPRODUCT($BX9:$BZ9,$BV$7:$BX$7)</f>
        <v>0.9264625056</v>
      </c>
      <c r="CC9" s="386" t="n">
        <f aca="false">CB9/$CB$7</f>
        <v>0.0388502911256891</v>
      </c>
      <c r="CD9" s="388" t="n">
        <f aca="false">CC9^$X$4</f>
        <v>0.00339969522843228</v>
      </c>
      <c r="CE9" s="383" t="n">
        <v>3</v>
      </c>
      <c r="CF9" s="384" t="n">
        <v>3</v>
      </c>
      <c r="CG9" s="384" t="n">
        <v>3</v>
      </c>
      <c r="CH9" s="384" t="n">
        <v>3</v>
      </c>
      <c r="CI9" s="384" t="n">
        <v>3</v>
      </c>
      <c r="CJ9" s="384" t="n">
        <v>3</v>
      </c>
      <c r="CK9" s="384" t="n">
        <v>3</v>
      </c>
      <c r="CL9" s="384" t="n">
        <v>3</v>
      </c>
      <c r="CM9" s="384" t="n">
        <v>3</v>
      </c>
      <c r="CN9" s="384" t="n">
        <v>3</v>
      </c>
      <c r="CO9" s="384" t="n">
        <v>3</v>
      </c>
      <c r="CP9" s="384" t="n">
        <v>3</v>
      </c>
      <c r="CQ9" s="384" t="n">
        <v>3</v>
      </c>
      <c r="CR9" s="384" t="n">
        <v>3</v>
      </c>
      <c r="CS9" s="384" t="n">
        <v>3</v>
      </c>
      <c r="CT9" s="384" t="n">
        <v>3</v>
      </c>
      <c r="CU9" s="384" t="n">
        <v>3</v>
      </c>
      <c r="CV9" s="384" t="n">
        <v>3</v>
      </c>
      <c r="CW9" s="384" t="n">
        <v>3</v>
      </c>
      <c r="CX9" s="384" t="n">
        <v>5</v>
      </c>
      <c r="CY9" s="384" t="n">
        <v>3</v>
      </c>
      <c r="CZ9" s="385" t="n">
        <v>3</v>
      </c>
      <c r="DA9" s="386"/>
      <c r="DB9" s="383"/>
      <c r="DC9" s="384"/>
      <c r="DD9" s="384"/>
      <c r="DE9" s="384"/>
      <c r="DF9" s="384"/>
      <c r="DG9" s="384"/>
      <c r="DH9" s="384"/>
      <c r="DI9" s="384"/>
      <c r="DJ9" s="384"/>
      <c r="DK9" s="384"/>
      <c r="DL9" s="384"/>
      <c r="DM9" s="384"/>
      <c r="DN9" s="384"/>
      <c r="DO9" s="384"/>
      <c r="DP9" s="384"/>
      <c r="DQ9" s="384"/>
      <c r="DR9" s="384"/>
      <c r="DS9" s="384"/>
      <c r="DT9" s="384"/>
      <c r="DU9" s="384"/>
      <c r="DV9" s="384"/>
      <c r="DW9" s="384"/>
    </row>
    <row r="10" customFormat="false" ht="15" hidden="false" customHeight="false" outlineLevel="0" collapsed="false">
      <c r="A10" s="39" t="s">
        <v>569</v>
      </c>
      <c r="B10" s="39" t="s">
        <v>34</v>
      </c>
      <c r="C10" s="372"/>
      <c r="D10" s="39" t="s">
        <v>592</v>
      </c>
      <c r="E10" s="39"/>
      <c r="F10" s="39" t="str">
        <f aca="false">INDEX('Unique Asset List'!$D$4:$D$59,MATCH(B10,_CompoundList,0))</f>
        <v>Launched</v>
      </c>
      <c r="G10" s="373" t="n">
        <v>0.0869113134864915</v>
      </c>
      <c r="H10" s="39" t="n">
        <v>2018</v>
      </c>
      <c r="I10" s="39" t="n">
        <v>6</v>
      </c>
      <c r="J10" s="374" t="n">
        <f aca="false">INDEX(PTRS!$D$6:$D$12,MATCH('1'!$F10,PTRS!$B$6:$B$12,0))</f>
        <v>1</v>
      </c>
      <c r="K10" s="186" t="n">
        <f aca="false">INDEX('Unique Asset List'!$I$4:$R$76,MATCH($B10,'Unique Asset List'!$B$4:$B$76,0),MATCH(K$8,'Unique Asset List'!$I$3:$R$3,0))</f>
        <v>1</v>
      </c>
      <c r="L10" s="186" t="n">
        <f aca="false">INDEX('Unique Asset List'!$I$4:$R$76,MATCH($B10,'Unique Asset List'!$B$4:$B$76,0),MATCH(L$8,'Unique Asset List'!$I$3:$R$3,0))</f>
        <v>1</v>
      </c>
      <c r="M10" s="186" t="n">
        <f aca="false">J10</f>
        <v>1</v>
      </c>
      <c r="N10" s="186" t="n">
        <f aca="false">INDEX('Unique Asset List'!$I$4:$R$76,MATCH($B10,'Unique Asset List'!$B$4:$B$76,0),MATCH(N$8,'Unique Asset List'!$I$3:$R$3,0))</f>
        <v>1</v>
      </c>
      <c r="O10" s="186" t="n">
        <f aca="false">INDEX('Unique Asset List'!$I$4:$R$76,MATCH($B10,'Unique Asset List'!$B$4:$B$76,0),MATCH(O$8,'Unique Asset List'!$I$3:$R$3,0))</f>
        <v>1</v>
      </c>
      <c r="P10" s="186" t="n">
        <f aca="false">INDEX('Unique Asset List'!$I$4:$R$76,MATCH($B10,'Unique Asset List'!$B$4:$B$76,0),MATCH(P$8,'Unique Asset List'!$I$3:$R$3,0))</f>
        <v>1</v>
      </c>
      <c r="Q10" s="186" t="n">
        <f aca="false">INDEX('Unique Asset List'!$I$4:$R$76,MATCH($B10,'Unique Asset List'!$B$4:$B$76,0),MATCH(Q$8,'Unique Asset List'!$I$3:$R$3,0))</f>
        <v>1</v>
      </c>
      <c r="R10" s="186" t="n">
        <f aca="false">INDEX('Unique Asset List'!$I$4:$R$76,MATCH($B10,'Unique Asset List'!$B$4:$B$76,0),MATCH(R$8,'Unique Asset List'!$I$3:$R$3,0))</f>
        <v>1</v>
      </c>
      <c r="S10" s="186" t="n">
        <f aca="false">INDEX('Unique Asset List'!$I$4:$R$76,MATCH($B10,'Unique Asset List'!$B$4:$B$76,0),MATCH(S$8,'Unique Asset List'!$I$3:$R$3,0))</f>
        <v>1</v>
      </c>
      <c r="T10" s="186"/>
      <c r="U10" s="186" t="n">
        <f aca="false">CA10/$CA$7</f>
        <v>1</v>
      </c>
      <c r="V10" s="186" t="n">
        <v>1</v>
      </c>
      <c r="W10" s="39" t="s">
        <v>578</v>
      </c>
      <c r="X10" s="39" t="n">
        <f aca="false">INDEX('Unique Asset List'!$AC$4:$AI$76,MATCH('1'!$B10,'Unique Asset List'!$B$4:$B$76,0),MATCH('1'!$C$1,'Unique Asset List'!$AC$3:$AI$3,0))</f>
        <v>1997</v>
      </c>
      <c r="Y10" s="39" t="n">
        <f aca="false">INDEX('Unique Asset List'!$AJ$4:$AP$76,MATCH('1'!$B10,'Unique Asset List'!$B$4:$B$76,0),MATCH('1'!$C$1,'Unique Asset List'!$AJ$3:$AP$3,0))</f>
        <v>10</v>
      </c>
      <c r="Z10" s="39" t="n">
        <f aca="false">INDEX('Unique Asset List'!$AX$4:$BD$76,MATCH('1'!$B10,'Unique Asset List'!$B$4:$B$76,0),MATCH('1'!$C$1,'Unique Asset List'!$AX$3:$BD$3,0))</f>
        <v>2012</v>
      </c>
      <c r="AA10" s="39" t="n">
        <f aca="false">INDEX('Unique Asset List'!$BE$4:$BK$76,MATCH('1'!$B10,'Unique Asset List'!$B$4:$B$76,0),MATCH('1'!$C$1,'Unique Asset List'!$BE$3:$BK$3,0))</f>
        <v>3</v>
      </c>
      <c r="AB10" s="375" t="n">
        <f aca="false">SUMPRODUCT($BE10:$BL10,$BE$7:$BL$7)</f>
        <v>1.5652262</v>
      </c>
      <c r="AC10" s="375" t="n">
        <f aca="false">SUMPRODUCT($BM10:$BS10,$BK$7:$BQ$7)</f>
        <v>0.7383026</v>
      </c>
      <c r="AD10" s="375" t="n">
        <f aca="false">SUMPRODUCT($BT10:$BW10,$BR$7:$BU$7)</f>
        <v>0.42725397664</v>
      </c>
      <c r="AE10" s="376" t="n">
        <v>0.1</v>
      </c>
      <c r="AF10" s="376" t="n">
        <f aca="false">INDEX('Unique Asset List'!$CU$4:$DA$76,MATCH('1'!$B10,'Unique Asset List'!$B$4:$B$76,0),MATCH('1'!$C$1,'Unique Asset List'!$CU$3:$DA$3,0))</f>
        <v>0.35</v>
      </c>
      <c r="AG10" s="376" t="n">
        <f aca="false">INDEX('Unique Asset List'!$BZ$4:$CF$76,MATCH('1'!$B10,'Unique Asset List'!$B$4:$B$76,0),MATCH('1'!$C$1,'Unique Asset List'!$BZ$3:$CF$3,0))</f>
        <v>0.15</v>
      </c>
      <c r="AH10" s="376" t="n">
        <f aca="false">INDEX('Unique Asset List'!$CG$4:$CM$76,MATCH('1'!$B10,'Unique Asset List'!$B$4:$B$76,0),MATCH('1'!$C$1,'Unique Asset List'!$CG$3:$CM$3,0))</f>
        <v>0.35</v>
      </c>
      <c r="AI10" s="377" t="n">
        <v>0.961879633498678</v>
      </c>
      <c r="AJ10" s="376" t="n">
        <f aca="false">INDEX('Unique Asset List'!$BL$4:$BR$76,MATCH('1'!$B10,'Unique Asset List'!$B$4:$B$76,0),MATCH('1'!$C$1,'Unique Asset List'!$BL$3:$BR$3,0))</f>
        <v>1.22671925413217</v>
      </c>
      <c r="AK10" s="376" t="n">
        <f aca="false">INDEX('Unique Asset List'!$BS$4:$BY$76,MATCH('1'!$B10,'Unique Asset List'!$B$4:$B$76,0),MATCH('1'!$C$1,'Unique Asset List'!$BS$3:$BY$3,0))</f>
        <v>11.9843882768785</v>
      </c>
      <c r="AL10" s="189" t="n">
        <v>160</v>
      </c>
      <c r="AM10" s="378" t="n">
        <v>1</v>
      </c>
      <c r="AN10" s="379" t="n">
        <v>0.035</v>
      </c>
      <c r="AO10" s="380" t="n">
        <v>60</v>
      </c>
      <c r="AP10" s="377" t="n">
        <v>1</v>
      </c>
      <c r="AQ10" s="379" t="n">
        <v>0</v>
      </c>
      <c r="AR10" s="377" t="n">
        <v>0.5</v>
      </c>
      <c r="AS10" s="381" t="n">
        <v>1</v>
      </c>
      <c r="AT10" s="382" t="n">
        <f aca="false">INDEX('Unique Asset List'!S$4:S$76,MATCH($B10,_CompoundList,0))</f>
        <v>1</v>
      </c>
      <c r="AU10" s="382" t="n">
        <f aca="false">INDEX('Unique Asset List'!T$4:T$76,MATCH($B10,_CompoundList,0))</f>
        <v>1</v>
      </c>
      <c r="AV10" s="382" t="n">
        <f aca="false">INDEX('Unique Asset List'!U$4:U$76,MATCH($B10,_CompoundList,0))</f>
        <v>1</v>
      </c>
      <c r="AW10" s="382" t="n">
        <f aca="false">INDEX('Unique Asset List'!V$4:V$76,MATCH($B10,_CompoundList,0))</f>
        <v>1</v>
      </c>
      <c r="AX10" s="382" t="n">
        <f aca="false">INDEX('Unique Asset List'!W$4:W$76,MATCH($B10,_CompoundList,0))</f>
        <v>1</v>
      </c>
      <c r="AY10" s="382" t="n">
        <f aca="false">INDEX('Unique Asset List'!X$4:X$76,MATCH($B10,_CompoundList,0))</f>
        <v>1</v>
      </c>
      <c r="AZ10" s="382" t="n">
        <f aca="false">INDEX('Unique Asset List'!Y$4:Y$76,MATCH($B10,_CompoundList,0))</f>
        <v>1</v>
      </c>
      <c r="BA10" s="382" t="n">
        <f aca="false">INDEX('Unique Asset List'!Z$4:Z$76,MATCH($B10,_CompoundList,0))</f>
        <v>1</v>
      </c>
      <c r="BB10" s="382" t="n">
        <f aca="false">INDEX('Unique Asset List'!AA$4:AA$76,MATCH($B10,_CompoundList,0))</f>
        <v>1</v>
      </c>
      <c r="BC10" s="382" t="n">
        <f aca="false">INDEX('Unique Asset List'!AB$4:AB$76,MATCH($B10,_CompoundList,0))</f>
        <v>1</v>
      </c>
      <c r="BD10" s="382" t="n">
        <f aca="false">INDEX('Unique Asset List'!$A$4:$A$76,MATCH(B10,'Unique Asset List'!$B$4:$B$76,0))</f>
        <v>74</v>
      </c>
      <c r="BE10" s="383" t="n">
        <f aca="false">IF($C$5="ON",CE10,MYRATING(_E1,$B10,Efficacy!$F$1))</f>
        <v>3</v>
      </c>
      <c r="BF10" s="384" t="n">
        <f aca="false">IF($C$5="ON",CF10,MYRATING(_E2,$B10,Efficacy!$F$1))</f>
        <v>2</v>
      </c>
      <c r="BG10" s="384" t="n">
        <f aca="false">IF($C$5="ON",CG10,MYRATING(_E3,$B10,Efficacy!$F$1))</f>
        <v>2</v>
      </c>
      <c r="BH10" s="384" t="n">
        <f aca="false">IF($C$5="ON",CH10,MYRATING(_E4,$B10,Efficacy!$F$1))</f>
        <v>3</v>
      </c>
      <c r="BI10" s="384" t="n">
        <f aca="false">IF($C$5="ON",CI10,MYRATING(_E5,$B10,Efficacy!$F$1))</f>
        <v>2</v>
      </c>
      <c r="BJ10" s="384" t="n">
        <f aca="false">IF($C$5="ON",CJ10,MYRATING(_E6,$B10,Efficacy!$F$1))</f>
        <v>5</v>
      </c>
      <c r="BK10" s="384" t="n">
        <f aca="false">IF($C$5="ON",CK10,MYRATING(_E7,$B10,Efficacy!$F$1))</f>
        <v>3</v>
      </c>
      <c r="BL10" s="384" t="n">
        <f aca="false">IF($C$5="ON",CL10,MYRATING(_E8,$B10,Efficacy!$F$1))</f>
        <v>3</v>
      </c>
      <c r="BM10" s="384" t="n">
        <f aca="false">IF($C$5="ON",CM10,MYRATING(_S1,$B10,Efficacy!$F$1))</f>
        <v>3</v>
      </c>
      <c r="BN10" s="384" t="n">
        <f aca="false">IF($C$5="ON",CN10,MYRATING(_S2,$B10,Efficacy!$F$1))</f>
        <v>1</v>
      </c>
      <c r="BO10" s="384" t="n">
        <f aca="false">IF($C$5="ON",CO10,MYRATING(_S3,$B10,Efficacy!$F$1))</f>
        <v>3</v>
      </c>
      <c r="BP10" s="384" t="n">
        <f aca="false">IF($C$5="ON",CP10,MYRATING(_S4,$B10,Efficacy!$F$1))</f>
        <v>3</v>
      </c>
      <c r="BQ10" s="384" t="n">
        <f aca="false">IF($C$5="ON",CQ10,MYRATING(_S5,$B10,Efficacy!$F$1))</f>
        <v>2</v>
      </c>
      <c r="BR10" s="384" t="n">
        <f aca="false">IF($C$5="ON",CR10,MYRATING(_S6,$B10,Efficacy!$F$1))</f>
        <v>3</v>
      </c>
      <c r="BS10" s="384" t="n">
        <f aca="false">IF($C$5="ON",CS10,MYRATING(_S7,$B10,Efficacy!$F$1))</f>
        <v>3</v>
      </c>
      <c r="BT10" s="384" t="n">
        <f aca="false">IF($C$5="ON",CT10,MYRATING(_D1,$B10,Efficacy!$F$1))</f>
        <v>3</v>
      </c>
      <c r="BU10" s="384" t="n">
        <f aca="false">IF($C$5="ON",CU10,MYRATING(_D2,$B10,Efficacy!$F$1))</f>
        <v>2</v>
      </c>
      <c r="BV10" s="384" t="n">
        <f aca="false">IF($C$5="ON",CV10,MYRATING(_D3,$B10,Efficacy!$F$1))</f>
        <v>3</v>
      </c>
      <c r="BW10" s="384" t="n">
        <f aca="false">IF($C$5="ON",CW10,MYRATING(_D4,$B10,Efficacy!$F$1))</f>
        <v>3</v>
      </c>
      <c r="BX10" s="384" t="n">
        <f aca="false">IF($C$5="ON",CX10,MYRATING(_B1,$B10,Barrier!$F$2))</f>
        <v>5</v>
      </c>
      <c r="BY10" s="384" t="n">
        <f aca="false">IF($C$5="ON",CY10,MYRATING(_B2,$B10,Barrier!$F$2))</f>
        <v>3</v>
      </c>
      <c r="BZ10" s="385" t="n">
        <f aca="false">IF($C$5="ON",CZ10,MYRATING(_B3,$B10,Barrier!$F$2))</f>
        <v>3</v>
      </c>
      <c r="CA10" s="386" t="n">
        <f aca="false">IF(C10="",CD10/$CD$7,0)</f>
        <v>0.0416138366686685</v>
      </c>
      <c r="CB10" s="387" t="n">
        <f aca="false">SUMPRODUCT($BX10:$BZ10,$BV$7:$BX$7)</f>
        <v>0.9264625056</v>
      </c>
      <c r="CC10" s="386" t="n">
        <f aca="false">CB10/$CB$7</f>
        <v>0.0388502911256891</v>
      </c>
      <c r="CD10" s="388" t="n">
        <f aca="false">CC10^$X$4</f>
        <v>0.00339969522843228</v>
      </c>
      <c r="CE10" s="383" t="n">
        <v>3</v>
      </c>
      <c r="CF10" s="384" t="n">
        <v>2</v>
      </c>
      <c r="CG10" s="384" t="n">
        <v>2</v>
      </c>
      <c r="CH10" s="384" t="n">
        <v>3</v>
      </c>
      <c r="CI10" s="384" t="n">
        <v>2</v>
      </c>
      <c r="CJ10" s="384" t="n">
        <v>5</v>
      </c>
      <c r="CK10" s="384" t="n">
        <v>3</v>
      </c>
      <c r="CL10" s="384" t="n">
        <v>3</v>
      </c>
      <c r="CM10" s="384" t="n">
        <v>3</v>
      </c>
      <c r="CN10" s="384" t="n">
        <v>1</v>
      </c>
      <c r="CO10" s="384" t="n">
        <v>3</v>
      </c>
      <c r="CP10" s="384" t="n">
        <v>3</v>
      </c>
      <c r="CQ10" s="384" t="n">
        <v>2</v>
      </c>
      <c r="CR10" s="384" t="n">
        <v>3</v>
      </c>
      <c r="CS10" s="384" t="n">
        <v>3</v>
      </c>
      <c r="CT10" s="384" t="n">
        <v>3</v>
      </c>
      <c r="CU10" s="384" t="n">
        <v>2</v>
      </c>
      <c r="CV10" s="384" t="n">
        <v>3</v>
      </c>
      <c r="CW10" s="384" t="n">
        <v>3</v>
      </c>
      <c r="CX10" s="384" t="n">
        <v>5</v>
      </c>
      <c r="CY10" s="384" t="n">
        <v>3</v>
      </c>
      <c r="CZ10" s="385" t="n">
        <v>3</v>
      </c>
      <c r="DA10" s="386"/>
      <c r="DB10" s="383"/>
      <c r="DC10" s="384"/>
      <c r="DD10" s="384"/>
      <c r="DE10" s="384"/>
      <c r="DF10" s="384"/>
      <c r="DG10" s="384"/>
      <c r="DH10" s="384"/>
      <c r="DI10" s="384"/>
      <c r="DJ10" s="384"/>
      <c r="DK10" s="384"/>
      <c r="DL10" s="384"/>
      <c r="DM10" s="384"/>
      <c r="DN10" s="384"/>
      <c r="DO10" s="384"/>
      <c r="DP10" s="384"/>
      <c r="DQ10" s="384"/>
      <c r="DR10" s="384"/>
      <c r="DS10" s="384"/>
      <c r="DT10" s="384"/>
      <c r="DU10" s="384"/>
      <c r="DV10" s="384"/>
      <c r="DW10" s="384"/>
    </row>
    <row r="11" customFormat="false" ht="15" hidden="false" customHeight="false" outlineLevel="0" collapsed="false">
      <c r="A11" s="39" t="s">
        <v>569</v>
      </c>
      <c r="B11" s="39" t="s">
        <v>20</v>
      </c>
      <c r="C11" s="372"/>
      <c r="D11" s="39" t="s">
        <v>589</v>
      </c>
      <c r="E11" s="39"/>
      <c r="F11" s="39" t="str">
        <f aca="false">INDEX('Unique Asset List'!$D$4:$D$59,MATCH(B11,_CompoundList,0))</f>
        <v>Launched</v>
      </c>
      <c r="G11" s="373" t="n">
        <v>0.286911801451196</v>
      </c>
      <c r="H11" s="39" t="n">
        <v>2018</v>
      </c>
      <c r="I11" s="39" t="n">
        <v>6</v>
      </c>
      <c r="J11" s="374" t="n">
        <f aca="false">INDEX(PTRS!$D$6:$D$12,MATCH('1'!$F11,PTRS!$B$6:$B$12,0))</f>
        <v>1</v>
      </c>
      <c r="K11" s="186" t="n">
        <f aca="false">INDEX('Unique Asset List'!$I$4:$R$76,MATCH($B11,'Unique Asset List'!$B$4:$B$76,0),MATCH(K$8,'Unique Asset List'!$I$3:$R$3,0))</f>
        <v>1</v>
      </c>
      <c r="L11" s="186" t="n">
        <f aca="false">INDEX('Unique Asset List'!$I$4:$R$76,MATCH($B11,'Unique Asset List'!$B$4:$B$76,0),MATCH(L$8,'Unique Asset List'!$I$3:$R$3,0))</f>
        <v>1</v>
      </c>
      <c r="M11" s="186" t="n">
        <f aca="false">J11</f>
        <v>1</v>
      </c>
      <c r="N11" s="186" t="n">
        <f aca="false">INDEX('Unique Asset List'!$I$4:$R$76,MATCH($B11,'Unique Asset List'!$B$4:$B$76,0),MATCH(N$8,'Unique Asset List'!$I$3:$R$3,0))</f>
        <v>1</v>
      </c>
      <c r="O11" s="186" t="n">
        <f aca="false">INDEX('Unique Asset List'!$I$4:$R$76,MATCH($B11,'Unique Asset List'!$B$4:$B$76,0),MATCH(O$8,'Unique Asset List'!$I$3:$R$3,0))</f>
        <v>1</v>
      </c>
      <c r="P11" s="186" t="n">
        <f aca="false">INDEX('Unique Asset List'!$I$4:$R$76,MATCH($B11,'Unique Asset List'!$B$4:$B$76,0),MATCH(P$8,'Unique Asset List'!$I$3:$R$3,0))</f>
        <v>1</v>
      </c>
      <c r="Q11" s="186" t="n">
        <f aca="false">INDEX('Unique Asset List'!$I$4:$R$76,MATCH($B11,'Unique Asset List'!$B$4:$B$76,0),MATCH(Q$8,'Unique Asset List'!$I$3:$R$3,0))</f>
        <v>1</v>
      </c>
      <c r="R11" s="186" t="n">
        <f aca="false">INDEX('Unique Asset List'!$I$4:$R$76,MATCH($B11,'Unique Asset List'!$B$4:$B$76,0),MATCH(R$8,'Unique Asset List'!$I$3:$R$3,0))</f>
        <v>1</v>
      </c>
      <c r="S11" s="186" t="n">
        <f aca="false">INDEX('Unique Asset List'!$I$4:$R$76,MATCH($B11,'Unique Asset List'!$B$4:$B$76,0),MATCH(S$8,'Unique Asset List'!$I$3:$R$3,0))</f>
        <v>1</v>
      </c>
      <c r="T11" s="186"/>
      <c r="U11" s="186" t="n">
        <f aca="false">CA11/$CA$7</f>
        <v>1</v>
      </c>
      <c r="V11" s="186" t="n">
        <v>1</v>
      </c>
      <c r="W11" s="39" t="s">
        <v>528</v>
      </c>
      <c r="X11" s="39" t="n">
        <f aca="false">INDEX('Unique Asset List'!$AC$4:$AI$76,MATCH('1'!$B11,'Unique Asset List'!$B$4:$B$76,0),MATCH('1'!$C$1,'Unique Asset List'!$AC$3:$AI$3,0))</f>
        <v>1989</v>
      </c>
      <c r="Y11" s="39" t="n">
        <f aca="false">INDEX('Unique Asset List'!$AJ$4:$AP$76,MATCH('1'!$B11,'Unique Asset List'!$B$4:$B$76,0),MATCH('1'!$C$1,'Unique Asset List'!$AJ$3:$AP$3,0))</f>
        <v>12</v>
      </c>
      <c r="Z11" s="39" t="n">
        <f aca="false">INDEX('Unique Asset List'!$AX$4:$BD$76,MATCH('1'!$B11,'Unique Asset List'!$B$4:$B$76,0),MATCH('1'!$C$1,'Unique Asset List'!$AX$3:$BD$3,0))</f>
        <v>2006</v>
      </c>
      <c r="AA11" s="39" t="n">
        <f aca="false">INDEX('Unique Asset List'!$BE$4:$BK$76,MATCH('1'!$B11,'Unique Asset List'!$B$4:$B$76,0),MATCH('1'!$C$1,'Unique Asset List'!$BE$3:$BK$3,0))</f>
        <v>3</v>
      </c>
      <c r="AB11" s="375" t="n">
        <f aca="false">SUMPRODUCT($BE11:$BL11,$BE$7:$BL$7)</f>
        <v>1.5698908</v>
      </c>
      <c r="AC11" s="375" t="n">
        <f aca="false">SUMPRODUCT($BM11:$BS11,$BK$7:$BQ$7)</f>
        <v>1.2611513</v>
      </c>
      <c r="AD11" s="375" t="n">
        <f aca="false">SUMPRODUCT($BT11:$BW11,$BR$7:$BU$7)</f>
        <v>0.40581857664</v>
      </c>
      <c r="AE11" s="376" t="n">
        <v>0.1</v>
      </c>
      <c r="AF11" s="376" t="n">
        <f aca="false">INDEX('Unique Asset List'!$CU$4:$DA$76,MATCH('1'!$B11,'Unique Asset List'!$B$4:$B$76,0),MATCH('1'!$C$1,'Unique Asset List'!$CU$3:$DA$3,0))</f>
        <v>0.35</v>
      </c>
      <c r="AG11" s="376" t="n">
        <f aca="false">INDEX('Unique Asset List'!$BZ$4:$CF$76,MATCH('1'!$B11,'Unique Asset List'!$B$4:$B$76,0),MATCH('1'!$C$1,'Unique Asset List'!$BZ$3:$CF$3,0))</f>
        <v>0.15</v>
      </c>
      <c r="AH11" s="376" t="n">
        <f aca="false">INDEX('Unique Asset List'!$CG$4:$CM$76,MATCH('1'!$B11,'Unique Asset List'!$B$4:$B$76,0),MATCH('1'!$C$1,'Unique Asset List'!$CG$3:$CM$3,0))</f>
        <v>0.35</v>
      </c>
      <c r="AI11" s="377" t="n">
        <v>0.973049497851766</v>
      </c>
      <c r="AJ11" s="376" t="n">
        <f aca="false">INDEX('Unique Asset List'!$BL$4:$BR$76,MATCH('1'!$B11,'Unique Asset List'!$B$4:$B$76,0),MATCH('1'!$C$1,'Unique Asset List'!$BL$3:$BR$3,0))</f>
        <v>1.22671925413217</v>
      </c>
      <c r="AK11" s="376" t="n">
        <f aca="false">INDEX('Unique Asset List'!$BS$4:$BY$76,MATCH('1'!$B11,'Unique Asset List'!$B$4:$B$76,0),MATCH('1'!$C$1,'Unique Asset List'!$BS$3:$BY$3,0))</f>
        <v>11.9843882768785</v>
      </c>
      <c r="AL11" s="189" t="n">
        <v>160</v>
      </c>
      <c r="AM11" s="378" t="n">
        <v>1</v>
      </c>
      <c r="AN11" s="379" t="n">
        <v>0.035</v>
      </c>
      <c r="AO11" s="380" t="n">
        <v>60</v>
      </c>
      <c r="AP11" s="377" t="n">
        <v>1</v>
      </c>
      <c r="AQ11" s="379" t="n">
        <v>0</v>
      </c>
      <c r="AR11" s="377" t="n">
        <v>0.5</v>
      </c>
      <c r="AS11" s="381" t="n">
        <v>1</v>
      </c>
      <c r="AT11" s="382" t="n">
        <f aca="false">INDEX('Unique Asset List'!S$4:S$76,MATCH($B11,_CompoundList,0))</f>
        <v>1</v>
      </c>
      <c r="AU11" s="382" t="n">
        <f aca="false">INDEX('Unique Asset List'!T$4:T$76,MATCH($B11,_CompoundList,0))</f>
        <v>1</v>
      </c>
      <c r="AV11" s="382" t="n">
        <f aca="false">INDEX('Unique Asset List'!U$4:U$76,MATCH($B11,_CompoundList,0))</f>
        <v>1</v>
      </c>
      <c r="AW11" s="382" t="n">
        <f aca="false">INDEX('Unique Asset List'!V$4:V$76,MATCH($B11,_CompoundList,0))</f>
        <v>1</v>
      </c>
      <c r="AX11" s="382" t="n">
        <f aca="false">INDEX('Unique Asset List'!W$4:W$76,MATCH($B11,_CompoundList,0))</f>
        <v>1</v>
      </c>
      <c r="AY11" s="382" t="n">
        <f aca="false">INDEX('Unique Asset List'!X$4:X$76,MATCH($B11,_CompoundList,0))</f>
        <v>1</v>
      </c>
      <c r="AZ11" s="382" t="n">
        <f aca="false">INDEX('Unique Asset List'!Y$4:Y$76,MATCH($B11,_CompoundList,0))</f>
        <v>1</v>
      </c>
      <c r="BA11" s="382" t="n">
        <f aca="false">INDEX('Unique Asset List'!Z$4:Z$76,MATCH($B11,_CompoundList,0))</f>
        <v>1</v>
      </c>
      <c r="BB11" s="382" t="n">
        <f aca="false">INDEX('Unique Asset List'!AA$4:AA$76,MATCH($B11,_CompoundList,0))</f>
        <v>1</v>
      </c>
      <c r="BC11" s="382" t="n">
        <f aca="false">INDEX('Unique Asset List'!AB$4:AB$76,MATCH($B11,_CompoundList,0))</f>
        <v>1</v>
      </c>
      <c r="BD11" s="382" t="n">
        <f aca="false">INDEX('Unique Asset List'!$A$4:$A$76,MATCH(B11,'Unique Asset List'!$B$4:$B$76,0))</f>
        <v>66</v>
      </c>
      <c r="BE11" s="383" t="n">
        <f aca="false">IF($C$5="ON",CE11,MYRATING(_E1,$B11,Efficacy!$F$1))</f>
        <v>3</v>
      </c>
      <c r="BF11" s="384" t="n">
        <f aca="false">IF($C$5="ON",CF11,MYRATING(_E2,$B11,Efficacy!$F$1))</f>
        <v>3</v>
      </c>
      <c r="BG11" s="384" t="n">
        <f aca="false">IF($C$5="ON",CG11,MYRATING(_E3,$B11,Efficacy!$F$1))</f>
        <v>3</v>
      </c>
      <c r="BH11" s="384" t="n">
        <f aca="false">IF($C$5="ON",CH11,MYRATING(_E4,$B11,Efficacy!$F$1))</f>
        <v>3</v>
      </c>
      <c r="BI11" s="384" t="n">
        <f aca="false">IF($C$5="ON",CI11,MYRATING(_E5,$B11,Efficacy!$F$1))</f>
        <v>3</v>
      </c>
      <c r="BJ11" s="384" t="n">
        <f aca="false">IF($C$5="ON",CJ11,MYRATING(_E6,$B11,Efficacy!$F$1))</f>
        <v>1</v>
      </c>
      <c r="BK11" s="384" t="n">
        <f aca="false">IF($C$5="ON",CK11,MYRATING(_E7,$B11,Efficacy!$F$1))</f>
        <v>3</v>
      </c>
      <c r="BL11" s="384" t="n">
        <f aca="false">IF($C$5="ON",CL11,MYRATING(_E8,$B11,Efficacy!$F$1))</f>
        <v>3</v>
      </c>
      <c r="BM11" s="384" t="n">
        <f aca="false">IF($C$5="ON",CM11,MYRATING(_S1,$B11,Efficacy!$F$1))</f>
        <v>4</v>
      </c>
      <c r="BN11" s="384" t="n">
        <f aca="false">IF($C$5="ON",CN11,MYRATING(_S2,$B11,Efficacy!$F$1))</f>
        <v>5</v>
      </c>
      <c r="BO11" s="384" t="n">
        <f aca="false">IF($C$5="ON",CO11,MYRATING(_S3,$B11,Efficacy!$F$1))</f>
        <v>4</v>
      </c>
      <c r="BP11" s="384" t="n">
        <f aca="false">IF($C$5="ON",CP11,MYRATING(_S4,$B11,Efficacy!$F$1))</f>
        <v>5</v>
      </c>
      <c r="BQ11" s="384" t="n">
        <f aca="false">IF($C$5="ON",CQ11,MYRATING(_S5,$B11,Efficacy!$F$1))</f>
        <v>5</v>
      </c>
      <c r="BR11" s="384" t="n">
        <f aca="false">IF($C$5="ON",CR11,MYRATING(_S6,$B11,Efficacy!$F$1))</f>
        <v>4</v>
      </c>
      <c r="BS11" s="384" t="n">
        <f aca="false">IF($C$5="ON",CS11,MYRATING(_S7,$B11,Efficacy!$F$1))</f>
        <v>3</v>
      </c>
      <c r="BT11" s="384" t="n">
        <f aca="false">IF($C$5="ON",CT11,MYRATING(_D1,$B11,Efficacy!$F$1))</f>
        <v>2</v>
      </c>
      <c r="BU11" s="384" t="n">
        <f aca="false">IF($C$5="ON",CU11,MYRATING(_D2,$B11,Efficacy!$F$1))</f>
        <v>2</v>
      </c>
      <c r="BV11" s="384" t="n">
        <f aca="false">IF($C$5="ON",CV11,MYRATING(_D3,$B11,Efficacy!$F$1))</f>
        <v>3</v>
      </c>
      <c r="BW11" s="384" t="n">
        <f aca="false">IF($C$5="ON",CW11,MYRATING(_D4,$B11,Efficacy!$F$1))</f>
        <v>3</v>
      </c>
      <c r="BX11" s="384" t="n">
        <f aca="false">IF($C$5="ON",CX11,MYRATING(_B1,$B11,Barrier!$F$2))</f>
        <v>5</v>
      </c>
      <c r="BY11" s="384" t="n">
        <f aca="false">IF($C$5="ON",CY11,MYRATING(_B2,$B11,Barrier!$F$2))</f>
        <v>3</v>
      </c>
      <c r="BZ11" s="385" t="n">
        <f aca="false">IF($C$5="ON",CZ11,MYRATING(_B3,$B11,Barrier!$F$2))</f>
        <v>3</v>
      </c>
      <c r="CA11" s="386" t="n">
        <f aca="false">IF(C11="",CD11/$CD$7,0)</f>
        <v>0.0416138366686685</v>
      </c>
      <c r="CB11" s="387" t="n">
        <f aca="false">SUMPRODUCT($BX11:$BZ11,$BV$7:$BX$7)</f>
        <v>0.9264625056</v>
      </c>
      <c r="CC11" s="386" t="n">
        <f aca="false">CB11/$CB$7</f>
        <v>0.0388502911256891</v>
      </c>
      <c r="CD11" s="388" t="n">
        <f aca="false">CC11^$X$4</f>
        <v>0.00339969522843228</v>
      </c>
      <c r="CE11" s="383" t="n">
        <v>3</v>
      </c>
      <c r="CF11" s="384" t="n">
        <v>3</v>
      </c>
      <c r="CG11" s="384" t="n">
        <v>3</v>
      </c>
      <c r="CH11" s="384" t="n">
        <v>3</v>
      </c>
      <c r="CI11" s="384" t="n">
        <v>3</v>
      </c>
      <c r="CJ11" s="384" t="n">
        <v>1</v>
      </c>
      <c r="CK11" s="384" t="n">
        <v>3</v>
      </c>
      <c r="CL11" s="384" t="n">
        <v>3</v>
      </c>
      <c r="CM11" s="384" t="n">
        <v>4</v>
      </c>
      <c r="CN11" s="384" t="n">
        <v>5</v>
      </c>
      <c r="CO11" s="384" t="n">
        <v>4</v>
      </c>
      <c r="CP11" s="384" t="n">
        <v>5</v>
      </c>
      <c r="CQ11" s="384" t="n">
        <v>5</v>
      </c>
      <c r="CR11" s="384" t="n">
        <v>4</v>
      </c>
      <c r="CS11" s="384" t="n">
        <v>3</v>
      </c>
      <c r="CT11" s="384" t="n">
        <v>2</v>
      </c>
      <c r="CU11" s="384" t="n">
        <v>2</v>
      </c>
      <c r="CV11" s="384" t="n">
        <v>3</v>
      </c>
      <c r="CW11" s="384" t="n">
        <v>3</v>
      </c>
      <c r="CX11" s="384" t="n">
        <v>5</v>
      </c>
      <c r="CY11" s="384" t="n">
        <v>3</v>
      </c>
      <c r="CZ11" s="385" t="n">
        <v>3</v>
      </c>
      <c r="DA11" s="386"/>
      <c r="DB11" s="383"/>
      <c r="DC11" s="384"/>
      <c r="DD11" s="384"/>
      <c r="DE11" s="384"/>
      <c r="DF11" s="384"/>
      <c r="DG11" s="384"/>
      <c r="DH11" s="384"/>
      <c r="DI11" s="384"/>
      <c r="DJ11" s="384"/>
      <c r="DK11" s="384"/>
      <c r="DL11" s="384"/>
      <c r="DM11" s="384"/>
      <c r="DN11" s="384"/>
      <c r="DO11" s="384"/>
      <c r="DP11" s="384"/>
      <c r="DQ11" s="384"/>
      <c r="DR11" s="384"/>
      <c r="DS11" s="384"/>
      <c r="DT11" s="384"/>
      <c r="DU11" s="384"/>
      <c r="DV11" s="384"/>
      <c r="DW11" s="384"/>
    </row>
    <row r="12" customFormat="false" ht="15" hidden="false" customHeight="false" outlineLevel="0" collapsed="false">
      <c r="A12" s="39" t="s">
        <v>569</v>
      </c>
      <c r="B12" s="39" t="s">
        <v>16</v>
      </c>
      <c r="C12" s="372"/>
      <c r="D12" s="39" t="s">
        <v>580</v>
      </c>
      <c r="E12" s="39" t="s">
        <v>585</v>
      </c>
      <c r="F12" s="39" t="str">
        <f aca="false">INDEX('Unique Asset List'!$D$4:$D$59,MATCH(B12,_CompoundList,0))</f>
        <v>Launched</v>
      </c>
      <c r="G12" s="401" t="n">
        <v>0.00762937468902299</v>
      </c>
      <c r="H12" s="39" t="n">
        <v>2018</v>
      </c>
      <c r="I12" s="39" t="n">
        <v>6</v>
      </c>
      <c r="J12" s="374" t="n">
        <f aca="false">INDEX(PTRS!$D$6:$D$12,MATCH('1'!$F12,PTRS!$B$6:$B$12,0))</f>
        <v>1</v>
      </c>
      <c r="K12" s="186" t="n">
        <f aca="false">INDEX('Unique Asset List'!$I$4:$R$76,MATCH($B12,'Unique Asset List'!$B$4:$B$76,0),MATCH(K$8,'Unique Asset List'!$I$3:$R$3,0))</f>
        <v>1</v>
      </c>
      <c r="L12" s="186" t="n">
        <f aca="false">INDEX('Unique Asset List'!$I$4:$R$76,MATCH($B12,'Unique Asset List'!$B$4:$B$76,0),MATCH(L$8,'Unique Asset List'!$I$3:$R$3,0))</f>
        <v>1</v>
      </c>
      <c r="M12" s="186" t="n">
        <f aca="false">J12</f>
        <v>1</v>
      </c>
      <c r="N12" s="186" t="n">
        <f aca="false">INDEX('Unique Asset List'!$I$4:$R$76,MATCH($B12,'Unique Asset List'!$B$4:$B$76,0),MATCH(N$8,'Unique Asset List'!$I$3:$R$3,0))</f>
        <v>1</v>
      </c>
      <c r="O12" s="186" t="n">
        <f aca="false">INDEX('Unique Asset List'!$I$4:$R$76,MATCH($B12,'Unique Asset List'!$B$4:$B$76,0),MATCH(O$8,'Unique Asset List'!$I$3:$R$3,0))</f>
        <v>1</v>
      </c>
      <c r="P12" s="186" t="n">
        <f aca="false">INDEX('Unique Asset List'!$I$4:$R$76,MATCH($B12,'Unique Asset List'!$B$4:$B$76,0),MATCH(P$8,'Unique Asset List'!$I$3:$R$3,0))</f>
        <v>1</v>
      </c>
      <c r="Q12" s="186" t="n">
        <f aca="false">INDEX('Unique Asset List'!$I$4:$R$76,MATCH($B12,'Unique Asset List'!$B$4:$B$76,0),MATCH(Q$8,'Unique Asset List'!$I$3:$R$3,0))</f>
        <v>1</v>
      </c>
      <c r="R12" s="186" t="n">
        <f aca="false">INDEX('Unique Asset List'!$I$4:$R$76,MATCH($B12,'Unique Asset List'!$B$4:$B$76,0),MATCH(R$8,'Unique Asset List'!$I$3:$R$3,0))</f>
        <v>1</v>
      </c>
      <c r="S12" s="186" t="n">
        <f aca="false">INDEX('Unique Asset List'!$I$4:$R$76,MATCH($B12,'Unique Asset List'!$B$4:$B$76,0),MATCH(S$8,'Unique Asset List'!$I$3:$R$3,0))</f>
        <v>1</v>
      </c>
      <c r="T12" s="186"/>
      <c r="U12" s="186" t="n">
        <f aca="false">CA12/$CA$7</f>
        <v>0.881085616526778</v>
      </c>
      <c r="V12" s="186" t="n">
        <v>1</v>
      </c>
      <c r="W12" s="39" t="s">
        <v>578</v>
      </c>
      <c r="X12" s="39" t="n">
        <f aca="false">INDEX('Unique Asset List'!$AC$4:$AI$76,MATCH('1'!$B12,'Unique Asset List'!$B$4:$B$76,0),MATCH('1'!$C$1,'Unique Asset List'!$AC$3:$AI$3,0))</f>
        <v>2015</v>
      </c>
      <c r="Y12" s="39" t="n">
        <f aca="false">INDEX('Unique Asset List'!$AJ$4:$AP$76,MATCH('1'!$B12,'Unique Asset List'!$B$4:$B$76,0),MATCH('1'!$C$1,'Unique Asset List'!$AJ$3:$AP$3,0))</f>
        <v>7</v>
      </c>
      <c r="Z12" s="39" t="n">
        <f aca="false">INDEX('Unique Asset List'!$AX$4:$BD$76,MATCH('1'!$B12,'Unique Asset List'!$B$4:$B$76,0),MATCH('1'!$C$1,'Unique Asset List'!$AX$3:$BD$3,0))</f>
        <v>2027</v>
      </c>
      <c r="AA12" s="39" t="n">
        <f aca="false">INDEX('Unique Asset List'!$BE$4:$BK$76,MATCH('1'!$B12,'Unique Asset List'!$B$4:$B$76,0),MATCH('1'!$C$1,'Unique Asset List'!$BE$3:$BK$3,0))</f>
        <v>2</v>
      </c>
      <c r="AB12" s="375" t="n">
        <f aca="false">SUMPRODUCT($BE12:$BL12,$BE$7:$BL$7)</f>
        <v>1.686</v>
      </c>
      <c r="AC12" s="375" t="n">
        <f aca="false">SUMPRODUCT($BM12:$BS12,$BK$7:$BQ$7)</f>
        <v>0.9171626</v>
      </c>
      <c r="AD12" s="375" t="n">
        <f aca="false">SUMPRODUCT($BT12:$BW12,$BR$7:$BU$7)</f>
        <v>0.45913097664</v>
      </c>
      <c r="AE12" s="376" t="n">
        <v>0.1</v>
      </c>
      <c r="AF12" s="376" t="n">
        <f aca="false">INDEX('Unique Asset List'!$CU$4:$DA$76,MATCH('1'!$B12,'Unique Asset List'!$B$4:$B$76,0),MATCH('1'!$C$1,'Unique Asset List'!$CU$3:$DA$3,0))</f>
        <v>0.35</v>
      </c>
      <c r="AG12" s="376" t="n">
        <f aca="false">INDEX('Unique Asset List'!$BZ$4:$CF$76,MATCH('1'!$B12,'Unique Asset List'!$B$4:$B$76,0),MATCH('1'!$C$1,'Unique Asset List'!$BZ$3:$CF$3,0))</f>
        <v>0.15</v>
      </c>
      <c r="AH12" s="376" t="n">
        <f aca="false">INDEX('Unique Asset List'!$CG$4:$CM$76,MATCH('1'!$B12,'Unique Asset List'!$B$4:$B$76,0),MATCH('1'!$C$1,'Unique Asset List'!$CG$3:$CM$3,0))</f>
        <v>0.35</v>
      </c>
      <c r="AI12" s="377" t="n">
        <v>0.973049497851766</v>
      </c>
      <c r="AJ12" s="376" t="n">
        <f aca="false">INDEX('Unique Asset List'!$BL$4:$BR$76,MATCH('1'!$B12,'Unique Asset List'!$B$4:$B$76,0),MATCH('1'!$C$1,'Unique Asset List'!$BL$3:$BR$3,0))</f>
        <v>1.22671925413217</v>
      </c>
      <c r="AK12" s="376" t="n">
        <f aca="false">INDEX('Unique Asset List'!$BS$4:$BY$76,MATCH('1'!$B12,'Unique Asset List'!$B$4:$B$76,0),MATCH('1'!$C$1,'Unique Asset List'!$BS$3:$BY$3,0))</f>
        <v>11.9843882768785</v>
      </c>
      <c r="AL12" s="189" t="n">
        <v>160</v>
      </c>
      <c r="AM12" s="378" t="n">
        <v>28.42</v>
      </c>
      <c r="AN12" s="379" t="n">
        <v>0.07567</v>
      </c>
      <c r="AO12" s="380" t="n">
        <v>60</v>
      </c>
      <c r="AP12" s="377" t="n">
        <v>1</v>
      </c>
      <c r="AQ12" s="379" t="n">
        <v>0</v>
      </c>
      <c r="AR12" s="377" t="n">
        <v>0.5</v>
      </c>
      <c r="AS12" s="381" t="n">
        <v>1</v>
      </c>
      <c r="AT12" s="382" t="n">
        <f aca="false">INDEX('Unique Asset List'!S$4:S$76,MATCH($B12,_CompoundList,0))</f>
        <v>1</v>
      </c>
      <c r="AU12" s="382" t="n">
        <f aca="false">INDEX('Unique Asset List'!T$4:T$76,MATCH($B12,_CompoundList,0))</f>
        <v>1</v>
      </c>
      <c r="AV12" s="382" t="n">
        <f aca="false">INDEX('Unique Asset List'!U$4:U$76,MATCH($B12,_CompoundList,0))</f>
        <v>1</v>
      </c>
      <c r="AW12" s="382" t="n">
        <f aca="false">INDEX('Unique Asset List'!V$4:V$76,MATCH($B12,_CompoundList,0))</f>
        <v>1</v>
      </c>
      <c r="AX12" s="382" t="n">
        <f aca="false">INDEX('Unique Asset List'!W$4:W$76,MATCH($B12,_CompoundList,0))</f>
        <v>1</v>
      </c>
      <c r="AY12" s="382" t="n">
        <f aca="false">INDEX('Unique Asset List'!X$4:X$76,MATCH($B12,_CompoundList,0))</f>
        <v>1</v>
      </c>
      <c r="AZ12" s="382" t="n">
        <f aca="false">INDEX('Unique Asset List'!Y$4:Y$76,MATCH($B12,_CompoundList,0))</f>
        <v>1</v>
      </c>
      <c r="BA12" s="382" t="n">
        <f aca="false">INDEX('Unique Asset List'!Z$4:Z$76,MATCH($B12,_CompoundList,0))</f>
        <v>1</v>
      </c>
      <c r="BB12" s="382" t="n">
        <f aca="false">INDEX('Unique Asset List'!AA$4:AA$76,MATCH($B12,_CompoundList,0))</f>
        <v>1</v>
      </c>
      <c r="BC12" s="382" t="n">
        <f aca="false">INDEX('Unique Asset List'!AB$4:AB$76,MATCH($B12,_CompoundList,0))</f>
        <v>1</v>
      </c>
      <c r="BD12" s="382" t="n">
        <f aca="false">INDEX('Unique Asset List'!$A$4:$A$76,MATCH(B12,'Unique Asset List'!$B$4:$B$76,0))</f>
        <v>42</v>
      </c>
      <c r="BE12" s="383" t="n">
        <f aca="false">IF($C$5="ON",CE12,MYRATING(_E1,$B12,Efficacy!$F$1))</f>
        <v>3</v>
      </c>
      <c r="BF12" s="384" t="n">
        <f aca="false">IF($C$5="ON",CF12,MYRATING(_E2,$B12,Efficacy!$F$1))</f>
        <v>3</v>
      </c>
      <c r="BG12" s="384" t="n">
        <f aca="false">IF($C$5="ON",CG12,MYRATING(_E3,$B12,Efficacy!$F$1))</f>
        <v>3</v>
      </c>
      <c r="BH12" s="384" t="n">
        <f aca="false">IF($C$5="ON",CH12,MYRATING(_E4,$B12,Efficacy!$F$1))</f>
        <v>3</v>
      </c>
      <c r="BI12" s="384" t="n">
        <f aca="false">IF($C$5="ON",CI12,MYRATING(_E5,$B12,Efficacy!$F$1))</f>
        <v>3</v>
      </c>
      <c r="BJ12" s="384" t="n">
        <f aca="false">IF($C$5="ON",CJ12,MYRATING(_E6,$B12,Efficacy!$F$1))</f>
        <v>3</v>
      </c>
      <c r="BK12" s="384" t="n">
        <f aca="false">IF($C$5="ON",CK12,MYRATING(_E7,$B12,Efficacy!$F$1))</f>
        <v>3</v>
      </c>
      <c r="BL12" s="384" t="n">
        <f aca="false">IF($C$5="ON",CL12,MYRATING(_E8,$B12,Efficacy!$F$1))</f>
        <v>3</v>
      </c>
      <c r="BM12" s="384" t="n">
        <f aca="false">IF($C$5="ON",CM12,MYRATING(_S1,$B12,Efficacy!$F$1))</f>
        <v>3</v>
      </c>
      <c r="BN12" s="384" t="n">
        <f aca="false">IF($C$5="ON",CN12,MYRATING(_S2,$B12,Efficacy!$F$1))</f>
        <v>3</v>
      </c>
      <c r="BO12" s="384" t="n">
        <f aca="false">IF($C$5="ON",CO12,MYRATING(_S3,$B12,Efficacy!$F$1))</f>
        <v>3</v>
      </c>
      <c r="BP12" s="384" t="n">
        <f aca="false">IF($C$5="ON",CP12,MYRATING(_S4,$B12,Efficacy!$F$1))</f>
        <v>4</v>
      </c>
      <c r="BQ12" s="384" t="n">
        <f aca="false">IF($C$5="ON",CQ12,MYRATING(_S5,$B12,Efficacy!$F$1))</f>
        <v>3</v>
      </c>
      <c r="BR12" s="384" t="n">
        <f aca="false">IF($C$5="ON",CR12,MYRATING(_S6,$B12,Efficacy!$F$1))</f>
        <v>3</v>
      </c>
      <c r="BS12" s="384" t="n">
        <f aca="false">IF($C$5="ON",CS12,MYRATING(_S7,$B12,Efficacy!$F$1))</f>
        <v>3</v>
      </c>
      <c r="BT12" s="384" t="n">
        <f aca="false">IF($C$5="ON",CT12,MYRATING(_D1,$B12,Efficacy!$F$1))</f>
        <v>3</v>
      </c>
      <c r="BU12" s="384" t="n">
        <f aca="false">IF($C$5="ON",CU12,MYRATING(_D2,$B12,Efficacy!$F$1))</f>
        <v>3</v>
      </c>
      <c r="BV12" s="384" t="n">
        <f aca="false">IF($C$5="ON",CV12,MYRATING(_D3,$B12,Efficacy!$F$1))</f>
        <v>3</v>
      </c>
      <c r="BW12" s="384" t="n">
        <f aca="false">IF($C$5="ON",CW12,MYRATING(_D4,$B12,Efficacy!$F$1))</f>
        <v>3</v>
      </c>
      <c r="BX12" s="384" t="n">
        <f aca="false">IF($C$5="ON",CX12,MYRATING(_B1,$B12,Barrier!$F$2))</f>
        <v>3</v>
      </c>
      <c r="BY12" s="384" t="n">
        <f aca="false">IF($C$5="ON",CY12,MYRATING(_B2,$B12,Barrier!$F$2))</f>
        <v>3</v>
      </c>
      <c r="BZ12" s="385" t="n">
        <f aca="false">IF($C$5="ON",CZ12,MYRATING(_B3,$B12,Barrier!$F$2))</f>
        <v>3</v>
      </c>
      <c r="CA12" s="386" t="n">
        <f aca="false">IF(C12="",CD12/$CD$7,0)</f>
        <v>0.0366653529372584</v>
      </c>
      <c r="CB12" s="387" t="n">
        <f aca="false">SUMPRODUCT($BX12:$BZ12,$BV$7:$BX$7)</f>
        <v>0.86180622336</v>
      </c>
      <c r="CC12" s="386" t="n">
        <f aca="false">CB12/$CB$7</f>
        <v>0.0361389937197547</v>
      </c>
      <c r="CD12" s="388" t="n">
        <f aca="false">CC12^$X$4</f>
        <v>0.0029954225663464</v>
      </c>
      <c r="CE12" s="383" t="n">
        <v>3</v>
      </c>
      <c r="CF12" s="384" t="n">
        <v>3</v>
      </c>
      <c r="CG12" s="384" t="n">
        <v>3</v>
      </c>
      <c r="CH12" s="384" t="n">
        <v>3</v>
      </c>
      <c r="CI12" s="384" t="n">
        <v>3</v>
      </c>
      <c r="CJ12" s="384" t="n">
        <v>3</v>
      </c>
      <c r="CK12" s="384" t="n">
        <v>3</v>
      </c>
      <c r="CL12" s="384" t="n">
        <v>3</v>
      </c>
      <c r="CM12" s="384" t="n">
        <v>3</v>
      </c>
      <c r="CN12" s="384" t="n">
        <v>3</v>
      </c>
      <c r="CO12" s="384" t="n">
        <v>3</v>
      </c>
      <c r="CP12" s="384" t="n">
        <v>4</v>
      </c>
      <c r="CQ12" s="384" t="n">
        <v>3</v>
      </c>
      <c r="CR12" s="384" t="n">
        <v>3</v>
      </c>
      <c r="CS12" s="384" t="n">
        <v>3</v>
      </c>
      <c r="CT12" s="384" t="n">
        <v>3</v>
      </c>
      <c r="CU12" s="384" t="n">
        <v>3</v>
      </c>
      <c r="CV12" s="384" t="n">
        <v>3</v>
      </c>
      <c r="CW12" s="384" t="n">
        <v>3</v>
      </c>
      <c r="CX12" s="384" t="n">
        <v>3</v>
      </c>
      <c r="CY12" s="384" t="n">
        <v>3</v>
      </c>
      <c r="CZ12" s="385" t="n">
        <v>3</v>
      </c>
      <c r="DA12" s="386"/>
      <c r="DB12" s="383"/>
      <c r="DC12" s="384"/>
      <c r="DD12" s="384"/>
      <c r="DE12" s="384"/>
      <c r="DF12" s="384"/>
      <c r="DG12" s="384"/>
      <c r="DH12" s="384"/>
      <c r="DI12" s="384"/>
      <c r="DJ12" s="384"/>
      <c r="DK12" s="384"/>
      <c r="DL12" s="384"/>
      <c r="DM12" s="384"/>
      <c r="DN12" s="384"/>
      <c r="DO12" s="384"/>
      <c r="DP12" s="384"/>
      <c r="DQ12" s="384"/>
      <c r="DR12" s="384"/>
      <c r="DS12" s="384"/>
      <c r="DT12" s="384"/>
      <c r="DU12" s="384"/>
      <c r="DV12" s="384"/>
      <c r="DW12" s="384"/>
    </row>
    <row r="13" customFormat="false" ht="15" hidden="false" customHeight="false" outlineLevel="0" collapsed="false">
      <c r="A13" s="39" t="s">
        <v>569</v>
      </c>
      <c r="B13" s="39" t="s">
        <v>7</v>
      </c>
      <c r="C13" s="372"/>
      <c r="D13" s="39" t="s">
        <v>592</v>
      </c>
      <c r="E13" s="39"/>
      <c r="F13" s="39" t="str">
        <f aca="false">INDEX('Unique Asset List'!$D$4:$D$59,MATCH(B13,_CompoundList,0))</f>
        <v>Launched</v>
      </c>
      <c r="G13" s="373" t="n">
        <v>0.4</v>
      </c>
      <c r="H13" s="39" t="n">
        <v>2018</v>
      </c>
      <c r="I13" s="39" t="n">
        <v>6</v>
      </c>
      <c r="J13" s="374" t="n">
        <f aca="false">INDEX(PTRS!$D$6:$D$12,MATCH('1'!$F13,PTRS!$B$6:$B$12,0))</f>
        <v>1</v>
      </c>
      <c r="K13" s="186" t="n">
        <f aca="false">INDEX('Unique Asset List'!$I$4:$R$76,MATCH($B13,'Unique Asset List'!$B$4:$B$76,0),MATCH(K$8,'Unique Asset List'!$I$3:$R$3,0))</f>
        <v>1</v>
      </c>
      <c r="L13" s="186" t="n">
        <f aca="false">INDEX('Unique Asset List'!$I$4:$R$76,MATCH($B13,'Unique Asset List'!$B$4:$B$76,0),MATCH(L$8,'Unique Asset List'!$I$3:$R$3,0))</f>
        <v>1</v>
      </c>
      <c r="M13" s="186" t="n">
        <f aca="false">J13</f>
        <v>1</v>
      </c>
      <c r="N13" s="186" t="n">
        <f aca="false">INDEX('Unique Asset List'!$I$4:$R$76,MATCH($B13,'Unique Asset List'!$B$4:$B$76,0),MATCH(N$8,'Unique Asset List'!$I$3:$R$3,0))</f>
        <v>1</v>
      </c>
      <c r="O13" s="186" t="n">
        <f aca="false">INDEX('Unique Asset List'!$I$4:$R$76,MATCH($B13,'Unique Asset List'!$B$4:$B$76,0),MATCH(O$8,'Unique Asset List'!$I$3:$R$3,0))</f>
        <v>1</v>
      </c>
      <c r="P13" s="186" t="n">
        <f aca="false">INDEX('Unique Asset List'!$I$4:$R$76,MATCH($B13,'Unique Asset List'!$B$4:$B$76,0),MATCH(P$8,'Unique Asset List'!$I$3:$R$3,0))</f>
        <v>1</v>
      </c>
      <c r="Q13" s="186" t="n">
        <f aca="false">INDEX('Unique Asset List'!$I$4:$R$76,MATCH($B13,'Unique Asset List'!$B$4:$B$76,0),MATCH(Q$8,'Unique Asset List'!$I$3:$R$3,0))</f>
        <v>1</v>
      </c>
      <c r="R13" s="186" t="n">
        <f aca="false">INDEX('Unique Asset List'!$I$4:$R$76,MATCH($B13,'Unique Asset List'!$B$4:$B$76,0),MATCH(R$8,'Unique Asset List'!$I$3:$R$3,0))</f>
        <v>1</v>
      </c>
      <c r="S13" s="186" t="n">
        <f aca="false">INDEX('Unique Asset List'!$I$4:$R$76,MATCH($B13,'Unique Asset List'!$B$4:$B$76,0),MATCH(S$8,'Unique Asset List'!$I$3:$R$3,0))</f>
        <v>1</v>
      </c>
      <c r="T13" s="186"/>
      <c r="U13" s="186" t="n">
        <f aca="false">CA13/$CA$7</f>
        <v>1</v>
      </c>
      <c r="V13" s="186" t="n">
        <v>1</v>
      </c>
      <c r="W13" s="39" t="s">
        <v>528</v>
      </c>
      <c r="X13" s="39" t="n">
        <f aca="false">INDEX('Unique Asset List'!$AC$4:$AI$76,MATCH('1'!$B13,'Unique Asset List'!$B$4:$B$76,0),MATCH('1'!$C$1,'Unique Asset List'!$AC$3:$AI$3,0))</f>
        <v>1981</v>
      </c>
      <c r="Y13" s="39" t="n">
        <f aca="false">INDEX('Unique Asset List'!$AJ$4:$AP$76,MATCH('1'!$B13,'Unique Asset List'!$B$4:$B$76,0),MATCH('1'!$C$1,'Unique Asset List'!$AJ$3:$AP$3,0))</f>
        <v>1</v>
      </c>
      <c r="Z13" s="39" t="n">
        <f aca="false">INDEX('Unique Asset List'!$AX$4:$BD$76,MATCH('1'!$B13,'Unique Asset List'!$B$4:$B$76,0),MATCH('1'!$C$1,'Unique Asset List'!$AX$3:$BD$3,0))</f>
        <v>2020</v>
      </c>
      <c r="AA13" s="39" t="n">
        <f aca="false">INDEX('Unique Asset List'!$BE$4:$BK$76,MATCH('1'!$B13,'Unique Asset List'!$B$4:$B$76,0),MATCH('1'!$C$1,'Unique Asset List'!$BE$3:$BK$3,0))</f>
        <v>6</v>
      </c>
      <c r="AB13" s="375" t="n">
        <f aca="false">SUMPRODUCT($BE13:$BL13,$BE$7:$BL$7)</f>
        <v>1.1850894</v>
      </c>
      <c r="AC13" s="375" t="n">
        <f aca="false">SUMPRODUCT($BM13:$BS13,$BK$7:$BQ$7)</f>
        <v>0.7815946</v>
      </c>
      <c r="AD13" s="375" t="n">
        <f aca="false">SUMPRODUCT($BT13:$BW13,$BR$7:$BU$7)</f>
        <v>0.45913097664</v>
      </c>
      <c r="AE13" s="376" t="n">
        <v>0.1</v>
      </c>
      <c r="AF13" s="376" t="n">
        <f aca="false">INDEX('Unique Asset List'!$CU$4:$DA$76,MATCH('1'!$B13,'Unique Asset List'!$B$4:$B$76,0),MATCH('1'!$C$1,'Unique Asset List'!$CU$3:$DA$3,0))</f>
        <v>0.35</v>
      </c>
      <c r="AG13" s="376" t="n">
        <f aca="false">INDEX('Unique Asset List'!$BZ$4:$CF$76,MATCH('1'!$B13,'Unique Asset List'!$B$4:$B$76,0),MATCH('1'!$C$1,'Unique Asset List'!$BZ$3:$CF$3,0))</f>
        <v>0.15</v>
      </c>
      <c r="AH13" s="376" t="n">
        <f aca="false">INDEX('Unique Asset List'!$CG$4:$CM$76,MATCH('1'!$B13,'Unique Asset List'!$B$4:$B$76,0),MATCH('1'!$C$1,'Unique Asset List'!$CG$3:$CM$3,0))</f>
        <v>0.35</v>
      </c>
      <c r="AI13" s="377" t="n">
        <v>0.973049497851766</v>
      </c>
      <c r="AJ13" s="376" t="n">
        <f aca="false">INDEX('Unique Asset List'!$BL$4:$BR$76,MATCH('1'!$B13,'Unique Asset List'!$B$4:$B$76,0),MATCH('1'!$C$1,'Unique Asset List'!$BL$3:$BR$3,0))</f>
        <v>1.22671925413217</v>
      </c>
      <c r="AK13" s="376" t="n">
        <f aca="false">INDEX('Unique Asset List'!$BS$4:$BY$76,MATCH('1'!$B13,'Unique Asset List'!$B$4:$B$76,0),MATCH('1'!$C$1,'Unique Asset List'!$BS$3:$BY$3,0))</f>
        <v>11.9843882768785</v>
      </c>
      <c r="AL13" s="189" t="n">
        <v>160</v>
      </c>
      <c r="AM13" s="380" t="n">
        <f aca="false">10/147</f>
        <v>0.0680272108843537</v>
      </c>
      <c r="AN13" s="379" t="n">
        <v>0.035</v>
      </c>
      <c r="AO13" s="380" t="n">
        <v>60</v>
      </c>
      <c r="AP13" s="377" t="n">
        <v>1</v>
      </c>
      <c r="AQ13" s="379" t="n">
        <v>0</v>
      </c>
      <c r="AR13" s="377" t="n">
        <v>0.5</v>
      </c>
      <c r="AS13" s="381" t="n">
        <v>1</v>
      </c>
      <c r="AT13" s="382" t="n">
        <f aca="false">INDEX('Unique Asset List'!S$4:S$76,MATCH($B13,_CompoundList,0))</f>
        <v>1</v>
      </c>
      <c r="AU13" s="382" t="n">
        <f aca="false">INDEX('Unique Asset List'!T$4:T$76,MATCH($B13,_CompoundList,0))</f>
        <v>1</v>
      </c>
      <c r="AV13" s="382" t="n">
        <f aca="false">INDEX('Unique Asset List'!U$4:U$76,MATCH($B13,_CompoundList,0))</f>
        <v>1</v>
      </c>
      <c r="AW13" s="382" t="n">
        <f aca="false">INDEX('Unique Asset List'!V$4:V$76,MATCH($B13,_CompoundList,0))</f>
        <v>1</v>
      </c>
      <c r="AX13" s="382" t="n">
        <f aca="false">INDEX('Unique Asset List'!W$4:W$76,MATCH($B13,_CompoundList,0))</f>
        <v>1</v>
      </c>
      <c r="AY13" s="382" t="n">
        <f aca="false">INDEX('Unique Asset List'!X$4:X$76,MATCH($B13,_CompoundList,0))</f>
        <v>1</v>
      </c>
      <c r="AZ13" s="382" t="n">
        <f aca="false">INDEX('Unique Asset List'!Y$4:Y$76,MATCH($B13,_CompoundList,0))</f>
        <v>1</v>
      </c>
      <c r="BA13" s="382" t="n">
        <f aca="false">INDEX('Unique Asset List'!Z$4:Z$76,MATCH($B13,_CompoundList,0))</f>
        <v>1</v>
      </c>
      <c r="BB13" s="382" t="n">
        <f aca="false">INDEX('Unique Asset List'!AA$4:AA$76,MATCH($B13,_CompoundList,0))</f>
        <v>1</v>
      </c>
      <c r="BC13" s="382" t="n">
        <f aca="false">INDEX('Unique Asset List'!AB$4:AB$76,MATCH($B13,_CompoundList,0))</f>
        <v>1</v>
      </c>
      <c r="BD13" s="382" t="n">
        <f aca="false">INDEX('Unique Asset List'!$A$4:$A$76,MATCH(B13,'Unique Asset List'!$B$4:$B$76,0))</f>
        <v>75</v>
      </c>
      <c r="BE13" s="383" t="n">
        <f aca="false">IF($C$5="ON",CE13,MYRATING(_E1,$B13,Efficacy!$F$1))</f>
        <v>2</v>
      </c>
      <c r="BF13" s="384" t="n">
        <f aca="false">IF($C$5="ON",CF13,MYRATING(_E2,$B13,Efficacy!$F$1))</f>
        <v>2</v>
      </c>
      <c r="BG13" s="384" t="n">
        <f aca="false">IF($C$5="ON",CG13,MYRATING(_E3,$B13,Efficacy!$F$1))</f>
        <v>2</v>
      </c>
      <c r="BH13" s="384" t="n">
        <f aca="false">IF($C$5="ON",CH13,MYRATING(_E4,$B13,Efficacy!$F$1))</f>
        <v>2</v>
      </c>
      <c r="BI13" s="384" t="n">
        <f aca="false">IF($C$5="ON",CI13,MYRATING(_E5,$B13,Efficacy!$F$1))</f>
        <v>3</v>
      </c>
      <c r="BJ13" s="384" t="n">
        <f aca="false">IF($C$5="ON",CJ13,MYRATING(_E6,$B13,Efficacy!$F$1))</f>
        <v>2</v>
      </c>
      <c r="BK13" s="384" t="n">
        <f aca="false">IF($C$5="ON",CK13,MYRATING(_E7,$B13,Efficacy!$F$1))</f>
        <v>2</v>
      </c>
      <c r="BL13" s="384" t="n">
        <f aca="false">IF($C$5="ON",CL13,MYRATING(_E8,$B13,Efficacy!$F$1))</f>
        <v>2</v>
      </c>
      <c r="BM13" s="384" t="n">
        <f aca="false">IF($C$5="ON",CM13,MYRATING(_S1,$B13,Efficacy!$F$1))</f>
        <v>4</v>
      </c>
      <c r="BN13" s="384" t="n">
        <f aca="false">IF($C$5="ON",CN13,MYRATING(_S2,$B13,Efficacy!$F$1))</f>
        <v>2</v>
      </c>
      <c r="BO13" s="384" t="n">
        <f aca="false">IF($C$5="ON",CO13,MYRATING(_S3,$B13,Efficacy!$F$1))</f>
        <v>2</v>
      </c>
      <c r="BP13" s="384" t="n">
        <f aca="false">IF($C$5="ON",CP13,MYRATING(_S4,$B13,Efficacy!$F$1))</f>
        <v>4</v>
      </c>
      <c r="BQ13" s="384" t="n">
        <f aca="false">IF($C$5="ON",CQ13,MYRATING(_S5,$B13,Efficacy!$F$1))</f>
        <v>4</v>
      </c>
      <c r="BR13" s="384" t="n">
        <f aca="false">IF($C$5="ON",CR13,MYRATING(_S6,$B13,Efficacy!$F$1))</f>
        <v>2</v>
      </c>
      <c r="BS13" s="384" t="n">
        <f aca="false">IF($C$5="ON",CS13,MYRATING(_S7,$B13,Efficacy!$F$1))</f>
        <v>2</v>
      </c>
      <c r="BT13" s="384" t="n">
        <f aca="false">IF($C$5="ON",CT13,MYRATING(_D1,$B13,Efficacy!$F$1))</f>
        <v>3</v>
      </c>
      <c r="BU13" s="384" t="n">
        <f aca="false">IF($C$5="ON",CU13,MYRATING(_D2,$B13,Efficacy!$F$1))</f>
        <v>3</v>
      </c>
      <c r="BV13" s="384" t="n">
        <f aca="false">IF($C$5="ON",CV13,MYRATING(_D3,$B13,Efficacy!$F$1))</f>
        <v>3</v>
      </c>
      <c r="BW13" s="384" t="n">
        <f aca="false">IF($C$5="ON",CW13,MYRATING(_D4,$B13,Efficacy!$F$1))</f>
        <v>3</v>
      </c>
      <c r="BX13" s="384" t="n">
        <f aca="false">IF($C$5="ON",CX13,MYRATING(_B1,$B13,Barrier!$F$2))</f>
        <v>5</v>
      </c>
      <c r="BY13" s="384" t="n">
        <f aca="false">IF($C$5="ON",CY13,MYRATING(_B2,$B13,Barrier!$F$2))</f>
        <v>3</v>
      </c>
      <c r="BZ13" s="385" t="n">
        <f aca="false">IF($C$5="ON",CZ13,MYRATING(_B3,$B13,Barrier!$F$2))</f>
        <v>3</v>
      </c>
      <c r="CA13" s="386" t="n">
        <f aca="false">IF(C13="",CD13/$CD$7,0)</f>
        <v>0.0416138366686685</v>
      </c>
      <c r="CB13" s="387" t="n">
        <f aca="false">SUMPRODUCT($BX13:$BZ13,$BV$7:$BX$7)</f>
        <v>0.9264625056</v>
      </c>
      <c r="CC13" s="386" t="n">
        <f aca="false">CB13/$CB$7</f>
        <v>0.0388502911256891</v>
      </c>
      <c r="CD13" s="388" t="n">
        <f aca="false">CC13^$X$4</f>
        <v>0.00339969522843228</v>
      </c>
      <c r="CE13" s="383" t="n">
        <v>2</v>
      </c>
      <c r="CF13" s="384" t="n">
        <v>2</v>
      </c>
      <c r="CG13" s="384" t="n">
        <v>2</v>
      </c>
      <c r="CH13" s="384" t="n">
        <v>2</v>
      </c>
      <c r="CI13" s="384" t="n">
        <v>3</v>
      </c>
      <c r="CJ13" s="384" t="n">
        <v>2</v>
      </c>
      <c r="CK13" s="384" t="n">
        <v>2</v>
      </c>
      <c r="CL13" s="384" t="n">
        <v>2</v>
      </c>
      <c r="CM13" s="384" t="n">
        <v>4</v>
      </c>
      <c r="CN13" s="384" t="n">
        <v>2</v>
      </c>
      <c r="CO13" s="384" t="n">
        <v>2</v>
      </c>
      <c r="CP13" s="384" t="n">
        <v>4</v>
      </c>
      <c r="CQ13" s="384" t="n">
        <v>4</v>
      </c>
      <c r="CR13" s="384" t="n">
        <v>2</v>
      </c>
      <c r="CS13" s="384" t="n">
        <v>2</v>
      </c>
      <c r="CT13" s="384" t="n">
        <v>3</v>
      </c>
      <c r="CU13" s="384" t="n">
        <v>3</v>
      </c>
      <c r="CV13" s="384" t="n">
        <v>3</v>
      </c>
      <c r="CW13" s="384" t="n">
        <v>3</v>
      </c>
      <c r="CX13" s="384" t="n">
        <v>5</v>
      </c>
      <c r="CY13" s="384" t="n">
        <v>3</v>
      </c>
      <c r="CZ13" s="385" t="n">
        <v>3</v>
      </c>
      <c r="DA13" s="386"/>
      <c r="DB13" s="383"/>
      <c r="DC13" s="384"/>
      <c r="DD13" s="384"/>
      <c r="DE13" s="384"/>
      <c r="DF13" s="384"/>
      <c r="DG13" s="384"/>
      <c r="DH13" s="384"/>
      <c r="DI13" s="384"/>
      <c r="DJ13" s="384"/>
      <c r="DK13" s="384"/>
      <c r="DL13" s="384"/>
      <c r="DM13" s="384"/>
      <c r="DN13" s="384"/>
      <c r="DO13" s="384"/>
      <c r="DP13" s="384"/>
      <c r="DQ13" s="384"/>
      <c r="DR13" s="384"/>
      <c r="DS13" s="384"/>
      <c r="DT13" s="384"/>
      <c r="DU13" s="384"/>
      <c r="DV13" s="384"/>
      <c r="DW13" s="384"/>
    </row>
    <row r="14" customFormat="false" ht="15" hidden="false" customHeight="false" outlineLevel="0" collapsed="false">
      <c r="A14" s="39" t="s">
        <v>569</v>
      </c>
      <c r="B14" s="39" t="s">
        <v>22</v>
      </c>
      <c r="C14" s="372"/>
      <c r="D14" s="39" t="s">
        <v>572</v>
      </c>
      <c r="E14" s="39"/>
      <c r="F14" s="39" t="str">
        <f aca="false">INDEX('Unique Asset List'!$D$4:$D$59,MATCH(B14,_CompoundList,0))</f>
        <v>Launched</v>
      </c>
      <c r="G14" s="401" t="n">
        <v>0.000661778318204157</v>
      </c>
      <c r="H14" s="39" t="n">
        <v>2018</v>
      </c>
      <c r="I14" s="39" t="n">
        <v>6</v>
      </c>
      <c r="J14" s="374" t="n">
        <f aca="false">INDEX(PTRS!$D$6:$D$12,MATCH('1'!$F14,PTRS!$B$6:$B$12,0))</f>
        <v>1</v>
      </c>
      <c r="K14" s="186" t="n">
        <f aca="false">INDEX('Unique Asset List'!$I$4:$R$76,MATCH($B14,'Unique Asset List'!$B$4:$B$76,0),MATCH(K$8,'Unique Asset List'!$I$3:$R$3,0))</f>
        <v>1</v>
      </c>
      <c r="L14" s="186" t="n">
        <f aca="false">INDEX('Unique Asset List'!$I$4:$R$76,MATCH($B14,'Unique Asset List'!$B$4:$B$76,0),MATCH(L$8,'Unique Asset List'!$I$3:$R$3,0))</f>
        <v>1</v>
      </c>
      <c r="M14" s="186" t="n">
        <f aca="false">J14</f>
        <v>1</v>
      </c>
      <c r="N14" s="186" t="n">
        <f aca="false">INDEX('Unique Asset List'!$I$4:$R$76,MATCH($B14,'Unique Asset List'!$B$4:$B$76,0),MATCH(N$8,'Unique Asset List'!$I$3:$R$3,0))</f>
        <v>1</v>
      </c>
      <c r="O14" s="186" t="n">
        <f aca="false">INDEX('Unique Asset List'!$I$4:$R$76,MATCH($B14,'Unique Asset List'!$B$4:$B$76,0),MATCH(O$8,'Unique Asset List'!$I$3:$R$3,0))</f>
        <v>1</v>
      </c>
      <c r="P14" s="186" t="n">
        <f aca="false">INDEX('Unique Asset List'!$I$4:$R$76,MATCH($B14,'Unique Asset List'!$B$4:$B$76,0),MATCH(P$8,'Unique Asset List'!$I$3:$R$3,0))</f>
        <v>1</v>
      </c>
      <c r="Q14" s="186" t="n">
        <f aca="false">INDEX('Unique Asset List'!$I$4:$R$76,MATCH($B14,'Unique Asset List'!$B$4:$B$76,0),MATCH(Q$8,'Unique Asset List'!$I$3:$R$3,0))</f>
        <v>1</v>
      </c>
      <c r="R14" s="186" t="n">
        <f aca="false">INDEX('Unique Asset List'!$I$4:$R$76,MATCH($B14,'Unique Asset List'!$B$4:$B$76,0),MATCH(R$8,'Unique Asset List'!$I$3:$R$3,0))</f>
        <v>1</v>
      </c>
      <c r="S14" s="186" t="n">
        <f aca="false">INDEX('Unique Asset List'!$I$4:$R$76,MATCH($B14,'Unique Asset List'!$B$4:$B$76,0),MATCH(S$8,'Unique Asset List'!$I$3:$R$3,0))</f>
        <v>1</v>
      </c>
      <c r="T14" s="186"/>
      <c r="U14" s="186" t="n">
        <f aca="false">CA14/$CA$7</f>
        <v>0.881085616526778</v>
      </c>
      <c r="V14" s="186" t="n">
        <v>0.5</v>
      </c>
      <c r="W14" s="39" t="s">
        <v>578</v>
      </c>
      <c r="X14" s="39" t="n">
        <f aca="false">INDEX('Unique Asset List'!$AC$4:$AI$76,MATCH('1'!$B14,'Unique Asset List'!$B$4:$B$76,0),MATCH('1'!$C$1,'Unique Asset List'!$AC$3:$AI$3,0))</f>
        <v>2016</v>
      </c>
      <c r="Y14" s="39" t="n">
        <f aca="false">INDEX('Unique Asset List'!$AJ$4:$AP$76,MATCH('1'!$B14,'Unique Asset List'!$B$4:$B$76,0),MATCH('1'!$C$1,'Unique Asset List'!$AJ$3:$AP$3,0))</f>
        <v>3</v>
      </c>
      <c r="Z14" s="39" t="n">
        <f aca="false">INDEX('Unique Asset List'!$AX$4:$BD$76,MATCH('1'!$B14,'Unique Asset List'!$B$4:$B$76,0),MATCH('1'!$C$1,'Unique Asset List'!$AX$3:$BD$3,0))</f>
        <v>2029</v>
      </c>
      <c r="AA14" s="39" t="n">
        <f aca="false">INDEX('Unique Asset List'!$BE$4:$BK$76,MATCH('1'!$B14,'Unique Asset List'!$B$4:$B$76,0),MATCH('1'!$C$1,'Unique Asset List'!$BE$3:$BK$3,0))</f>
        <v>9</v>
      </c>
      <c r="AB14" s="375" t="n">
        <f aca="false">SUMPRODUCT($BE14:$BL14,$BE$7:$BL$7)</f>
        <v>1.74782</v>
      </c>
      <c r="AC14" s="375" t="n">
        <f aca="false">SUMPRODUCT($BM14:$BS14,$BK$7:$BQ$7)</f>
        <v>0.9189196</v>
      </c>
      <c r="AD14" s="375" t="n">
        <f aca="false">SUMPRODUCT($BT14:$BW14,$BR$7:$BU$7)</f>
        <v>0.42725397664</v>
      </c>
      <c r="AE14" s="376" t="n">
        <v>0.1</v>
      </c>
      <c r="AF14" s="376" t="n">
        <f aca="false">INDEX('Unique Asset List'!$CU$4:$DA$76,MATCH('1'!$B14,'Unique Asset List'!$B$4:$B$76,0),MATCH('1'!$C$1,'Unique Asset List'!$CU$3:$DA$3,0))</f>
        <v>0.35</v>
      </c>
      <c r="AG14" s="376" t="n">
        <f aca="false">INDEX('Unique Asset List'!$BZ$4:$CF$76,MATCH('1'!$B14,'Unique Asset List'!$B$4:$B$76,0),MATCH('1'!$C$1,'Unique Asset List'!$BZ$3:$CF$3,0))</f>
        <v>0.15</v>
      </c>
      <c r="AH14" s="376" t="n">
        <f aca="false">INDEX('Unique Asset List'!$CG$4:$CM$76,MATCH('1'!$B14,'Unique Asset List'!$B$4:$B$76,0),MATCH('1'!$C$1,'Unique Asset List'!$CG$3:$CM$3,0))</f>
        <v>0.35</v>
      </c>
      <c r="AI14" s="377" t="n">
        <v>0.973049497851766</v>
      </c>
      <c r="AJ14" s="376" t="n">
        <f aca="false">INDEX('Unique Asset List'!$BL$4:$BR$76,MATCH('1'!$B14,'Unique Asset List'!$B$4:$B$76,0),MATCH('1'!$C$1,'Unique Asset List'!$BL$3:$BR$3,0))</f>
        <v>1.6</v>
      </c>
      <c r="AK14" s="376" t="n">
        <f aca="false">INDEX('Unique Asset List'!$BS$4:$BY$76,MATCH('1'!$B14,'Unique Asset List'!$B$4:$B$76,0),MATCH('1'!$C$1,'Unique Asset List'!$BS$3:$BY$3,0))</f>
        <v>11.9843882768785</v>
      </c>
      <c r="AL14" s="189" t="n">
        <v>160</v>
      </c>
      <c r="AM14" s="378" t="n">
        <v>32.8</v>
      </c>
      <c r="AN14" s="379" t="n">
        <v>0.09</v>
      </c>
      <c r="AO14" s="380" t="n">
        <v>60</v>
      </c>
      <c r="AP14" s="377" t="n">
        <v>1</v>
      </c>
      <c r="AQ14" s="379" t="n">
        <v>0</v>
      </c>
      <c r="AR14" s="377" t="n">
        <v>0.5</v>
      </c>
      <c r="AS14" s="381" t="n">
        <v>1</v>
      </c>
      <c r="AT14" s="382" t="n">
        <f aca="false">INDEX('Unique Asset List'!S$4:S$76,MATCH($B14,_CompoundList,0))</f>
        <v>1</v>
      </c>
      <c r="AU14" s="382" t="n">
        <f aca="false">INDEX('Unique Asset List'!T$4:T$76,MATCH($B14,_CompoundList,0))</f>
        <v>1</v>
      </c>
      <c r="AV14" s="382" t="n">
        <f aca="false">INDEX('Unique Asset List'!U$4:U$76,MATCH($B14,_CompoundList,0))</f>
        <v>1</v>
      </c>
      <c r="AW14" s="382" t="n">
        <f aca="false">INDEX('Unique Asset List'!V$4:V$76,MATCH($B14,_CompoundList,0))</f>
        <v>1</v>
      </c>
      <c r="AX14" s="382" t="n">
        <f aca="false">INDEX('Unique Asset List'!W$4:W$76,MATCH($B14,_CompoundList,0))</f>
        <v>1</v>
      </c>
      <c r="AY14" s="382" t="n">
        <f aca="false">INDEX('Unique Asset List'!X$4:X$76,MATCH($B14,_CompoundList,0))</f>
        <v>1</v>
      </c>
      <c r="AZ14" s="382" t="n">
        <f aca="false">INDEX('Unique Asset List'!Y$4:Y$76,MATCH($B14,_CompoundList,0))</f>
        <v>1</v>
      </c>
      <c r="BA14" s="382" t="n">
        <f aca="false">INDEX('Unique Asset List'!Z$4:Z$76,MATCH($B14,_CompoundList,0))</f>
        <v>1</v>
      </c>
      <c r="BB14" s="382" t="n">
        <f aca="false">INDEX('Unique Asset List'!AA$4:AA$76,MATCH($B14,_CompoundList,0))</f>
        <v>1</v>
      </c>
      <c r="BC14" s="382" t="n">
        <f aca="false">INDEX('Unique Asset List'!AB$4:AB$76,MATCH($B14,_CompoundList,0))</f>
        <v>1</v>
      </c>
      <c r="BD14" s="382" t="n">
        <f aca="false">INDEX('Unique Asset List'!$A$4:$A$76,MATCH(B14,'Unique Asset List'!$B$4:$B$76,0))</f>
        <v>43</v>
      </c>
      <c r="BE14" s="383" t="n">
        <f aca="false">IF($C$5="ON",CE14,MYRATING(_E1,$B14,Efficacy!$F$1))</f>
        <v>3</v>
      </c>
      <c r="BF14" s="384" t="n">
        <f aca="false">IF($C$5="ON",CF14,MYRATING(_E2,$B14,Efficacy!$F$1))</f>
        <v>3</v>
      </c>
      <c r="BG14" s="384" t="n">
        <f aca="false">IF($C$5="ON",CG14,MYRATING(_E3,$B14,Efficacy!$F$1))</f>
        <v>3</v>
      </c>
      <c r="BH14" s="384" t="n">
        <f aca="false">IF($C$5="ON",CH14,MYRATING(_E4,$B14,Efficacy!$F$1))</f>
        <v>3</v>
      </c>
      <c r="BI14" s="384" t="n">
        <f aca="false">IF($C$5="ON",CI14,MYRATING(_E5,$B14,Efficacy!$F$1))</f>
        <v>3</v>
      </c>
      <c r="BJ14" s="384" t="n">
        <f aca="false">IF($C$5="ON",CJ14,MYRATING(_E6,$B14,Efficacy!$F$1))</f>
        <v>3</v>
      </c>
      <c r="BK14" s="384" t="n">
        <f aca="false">IF($C$5="ON",CK14,MYRATING(_E7,$B14,Efficacy!$F$1))</f>
        <v>3</v>
      </c>
      <c r="BL14" s="384" t="n">
        <f aca="false">IF($C$5="ON",CL14,MYRATING(_E8,$B14,Efficacy!$F$1))</f>
        <v>4</v>
      </c>
      <c r="BM14" s="384" t="n">
        <f aca="false">IF($C$5="ON",CM14,MYRATING(_S1,$B14,Efficacy!$F$1))</f>
        <v>3</v>
      </c>
      <c r="BN14" s="384" t="n">
        <f aca="false">IF($C$5="ON",CN14,MYRATING(_S2,$B14,Efficacy!$F$1))</f>
        <v>3</v>
      </c>
      <c r="BO14" s="384" t="n">
        <f aca="false">IF($C$5="ON",CO14,MYRATING(_S3,$B14,Efficacy!$F$1))</f>
        <v>3</v>
      </c>
      <c r="BP14" s="384" t="n">
        <f aca="false">IF($C$5="ON",CP14,MYRATING(_S4,$B14,Efficacy!$F$1))</f>
        <v>3</v>
      </c>
      <c r="BQ14" s="384" t="n">
        <f aca="false">IF($C$5="ON",CQ14,MYRATING(_S5,$B14,Efficacy!$F$1))</f>
        <v>5</v>
      </c>
      <c r="BR14" s="384" t="n">
        <f aca="false">IF($C$5="ON",CR14,MYRATING(_S6,$B14,Efficacy!$F$1))</f>
        <v>2</v>
      </c>
      <c r="BS14" s="384" t="n">
        <f aca="false">IF($C$5="ON",CS14,MYRATING(_S7,$B14,Efficacy!$F$1))</f>
        <v>3</v>
      </c>
      <c r="BT14" s="384" t="n">
        <f aca="false">IF($C$5="ON",CT14,MYRATING(_D1,$B14,Efficacy!$F$1))</f>
        <v>3</v>
      </c>
      <c r="BU14" s="384" t="n">
        <f aca="false">IF($C$5="ON",CU14,MYRATING(_D2,$B14,Efficacy!$F$1))</f>
        <v>2</v>
      </c>
      <c r="BV14" s="384" t="n">
        <f aca="false">IF($C$5="ON",CV14,MYRATING(_D3,$B14,Efficacy!$F$1))</f>
        <v>3</v>
      </c>
      <c r="BW14" s="384" t="n">
        <f aca="false">IF($C$5="ON",CW14,MYRATING(_D4,$B14,Efficacy!$F$1))</f>
        <v>3</v>
      </c>
      <c r="BX14" s="384" t="n">
        <f aca="false">IF($C$5="ON",CX14,MYRATING(_B1,$B14,Barrier!$F$2))</f>
        <v>3</v>
      </c>
      <c r="BY14" s="384" t="n">
        <f aca="false">IF($C$5="ON",CY14,MYRATING(_B2,$B14,Barrier!$F$2))</f>
        <v>3</v>
      </c>
      <c r="BZ14" s="385" t="n">
        <f aca="false">IF($C$5="ON",CZ14,MYRATING(_B3,$B14,Barrier!$F$2))</f>
        <v>3</v>
      </c>
      <c r="CA14" s="386" t="n">
        <f aca="false">IF(C14="",CD14/$CD$7,0)</f>
        <v>0.0366653529372584</v>
      </c>
      <c r="CB14" s="387" t="n">
        <f aca="false">SUMPRODUCT($BX14:$BZ14,$BV$7:$BX$7)</f>
        <v>0.86180622336</v>
      </c>
      <c r="CC14" s="386" t="n">
        <f aca="false">CB14/$CB$7</f>
        <v>0.0361389937197547</v>
      </c>
      <c r="CD14" s="388" t="n">
        <f aca="false">CC14^$X$4</f>
        <v>0.0029954225663464</v>
      </c>
      <c r="CE14" s="383" t="n">
        <v>3</v>
      </c>
      <c r="CF14" s="384" t="n">
        <v>3</v>
      </c>
      <c r="CG14" s="384" t="n">
        <v>3</v>
      </c>
      <c r="CH14" s="384" t="n">
        <v>3</v>
      </c>
      <c r="CI14" s="384" t="n">
        <v>3</v>
      </c>
      <c r="CJ14" s="384" t="n">
        <v>3</v>
      </c>
      <c r="CK14" s="384" t="n">
        <v>3</v>
      </c>
      <c r="CL14" s="384" t="n">
        <v>4</v>
      </c>
      <c r="CM14" s="384" t="n">
        <v>3</v>
      </c>
      <c r="CN14" s="384" t="n">
        <v>3</v>
      </c>
      <c r="CO14" s="384" t="n">
        <v>3</v>
      </c>
      <c r="CP14" s="384" t="n">
        <v>3</v>
      </c>
      <c r="CQ14" s="384" t="n">
        <v>5</v>
      </c>
      <c r="CR14" s="384" t="n">
        <v>2</v>
      </c>
      <c r="CS14" s="384" t="n">
        <v>3</v>
      </c>
      <c r="CT14" s="384" t="n">
        <v>3</v>
      </c>
      <c r="CU14" s="384" t="n">
        <v>2</v>
      </c>
      <c r="CV14" s="384" t="n">
        <v>3</v>
      </c>
      <c r="CW14" s="384" t="n">
        <v>3</v>
      </c>
      <c r="CX14" s="384" t="n">
        <v>3</v>
      </c>
      <c r="CY14" s="384" t="n">
        <v>3</v>
      </c>
      <c r="CZ14" s="385" t="n">
        <v>3</v>
      </c>
      <c r="DA14" s="386"/>
      <c r="DB14" s="383"/>
      <c r="DC14" s="384"/>
      <c r="DD14" s="384"/>
      <c r="DE14" s="384"/>
      <c r="DF14" s="384"/>
      <c r="DG14" s="384"/>
      <c r="DH14" s="384"/>
      <c r="DI14" s="384"/>
      <c r="DJ14" s="384"/>
      <c r="DK14" s="384"/>
      <c r="DL14" s="384"/>
      <c r="DM14" s="384"/>
      <c r="DN14" s="384"/>
      <c r="DO14" s="384"/>
      <c r="DP14" s="384"/>
      <c r="DQ14" s="384"/>
      <c r="DR14" s="384"/>
      <c r="DS14" s="384"/>
      <c r="DT14" s="384"/>
      <c r="DU14" s="384"/>
      <c r="DV14" s="384"/>
      <c r="DW14" s="384"/>
    </row>
    <row r="15" customFormat="false" ht="15" hidden="false" customHeight="false" outlineLevel="0" collapsed="false">
      <c r="A15" s="39" t="s">
        <v>569</v>
      </c>
      <c r="B15" s="39" t="s">
        <v>11</v>
      </c>
      <c r="C15" s="372"/>
      <c r="D15" s="39" t="s">
        <v>575</v>
      </c>
      <c r="E15" s="39"/>
      <c r="F15" s="39" t="str">
        <f aca="false">INDEX('Unique Asset List'!$D$4:$D$59,MATCH(B15,_CompoundList,0))</f>
        <v>REG</v>
      </c>
      <c r="G15" s="373" t="n">
        <v>0</v>
      </c>
      <c r="H15" s="39" t="n">
        <v>2018</v>
      </c>
      <c r="I15" s="39" t="n">
        <v>6</v>
      </c>
      <c r="J15" s="374" t="n">
        <f aca="false">INDEX(PTRS!$D$6:$D$12,MATCH('1'!$F15,PTRS!$B$6:$B$12,0))</f>
        <v>0.9</v>
      </c>
      <c r="K15" s="186" t="n">
        <f aca="false">INDEX('Unique Asset List'!$I$4:$R$76,MATCH($B15,'Unique Asset List'!$B$4:$B$76,0),MATCH(K$8,'Unique Asset List'!$I$3:$R$3,0))</f>
        <v>0</v>
      </c>
      <c r="L15" s="186" t="n">
        <f aca="false">INDEX('Unique Asset List'!$I$4:$R$76,MATCH($B15,'Unique Asset List'!$B$4:$B$76,0),MATCH(L$8,'Unique Asset List'!$I$3:$R$3,0))</f>
        <v>0</v>
      </c>
      <c r="M15" s="374" t="n">
        <v>0.5</v>
      </c>
      <c r="N15" s="186" t="n">
        <f aca="false">INDEX('Unique Asset List'!$I$4:$R$76,MATCH($B15,'Unique Asset List'!$B$4:$B$76,0),MATCH(N$8,'Unique Asset List'!$I$3:$R$3,0))</f>
        <v>0.2</v>
      </c>
      <c r="O15" s="186" t="n">
        <f aca="false">INDEX('Unique Asset List'!$I$4:$R$76,MATCH($B15,'Unique Asset List'!$B$4:$B$76,0),MATCH(O$8,'Unique Asset List'!$I$3:$R$3,0))</f>
        <v>0.2</v>
      </c>
      <c r="P15" s="186" t="n">
        <f aca="false">INDEX('Unique Asset List'!$I$4:$R$76,MATCH($B15,'Unique Asset List'!$B$4:$B$76,0),MATCH(P$8,'Unique Asset List'!$I$3:$R$3,0))</f>
        <v>0.2</v>
      </c>
      <c r="Q15" s="186" t="n">
        <f aca="false">INDEX('Unique Asset List'!$I$4:$R$76,MATCH($B15,'Unique Asset List'!$B$4:$B$76,0),MATCH(Q$8,'Unique Asset List'!$I$3:$R$3,0))</f>
        <v>0.2</v>
      </c>
      <c r="R15" s="186" t="n">
        <f aca="false">INDEX('Unique Asset List'!$I$4:$R$76,MATCH($B15,'Unique Asset List'!$B$4:$B$76,0),MATCH(R$8,'Unique Asset List'!$I$3:$R$3,0))</f>
        <v>0.2</v>
      </c>
      <c r="S15" s="186" t="n">
        <f aca="false">INDEX('Unique Asset List'!$I$4:$R$76,MATCH($B15,'Unique Asset List'!$B$4:$B$76,0),MATCH(S$8,'Unique Asset List'!$I$3:$R$3,0))</f>
        <v>0</v>
      </c>
      <c r="T15" s="186"/>
      <c r="U15" s="186" t="n">
        <f aca="false">CA15/$CA$7</f>
        <v>0.183797256877533</v>
      </c>
      <c r="V15" s="186" t="n">
        <v>1</v>
      </c>
      <c r="W15" s="39" t="s">
        <v>573</v>
      </c>
      <c r="X15" s="39" t="n">
        <f aca="false">INDEX('Unique Asset List'!$AC$4:$AI$76,MATCH('1'!$B15,'Unique Asset List'!$B$4:$B$76,0),MATCH('1'!$C$1,'Unique Asset List'!$AC$3:$AI$3,0))</f>
        <v>2022</v>
      </c>
      <c r="Y15" s="39" t="n">
        <f aca="false">INDEX('Unique Asset List'!$AJ$4:$AP$76,MATCH('1'!$B15,'Unique Asset List'!$B$4:$B$76,0),MATCH('1'!$C$1,'Unique Asset List'!$AJ$3:$AP$3,0))</f>
        <v>5</v>
      </c>
      <c r="Z15" s="39" t="n">
        <f aca="false">INDEX('Unique Asset List'!$AX$4:$BD$76,MATCH('1'!$B15,'Unique Asset List'!$B$4:$B$76,0),MATCH('1'!$C$1,'Unique Asset List'!$AX$3:$BD$3,0))</f>
        <v>2028</v>
      </c>
      <c r="AA15" s="39" t="n">
        <f aca="false">INDEX('Unique Asset List'!$BE$4:$BK$76,MATCH('1'!$B15,'Unique Asset List'!$B$4:$B$76,0),MATCH('1'!$C$1,'Unique Asset List'!$BE$3:$BK$3,0))</f>
        <v>7</v>
      </c>
      <c r="AB15" s="375" t="n">
        <f aca="false">SUMPRODUCT($BE15:$BL15,$BE$7:$BL$7)</f>
        <v>2.1202012</v>
      </c>
      <c r="AC15" s="375" t="n">
        <f aca="false">SUMPRODUCT($BM15:$BS15,$BK$7:$BQ$7)</f>
        <v>0.9815399</v>
      </c>
      <c r="AD15" s="375" t="n">
        <f aca="false">SUMPRODUCT($BT15:$BW15,$BR$7:$BU$7)</f>
        <v>0.26606011362</v>
      </c>
      <c r="AE15" s="376" t="n">
        <f aca="false">INDEX('Unique Asset List'!$CN$4:$CT$76,MATCH('1'!$B15,'Unique Asset List'!$B$4:$B$76,0),MATCH('1'!$C$1,'Unique Asset List'!$CN$3:$CT$3,0))</f>
        <v>0.15</v>
      </c>
      <c r="AF15" s="376" t="n">
        <f aca="false">INDEX('Unique Asset List'!$CU$4:$DA$76,MATCH('1'!$B15,'Unique Asset List'!$B$4:$B$76,0),MATCH('1'!$C$1,'Unique Asset List'!$CU$3:$DA$3,0))</f>
        <v>0.35</v>
      </c>
      <c r="AG15" s="376" t="n">
        <f aca="false">INDEX('Unique Asset List'!$BZ$4:$CF$76,MATCH('1'!$B15,'Unique Asset List'!$B$4:$B$76,0),MATCH('1'!$C$1,'Unique Asset List'!$BZ$3:$CF$3,0))</f>
        <v>0.15</v>
      </c>
      <c r="AH15" s="376" t="n">
        <f aca="false">INDEX('Unique Asset List'!$CG$4:$CM$76,MATCH('1'!$B15,'Unique Asset List'!$B$4:$B$76,0),MATCH('1'!$C$1,'Unique Asset List'!$CG$3:$CM$3,0))</f>
        <v>0.35</v>
      </c>
      <c r="AI15" s="377" t="n">
        <v>0.973049497851766</v>
      </c>
      <c r="AJ15" s="376" t="n">
        <f aca="false">INDEX('Unique Asset List'!$BL$4:$BR$76,MATCH('1'!$B15,'Unique Asset List'!$B$4:$B$76,0),MATCH('1'!$C$1,'Unique Asset List'!$BL$3:$BR$3,0))</f>
        <v>1.22671925413217</v>
      </c>
      <c r="AK15" s="376" t="n">
        <f aca="false">INDEX('Unique Asset List'!$BS$4:$BY$76,MATCH('1'!$B15,'Unique Asset List'!$B$4:$B$76,0),MATCH('1'!$C$1,'Unique Asset List'!$BS$3:$BY$3,0))</f>
        <v>11.9843882768785</v>
      </c>
      <c r="AL15" s="189" t="n">
        <v>160</v>
      </c>
      <c r="AM15" s="378" t="n">
        <f aca="false">INDEX(Simulation!$B$6:$H$6,MATCH($A15,Simulation!$B$1:$H$1,0))*(1+AN15)^((DATE(X15,Y15,15)-DATE(2017,1,15))/365.5)</f>
        <v>18.0151079863081</v>
      </c>
      <c r="AN15" s="379" t="n">
        <v>0.035</v>
      </c>
      <c r="AO15" s="380" t="n">
        <v>60</v>
      </c>
      <c r="AP15" s="377" t="n">
        <v>0.8</v>
      </c>
      <c r="AQ15" s="379" t="n">
        <v>-0.02</v>
      </c>
      <c r="AR15" s="377" t="n">
        <v>0.5</v>
      </c>
      <c r="AS15" s="381" t="n">
        <v>1</v>
      </c>
      <c r="AT15" s="382" t="n">
        <f aca="false">INDEX('Unique Asset List'!S$4:S$76,MATCH($B15,_CompoundList,0))</f>
        <v>0</v>
      </c>
      <c r="AU15" s="382" t="n">
        <f aca="false">INDEX('Unique Asset List'!T$4:T$76,MATCH($B15,_CompoundList,0))</f>
        <v>0</v>
      </c>
      <c r="AV15" s="382" t="n">
        <f aca="false">INDEX('Unique Asset List'!U$4:U$76,MATCH($B15,_CompoundList,0))</f>
        <v>0</v>
      </c>
      <c r="AW15" s="382" t="n">
        <f aca="false">INDEX('Unique Asset List'!V$4:V$76,MATCH($B15,_CompoundList,0))</f>
        <v>0</v>
      </c>
      <c r="AX15" s="382" t="n">
        <f aca="false">INDEX('Unique Asset List'!W$4:W$76,MATCH($B15,_CompoundList,0))</f>
        <v>0</v>
      </c>
      <c r="AY15" s="382" t="n">
        <f aca="false">INDEX('Unique Asset List'!X$4:X$76,MATCH($B15,_CompoundList,0))</f>
        <v>1</v>
      </c>
      <c r="AZ15" s="382" t="n">
        <f aca="false">INDEX('Unique Asset List'!Y$4:Y$76,MATCH($B15,_CompoundList,0))</f>
        <v>0</v>
      </c>
      <c r="BA15" s="382" t="n">
        <f aca="false">INDEX('Unique Asset List'!Z$4:Z$76,MATCH($B15,_CompoundList,0))</f>
        <v>0</v>
      </c>
      <c r="BB15" s="382" t="n">
        <f aca="false">INDEX('Unique Asset List'!AA$4:AA$76,MATCH($B15,_CompoundList,0))</f>
        <v>1</v>
      </c>
      <c r="BC15" s="382" t="n">
        <f aca="false">INDEX('Unique Asset List'!AB$4:AB$76,MATCH($B15,_CompoundList,0))</f>
        <v>0</v>
      </c>
      <c r="BD15" s="382" t="n">
        <f aca="false">INDEX('Unique Asset List'!$A$4:$A$76,MATCH(B15,'Unique Asset List'!$B$4:$B$76,0))</f>
        <v>2</v>
      </c>
      <c r="BE15" s="383" t="n">
        <f aca="false">IF($C$5="ON",CE15,MYRATING(_E1,$B15,Efficacy!$F$1))</f>
        <v>3</v>
      </c>
      <c r="BF15" s="384" t="n">
        <f aca="false">IF($C$5="ON",CF15,MYRATING(_E2,$B15,Efficacy!$F$1))</f>
        <v>5</v>
      </c>
      <c r="BG15" s="384" t="n">
        <f aca="false">IF($C$5="ON",CG15,MYRATING(_E3,$B15,Efficacy!$F$1))</f>
        <v>5</v>
      </c>
      <c r="BH15" s="384" t="n">
        <f aca="false">IF($C$5="ON",CH15,MYRATING(_E4,$B15,Efficacy!$F$1))</f>
        <v>4</v>
      </c>
      <c r="BI15" s="384" t="n">
        <f aca="false">IF($C$5="ON",CI15,MYRATING(_E5,$B15,Efficacy!$F$1))</f>
        <v>3</v>
      </c>
      <c r="BJ15" s="384" t="n">
        <f aca="false">IF($C$5="ON",CJ15,MYRATING(_E6,$B15,Efficacy!$F$1))</f>
        <v>3</v>
      </c>
      <c r="BK15" s="384" t="n">
        <f aca="false">IF($C$5="ON",CK15,MYRATING(_E7,$B15,Efficacy!$F$1))</f>
        <v>3</v>
      </c>
      <c r="BL15" s="384" t="n">
        <f aca="false">IF($C$5="ON",CL15,MYRATING(_E8,$B15,Efficacy!$F$1))</f>
        <v>3</v>
      </c>
      <c r="BM15" s="384" t="n">
        <f aca="false">IF($C$5="ON",CM15,MYRATING(_S1,$B15,Efficacy!$F$1))</f>
        <v>4</v>
      </c>
      <c r="BN15" s="384" t="n">
        <f aca="false">IF($C$5="ON",CN15,MYRATING(_S2,$B15,Efficacy!$F$1))</f>
        <v>3</v>
      </c>
      <c r="BO15" s="384" t="n">
        <f aca="false">IF($C$5="ON",CO15,MYRATING(_S3,$B15,Efficacy!$F$1))</f>
        <v>3</v>
      </c>
      <c r="BP15" s="384" t="n">
        <f aca="false">IF($C$5="ON",CP15,MYRATING(_S4,$B15,Efficacy!$F$1))</f>
        <v>4</v>
      </c>
      <c r="BQ15" s="384" t="n">
        <f aca="false">IF($C$5="ON",CQ15,MYRATING(_S5,$B15,Efficacy!$F$1))</f>
        <v>5</v>
      </c>
      <c r="BR15" s="384" t="n">
        <f aca="false">IF($C$5="ON",CR15,MYRATING(_S6,$B15,Efficacy!$F$1))</f>
        <v>2</v>
      </c>
      <c r="BS15" s="384" t="n">
        <f aca="false">IF($C$5="ON",CS15,MYRATING(_S7,$B15,Efficacy!$F$1))</f>
        <v>3</v>
      </c>
      <c r="BT15" s="384" t="n">
        <f aca="false">IF($C$5="ON",CT15,MYRATING(_D1,$B15,Efficacy!$F$1))</f>
        <v>2</v>
      </c>
      <c r="BU15" s="384" t="n">
        <f aca="false">IF($C$5="ON",CU15,MYRATING(_D2,$B15,Efficacy!$F$1))</f>
        <v>2</v>
      </c>
      <c r="BV15" s="384" t="n">
        <f aca="false">IF($C$5="ON",CV15,MYRATING(_D3,$B15,Efficacy!$F$1))</f>
        <v>2</v>
      </c>
      <c r="BW15" s="384" t="n">
        <f aca="false">IF($C$5="ON",CW15,MYRATING(_D4,$B15,Efficacy!$F$1))</f>
        <v>1</v>
      </c>
      <c r="BX15" s="384" t="n">
        <f aca="false">IF($C$5="ON",CX15,MYRATING(_B1,$B15,Barrier!$F$2))</f>
        <v>3</v>
      </c>
      <c r="BY15" s="384" t="n">
        <f aca="false">IF($C$5="ON",CY15,MYRATING(_B2,$B15,Barrier!$F$2))</f>
        <v>1</v>
      </c>
      <c r="BZ15" s="385" t="n">
        <f aca="false">IF($C$5="ON",CZ15,MYRATING(_B3,$B15,Barrier!$F$2))</f>
        <v>1</v>
      </c>
      <c r="CA15" s="386" t="n">
        <f aca="false">IF(C15="",CD15/$CD$7,0)</f>
        <v>0.00764850902785096</v>
      </c>
      <c r="CB15" s="387" t="n">
        <f aca="false">SUMPRODUCT($BX15:$BZ15,$BV$7:$BX$7)</f>
        <v>0.35192502336</v>
      </c>
      <c r="CC15" s="386" t="n">
        <f aca="false">CB15/$CB$7</f>
        <v>0.0147576286458526</v>
      </c>
      <c r="CD15" s="388" t="n">
        <f aca="false">CC15^$X$4</f>
        <v>0.000624854657205492</v>
      </c>
      <c r="CE15" s="383" t="n">
        <v>3</v>
      </c>
      <c r="CF15" s="384" t="n">
        <v>5</v>
      </c>
      <c r="CG15" s="384" t="n">
        <v>5</v>
      </c>
      <c r="CH15" s="384" t="n">
        <v>4</v>
      </c>
      <c r="CI15" s="384" t="n">
        <v>3</v>
      </c>
      <c r="CJ15" s="384" t="n">
        <v>3</v>
      </c>
      <c r="CK15" s="384" t="n">
        <v>3</v>
      </c>
      <c r="CL15" s="384" t="n">
        <v>3</v>
      </c>
      <c r="CM15" s="384" t="n">
        <v>4</v>
      </c>
      <c r="CN15" s="384" t="n">
        <v>3</v>
      </c>
      <c r="CO15" s="384" t="n">
        <v>3</v>
      </c>
      <c r="CP15" s="384" t="n">
        <v>4</v>
      </c>
      <c r="CQ15" s="384" t="n">
        <v>5</v>
      </c>
      <c r="CR15" s="384" t="n">
        <v>2</v>
      </c>
      <c r="CS15" s="384" t="n">
        <v>3</v>
      </c>
      <c r="CT15" s="384" t="n">
        <v>2</v>
      </c>
      <c r="CU15" s="384" t="n">
        <v>2</v>
      </c>
      <c r="CV15" s="384" t="n">
        <v>2</v>
      </c>
      <c r="CW15" s="384" t="n">
        <v>1</v>
      </c>
      <c r="CX15" s="384" t="n">
        <v>3</v>
      </c>
      <c r="CY15" s="384" t="n">
        <v>1</v>
      </c>
      <c r="CZ15" s="385" t="n">
        <v>1</v>
      </c>
      <c r="DA15" s="386"/>
      <c r="DB15" s="383"/>
      <c r="DC15" s="384"/>
      <c r="DD15" s="384"/>
      <c r="DE15" s="384"/>
      <c r="DF15" s="384"/>
      <c r="DG15" s="384"/>
      <c r="DH15" s="384"/>
      <c r="DI15" s="384"/>
      <c r="DJ15" s="384"/>
      <c r="DK15" s="384"/>
      <c r="DL15" s="384"/>
      <c r="DM15" s="384"/>
      <c r="DN15" s="384"/>
      <c r="DO15" s="384"/>
      <c r="DP15" s="384"/>
      <c r="DQ15" s="384"/>
      <c r="DR15" s="384"/>
      <c r="DS15" s="384"/>
      <c r="DT15" s="384"/>
      <c r="DU15" s="384"/>
      <c r="DV15" s="384"/>
      <c r="DW15" s="384"/>
    </row>
    <row r="16" customFormat="false" ht="15" hidden="false" customHeight="false" outlineLevel="0" collapsed="false">
      <c r="A16" s="39" t="s">
        <v>569</v>
      </c>
      <c r="B16" s="39" t="s">
        <v>37</v>
      </c>
      <c r="C16" s="372"/>
      <c r="D16" s="39" t="s">
        <v>577</v>
      </c>
      <c r="E16" s="39"/>
      <c r="F16" s="39" t="str">
        <f aca="false">INDEX('Unique Asset List'!$D$4:$D$59,MATCH(B16,_CompoundList,0))</f>
        <v>Launched</v>
      </c>
      <c r="G16" s="373" t="n">
        <v>0</v>
      </c>
      <c r="H16" s="39" t="n">
        <v>2018</v>
      </c>
      <c r="I16" s="39" t="n">
        <v>6</v>
      </c>
      <c r="J16" s="374" t="n">
        <f aca="false">INDEX(PTRS!$D$6:$D$12,MATCH('1'!$F16,PTRS!$B$6:$B$12,0))</f>
        <v>1</v>
      </c>
      <c r="K16" s="186" t="n">
        <f aca="false">INDEX('Unique Asset List'!$I$4:$R$76,MATCH($B16,'Unique Asset List'!$B$4:$B$76,0),MATCH(K$8,'Unique Asset List'!$I$3:$R$3,0))</f>
        <v>1</v>
      </c>
      <c r="L16" s="186" t="n">
        <f aca="false">INDEX('Unique Asset List'!$I$4:$R$76,MATCH($B16,'Unique Asset List'!$B$4:$B$76,0),MATCH(L$8,'Unique Asset List'!$I$3:$R$3,0))</f>
        <v>1</v>
      </c>
      <c r="M16" s="186" t="n">
        <v>0.62</v>
      </c>
      <c r="N16" s="186" t="n">
        <f aca="false">INDEX('Unique Asset List'!$I$4:$R$76,MATCH($B16,'Unique Asset List'!$B$4:$B$76,0),MATCH(N$8,'Unique Asset List'!$I$3:$R$3,0))</f>
        <v>1</v>
      </c>
      <c r="O16" s="186" t="n">
        <f aca="false">INDEX('Unique Asset List'!$I$4:$R$76,MATCH($B16,'Unique Asset List'!$B$4:$B$76,0),MATCH(O$8,'Unique Asset List'!$I$3:$R$3,0))</f>
        <v>1</v>
      </c>
      <c r="P16" s="186" t="n">
        <f aca="false">INDEX('Unique Asset List'!$I$4:$R$76,MATCH($B16,'Unique Asset List'!$B$4:$B$76,0),MATCH(P$8,'Unique Asset List'!$I$3:$R$3,0))</f>
        <v>1</v>
      </c>
      <c r="Q16" s="186" t="n">
        <f aca="false">INDEX('Unique Asset List'!$I$4:$R$76,MATCH($B16,'Unique Asset List'!$B$4:$B$76,0),MATCH(Q$8,'Unique Asset List'!$I$3:$R$3,0))</f>
        <v>1</v>
      </c>
      <c r="R16" s="186" t="n">
        <f aca="false">INDEX('Unique Asset List'!$I$4:$R$76,MATCH($B16,'Unique Asset List'!$B$4:$B$76,0),MATCH(R$8,'Unique Asset List'!$I$3:$R$3,0))</f>
        <v>1</v>
      </c>
      <c r="S16" s="186" t="n">
        <f aca="false">INDEX('Unique Asset List'!$I$4:$R$76,MATCH($B16,'Unique Asset List'!$B$4:$B$76,0),MATCH(S$8,'Unique Asset List'!$I$3:$R$3,0))</f>
        <v>1</v>
      </c>
      <c r="T16" s="186"/>
      <c r="U16" s="186" t="n">
        <f aca="false">CA16/$CA$7</f>
        <v>0.155276488332928</v>
      </c>
      <c r="V16" s="186" t="n">
        <v>0.56</v>
      </c>
      <c r="W16" s="39" t="s">
        <v>570</v>
      </c>
      <c r="X16" s="39" t="n">
        <f aca="false">INDEX('Unique Asset List'!$AC$4:$AI$76,MATCH('1'!$B16,'Unique Asset List'!$B$4:$B$76,0),MATCH('1'!$C$1,'Unique Asset List'!$AC$3:$AI$3,0))</f>
        <v>2019</v>
      </c>
      <c r="Y16" s="39" t="n">
        <f aca="false">INDEX('Unique Asset List'!$AJ$4:$AP$76,MATCH('1'!$B16,'Unique Asset List'!$B$4:$B$76,0),MATCH('1'!$C$1,'Unique Asset List'!$AJ$3:$AP$3,0))</f>
        <v>3</v>
      </c>
      <c r="Z16" s="39" t="n">
        <f aca="false">INDEX('Unique Asset List'!$AX$4:$BD$76,MATCH('1'!$B16,'Unique Asset List'!$B$4:$B$76,0),MATCH('1'!$C$1,'Unique Asset List'!$AX$3:$BD$3,0))</f>
        <v>2026</v>
      </c>
      <c r="AA16" s="39" t="n">
        <f aca="false">INDEX('Unique Asset List'!$BE$4:$BK$76,MATCH('1'!$B16,'Unique Asset List'!$B$4:$B$76,0),MATCH('1'!$C$1,'Unique Asset List'!$BE$3:$BK$3,0))</f>
        <v>6</v>
      </c>
      <c r="AB16" s="375" t="n">
        <f aca="false">SUMPRODUCT($BE16:$BL16,$BE$7:$BL$7)</f>
        <v>2.4575698</v>
      </c>
      <c r="AC16" s="375" t="n">
        <f aca="false">SUMPRODUCT($BM16:$BS16,$BK$7:$BQ$7)</f>
        <v>0.9815399</v>
      </c>
      <c r="AD16" s="375" t="n">
        <f aca="false">SUMPRODUCT($BT16:$BW16,$BR$7:$BU$7)</f>
        <v>0.29793711362</v>
      </c>
      <c r="AE16" s="376" t="n">
        <f aca="false">INDEX('Unique Asset List'!$CN$4:$CT$76,MATCH('1'!$B16,'Unique Asset List'!$B$4:$B$76,0),MATCH('1'!$C$1,'Unique Asset List'!$CN$3:$CT$3,0))</f>
        <v>0.22</v>
      </c>
      <c r="AF16" s="376" t="n">
        <f aca="false">INDEX('Unique Asset List'!$CU$4:$DA$76,MATCH('1'!$B16,'Unique Asset List'!$B$4:$B$76,0),MATCH('1'!$C$1,'Unique Asset List'!$CU$3:$DA$3,0))</f>
        <v>0.28</v>
      </c>
      <c r="AG16" s="376" t="n">
        <f aca="false">INDEX('Unique Asset List'!$BZ$4:$CF$76,MATCH('1'!$B16,'Unique Asset List'!$B$4:$B$76,0),MATCH('1'!$C$1,'Unique Asset List'!$BZ$3:$CF$3,0))</f>
        <v>0.22</v>
      </c>
      <c r="AH16" s="376" t="n">
        <f aca="false">INDEX('Unique Asset List'!$CG$4:$CM$76,MATCH('1'!$B16,'Unique Asset List'!$B$4:$B$76,0),MATCH('1'!$C$1,'Unique Asset List'!$CG$3:$CM$3,0))</f>
        <v>0.28</v>
      </c>
      <c r="AI16" s="377" t="n">
        <v>0.961879633498678</v>
      </c>
      <c r="AJ16" s="376" t="n">
        <f aca="false">INDEX('Unique Asset List'!$BL$4:$BR$76,MATCH('1'!$B16,'Unique Asset List'!$B$4:$B$76,0),MATCH('1'!$C$1,'Unique Asset List'!$BL$3:$BR$3,0))</f>
        <v>1.22671925413217</v>
      </c>
      <c r="AK16" s="376" t="n">
        <f aca="false">INDEX('Unique Asset List'!$BS$4:$BY$76,MATCH('1'!$B16,'Unique Asset List'!$B$4:$B$76,0),MATCH('1'!$C$1,'Unique Asset List'!$BS$3:$BY$3,0))</f>
        <v>-1.8</v>
      </c>
      <c r="AL16" s="259" t="n">
        <v>184.205607476636</v>
      </c>
      <c r="AM16" s="378" t="n">
        <v>95.4041315068493</v>
      </c>
      <c r="AN16" s="379" t="n">
        <v>0.04</v>
      </c>
      <c r="AO16" s="380" t="n">
        <v>200</v>
      </c>
      <c r="AP16" s="377" t="n">
        <v>0.643</v>
      </c>
      <c r="AQ16" s="379" t="n">
        <v>-0.051894800009596</v>
      </c>
      <c r="AR16" s="377" t="n">
        <v>0.5</v>
      </c>
      <c r="AS16" s="381" t="n">
        <v>0.323403835616438</v>
      </c>
      <c r="AT16" s="382" t="n">
        <f aca="false">INDEX('Unique Asset List'!S$4:S$76,MATCH($B16,_CompoundList,0))</f>
        <v>1</v>
      </c>
      <c r="AU16" s="382" t="n">
        <f aca="false">INDEX('Unique Asset List'!T$4:T$76,MATCH($B16,_CompoundList,0))</f>
        <v>1</v>
      </c>
      <c r="AV16" s="382" t="n">
        <f aca="false">INDEX('Unique Asset List'!U$4:U$76,MATCH($B16,_CompoundList,0))</f>
        <v>1</v>
      </c>
      <c r="AW16" s="382" t="n">
        <f aca="false">INDEX('Unique Asset List'!V$4:V$76,MATCH($B16,_CompoundList,0))</f>
        <v>1</v>
      </c>
      <c r="AX16" s="382" t="n">
        <f aca="false">INDEX('Unique Asset List'!W$4:W$76,MATCH($B16,_CompoundList,0))</f>
        <v>1</v>
      </c>
      <c r="AY16" s="382" t="n">
        <f aca="false">INDEX('Unique Asset List'!X$4:X$76,MATCH($B16,_CompoundList,0))</f>
        <v>1</v>
      </c>
      <c r="AZ16" s="382" t="n">
        <f aca="false">INDEX('Unique Asset List'!Y$4:Y$76,MATCH($B16,_CompoundList,0))</f>
        <v>1</v>
      </c>
      <c r="BA16" s="382" t="n">
        <f aca="false">INDEX('Unique Asset List'!Z$4:Z$76,MATCH($B16,_CompoundList,0))</f>
        <v>1</v>
      </c>
      <c r="BB16" s="382" t="n">
        <f aca="false">INDEX('Unique Asset List'!AA$4:AA$76,MATCH($B16,_CompoundList,0))</f>
        <v>1</v>
      </c>
      <c r="BC16" s="382" t="n">
        <f aca="false">INDEX('Unique Asset List'!AB$4:AB$76,MATCH($B16,_CompoundList,0))</f>
        <v>1</v>
      </c>
      <c r="BD16" s="382" t="n">
        <f aca="false">INDEX('Unique Asset List'!$A$4:$A$76,MATCH(B16,'Unique Asset List'!$B$4:$B$76,0))</f>
        <v>8</v>
      </c>
      <c r="BE16" s="383" t="n">
        <f aca="false">IF($C$5="ON",CE16,MYRATING(_E1,$B16,Efficacy!$F$1))</f>
        <v>5</v>
      </c>
      <c r="BF16" s="384" t="n">
        <f aca="false">IF($C$5="ON",CF16,MYRATING(_E2,$B16,Efficacy!$F$1))</f>
        <v>5</v>
      </c>
      <c r="BG16" s="384" t="n">
        <f aca="false">IF($C$5="ON",CG16,MYRATING(_E3,$B16,Efficacy!$F$1))</f>
        <v>5</v>
      </c>
      <c r="BH16" s="384" t="n">
        <f aca="false">IF($C$5="ON",CH16,MYRATING(_E4,$B16,Efficacy!$F$1))</f>
        <v>5</v>
      </c>
      <c r="BI16" s="384" t="n">
        <f aca="false">IF($C$5="ON",CI16,MYRATING(_E5,$B16,Efficacy!$F$1))</f>
        <v>3</v>
      </c>
      <c r="BJ16" s="384" t="n">
        <f aca="false">IF($C$5="ON",CJ16,MYRATING(_E6,$B16,Efficacy!$F$1))</f>
        <v>3</v>
      </c>
      <c r="BK16" s="384" t="n">
        <f aca="false">IF($C$5="ON",CK16,MYRATING(_E7,$B16,Efficacy!$F$1))</f>
        <v>2</v>
      </c>
      <c r="BL16" s="384" t="n">
        <f aca="false">IF($C$5="ON",CL16,MYRATING(_E8,$B16,Efficacy!$F$1))</f>
        <v>5</v>
      </c>
      <c r="BM16" s="384" t="n">
        <f aca="false">IF($C$5="ON",CM16,MYRATING(_S1,$B16,Efficacy!$F$1))</f>
        <v>4</v>
      </c>
      <c r="BN16" s="384" t="n">
        <f aca="false">IF($C$5="ON",CN16,MYRATING(_S2,$B16,Efficacy!$F$1))</f>
        <v>3</v>
      </c>
      <c r="BO16" s="384" t="n">
        <f aca="false">IF($C$5="ON",CO16,MYRATING(_S3,$B16,Efficacy!$F$1))</f>
        <v>3</v>
      </c>
      <c r="BP16" s="384" t="n">
        <f aca="false">IF($C$5="ON",CP16,MYRATING(_S4,$B16,Efficacy!$F$1))</f>
        <v>4</v>
      </c>
      <c r="BQ16" s="384" t="n">
        <f aca="false">IF($C$5="ON",CQ16,MYRATING(_S5,$B16,Efficacy!$F$1))</f>
        <v>5</v>
      </c>
      <c r="BR16" s="384" t="n">
        <f aca="false">IF($C$5="ON",CR16,MYRATING(_S6,$B16,Efficacy!$F$1))</f>
        <v>2</v>
      </c>
      <c r="BS16" s="384" t="n">
        <f aca="false">IF($C$5="ON",CS16,MYRATING(_S7,$B16,Efficacy!$F$1))</f>
        <v>3</v>
      </c>
      <c r="BT16" s="384" t="n">
        <f aca="false">IF($C$5="ON",CT16,MYRATING(_D1,$B16,Efficacy!$F$1))</f>
        <v>2</v>
      </c>
      <c r="BU16" s="384" t="n">
        <f aca="false">IF($C$5="ON",CU16,MYRATING(_D2,$B16,Efficacy!$F$1))</f>
        <v>3</v>
      </c>
      <c r="BV16" s="384" t="n">
        <f aca="false">IF($C$5="ON",CV16,MYRATING(_D3,$B16,Efficacy!$F$1))</f>
        <v>2</v>
      </c>
      <c r="BW16" s="384" t="n">
        <f aca="false">IF($C$5="ON",CW16,MYRATING(_D4,$B16,Efficacy!$F$1))</f>
        <v>1</v>
      </c>
      <c r="BX16" s="384" t="n">
        <f aca="false">IF($C$5="ON",CX16,MYRATING(_B1,$B16,Barrier!$F$2))</f>
        <v>2</v>
      </c>
      <c r="BY16" s="384" t="n">
        <f aca="false">IF($C$5="ON",CY16,MYRATING(_B2,$B16,Barrier!$F$2))</f>
        <v>1</v>
      </c>
      <c r="BZ16" s="385" t="n">
        <f aca="false">IF($C$5="ON",CZ16,MYRATING(_B3,$B16,Barrier!$F$2))</f>
        <v>1</v>
      </c>
      <c r="CA16" s="386" t="n">
        <f aca="false">IF(C16="",CD16/$CD$7,0)</f>
        <v>0.00646165042397085</v>
      </c>
      <c r="CB16" s="387" t="n">
        <f aca="false">SUMPRODUCT($BX16:$BZ16,$BV$7:$BX$7)</f>
        <v>0.31959688224</v>
      </c>
      <c r="CC16" s="386" t="n">
        <f aca="false">CB16/$CB$7</f>
        <v>0.0134019799428854</v>
      </c>
      <c r="CD16" s="388" t="n">
        <f aca="false">CC16^$X$4</f>
        <v>0.000527892736473175</v>
      </c>
      <c r="CE16" s="383" t="n">
        <v>5</v>
      </c>
      <c r="CF16" s="384" t="n">
        <v>5</v>
      </c>
      <c r="CG16" s="384" t="n">
        <v>5</v>
      </c>
      <c r="CH16" s="384" t="n">
        <v>5</v>
      </c>
      <c r="CI16" s="384" t="n">
        <v>3</v>
      </c>
      <c r="CJ16" s="384" t="n">
        <v>3</v>
      </c>
      <c r="CK16" s="384" t="n">
        <v>4</v>
      </c>
      <c r="CL16" s="384" t="n">
        <v>5</v>
      </c>
      <c r="CM16" s="384" t="n">
        <v>4</v>
      </c>
      <c r="CN16" s="384" t="n">
        <v>3</v>
      </c>
      <c r="CO16" s="384" t="n">
        <v>3</v>
      </c>
      <c r="CP16" s="384" t="n">
        <v>4</v>
      </c>
      <c r="CQ16" s="384" t="n">
        <v>5</v>
      </c>
      <c r="CR16" s="384" t="n">
        <v>2</v>
      </c>
      <c r="CS16" s="384" t="n">
        <v>3</v>
      </c>
      <c r="CT16" s="384" t="n">
        <v>2</v>
      </c>
      <c r="CU16" s="384" t="n">
        <v>3</v>
      </c>
      <c r="CV16" s="384" t="n">
        <v>2</v>
      </c>
      <c r="CW16" s="384" t="n">
        <v>1</v>
      </c>
      <c r="CX16" s="384" t="n">
        <v>1</v>
      </c>
      <c r="CY16" s="384" t="n">
        <v>1</v>
      </c>
      <c r="CZ16" s="385" t="n">
        <v>1</v>
      </c>
      <c r="DA16" s="386"/>
      <c r="DB16" s="383"/>
      <c r="DC16" s="384"/>
      <c r="DD16" s="384"/>
      <c r="DE16" s="384"/>
      <c r="DF16" s="384"/>
      <c r="DG16" s="384"/>
      <c r="DH16" s="384"/>
      <c r="DI16" s="384"/>
      <c r="DJ16" s="384"/>
      <c r="DK16" s="384"/>
      <c r="DL16" s="384"/>
      <c r="DM16" s="384"/>
      <c r="DN16" s="384"/>
      <c r="DO16" s="384"/>
      <c r="DP16" s="384"/>
      <c r="DQ16" s="384"/>
      <c r="DR16" s="384"/>
      <c r="DS16" s="384"/>
      <c r="DT16" s="384"/>
      <c r="DU16" s="384"/>
      <c r="DV16" s="384"/>
      <c r="DW16" s="384"/>
    </row>
    <row r="17" customFormat="false" ht="15" hidden="false" customHeight="false" outlineLevel="0" collapsed="false">
      <c r="A17" s="39" t="s">
        <v>569</v>
      </c>
      <c r="B17" s="39" t="s">
        <v>14</v>
      </c>
      <c r="C17" s="372"/>
      <c r="D17" s="39" t="s">
        <v>584</v>
      </c>
      <c r="E17" s="39"/>
      <c r="F17" s="39" t="str">
        <f aca="false">INDEX('Unique Asset List'!$D$4:$D$59,MATCH(B17,_CompoundList,0))</f>
        <v>Ph3</v>
      </c>
      <c r="G17" s="373" t="n">
        <v>0</v>
      </c>
      <c r="H17" s="39" t="n">
        <v>2018</v>
      </c>
      <c r="I17" s="39" t="n">
        <v>6</v>
      </c>
      <c r="J17" s="374" t="n">
        <f aca="false">INDEX(PTRS!$D$6:$D$12,MATCH('1'!$F17,PTRS!$B$6:$B$12,0))</f>
        <v>0.585</v>
      </c>
      <c r="K17" s="186" t="n">
        <f aca="false">INDEX('Unique Asset List'!$I$4:$R$76,MATCH($B17,'Unique Asset List'!$B$4:$B$76,0),MATCH(K$8,'Unique Asset List'!$I$3:$R$3,0))</f>
        <v>0</v>
      </c>
      <c r="L17" s="186" t="n">
        <f aca="false">INDEX('Unique Asset List'!$I$4:$R$76,MATCH($B17,'Unique Asset List'!$B$4:$B$76,0),MATCH(L$8,'Unique Asset List'!$I$3:$R$3,0))</f>
        <v>0</v>
      </c>
      <c r="M17" s="374" t="n">
        <f aca="false">J17/3</f>
        <v>0.195</v>
      </c>
      <c r="N17" s="186" t="n">
        <f aca="false">INDEX('Unique Asset List'!$I$4:$R$76,MATCH($B17,'Unique Asset List'!$B$4:$B$76,0),MATCH(N$8,'Unique Asset List'!$I$3:$R$3,0))</f>
        <v>0.585</v>
      </c>
      <c r="O17" s="186" t="n">
        <f aca="false">INDEX('Unique Asset List'!$I$4:$R$76,MATCH($B17,'Unique Asset List'!$B$4:$B$76,0),MATCH(O$8,'Unique Asset List'!$I$3:$R$3,0))</f>
        <v>0.585</v>
      </c>
      <c r="P17" s="186" t="n">
        <f aca="false">INDEX('Unique Asset List'!$I$4:$R$76,MATCH($B17,'Unique Asset List'!$B$4:$B$76,0),MATCH(P$8,'Unique Asset List'!$I$3:$R$3,0))</f>
        <v>0.585</v>
      </c>
      <c r="Q17" s="186" t="n">
        <f aca="false">INDEX('Unique Asset List'!$I$4:$R$76,MATCH($B17,'Unique Asset List'!$B$4:$B$76,0),MATCH(Q$8,'Unique Asset List'!$I$3:$R$3,0))</f>
        <v>0.585</v>
      </c>
      <c r="R17" s="186" t="n">
        <f aca="false">INDEX('Unique Asset List'!$I$4:$R$76,MATCH($B17,'Unique Asset List'!$B$4:$B$76,0),MATCH(R$8,'Unique Asset List'!$I$3:$R$3,0))</f>
        <v>0.585</v>
      </c>
      <c r="S17" s="186" t="n">
        <f aca="false">INDEX('Unique Asset List'!$I$4:$R$76,MATCH($B17,'Unique Asset List'!$B$4:$B$76,0),MATCH(S$8,'Unique Asset List'!$I$3:$R$3,0))</f>
        <v>0</v>
      </c>
      <c r="T17" s="186"/>
      <c r="U17" s="186" t="n">
        <f aca="false">CA17/$CA$7</f>
        <v>0.881085616526778</v>
      </c>
      <c r="V17" s="186" t="n">
        <v>1</v>
      </c>
      <c r="W17" s="39" t="s">
        <v>528</v>
      </c>
      <c r="X17" s="39" t="n">
        <f aca="false">INDEX('Unique Asset List'!$AC$4:$AI$76,MATCH('1'!$B17,'Unique Asset List'!$B$4:$B$76,0),MATCH('1'!$C$1,'Unique Asset List'!$AC$3:$AI$3,0))</f>
        <v>2022</v>
      </c>
      <c r="Y17" s="39" t="n">
        <f aca="false">INDEX('Unique Asset List'!$AJ$4:$AP$76,MATCH('1'!$B17,'Unique Asset List'!$B$4:$B$76,0),MATCH('1'!$C$1,'Unique Asset List'!$AJ$3:$AP$3,0))</f>
        <v>4</v>
      </c>
      <c r="Z17" s="39" t="n">
        <f aca="false">INDEX('Unique Asset List'!$AX$4:$BD$76,MATCH('1'!$B17,'Unique Asset List'!$B$4:$B$76,0),MATCH('1'!$C$1,'Unique Asset List'!$AX$3:$BD$3,0))</f>
        <v>2029</v>
      </c>
      <c r="AA17" s="39" t="n">
        <f aca="false">INDEX('Unique Asset List'!$BE$4:$BK$76,MATCH('1'!$B17,'Unique Asset List'!$B$4:$B$76,0),MATCH('1'!$C$1,'Unique Asset List'!$BE$3:$BK$3,0))</f>
        <v>7</v>
      </c>
      <c r="AB17" s="375" t="n">
        <f aca="false">SUMPRODUCT($BE17:$BL17,$BE$7:$BL$7)</f>
        <v>1.686</v>
      </c>
      <c r="AC17" s="375" t="n">
        <f aca="false">SUMPRODUCT($BM17:$BS17,$BK$7:$BQ$7)</f>
        <v>1.0625125</v>
      </c>
      <c r="AD17" s="375" t="n">
        <f aca="false">SUMPRODUCT($BT17:$BW17,$BR$7:$BU$7)</f>
        <v>0.27826026302</v>
      </c>
      <c r="AE17" s="376" t="n">
        <f aca="false">INDEX('Unique Asset List'!$CN$4:$CT$76,MATCH('1'!$B17,'Unique Asset List'!$B$4:$B$76,0),MATCH('1'!$C$1,'Unique Asset List'!$CN$3:$CT$3,0))</f>
        <v>0.15</v>
      </c>
      <c r="AF17" s="376" t="n">
        <f aca="false">INDEX('Unique Asset List'!$CU$4:$DA$76,MATCH('1'!$B17,'Unique Asset List'!$B$4:$B$76,0),MATCH('1'!$C$1,'Unique Asset List'!$CU$3:$DA$3,0))</f>
        <v>0.35</v>
      </c>
      <c r="AG17" s="376" t="n">
        <f aca="false">INDEX('Unique Asset List'!$BZ$4:$CF$76,MATCH('1'!$B17,'Unique Asset List'!$B$4:$B$76,0),MATCH('1'!$C$1,'Unique Asset List'!$BZ$3:$CF$3,0))</f>
        <v>0.15</v>
      </c>
      <c r="AH17" s="376" t="n">
        <f aca="false">INDEX('Unique Asset List'!$CG$4:$CM$76,MATCH('1'!$B17,'Unique Asset List'!$B$4:$B$76,0),MATCH('1'!$C$1,'Unique Asset List'!$CG$3:$CM$3,0))</f>
        <v>0.35</v>
      </c>
      <c r="AI17" s="377" t="n">
        <v>0.973049497851766</v>
      </c>
      <c r="AJ17" s="376" t="n">
        <f aca="false">INDEX('Unique Asset List'!$BL$4:$BR$76,MATCH('1'!$B17,'Unique Asset List'!$B$4:$B$76,0),MATCH('1'!$C$1,'Unique Asset List'!$BL$3:$BR$3,0))</f>
        <v>1.22671925413217</v>
      </c>
      <c r="AK17" s="376" t="n">
        <f aca="false">INDEX('Unique Asset List'!$BS$4:$BY$76,MATCH('1'!$B17,'Unique Asset List'!$B$4:$B$76,0),MATCH('1'!$C$1,'Unique Asset List'!$BS$3:$BY$3,0))</f>
        <v>11.9843882768785</v>
      </c>
      <c r="AL17" s="189" t="n">
        <v>160</v>
      </c>
      <c r="AM17" s="378" t="n">
        <f aca="false">INDEX(Simulation!$B$6:$H$6,MATCH($A17,Simulation!$B$1:$H$1,0))*(1+AN17)^((DATE(X17,Y17,15)-DATE(2017,1,15))/365.5)</f>
        <v>17.9643114389081</v>
      </c>
      <c r="AN17" s="379" t="n">
        <v>0.035</v>
      </c>
      <c r="AO17" s="380" t="n">
        <v>60</v>
      </c>
      <c r="AP17" s="377" t="n">
        <v>0.8</v>
      </c>
      <c r="AQ17" s="379" t="n">
        <v>-0.02</v>
      </c>
      <c r="AR17" s="377" t="n">
        <v>0.5</v>
      </c>
      <c r="AS17" s="381" t="n">
        <v>1</v>
      </c>
      <c r="AT17" s="382" t="n">
        <f aca="false">INDEX('Unique Asset List'!S$4:S$76,MATCH($B17,_CompoundList,0))</f>
        <v>0</v>
      </c>
      <c r="AU17" s="382" t="n">
        <f aca="false">INDEX('Unique Asset List'!T$4:T$76,MATCH($B17,_CompoundList,0))</f>
        <v>0</v>
      </c>
      <c r="AV17" s="382" t="n">
        <f aca="false">INDEX('Unique Asset List'!U$4:U$76,MATCH($B17,_CompoundList,0))</f>
        <v>0</v>
      </c>
      <c r="AW17" s="382" t="n">
        <f aca="false">INDEX('Unique Asset List'!V$4:V$76,MATCH($B17,_CompoundList,0))</f>
        <v>0</v>
      </c>
      <c r="AX17" s="382" t="n">
        <f aca="false">INDEX('Unique Asset List'!W$4:W$76,MATCH($B17,_CompoundList,0))</f>
        <v>1</v>
      </c>
      <c r="AY17" s="382" t="n">
        <f aca="false">INDEX('Unique Asset List'!X$4:X$76,MATCH($B17,_CompoundList,0))</f>
        <v>1</v>
      </c>
      <c r="AZ17" s="382" t="n">
        <f aca="false">INDEX('Unique Asset List'!Y$4:Y$76,MATCH($B17,_CompoundList,0))</f>
        <v>0</v>
      </c>
      <c r="BA17" s="382" t="n">
        <f aca="false">INDEX('Unique Asset List'!Z$4:Z$76,MATCH($B17,_CompoundList,0))</f>
        <v>1</v>
      </c>
      <c r="BB17" s="382" t="n">
        <f aca="false">INDEX('Unique Asset List'!AA$4:AA$76,MATCH($B17,_CompoundList,0))</f>
        <v>0</v>
      </c>
      <c r="BC17" s="382" t="n">
        <f aca="false">INDEX('Unique Asset List'!AB$4:AB$76,MATCH($B17,_CompoundList,0))</f>
        <v>0</v>
      </c>
      <c r="BD17" s="382" t="n">
        <f aca="false">INDEX('Unique Asset List'!$A$4:$A$76,MATCH(B17,'Unique Asset List'!$B$4:$B$76,0))</f>
        <v>5</v>
      </c>
      <c r="BE17" s="383" t="n">
        <f aca="false">IF($C$5="ON",CE17,MYRATING(_E1,$B17,Efficacy!$F$1))</f>
        <v>3</v>
      </c>
      <c r="BF17" s="384" t="n">
        <f aca="false">IF($C$5="ON",CF17,MYRATING(_E2,$B17,Efficacy!$F$1))</f>
        <v>3</v>
      </c>
      <c r="BG17" s="384" t="n">
        <f aca="false">IF($C$5="ON",CG17,MYRATING(_E3,$B17,Efficacy!$F$1))</f>
        <v>3</v>
      </c>
      <c r="BH17" s="384" t="n">
        <f aca="false">IF($C$5="ON",CH17,MYRATING(_E4,$B17,Efficacy!$F$1))</f>
        <v>3</v>
      </c>
      <c r="BI17" s="384" t="n">
        <f aca="false">IF($C$5="ON",CI17,MYRATING(_E5,$B17,Efficacy!$F$1))</f>
        <v>3</v>
      </c>
      <c r="BJ17" s="384" t="n">
        <f aca="false">IF($C$5="ON",CJ17,MYRATING(_E6,$B17,Efficacy!$F$1))</f>
        <v>3</v>
      </c>
      <c r="BK17" s="384" t="n">
        <f aca="false">IF($C$5="ON",CK17,MYRATING(_E7,$B17,Efficacy!$F$1))</f>
        <v>3</v>
      </c>
      <c r="BL17" s="384" t="n">
        <f aca="false">IF($C$5="ON",CL17,MYRATING(_E8,$B17,Efficacy!$F$1))</f>
        <v>3</v>
      </c>
      <c r="BM17" s="384" t="n">
        <f aca="false">IF($C$5="ON",CM17,MYRATING(_S1,$B17,Efficacy!$F$1))</f>
        <v>4</v>
      </c>
      <c r="BN17" s="384" t="n">
        <f aca="false">IF($C$5="ON",CN17,MYRATING(_S2,$B17,Efficacy!$F$1))</f>
        <v>3</v>
      </c>
      <c r="BO17" s="384" t="n">
        <f aca="false">IF($C$5="ON",CO17,MYRATING(_S3,$B17,Efficacy!$F$1))</f>
        <v>3</v>
      </c>
      <c r="BP17" s="384" t="n">
        <f aca="false">IF($C$5="ON",CP17,MYRATING(_S4,$B17,Efficacy!$F$1))</f>
        <v>4</v>
      </c>
      <c r="BQ17" s="384" t="n">
        <f aca="false">IF($C$5="ON",CQ17,MYRATING(_S5,$B17,Efficacy!$F$1))</f>
        <v>5</v>
      </c>
      <c r="BR17" s="384" t="n">
        <f aca="false">IF($C$5="ON",CR17,MYRATING(_S6,$B17,Efficacy!$F$1))</f>
        <v>3</v>
      </c>
      <c r="BS17" s="384" t="n">
        <f aca="false">IF($C$5="ON",CS17,MYRATING(_S7,$B17,Efficacy!$F$1))</f>
        <v>4</v>
      </c>
      <c r="BT17" s="384" t="n">
        <f aca="false">IF($C$5="ON",CT17,MYRATING(_D1,$B17,Efficacy!$F$1))</f>
        <v>2</v>
      </c>
      <c r="BU17" s="384" t="n">
        <f aca="false">IF($C$5="ON",CU17,MYRATING(_D2,$B17,Efficacy!$F$1))</f>
        <v>3</v>
      </c>
      <c r="BV17" s="384" t="n">
        <f aca="false">IF($C$5="ON",CV17,MYRATING(_D3,$B17,Efficacy!$F$1))</f>
        <v>1</v>
      </c>
      <c r="BW17" s="384" t="n">
        <f aca="false">IF($C$5="ON",CW17,MYRATING(_D4,$B17,Efficacy!$F$1))</f>
        <v>2</v>
      </c>
      <c r="BX17" s="384" t="n">
        <f aca="false">IF($C$5="ON",CX17,MYRATING(_B1,$B17,Barrier!$F$2))</f>
        <v>3</v>
      </c>
      <c r="BY17" s="384" t="n">
        <f aca="false">IF($C$5="ON",CY17,MYRATING(_B2,$B17,Barrier!$F$2))</f>
        <v>3</v>
      </c>
      <c r="BZ17" s="385" t="n">
        <f aca="false">IF($C$5="ON",CZ17,MYRATING(_B3,$B17,Barrier!$F$2))</f>
        <v>3</v>
      </c>
      <c r="CA17" s="386" t="n">
        <f aca="false">IF(C17="",CD17/$CD$7,0)</f>
        <v>0.0366653529372584</v>
      </c>
      <c r="CB17" s="387" t="n">
        <f aca="false">SUMPRODUCT($BX17:$BZ17,$BV$7:$BX$7)</f>
        <v>0.86180622336</v>
      </c>
      <c r="CC17" s="386" t="n">
        <f aca="false">CB17/$CB$7</f>
        <v>0.0361389937197547</v>
      </c>
      <c r="CD17" s="388" t="n">
        <f aca="false">CC17^$X$4</f>
        <v>0.0029954225663464</v>
      </c>
      <c r="CE17" s="383" t="n">
        <v>3</v>
      </c>
      <c r="CF17" s="384" t="n">
        <v>3</v>
      </c>
      <c r="CG17" s="384" t="n">
        <v>3</v>
      </c>
      <c r="CH17" s="384" t="n">
        <v>3</v>
      </c>
      <c r="CI17" s="384" t="n">
        <v>3</v>
      </c>
      <c r="CJ17" s="384" t="n">
        <v>3</v>
      </c>
      <c r="CK17" s="384" t="n">
        <v>3</v>
      </c>
      <c r="CL17" s="384" t="n">
        <v>3</v>
      </c>
      <c r="CM17" s="384" t="n">
        <v>4</v>
      </c>
      <c r="CN17" s="384" t="n">
        <v>3</v>
      </c>
      <c r="CO17" s="384" t="n">
        <v>3</v>
      </c>
      <c r="CP17" s="384" t="n">
        <v>4</v>
      </c>
      <c r="CQ17" s="384" t="n">
        <v>5</v>
      </c>
      <c r="CR17" s="384" t="n">
        <v>3</v>
      </c>
      <c r="CS17" s="384" t="n">
        <v>4</v>
      </c>
      <c r="CT17" s="384" t="n">
        <v>2</v>
      </c>
      <c r="CU17" s="384" t="n">
        <v>3</v>
      </c>
      <c r="CV17" s="384" t="n">
        <v>1</v>
      </c>
      <c r="CW17" s="384" t="n">
        <v>2</v>
      </c>
      <c r="CX17" s="384" t="n">
        <v>3</v>
      </c>
      <c r="CY17" s="384" t="n">
        <v>3</v>
      </c>
      <c r="CZ17" s="385" t="n">
        <v>3</v>
      </c>
      <c r="DA17" s="386"/>
      <c r="DB17" s="383"/>
      <c r="DC17" s="384"/>
      <c r="DD17" s="384"/>
      <c r="DE17" s="384"/>
      <c r="DF17" s="384"/>
      <c r="DG17" s="384"/>
      <c r="DH17" s="384"/>
      <c r="DI17" s="384"/>
      <c r="DJ17" s="384"/>
      <c r="DK17" s="384"/>
      <c r="DL17" s="384"/>
      <c r="DM17" s="384"/>
      <c r="DN17" s="384"/>
      <c r="DO17" s="384"/>
      <c r="DP17" s="384"/>
      <c r="DQ17" s="384"/>
      <c r="DR17" s="384"/>
      <c r="DS17" s="384"/>
      <c r="DT17" s="384"/>
      <c r="DU17" s="384"/>
      <c r="DV17" s="384"/>
      <c r="DW17" s="384"/>
    </row>
    <row r="18" customFormat="false" ht="15" hidden="false" customHeight="false" outlineLevel="0" collapsed="false">
      <c r="A18" s="39" t="s">
        <v>569</v>
      </c>
      <c r="B18" s="39" t="s">
        <v>12</v>
      </c>
      <c r="C18" s="372"/>
      <c r="D18" s="39" t="s">
        <v>582</v>
      </c>
      <c r="E18" s="39"/>
      <c r="F18" s="39" t="str">
        <f aca="false">INDEX('Unique Asset List'!$D$4:$D$59,MATCH(B18,_CompoundList,0))</f>
        <v>Ph2b</v>
      </c>
      <c r="G18" s="373" t="n">
        <v>0</v>
      </c>
      <c r="H18" s="39" t="n">
        <v>2018</v>
      </c>
      <c r="I18" s="39" t="n">
        <v>6</v>
      </c>
      <c r="J18" s="374" t="n">
        <f aca="false">INDEX(PTRS!$D$6:$D$12,MATCH('1'!$F18,PTRS!$B$6:$B$12,0))</f>
        <v>0.4095</v>
      </c>
      <c r="K18" s="186" t="n">
        <f aca="false">INDEX('Unique Asset List'!$I$4:$R$76,MATCH($B18,'Unique Asset List'!$B$4:$B$76,0),MATCH(K$8,'Unique Asset List'!$I$3:$R$3,0))</f>
        <v>0</v>
      </c>
      <c r="L18" s="186" t="n">
        <f aca="false">INDEX('Unique Asset List'!$I$4:$R$76,MATCH($B18,'Unique Asset List'!$B$4:$B$76,0),MATCH(L$8,'Unique Asset List'!$I$3:$R$3,0))</f>
        <v>0</v>
      </c>
      <c r="M18" s="374" t="n">
        <f aca="false">J18/3</f>
        <v>0.1365</v>
      </c>
      <c r="N18" s="186" t="n">
        <f aca="false">INDEX('Unique Asset List'!$I$4:$R$76,MATCH($B18,'Unique Asset List'!$B$4:$B$76,0),MATCH(N$8,'Unique Asset List'!$I$3:$R$3,0))</f>
        <v>0.4095</v>
      </c>
      <c r="O18" s="186" t="n">
        <f aca="false">INDEX('Unique Asset List'!$I$4:$R$76,MATCH($B18,'Unique Asset List'!$B$4:$B$76,0),MATCH(O$8,'Unique Asset List'!$I$3:$R$3,0))</f>
        <v>0.4095</v>
      </c>
      <c r="P18" s="186" t="n">
        <f aca="false">INDEX('Unique Asset List'!$I$4:$R$76,MATCH($B18,'Unique Asset List'!$B$4:$B$76,0),MATCH(P$8,'Unique Asset List'!$I$3:$R$3,0))</f>
        <v>0.4095</v>
      </c>
      <c r="Q18" s="186" t="n">
        <f aca="false">INDEX('Unique Asset List'!$I$4:$R$76,MATCH($B18,'Unique Asset List'!$B$4:$B$76,0),MATCH(Q$8,'Unique Asset List'!$I$3:$R$3,0))</f>
        <v>0.4095</v>
      </c>
      <c r="R18" s="186" t="n">
        <f aca="false">INDEX('Unique Asset List'!$I$4:$R$76,MATCH($B18,'Unique Asset List'!$B$4:$B$76,0),MATCH(R$8,'Unique Asset List'!$I$3:$R$3,0))</f>
        <v>0.4095</v>
      </c>
      <c r="S18" s="186" t="n">
        <f aca="false">INDEX('Unique Asset List'!$I$4:$R$76,MATCH($B18,'Unique Asset List'!$B$4:$B$76,0),MATCH(S$8,'Unique Asset List'!$I$3:$R$3,0))</f>
        <v>0</v>
      </c>
      <c r="T18" s="186"/>
      <c r="U18" s="186" t="n">
        <f aca="false">CA18/$CA$7</f>
        <v>0.881085616526778</v>
      </c>
      <c r="V18" s="186" t="n">
        <v>1</v>
      </c>
      <c r="W18" s="39" t="s">
        <v>570</v>
      </c>
      <c r="X18" s="39" t="n">
        <f aca="false">INDEX('Unique Asset List'!$AC$4:$AI$76,MATCH('1'!$B18,'Unique Asset List'!$B$4:$B$76,0),MATCH('1'!$C$1,'Unique Asset List'!$AC$3:$AI$3,0))</f>
        <v>2023</v>
      </c>
      <c r="Y18" s="39" t="n">
        <f aca="false">INDEX('Unique Asset List'!$AJ$4:$AP$76,MATCH('1'!$B18,'Unique Asset List'!$B$4:$B$76,0),MATCH('1'!$C$1,'Unique Asset List'!$AJ$3:$AP$3,0))</f>
        <v>7</v>
      </c>
      <c r="Z18" s="39" t="n">
        <f aca="false">INDEX('Unique Asset List'!$AX$4:$BD$76,MATCH('1'!$B18,'Unique Asset List'!$B$4:$B$76,0),MATCH('1'!$C$1,'Unique Asset List'!$AX$3:$BD$3,0))</f>
        <v>2032</v>
      </c>
      <c r="AA18" s="39" t="n">
        <f aca="false">INDEX('Unique Asset List'!$BE$4:$BK$76,MATCH('1'!$B18,'Unique Asset List'!$B$4:$B$76,0),MATCH('1'!$C$1,'Unique Asset List'!$BE$3:$BK$3,0))</f>
        <v>7</v>
      </c>
      <c r="AB18" s="375" t="n">
        <f aca="false">SUMPRODUCT($BE18:$BL18,$BE$7:$BL$7)</f>
        <v>2.0719254</v>
      </c>
      <c r="AC18" s="375" t="n">
        <f aca="false">SUMPRODUCT($BM18:$BS18,$BK$7:$BQ$7)</f>
        <v>0.956967</v>
      </c>
      <c r="AD18" s="375" t="n">
        <f aca="false">SUMPRODUCT($BT18:$BW18,$BR$7:$BU$7)</f>
        <v>0.45913097664</v>
      </c>
      <c r="AE18" s="376" t="n">
        <f aca="false">INDEX('Unique Asset List'!$CN$4:$CT$76,MATCH('1'!$B18,'Unique Asset List'!$B$4:$B$76,0),MATCH('1'!$C$1,'Unique Asset List'!$CN$3:$CT$3,0))</f>
        <v>0.22</v>
      </c>
      <c r="AF18" s="376" t="n">
        <f aca="false">INDEX('Unique Asset List'!$CU$4:$DA$76,MATCH('1'!$B18,'Unique Asset List'!$B$4:$B$76,0),MATCH('1'!$C$1,'Unique Asset List'!$CU$3:$DA$3,0))</f>
        <v>0.28</v>
      </c>
      <c r="AG18" s="376" t="n">
        <f aca="false">INDEX('Unique Asset List'!$BZ$4:$CF$76,MATCH('1'!$B18,'Unique Asset List'!$B$4:$B$76,0),MATCH('1'!$C$1,'Unique Asset List'!$BZ$3:$CF$3,0))</f>
        <v>0.22</v>
      </c>
      <c r="AH18" s="376" t="n">
        <f aca="false">INDEX('Unique Asset List'!$CG$4:$CM$76,MATCH('1'!$B18,'Unique Asset List'!$B$4:$B$76,0),MATCH('1'!$C$1,'Unique Asset List'!$CG$3:$CM$3,0))</f>
        <v>0.28</v>
      </c>
      <c r="AI18" s="377" t="n">
        <v>0.973049497851766</v>
      </c>
      <c r="AJ18" s="376" t="n">
        <f aca="false">INDEX('Unique Asset List'!$BL$4:$BR$76,MATCH('1'!$B18,'Unique Asset List'!$B$4:$B$76,0),MATCH('1'!$C$1,'Unique Asset List'!$BL$3:$BR$3,0))</f>
        <v>1.22671925413217</v>
      </c>
      <c r="AK18" s="376" t="n">
        <f aca="false">INDEX('Unique Asset List'!$BS$4:$BY$76,MATCH('1'!$B18,'Unique Asset List'!$B$4:$B$76,0),MATCH('1'!$C$1,'Unique Asset List'!$BS$3:$BY$3,0))</f>
        <v>11.9843882768785</v>
      </c>
      <c r="AL18" s="189" t="n">
        <v>160</v>
      </c>
      <c r="AM18" s="378" t="n">
        <f aca="false">INDEX(Simulation!$B$6:$H$6,MATCH($A18,Simulation!$B$1:$H$1,0))*(1+AN18)^((DATE(X18,Y18,15)-DATE(2017,1,15))/365.5)</f>
        <v>18.7521144917318</v>
      </c>
      <c r="AN18" s="379" t="n">
        <v>0.035</v>
      </c>
      <c r="AO18" s="380" t="n">
        <v>60</v>
      </c>
      <c r="AP18" s="377" t="n">
        <v>0.8</v>
      </c>
      <c r="AQ18" s="379" t="n">
        <v>-0.02</v>
      </c>
      <c r="AR18" s="377" t="n">
        <v>0.5</v>
      </c>
      <c r="AS18" s="381" t="n">
        <v>1</v>
      </c>
      <c r="AT18" s="382" t="n">
        <f aca="false">INDEX('Unique Asset List'!S$4:S$76,MATCH($B18,_CompoundList,0))</f>
        <v>0</v>
      </c>
      <c r="AU18" s="382" t="n">
        <f aca="false">INDEX('Unique Asset List'!T$4:T$76,MATCH($B18,_CompoundList,0))</f>
        <v>0</v>
      </c>
      <c r="AV18" s="382" t="n">
        <f aca="false">INDEX('Unique Asset List'!U$4:U$76,MATCH($B18,_CompoundList,0))</f>
        <v>0</v>
      </c>
      <c r="AW18" s="382" t="n">
        <f aca="false">INDEX('Unique Asset List'!V$4:V$76,MATCH($B18,_CompoundList,0))</f>
        <v>0</v>
      </c>
      <c r="AX18" s="382" t="n">
        <f aca="false">INDEX('Unique Asset List'!W$4:W$76,MATCH($B18,_CompoundList,0))</f>
        <v>0</v>
      </c>
      <c r="AY18" s="382" t="n">
        <f aca="false">INDEX('Unique Asset List'!X$4:X$76,MATCH($B18,_CompoundList,0))</f>
        <v>1</v>
      </c>
      <c r="AZ18" s="382" t="n">
        <f aca="false">INDEX('Unique Asset List'!Y$4:Y$76,MATCH($B18,_CompoundList,0))</f>
        <v>1</v>
      </c>
      <c r="BA18" s="382" t="n">
        <f aca="false">INDEX('Unique Asset List'!Z$4:Z$76,MATCH($B18,_CompoundList,0))</f>
        <v>1</v>
      </c>
      <c r="BB18" s="382" t="n">
        <f aca="false">INDEX('Unique Asset List'!AA$4:AA$76,MATCH($B18,_CompoundList,0))</f>
        <v>1</v>
      </c>
      <c r="BC18" s="382" t="n">
        <f aca="false">INDEX('Unique Asset List'!AB$4:AB$76,MATCH($B18,_CompoundList,0))</f>
        <v>0</v>
      </c>
      <c r="BD18" s="382" t="n">
        <f aca="false">INDEX('Unique Asset List'!$A$4:$A$76,MATCH(B18,'Unique Asset List'!$B$4:$B$76,0))</f>
        <v>4</v>
      </c>
      <c r="BE18" s="383" t="n">
        <f aca="false">IF($C$5="ON",CE18,MYRATING(_E1,$B18,Efficacy!$F$1))</f>
        <v>4</v>
      </c>
      <c r="BF18" s="384" t="n">
        <f aca="false">IF($C$5="ON",CF18,MYRATING(_E2,$B18,Efficacy!$F$1))</f>
        <v>3</v>
      </c>
      <c r="BG18" s="384" t="n">
        <f aca="false">IF($C$5="ON",CG18,MYRATING(_E3,$B18,Efficacy!$F$1))</f>
        <v>4</v>
      </c>
      <c r="BH18" s="384" t="n">
        <f aca="false">IF($C$5="ON",CH18,MYRATING(_E4,$B18,Efficacy!$F$1))</f>
        <v>4</v>
      </c>
      <c r="BI18" s="384" t="n">
        <f aca="false">IF($C$5="ON",CI18,MYRATING(_E5,$B18,Efficacy!$F$1))</f>
        <v>3</v>
      </c>
      <c r="BJ18" s="384" t="n">
        <f aca="false">IF($C$5="ON",CJ18,MYRATING(_E6,$B18,Efficacy!$F$1))</f>
        <v>3</v>
      </c>
      <c r="BK18" s="384" t="n">
        <f aca="false">IF($C$5="ON",CK18,MYRATING(_E7,$B18,Efficacy!$F$1))</f>
        <v>3</v>
      </c>
      <c r="BL18" s="384" t="n">
        <f aca="false">IF($C$5="ON",CL18,MYRATING(_E8,$B18,Efficacy!$F$1))</f>
        <v>5</v>
      </c>
      <c r="BM18" s="384" t="n">
        <f aca="false">IF($C$5="ON",CM18,MYRATING(_S1,$B18,Efficacy!$F$1))</f>
        <v>4</v>
      </c>
      <c r="BN18" s="384" t="n">
        <f aca="false">IF($C$5="ON",CN18,MYRATING(_S2,$B18,Efficacy!$F$1))</f>
        <v>3</v>
      </c>
      <c r="BO18" s="384" t="n">
        <f aca="false">IF($C$5="ON",CO18,MYRATING(_S3,$B18,Efficacy!$F$1))</f>
        <v>3</v>
      </c>
      <c r="BP18" s="384" t="n">
        <f aca="false">IF($C$5="ON",CP18,MYRATING(_S4,$B18,Efficacy!$F$1))</f>
        <v>3</v>
      </c>
      <c r="BQ18" s="384" t="n">
        <f aca="false">IF($C$5="ON",CQ18,MYRATING(_S5,$B18,Efficacy!$F$1))</f>
        <v>5</v>
      </c>
      <c r="BR18" s="384" t="n">
        <f aca="false">IF($C$5="ON",CR18,MYRATING(_S6,$B18,Efficacy!$F$1))</f>
        <v>2</v>
      </c>
      <c r="BS18" s="384" t="n">
        <f aca="false">IF($C$5="ON",CS18,MYRATING(_S7,$B18,Efficacy!$F$1))</f>
        <v>3</v>
      </c>
      <c r="BT18" s="384" t="n">
        <f aca="false">IF($C$5="ON",CT18,MYRATING(_D1,$B18,Efficacy!$F$1))</f>
        <v>3</v>
      </c>
      <c r="BU18" s="384" t="n">
        <f aca="false">IF($C$5="ON",CU18,MYRATING(_D2,$B18,Efficacy!$F$1))</f>
        <v>3</v>
      </c>
      <c r="BV18" s="384" t="n">
        <f aca="false">IF($C$5="ON",CV18,MYRATING(_D3,$B18,Efficacy!$F$1))</f>
        <v>3</v>
      </c>
      <c r="BW18" s="384" t="n">
        <f aca="false">IF($C$5="ON",CW18,MYRATING(_D4,$B18,Efficacy!$F$1))</f>
        <v>3</v>
      </c>
      <c r="BX18" s="384" t="n">
        <f aca="false">IF($C$5="ON",CX18,MYRATING(_B1,$B18,Barrier!$F$2))</f>
        <v>3</v>
      </c>
      <c r="BY18" s="384" t="n">
        <f aca="false">IF($C$5="ON",CY18,MYRATING(_B2,$B18,Barrier!$F$2))</f>
        <v>3</v>
      </c>
      <c r="BZ18" s="385" t="n">
        <f aca="false">IF($C$5="ON",CZ18,MYRATING(_B3,$B18,Barrier!$F$2))</f>
        <v>3</v>
      </c>
      <c r="CA18" s="386" t="n">
        <f aca="false">IF(C18="",CD18/$CD$7,0)</f>
        <v>0.0366653529372584</v>
      </c>
      <c r="CB18" s="387" t="n">
        <f aca="false">SUMPRODUCT($BX18:$BZ18,$BV$7:$BX$7)</f>
        <v>0.86180622336</v>
      </c>
      <c r="CC18" s="386" t="n">
        <f aca="false">CB18/$CB$7</f>
        <v>0.0361389937197547</v>
      </c>
      <c r="CD18" s="388" t="n">
        <f aca="false">CC18^$X$4</f>
        <v>0.0029954225663464</v>
      </c>
      <c r="CE18" s="383" t="n">
        <v>4</v>
      </c>
      <c r="CF18" s="384" t="n">
        <v>3</v>
      </c>
      <c r="CG18" s="384" t="n">
        <v>4</v>
      </c>
      <c r="CH18" s="384" t="n">
        <v>4</v>
      </c>
      <c r="CI18" s="384" t="n">
        <v>3</v>
      </c>
      <c r="CJ18" s="384" t="n">
        <v>3</v>
      </c>
      <c r="CK18" s="384" t="n">
        <v>3</v>
      </c>
      <c r="CL18" s="384" t="n">
        <v>5</v>
      </c>
      <c r="CM18" s="384" t="n">
        <v>4</v>
      </c>
      <c r="CN18" s="384" t="n">
        <v>3</v>
      </c>
      <c r="CO18" s="384" t="n">
        <v>3</v>
      </c>
      <c r="CP18" s="384" t="n">
        <v>3</v>
      </c>
      <c r="CQ18" s="384" t="n">
        <v>5</v>
      </c>
      <c r="CR18" s="384" t="n">
        <v>2</v>
      </c>
      <c r="CS18" s="384" t="n">
        <v>3</v>
      </c>
      <c r="CT18" s="384" t="n">
        <v>3</v>
      </c>
      <c r="CU18" s="384" t="n">
        <v>3</v>
      </c>
      <c r="CV18" s="384" t="n">
        <v>3</v>
      </c>
      <c r="CW18" s="384" t="n">
        <v>3</v>
      </c>
      <c r="CX18" s="384" t="n">
        <v>3</v>
      </c>
      <c r="CY18" s="384" t="n">
        <v>3</v>
      </c>
      <c r="CZ18" s="385" t="n">
        <v>3</v>
      </c>
      <c r="DA18" s="386"/>
      <c r="DB18" s="383"/>
      <c r="DC18" s="384"/>
      <c r="DD18" s="384"/>
      <c r="DE18" s="384"/>
      <c r="DF18" s="384"/>
      <c r="DG18" s="384"/>
      <c r="DH18" s="384"/>
      <c r="DI18" s="384"/>
      <c r="DJ18" s="384"/>
      <c r="DK18" s="384"/>
      <c r="DL18" s="384"/>
      <c r="DM18" s="384"/>
      <c r="DN18" s="384"/>
      <c r="DO18" s="384"/>
      <c r="DP18" s="384"/>
      <c r="DQ18" s="384"/>
      <c r="DR18" s="384"/>
      <c r="DS18" s="384"/>
      <c r="DT18" s="384"/>
      <c r="DU18" s="384"/>
      <c r="DV18" s="384"/>
      <c r="DW18" s="384"/>
    </row>
    <row r="19" customFormat="false" ht="15" hidden="false" customHeight="false" outlineLevel="0" collapsed="false">
      <c r="A19" s="39" t="s">
        <v>569</v>
      </c>
      <c r="B19" s="39" t="s">
        <v>41</v>
      </c>
      <c r="C19" s="372"/>
      <c r="D19" s="39" t="s">
        <v>577</v>
      </c>
      <c r="E19" s="39"/>
      <c r="F19" s="39" t="str">
        <f aca="false">INDEX('Unique Asset List'!$D$4:$D$59,MATCH(B19,_CompoundList,0))</f>
        <v>Ph1</v>
      </c>
      <c r="G19" s="373" t="n">
        <v>0</v>
      </c>
      <c r="H19" s="39" t="n">
        <v>2018</v>
      </c>
      <c r="I19" s="39" t="n">
        <v>6</v>
      </c>
      <c r="J19" s="374" t="n">
        <f aca="false">INDEX(PTRS!$D$6:$D$12,MATCH('1'!$F19,PTRS!$B$6:$B$12,0))</f>
        <v>0.13923</v>
      </c>
      <c r="K19" s="186" t="n">
        <f aca="false">INDEX('Unique Asset List'!$I$4:$R$76,MATCH($B19,'Unique Asset List'!$B$4:$B$76,0),MATCH(K$8,'Unique Asset List'!$I$3:$R$3,0))</f>
        <v>0</v>
      </c>
      <c r="L19" s="186" t="n">
        <f aca="false">INDEX('Unique Asset List'!$I$4:$R$76,MATCH($B19,'Unique Asset List'!$B$4:$B$76,0),MATCH(L$8,'Unique Asset List'!$I$3:$R$3,0))</f>
        <v>0</v>
      </c>
      <c r="M19" s="374" t="n">
        <v>0.25</v>
      </c>
      <c r="N19" s="186" t="n">
        <f aca="false">INDEX('Unique Asset List'!$I$4:$R$76,MATCH($B19,'Unique Asset List'!$B$4:$B$76,0),MATCH(N$8,'Unique Asset List'!$I$3:$R$3,0))</f>
        <v>0.25</v>
      </c>
      <c r="O19" s="186" t="n">
        <f aca="false">INDEX('Unique Asset List'!$I$4:$R$76,MATCH($B19,'Unique Asset List'!$B$4:$B$76,0),MATCH(O$8,'Unique Asset List'!$I$3:$R$3,0))</f>
        <v>0.25</v>
      </c>
      <c r="P19" s="186" t="n">
        <f aca="false">INDEX('Unique Asset List'!$I$4:$R$76,MATCH($B19,'Unique Asset List'!$B$4:$B$76,0),MATCH(P$8,'Unique Asset List'!$I$3:$R$3,0))</f>
        <v>0.25</v>
      </c>
      <c r="Q19" s="186" t="n">
        <f aca="false">INDEX('Unique Asset List'!$I$4:$R$76,MATCH($B19,'Unique Asset List'!$B$4:$B$76,0),MATCH(Q$8,'Unique Asset List'!$I$3:$R$3,0))</f>
        <v>0.25</v>
      </c>
      <c r="R19" s="186" t="n">
        <f aca="false">INDEX('Unique Asset List'!$I$4:$R$76,MATCH($B19,'Unique Asset List'!$B$4:$B$76,0),MATCH(R$8,'Unique Asset List'!$I$3:$R$3,0))</f>
        <v>0.25</v>
      </c>
      <c r="S19" s="186" t="n">
        <f aca="false">INDEX('Unique Asset List'!$I$4:$R$76,MATCH($B19,'Unique Asset List'!$B$4:$B$76,0),MATCH(S$8,'Unique Asset List'!$I$3:$R$3,0))</f>
        <v>0</v>
      </c>
      <c r="T19" s="186"/>
      <c r="U19" s="186" t="n">
        <f aca="false">CA19/$CA$7</f>
        <v>0.881085616526778</v>
      </c>
      <c r="V19" s="186" t="n">
        <v>1</v>
      </c>
      <c r="W19" s="39" t="s">
        <v>573</v>
      </c>
      <c r="X19" s="39" t="n">
        <f aca="false">INDEX('Unique Asset List'!$AC$4:$AI$76,MATCH('1'!$B19,'Unique Asset List'!$B$4:$B$76,0),MATCH('1'!$C$1,'Unique Asset List'!$AC$3:$AI$3,0))</f>
        <v>2026</v>
      </c>
      <c r="Y19" s="39" t="n">
        <f aca="false">INDEX('Unique Asset List'!$AJ$4:$AP$76,MATCH('1'!$B19,'Unique Asset List'!$B$4:$B$76,0),MATCH('1'!$C$1,'Unique Asset List'!$AJ$3:$AP$3,0))</f>
        <v>11</v>
      </c>
      <c r="Z19" s="39" t="n">
        <f aca="false">INDEX('Unique Asset List'!$AX$4:$BD$76,MATCH('1'!$B19,'Unique Asset List'!$B$4:$B$76,0),MATCH('1'!$C$1,'Unique Asset List'!$AX$3:$BD$3,0))</f>
        <v>2032</v>
      </c>
      <c r="AA19" s="39" t="n">
        <f aca="false">INDEX('Unique Asset List'!$BE$4:$BK$76,MATCH('1'!$B19,'Unique Asset List'!$B$4:$B$76,0),MATCH('1'!$C$1,'Unique Asset List'!$BE$3:$BK$3,0))</f>
        <v>1</v>
      </c>
      <c r="AB19" s="375" t="n">
        <f aca="false">SUMPRODUCT($BE19:$BL19,$BE$7:$BL$7)</f>
        <v>1.8562298</v>
      </c>
      <c r="AC19" s="375" t="n">
        <f aca="false">SUMPRODUCT($BM19:$BS19,$BK$7:$BQ$7)</f>
        <v>1.0679328</v>
      </c>
      <c r="AD19" s="375" t="n">
        <f aca="false">SUMPRODUCT($BT19:$BW19,$BR$7:$BU$7)</f>
        <v>0.45913097664</v>
      </c>
      <c r="AE19" s="376" t="n">
        <f aca="false">INDEX('Unique Asset List'!$CN$4:$CT$76,MATCH('1'!$B19,'Unique Asset List'!$B$4:$B$76,0),MATCH('1'!$C$1,'Unique Asset List'!$CN$3:$CT$3,0))</f>
        <v>0.15</v>
      </c>
      <c r="AF19" s="376" t="n">
        <f aca="false">INDEX('Unique Asset List'!$CU$4:$DA$76,MATCH('1'!$B19,'Unique Asset List'!$B$4:$B$76,0),MATCH('1'!$C$1,'Unique Asset List'!$CU$3:$DA$3,0))</f>
        <v>0.35</v>
      </c>
      <c r="AG19" s="376" t="n">
        <f aca="false">INDEX('Unique Asset List'!$BZ$4:$CF$76,MATCH('1'!$B19,'Unique Asset List'!$B$4:$B$76,0),MATCH('1'!$C$1,'Unique Asset List'!$BZ$3:$CF$3,0))</f>
        <v>0.15</v>
      </c>
      <c r="AH19" s="376" t="n">
        <f aca="false">INDEX('Unique Asset List'!$CG$4:$CM$76,MATCH('1'!$B19,'Unique Asset List'!$B$4:$B$76,0),MATCH('1'!$C$1,'Unique Asset List'!$CG$3:$CM$3,0))</f>
        <v>0.35</v>
      </c>
      <c r="AI19" s="377" t="n">
        <v>0.973049497851766</v>
      </c>
      <c r="AJ19" s="376" t="n">
        <f aca="false">INDEX('Unique Asset List'!$BL$4:$BR$76,MATCH('1'!$B19,'Unique Asset List'!$B$4:$B$76,0),MATCH('1'!$C$1,'Unique Asset List'!$BL$3:$BR$3,0))</f>
        <v>1.22671925413217</v>
      </c>
      <c r="AK19" s="376" t="n">
        <f aca="false">INDEX('Unique Asset List'!$BS$4:$BY$76,MATCH('1'!$B19,'Unique Asset List'!$B$4:$B$76,0),MATCH('1'!$C$1,'Unique Asset List'!$BS$3:$BY$3,0))</f>
        <v>11.9843882768785</v>
      </c>
      <c r="AL19" s="189" t="n">
        <v>160</v>
      </c>
      <c r="AM19" s="378" t="n">
        <f aca="false">INDEX(Simulation!$B$6:$H$6,MATCH($A19,Simulation!$B$1:$H$1,0))*(1+AN19)^((DATE(X19,Y19,15)-DATE(2017,1,15))/365.5)</f>
        <v>21.0319074933549</v>
      </c>
      <c r="AN19" s="379" t="n">
        <v>0.035</v>
      </c>
      <c r="AO19" s="380" t="n">
        <v>60</v>
      </c>
      <c r="AP19" s="377" t="n">
        <v>0.8</v>
      </c>
      <c r="AQ19" s="379" t="n">
        <v>-0.02</v>
      </c>
      <c r="AR19" s="377" t="n">
        <v>0.5</v>
      </c>
      <c r="AS19" s="381" t="n">
        <v>1</v>
      </c>
      <c r="AT19" s="382" t="n">
        <f aca="false">INDEX('Unique Asset List'!S$4:S$76,MATCH($B19,_CompoundList,0))</f>
        <v>0</v>
      </c>
      <c r="AU19" s="382" t="n">
        <f aca="false">INDEX('Unique Asset List'!T$4:T$76,MATCH($B19,_CompoundList,0))</f>
        <v>0</v>
      </c>
      <c r="AV19" s="382" t="n">
        <f aca="false">INDEX('Unique Asset List'!U$4:U$76,MATCH($B19,_CompoundList,0))</f>
        <v>0</v>
      </c>
      <c r="AW19" s="382" t="n">
        <f aca="false">INDEX('Unique Asset List'!V$4:V$76,MATCH($B19,_CompoundList,0))</f>
        <v>0</v>
      </c>
      <c r="AX19" s="382" t="n">
        <f aca="false">INDEX('Unique Asset List'!W$4:W$76,MATCH($B19,_CompoundList,0))</f>
        <v>0</v>
      </c>
      <c r="AY19" s="382" t="n">
        <f aca="false">INDEX('Unique Asset List'!X$4:X$76,MATCH($B19,_CompoundList,0))</f>
        <v>1</v>
      </c>
      <c r="AZ19" s="382" t="n">
        <f aca="false">INDEX('Unique Asset List'!Y$4:Y$76,MATCH($B19,_CompoundList,0))</f>
        <v>0</v>
      </c>
      <c r="BA19" s="382" t="n">
        <f aca="false">INDEX('Unique Asset List'!Z$4:Z$76,MATCH($B19,_CompoundList,0))</f>
        <v>1</v>
      </c>
      <c r="BB19" s="382" t="n">
        <f aca="false">INDEX('Unique Asset List'!AA$4:AA$76,MATCH($B19,_CompoundList,0))</f>
        <v>1</v>
      </c>
      <c r="BC19" s="382" t="n">
        <f aca="false">INDEX('Unique Asset List'!AB$4:AB$76,MATCH($B19,_CompoundList,0))</f>
        <v>0</v>
      </c>
      <c r="BD19" s="382" t="n">
        <f aca="false">INDEX('Unique Asset List'!$A$4:$A$76,MATCH(B19,'Unique Asset List'!$B$4:$B$76,0))</f>
        <v>11</v>
      </c>
      <c r="BE19" s="383" t="n">
        <f aca="false">IF($C$5="ON",CE19,MYRATING(_E1,$B19,Efficacy!$F$1))</f>
        <v>4</v>
      </c>
      <c r="BF19" s="384" t="n">
        <f aca="false">IF($C$5="ON",CF19,MYRATING(_E2,$B19,Efficacy!$F$1))</f>
        <v>3</v>
      </c>
      <c r="BG19" s="384" t="n">
        <f aca="false">IF($C$5="ON",CG19,MYRATING(_E3,$B19,Efficacy!$F$1))</f>
        <v>3</v>
      </c>
      <c r="BH19" s="384" t="n">
        <f aca="false">IF($C$5="ON",CH19,MYRATING(_E4,$B19,Efficacy!$F$1))</f>
        <v>4</v>
      </c>
      <c r="BI19" s="384" t="n">
        <f aca="false">IF($C$5="ON",CI19,MYRATING(_E5,$B19,Efficacy!$F$1))</f>
        <v>4</v>
      </c>
      <c r="BJ19" s="384" t="n">
        <f aca="false">IF($C$5="ON",CJ19,MYRATING(_E6,$B19,Efficacy!$F$1))</f>
        <v>2</v>
      </c>
      <c r="BK19" s="384" t="n">
        <f aca="false">IF($C$5="ON",CK19,MYRATING(_E7,$B19,Efficacy!$F$1))</f>
        <v>3</v>
      </c>
      <c r="BL19" s="384" t="n">
        <f aca="false">IF($C$5="ON",CL19,MYRATING(_E8,$B19,Efficacy!$F$1))</f>
        <v>3</v>
      </c>
      <c r="BM19" s="384" t="n">
        <f aca="false">IF($C$5="ON",CM19,MYRATING(_S1,$B19,Efficacy!$F$1))</f>
        <v>4</v>
      </c>
      <c r="BN19" s="384" t="n">
        <f aca="false">IF($C$5="ON",CN19,MYRATING(_S2,$B19,Efficacy!$F$1))</f>
        <v>4</v>
      </c>
      <c r="BO19" s="384" t="n">
        <f aca="false">IF($C$5="ON",CO19,MYRATING(_S3,$B19,Efficacy!$F$1))</f>
        <v>3</v>
      </c>
      <c r="BP19" s="384" t="n">
        <f aca="false">IF($C$5="ON",CP19,MYRATING(_S4,$B19,Efficacy!$F$1))</f>
        <v>5</v>
      </c>
      <c r="BQ19" s="384" t="n">
        <f aca="false">IF($C$5="ON",CQ19,MYRATING(_S5,$B19,Efficacy!$F$1))</f>
        <v>5</v>
      </c>
      <c r="BR19" s="384" t="n">
        <f aca="false">IF($C$5="ON",CR19,MYRATING(_S6,$B19,Efficacy!$F$1))</f>
        <v>2</v>
      </c>
      <c r="BS19" s="384" t="n">
        <f aca="false">IF($C$5="ON",CS19,MYRATING(_S7,$B19,Efficacy!$F$1))</f>
        <v>3</v>
      </c>
      <c r="BT19" s="384" t="n">
        <f aca="false">IF($C$5="ON",CT19,MYRATING(_D1,$B19,Efficacy!$F$1))</f>
        <v>3</v>
      </c>
      <c r="BU19" s="384" t="n">
        <f aca="false">IF($C$5="ON",CU19,MYRATING(_D2,$B19,Efficacy!$F$1))</f>
        <v>3</v>
      </c>
      <c r="BV19" s="384" t="n">
        <f aca="false">IF($C$5="ON",CV19,MYRATING(_D3,$B19,Efficacy!$F$1))</f>
        <v>3</v>
      </c>
      <c r="BW19" s="384" t="n">
        <f aca="false">IF($C$5="ON",CW19,MYRATING(_D4,$B19,Efficacy!$F$1))</f>
        <v>3</v>
      </c>
      <c r="BX19" s="384" t="n">
        <f aca="false">IF($C$5="ON",CX19,MYRATING(_B1,$B19,Barrier!$F$2))</f>
        <v>3</v>
      </c>
      <c r="BY19" s="384" t="n">
        <f aca="false">IF($C$5="ON",CY19,MYRATING(_B2,$B19,Barrier!$F$2))</f>
        <v>3</v>
      </c>
      <c r="BZ19" s="385" t="n">
        <f aca="false">IF($C$5="ON",CZ19,MYRATING(_B3,$B19,Barrier!$F$2))</f>
        <v>3</v>
      </c>
      <c r="CA19" s="386" t="n">
        <f aca="false">IF(C19="",CD19/$CD$7,0)</f>
        <v>0.0366653529372584</v>
      </c>
      <c r="CB19" s="387" t="n">
        <f aca="false">SUMPRODUCT($BX19:$BZ19,$BV$7:$BX$7)</f>
        <v>0.86180622336</v>
      </c>
      <c r="CC19" s="386" t="n">
        <f aca="false">CB19/$CB$7</f>
        <v>0.0361389937197547</v>
      </c>
      <c r="CD19" s="388" t="n">
        <f aca="false">CC19^$X$4</f>
        <v>0.0029954225663464</v>
      </c>
      <c r="CE19" s="383" t="n">
        <v>4</v>
      </c>
      <c r="CF19" s="384" t="n">
        <v>3</v>
      </c>
      <c r="CG19" s="384" t="n">
        <v>3</v>
      </c>
      <c r="CH19" s="384" t="n">
        <v>4</v>
      </c>
      <c r="CI19" s="384" t="n">
        <v>4</v>
      </c>
      <c r="CJ19" s="384" t="n">
        <v>2</v>
      </c>
      <c r="CK19" s="384" t="n">
        <v>3</v>
      </c>
      <c r="CL19" s="384" t="n">
        <v>3</v>
      </c>
      <c r="CM19" s="384" t="n">
        <v>4</v>
      </c>
      <c r="CN19" s="384" t="n">
        <v>4</v>
      </c>
      <c r="CO19" s="384" t="n">
        <v>3</v>
      </c>
      <c r="CP19" s="384" t="n">
        <v>5</v>
      </c>
      <c r="CQ19" s="384" t="n">
        <v>5</v>
      </c>
      <c r="CR19" s="384" t="n">
        <v>2</v>
      </c>
      <c r="CS19" s="384" t="n">
        <v>3</v>
      </c>
      <c r="CT19" s="384" t="n">
        <v>3</v>
      </c>
      <c r="CU19" s="384" t="n">
        <v>3</v>
      </c>
      <c r="CV19" s="384" t="n">
        <v>3</v>
      </c>
      <c r="CW19" s="384" t="n">
        <v>3</v>
      </c>
      <c r="CX19" s="384" t="n">
        <v>3</v>
      </c>
      <c r="CY19" s="384" t="n">
        <v>3</v>
      </c>
      <c r="CZ19" s="385" t="n">
        <v>3</v>
      </c>
      <c r="DA19" s="386"/>
      <c r="DB19" s="383"/>
      <c r="DC19" s="384"/>
      <c r="DD19" s="384"/>
      <c r="DE19" s="384"/>
      <c r="DF19" s="384"/>
      <c r="DG19" s="384"/>
      <c r="DH19" s="384"/>
      <c r="DI19" s="384"/>
      <c r="DJ19" s="384"/>
      <c r="DK19" s="384"/>
      <c r="DL19" s="384"/>
      <c r="DM19" s="384"/>
      <c r="DN19" s="384"/>
      <c r="DO19" s="384"/>
      <c r="DP19" s="384"/>
      <c r="DQ19" s="384"/>
      <c r="DR19" s="384"/>
      <c r="DS19" s="384"/>
      <c r="DT19" s="384"/>
      <c r="DU19" s="384"/>
      <c r="DV19" s="384"/>
      <c r="DW19" s="384"/>
    </row>
    <row r="20" customFormat="false" ht="15" hidden="false" customHeight="false" outlineLevel="0" collapsed="false">
      <c r="A20" s="39" t="s">
        <v>569</v>
      </c>
      <c r="B20" s="39" t="s">
        <v>38</v>
      </c>
      <c r="C20" s="372"/>
      <c r="D20" s="39" t="s">
        <v>616</v>
      </c>
      <c r="E20" s="39"/>
      <c r="F20" s="39" t="str">
        <f aca="false">INDEX('Unique Asset List'!$D$4:$D$59,MATCH(B20,_CompoundList,0))</f>
        <v>Ph2a</v>
      </c>
      <c r="G20" s="373" t="n">
        <v>0</v>
      </c>
      <c r="H20" s="39" t="n">
        <v>2018</v>
      </c>
      <c r="I20" s="39" t="n">
        <v>6</v>
      </c>
      <c r="J20" s="374" t="n">
        <f aca="false">INDEX(PTRS!$D$6:$D$12,MATCH('1'!$F20,PTRS!$B$6:$B$12,0))</f>
        <v>0.1638</v>
      </c>
      <c r="K20" s="186" t="n">
        <f aca="false">INDEX('Unique Asset List'!$I$4:$R$76,MATCH($B20,'Unique Asset List'!$B$4:$B$76,0),MATCH(K$8,'Unique Asset List'!$I$3:$R$3,0))</f>
        <v>0</v>
      </c>
      <c r="L20" s="186" t="n">
        <f aca="false">INDEX('Unique Asset List'!$I$4:$R$76,MATCH($B20,'Unique Asset List'!$B$4:$B$76,0),MATCH(L$8,'Unique Asset List'!$I$3:$R$3,0))</f>
        <v>0</v>
      </c>
      <c r="M20" s="374" t="n">
        <f aca="false">J20/3</f>
        <v>0.0546</v>
      </c>
      <c r="N20" s="186" t="n">
        <f aca="false">INDEX('Unique Asset List'!$I$4:$R$76,MATCH($B20,'Unique Asset List'!$B$4:$B$76,0),MATCH(N$8,'Unique Asset List'!$I$3:$R$3,0))</f>
        <v>0.1638</v>
      </c>
      <c r="O20" s="186" t="n">
        <f aca="false">INDEX('Unique Asset List'!$I$4:$R$76,MATCH($B20,'Unique Asset List'!$B$4:$B$76,0),MATCH(O$8,'Unique Asset List'!$I$3:$R$3,0))</f>
        <v>0.1638</v>
      </c>
      <c r="P20" s="186" t="n">
        <f aca="false">INDEX('Unique Asset List'!$I$4:$R$76,MATCH($B20,'Unique Asset List'!$B$4:$B$76,0),MATCH(P$8,'Unique Asset List'!$I$3:$R$3,0))</f>
        <v>0.1638</v>
      </c>
      <c r="Q20" s="186" t="n">
        <f aca="false">INDEX('Unique Asset List'!$I$4:$R$76,MATCH($B20,'Unique Asset List'!$B$4:$B$76,0),MATCH(Q$8,'Unique Asset List'!$I$3:$R$3,0))</f>
        <v>0.1638</v>
      </c>
      <c r="R20" s="186" t="n">
        <f aca="false">INDEX('Unique Asset List'!$I$4:$R$76,MATCH($B20,'Unique Asset List'!$B$4:$B$76,0),MATCH(R$8,'Unique Asset List'!$I$3:$R$3,0))</f>
        <v>0.1638</v>
      </c>
      <c r="S20" s="186" t="n">
        <f aca="false">INDEX('Unique Asset List'!$I$4:$R$76,MATCH($B20,'Unique Asset List'!$B$4:$B$76,0),MATCH(S$8,'Unique Asset List'!$I$3:$R$3,0))</f>
        <v>1</v>
      </c>
      <c r="T20" s="186"/>
      <c r="U20" s="186" t="n">
        <f aca="false">CA20/$CA$7</f>
        <v>0.881085616526778</v>
      </c>
      <c r="V20" s="186" t="n">
        <v>1</v>
      </c>
      <c r="W20" s="39" t="s">
        <v>570</v>
      </c>
      <c r="X20" s="39" t="n">
        <f aca="false">INDEX('Unique Asset List'!$AC$4:$AI$76,MATCH('1'!$B20,'Unique Asset List'!$B$4:$B$76,0),MATCH('1'!$C$1,'Unique Asset List'!$AC$3:$AI$3,0))</f>
        <v>2023</v>
      </c>
      <c r="Y20" s="39" t="n">
        <f aca="false">INDEX('Unique Asset List'!$AJ$4:$AP$76,MATCH('1'!$B20,'Unique Asset List'!$B$4:$B$76,0),MATCH('1'!$C$1,'Unique Asset List'!$AJ$3:$AP$3,0))</f>
        <v>10</v>
      </c>
      <c r="Z20" s="39" t="n">
        <f aca="false">INDEX('Unique Asset List'!$AX$4:$BD$76,MATCH('1'!$B20,'Unique Asset List'!$B$4:$B$76,0),MATCH('1'!$C$1,'Unique Asset List'!$AX$3:$BD$3,0))</f>
        <v>2033</v>
      </c>
      <c r="AA20" s="39" t="n">
        <f aca="false">INDEX('Unique Asset List'!$BE$4:$BK$76,MATCH('1'!$B20,'Unique Asset List'!$B$4:$B$76,0),MATCH('1'!$C$1,'Unique Asset List'!$BE$3:$BK$3,0))</f>
        <v>7</v>
      </c>
      <c r="AB20" s="375" t="n">
        <f aca="false">SUMPRODUCT($BE20:$BL20,$BE$7:$BL$7)</f>
        <v>1.892254</v>
      </c>
      <c r="AC20" s="375" t="n">
        <f aca="false">SUMPRODUCT($BM20:$BS20,$BK$7:$BQ$7)</f>
        <v>0.956967</v>
      </c>
      <c r="AD20" s="375" t="n">
        <f aca="false">SUMPRODUCT($BT20:$BW20,$BR$7:$BU$7)</f>
        <v>0.45913097664</v>
      </c>
      <c r="AE20" s="376" t="n">
        <f aca="false">INDEX('Unique Asset List'!$CN$4:$CT$76,MATCH('1'!$B20,'Unique Asset List'!$B$4:$B$76,0),MATCH('1'!$C$1,'Unique Asset List'!$CN$3:$CT$3,0))</f>
        <v>0.22</v>
      </c>
      <c r="AF20" s="376" t="n">
        <f aca="false">INDEX('Unique Asset List'!$CU$4:$DA$76,MATCH('1'!$B20,'Unique Asset List'!$B$4:$B$76,0),MATCH('1'!$C$1,'Unique Asset List'!$CU$3:$DA$3,0))</f>
        <v>0.28</v>
      </c>
      <c r="AG20" s="376" t="n">
        <f aca="false">INDEX('Unique Asset List'!$BZ$4:$CF$76,MATCH('1'!$B20,'Unique Asset List'!$B$4:$B$76,0),MATCH('1'!$C$1,'Unique Asset List'!$BZ$3:$CF$3,0))</f>
        <v>0.22</v>
      </c>
      <c r="AH20" s="376" t="n">
        <f aca="false">INDEX('Unique Asset List'!$CG$4:$CM$76,MATCH('1'!$B20,'Unique Asset List'!$B$4:$B$76,0),MATCH('1'!$C$1,'Unique Asset List'!$CG$3:$CM$3,0))</f>
        <v>0.28</v>
      </c>
      <c r="AI20" s="377" t="n">
        <v>0.973049497851766</v>
      </c>
      <c r="AJ20" s="376" t="n">
        <f aca="false">INDEX('Unique Asset List'!$BL$4:$BR$76,MATCH('1'!$B20,'Unique Asset List'!$B$4:$B$76,0),MATCH('1'!$C$1,'Unique Asset List'!$BL$3:$BR$3,0))</f>
        <v>1.22671925413217</v>
      </c>
      <c r="AK20" s="376" t="n">
        <f aca="false">INDEX('Unique Asset List'!$BS$4:$BY$76,MATCH('1'!$B20,'Unique Asset List'!$B$4:$B$76,0),MATCH('1'!$C$1,'Unique Asset List'!$BS$3:$BY$3,0))</f>
        <v>11.9843882768785</v>
      </c>
      <c r="AL20" s="189" t="n">
        <v>160</v>
      </c>
      <c r="AM20" s="378" t="n">
        <f aca="false">INDEX(Simulation!$B$6:$H$6,MATCH($A20,Simulation!$B$1:$H$1,0))*(1+AN20)^((DATE(X20,Y20,15)-DATE(2017,1,15))/365.5)</f>
        <v>18.9151975400953</v>
      </c>
      <c r="AN20" s="379" t="n">
        <v>0.035</v>
      </c>
      <c r="AO20" s="380" t="n">
        <v>60</v>
      </c>
      <c r="AP20" s="377" t="n">
        <v>0.8</v>
      </c>
      <c r="AQ20" s="379" t="n">
        <v>-0.02</v>
      </c>
      <c r="AR20" s="377" t="n">
        <v>0.5</v>
      </c>
      <c r="AS20" s="381" t="n">
        <v>1</v>
      </c>
      <c r="AT20" s="382" t="n">
        <f aca="false">INDEX('Unique Asset List'!S$4:S$76,MATCH($B20,_CompoundList,0))</f>
        <v>0</v>
      </c>
      <c r="AU20" s="382" t="n">
        <f aca="false">INDEX('Unique Asset List'!T$4:T$76,MATCH($B20,_CompoundList,0))</f>
        <v>0</v>
      </c>
      <c r="AV20" s="382" t="n">
        <f aca="false">INDEX('Unique Asset List'!U$4:U$76,MATCH($B20,_CompoundList,0))</f>
        <v>0</v>
      </c>
      <c r="AW20" s="382" t="n">
        <f aca="false">INDEX('Unique Asset List'!V$4:V$76,MATCH($B20,_CompoundList,0))</f>
        <v>0</v>
      </c>
      <c r="AX20" s="382" t="n">
        <f aca="false">INDEX('Unique Asset List'!W$4:W$76,MATCH($B20,_CompoundList,0))</f>
        <v>0</v>
      </c>
      <c r="AY20" s="382" t="n">
        <f aca="false">INDEX('Unique Asset List'!X$4:X$76,MATCH($B20,_CompoundList,0))</f>
        <v>0</v>
      </c>
      <c r="AZ20" s="382" t="n">
        <f aca="false">INDEX('Unique Asset List'!Y$4:Y$76,MATCH($B20,_CompoundList,0))</f>
        <v>0</v>
      </c>
      <c r="BA20" s="382" t="n">
        <f aca="false">INDEX('Unique Asset List'!Z$4:Z$76,MATCH($B20,_CompoundList,0))</f>
        <v>1</v>
      </c>
      <c r="BB20" s="382" t="n">
        <f aca="false">INDEX('Unique Asset List'!AA$4:AA$76,MATCH($B20,_CompoundList,0))</f>
        <v>1</v>
      </c>
      <c r="BC20" s="382" t="n">
        <f aca="false">INDEX('Unique Asset List'!AB$4:AB$76,MATCH($B20,_CompoundList,0))</f>
        <v>0</v>
      </c>
      <c r="BD20" s="382" t="n">
        <f aca="false">INDEX('Unique Asset List'!$A$4:$A$76,MATCH(B20,'Unique Asset List'!$B$4:$B$76,0))</f>
        <v>36</v>
      </c>
      <c r="BE20" s="383" t="n">
        <f aca="false">IF($C$5="ON",CE20,MYRATING(_E1,$B20,Efficacy!$F$1))</f>
        <v>3</v>
      </c>
      <c r="BF20" s="384" t="n">
        <f aca="false">IF($C$5="ON",CF20,MYRATING(_E2,$B20,Efficacy!$F$1))</f>
        <v>3</v>
      </c>
      <c r="BG20" s="384" t="n">
        <f aca="false">IF($C$5="ON",CG20,MYRATING(_E3,$B20,Efficacy!$F$1))</f>
        <v>3</v>
      </c>
      <c r="BH20" s="384" t="n">
        <f aca="false">IF($C$5="ON",CH20,MYRATING(_E4,$B20,Efficacy!$F$1))</f>
        <v>4</v>
      </c>
      <c r="BI20" s="384" t="n">
        <f aca="false">IF($C$5="ON",CI20,MYRATING(_E5,$B20,Efficacy!$F$1))</f>
        <v>3</v>
      </c>
      <c r="BJ20" s="384" t="n">
        <f aca="false">IF($C$5="ON",CJ20,MYRATING(_E6,$B20,Efficacy!$F$1))</f>
        <v>3</v>
      </c>
      <c r="BK20" s="384" t="n">
        <f aca="false">IF($C$5="ON",CK20,MYRATING(_E7,$B20,Efficacy!$F$1))</f>
        <v>3</v>
      </c>
      <c r="BL20" s="384" t="n">
        <f aca="false">IF($C$5="ON",CL20,MYRATING(_E8,$B20,Efficacy!$F$1))</f>
        <v>5</v>
      </c>
      <c r="BM20" s="384" t="n">
        <f aca="false">IF($C$5="ON",CM20,MYRATING(_S1,$B20,Efficacy!$F$1))</f>
        <v>4</v>
      </c>
      <c r="BN20" s="384" t="n">
        <f aca="false">IF($C$5="ON",CN20,MYRATING(_S2,$B20,Efficacy!$F$1))</f>
        <v>3</v>
      </c>
      <c r="BO20" s="384" t="n">
        <f aca="false">IF($C$5="ON",CO20,MYRATING(_S3,$B20,Efficacy!$F$1))</f>
        <v>3</v>
      </c>
      <c r="BP20" s="384" t="n">
        <f aca="false">IF($C$5="ON",CP20,MYRATING(_S4,$B20,Efficacy!$F$1))</f>
        <v>3</v>
      </c>
      <c r="BQ20" s="384" t="n">
        <f aca="false">IF($C$5="ON",CQ20,MYRATING(_S5,$B20,Efficacy!$F$1))</f>
        <v>5</v>
      </c>
      <c r="BR20" s="384" t="n">
        <f aca="false">IF($C$5="ON",CR20,MYRATING(_S6,$B20,Efficacy!$F$1))</f>
        <v>2</v>
      </c>
      <c r="BS20" s="384" t="n">
        <f aca="false">IF($C$5="ON",CS20,MYRATING(_S7,$B20,Efficacy!$F$1))</f>
        <v>3</v>
      </c>
      <c r="BT20" s="384" t="n">
        <f aca="false">IF($C$5="ON",CT20,MYRATING(_D1,$B20,Efficacy!$F$1))</f>
        <v>3</v>
      </c>
      <c r="BU20" s="384" t="n">
        <f aca="false">IF($C$5="ON",CU20,MYRATING(_D2,$B20,Efficacy!$F$1))</f>
        <v>3</v>
      </c>
      <c r="BV20" s="384" t="n">
        <f aca="false">IF($C$5="ON",CV20,MYRATING(_D3,$B20,Efficacy!$F$1))</f>
        <v>3</v>
      </c>
      <c r="BW20" s="384" t="n">
        <f aca="false">IF($C$5="ON",CW20,MYRATING(_D4,$B20,Efficacy!$F$1))</f>
        <v>3</v>
      </c>
      <c r="BX20" s="384" t="n">
        <f aca="false">IF($C$5="ON",CX20,MYRATING(_B1,$B20,Barrier!$F$2))</f>
        <v>3</v>
      </c>
      <c r="BY20" s="384" t="n">
        <f aca="false">IF($C$5="ON",CY20,MYRATING(_B2,$B20,Barrier!$F$2))</f>
        <v>3</v>
      </c>
      <c r="BZ20" s="385" t="n">
        <f aca="false">IF($C$5="ON",CZ20,MYRATING(_B3,$B20,Barrier!$F$2))</f>
        <v>3</v>
      </c>
      <c r="CA20" s="386" t="n">
        <f aca="false">IF(C20="",CD20/$CD$7,0)</f>
        <v>0.0366653529372584</v>
      </c>
      <c r="CB20" s="387" t="n">
        <f aca="false">SUMPRODUCT($BX20:$BZ20,$BV$7:$BX$7)</f>
        <v>0.86180622336</v>
      </c>
      <c r="CC20" s="386" t="n">
        <f aca="false">CB20/$CB$7</f>
        <v>0.0361389937197547</v>
      </c>
      <c r="CD20" s="388" t="n">
        <f aca="false">CC20^$X$4</f>
        <v>0.0029954225663464</v>
      </c>
      <c r="CE20" s="383" t="n">
        <v>3</v>
      </c>
      <c r="CF20" s="384" t="n">
        <v>3</v>
      </c>
      <c r="CG20" s="384" t="n">
        <v>3</v>
      </c>
      <c r="CH20" s="384" t="n">
        <v>4</v>
      </c>
      <c r="CI20" s="384" t="n">
        <v>3</v>
      </c>
      <c r="CJ20" s="384" t="n">
        <v>3</v>
      </c>
      <c r="CK20" s="384" t="n">
        <v>3</v>
      </c>
      <c r="CL20" s="384" t="n">
        <v>5</v>
      </c>
      <c r="CM20" s="384" t="n">
        <v>4</v>
      </c>
      <c r="CN20" s="384" t="n">
        <v>3</v>
      </c>
      <c r="CO20" s="384" t="n">
        <v>3</v>
      </c>
      <c r="CP20" s="384" t="n">
        <v>3</v>
      </c>
      <c r="CQ20" s="384" t="n">
        <v>5</v>
      </c>
      <c r="CR20" s="384" t="n">
        <v>2</v>
      </c>
      <c r="CS20" s="384" t="n">
        <v>3</v>
      </c>
      <c r="CT20" s="384" t="n">
        <v>3</v>
      </c>
      <c r="CU20" s="384" t="n">
        <v>3</v>
      </c>
      <c r="CV20" s="384" t="n">
        <v>3</v>
      </c>
      <c r="CW20" s="384" t="n">
        <v>3</v>
      </c>
      <c r="CX20" s="384" t="n">
        <v>3</v>
      </c>
      <c r="CY20" s="384" t="n">
        <v>3</v>
      </c>
      <c r="CZ20" s="385" t="n">
        <v>3</v>
      </c>
      <c r="DA20" s="386"/>
      <c r="DB20" s="383"/>
      <c r="DC20" s="384"/>
      <c r="DD20" s="384"/>
      <c r="DE20" s="384"/>
      <c r="DF20" s="384"/>
      <c r="DG20" s="384"/>
      <c r="DH20" s="384"/>
      <c r="DI20" s="384"/>
      <c r="DJ20" s="384"/>
      <c r="DK20" s="384"/>
      <c r="DL20" s="384"/>
      <c r="DM20" s="384"/>
      <c r="DN20" s="384"/>
      <c r="DO20" s="384"/>
      <c r="DP20" s="384"/>
      <c r="DQ20" s="384"/>
      <c r="DR20" s="384"/>
      <c r="DS20" s="384"/>
      <c r="DT20" s="384"/>
      <c r="DU20" s="384"/>
      <c r="DV20" s="384"/>
      <c r="DW20" s="384"/>
    </row>
    <row r="21" customFormat="false" ht="15" hidden="false" customHeight="false" outlineLevel="0" collapsed="false">
      <c r="A21" s="39" t="s">
        <v>569</v>
      </c>
      <c r="B21" s="39" t="s">
        <v>40</v>
      </c>
      <c r="C21" s="372"/>
      <c r="D21" s="39" t="s">
        <v>577</v>
      </c>
      <c r="E21" s="39"/>
      <c r="F21" s="39" t="str">
        <f aca="false">INDEX('Unique Asset List'!$D$4:$D$59,MATCH(B21,_CompoundList,0))</f>
        <v>Ph3</v>
      </c>
      <c r="G21" s="373" t="n">
        <v>0</v>
      </c>
      <c r="H21" s="39" t="n">
        <v>2018</v>
      </c>
      <c r="I21" s="39" t="n">
        <v>6</v>
      </c>
      <c r="J21" s="374" t="n">
        <f aca="false">INDEX(PTRS!$D$6:$D$12,MATCH('1'!$F21,PTRS!$B$6:$B$12,0))</f>
        <v>0.585</v>
      </c>
      <c r="K21" s="186" t="n">
        <f aca="false">INDEX('Unique Asset List'!$I$4:$R$76,MATCH($B21,'Unique Asset List'!$B$4:$B$76,0),MATCH(K$8,'Unique Asset List'!$I$3:$R$3,0))</f>
        <v>0</v>
      </c>
      <c r="L21" s="186" t="n">
        <f aca="false">INDEX('Unique Asset List'!$I$4:$R$76,MATCH($B21,'Unique Asset List'!$B$4:$B$76,0),MATCH(L$8,'Unique Asset List'!$I$3:$R$3,0))</f>
        <v>1</v>
      </c>
      <c r="M21" s="186" t="n">
        <v>0.4</v>
      </c>
      <c r="N21" s="186" t="n">
        <f aca="false">INDEX('Unique Asset List'!$I$4:$R$76,MATCH($B21,'Unique Asset List'!$B$4:$B$76,0),MATCH(N$8,'Unique Asset List'!$I$3:$R$3,0))</f>
        <v>0.4</v>
      </c>
      <c r="O21" s="186" t="n">
        <f aca="false">INDEX('Unique Asset List'!$I$4:$R$76,MATCH($B21,'Unique Asset List'!$B$4:$B$76,0),MATCH(O$8,'Unique Asset List'!$I$3:$R$3,0))</f>
        <v>0</v>
      </c>
      <c r="P21" s="186" t="n">
        <f aca="false">INDEX('Unique Asset List'!$I$4:$R$76,MATCH($B21,'Unique Asset List'!$B$4:$B$76,0),MATCH(P$8,'Unique Asset List'!$I$3:$R$3,0))</f>
        <v>1</v>
      </c>
      <c r="Q21" s="186" t="n">
        <f aca="false">INDEX('Unique Asset List'!$I$4:$R$76,MATCH($B21,'Unique Asset List'!$B$4:$B$76,0),MATCH(Q$8,'Unique Asset List'!$I$3:$R$3,0))</f>
        <v>0</v>
      </c>
      <c r="R21" s="186" t="n">
        <f aca="false">INDEX('Unique Asset List'!$I$4:$R$76,MATCH($B21,'Unique Asset List'!$B$4:$B$76,0),MATCH(R$8,'Unique Asset List'!$I$3:$R$3,0))</f>
        <v>1</v>
      </c>
      <c r="S21" s="186" t="n">
        <f aca="false">INDEX('Unique Asset List'!$I$4:$R$76,MATCH($B21,'Unique Asset List'!$B$4:$B$76,0),MATCH(S$8,'Unique Asset List'!$I$3:$R$3,0))</f>
        <v>0</v>
      </c>
      <c r="T21" s="186"/>
      <c r="U21" s="186" t="n">
        <f aca="false">CA21/$CA$7</f>
        <v>0.476939405492796</v>
      </c>
      <c r="V21" s="186" t="n">
        <v>1</v>
      </c>
      <c r="W21" s="39" t="s">
        <v>603</v>
      </c>
      <c r="X21" s="39" t="n">
        <f aca="false">INDEX('Unique Asset List'!$AC$4:$AI$76,MATCH('1'!$B21,'Unique Asset List'!$B$4:$B$76,0),MATCH('1'!$C$1,'Unique Asset List'!$AC$3:$AI$3,0))</f>
        <v>2024</v>
      </c>
      <c r="Y21" s="39" t="n">
        <f aca="false">INDEX('Unique Asset List'!$AJ$4:$AP$76,MATCH('1'!$B21,'Unique Asset List'!$B$4:$B$76,0),MATCH('1'!$C$1,'Unique Asset List'!$AJ$3:$AP$3,0))</f>
        <v>2</v>
      </c>
      <c r="Z21" s="39" t="n">
        <f aca="false">INDEX('Unique Asset List'!$AX$4:$BD$76,MATCH('1'!$B21,'Unique Asset List'!$B$4:$B$76,0),MATCH('1'!$C$1,'Unique Asset List'!$AX$3:$BD$3,0))</f>
        <v>2035</v>
      </c>
      <c r="AA21" s="39" t="n">
        <f aca="false">INDEX('Unique Asset List'!$BE$4:$BK$76,MATCH('1'!$B21,'Unique Asset List'!$B$4:$B$76,0),MATCH('1'!$C$1,'Unique Asset List'!$BE$3:$BK$3,0))</f>
        <v>10</v>
      </c>
      <c r="AB21" s="375" t="n">
        <f aca="false">SUMPRODUCT($BE21:$BL21,$BE$7:$BL$7)</f>
        <v>2.1511674</v>
      </c>
      <c r="AC21" s="375" t="n">
        <f aca="false">SUMPRODUCT($BM21:$BS21,$BK$7:$BQ$7)</f>
        <v>1.1041772</v>
      </c>
      <c r="AD21" s="375" t="n">
        <f aca="false">SUMPRODUCT($BT21:$BW21,$BR$7:$BU$7)</f>
        <v>0.45913097664</v>
      </c>
      <c r="AE21" s="376" t="n">
        <f aca="false">INDEX('Unique Asset List'!$CN$4:$CT$76,MATCH('1'!$B21,'Unique Asset List'!$B$4:$B$76,0),MATCH('1'!$C$1,'Unique Asset List'!$CN$3:$CT$3,0))</f>
        <v>0.15</v>
      </c>
      <c r="AF21" s="376" t="n">
        <f aca="false">INDEX('Unique Asset List'!$CU$4:$DA$76,MATCH('1'!$B21,'Unique Asset List'!$B$4:$B$76,0),MATCH('1'!$C$1,'Unique Asset List'!$CU$3:$DA$3,0))</f>
        <v>0.35</v>
      </c>
      <c r="AG21" s="376" t="n">
        <f aca="false">INDEX('Unique Asset List'!$BZ$4:$CF$76,MATCH('1'!$B21,'Unique Asset List'!$B$4:$B$76,0),MATCH('1'!$C$1,'Unique Asset List'!$BZ$3:$CF$3,0))</f>
        <v>0.15</v>
      </c>
      <c r="AH21" s="376" t="n">
        <f aca="false">INDEX('Unique Asset List'!$CG$4:$CM$76,MATCH('1'!$B21,'Unique Asset List'!$B$4:$B$76,0),MATCH('1'!$C$1,'Unique Asset List'!$CG$3:$CM$3,0))</f>
        <v>0.35</v>
      </c>
      <c r="AI21" s="377" t="n">
        <v>0.973049497851766</v>
      </c>
      <c r="AJ21" s="376" t="n">
        <f aca="false">INDEX('Unique Asset List'!$BL$4:$BR$76,MATCH('1'!$B21,'Unique Asset List'!$B$4:$B$76,0),MATCH('1'!$C$1,'Unique Asset List'!$BL$3:$BR$3,0))</f>
        <v>1.22671925413217</v>
      </c>
      <c r="AK21" s="376" t="n">
        <f aca="false">INDEX('Unique Asset List'!$BS$4:$BY$76,MATCH('1'!$B21,'Unique Asset List'!$B$4:$B$76,0),MATCH('1'!$C$1,'Unique Asset List'!$BS$3:$BY$3,0))</f>
        <v>11.9843882768785</v>
      </c>
      <c r="AL21" s="189" t="n">
        <v>160</v>
      </c>
      <c r="AM21" s="378" t="n">
        <f aca="false">INDEX(Simulation!$B$6:$H$6,MATCH($A21,Simulation!$B$1:$H$1,0))*(1+AN21)^((DATE(X21,Y21,15)-DATE(2017,1,15))/365.5)</f>
        <v>19.1354503175941</v>
      </c>
      <c r="AN21" s="379" t="n">
        <v>0.035</v>
      </c>
      <c r="AO21" s="380" t="n">
        <v>60</v>
      </c>
      <c r="AP21" s="377" t="n">
        <v>0.8</v>
      </c>
      <c r="AQ21" s="379" t="n">
        <v>-0.02</v>
      </c>
      <c r="AR21" s="377" t="n">
        <v>0.5</v>
      </c>
      <c r="AS21" s="381" t="n">
        <v>1</v>
      </c>
      <c r="AT21" s="382" t="n">
        <f aca="false">INDEX('Unique Asset List'!S$4:S$76,MATCH($B21,_CompoundList,0))</f>
        <v>0</v>
      </c>
      <c r="AU21" s="382" t="n">
        <f aca="false">INDEX('Unique Asset List'!T$4:T$76,MATCH($B21,_CompoundList,0))</f>
        <v>1</v>
      </c>
      <c r="AV21" s="382" t="n">
        <f aca="false">INDEX('Unique Asset List'!U$4:U$76,MATCH($B21,_CompoundList,0))</f>
        <v>0</v>
      </c>
      <c r="AW21" s="382" t="n">
        <f aca="false">INDEX('Unique Asset List'!V$4:V$76,MATCH($B21,_CompoundList,0))</f>
        <v>1</v>
      </c>
      <c r="AX21" s="382" t="n">
        <f aca="false">INDEX('Unique Asset List'!W$4:W$76,MATCH($B21,_CompoundList,0))</f>
        <v>0</v>
      </c>
      <c r="AY21" s="382" t="n">
        <f aca="false">INDEX('Unique Asset List'!X$4:X$76,MATCH($B21,_CompoundList,0))</f>
        <v>1</v>
      </c>
      <c r="AZ21" s="382" t="n">
        <f aca="false">INDEX('Unique Asset List'!Y$4:Y$76,MATCH($B21,_CompoundList,0))</f>
        <v>0</v>
      </c>
      <c r="BA21" s="382" t="n">
        <f aca="false">INDEX('Unique Asset List'!Z$4:Z$76,MATCH($B21,_CompoundList,0))</f>
        <v>0</v>
      </c>
      <c r="BB21" s="382" t="n">
        <f aca="false">INDEX('Unique Asset List'!AA$4:AA$76,MATCH($B21,_CompoundList,0))</f>
        <v>0</v>
      </c>
      <c r="BC21" s="382" t="n">
        <f aca="false">INDEX('Unique Asset List'!AB$4:AB$76,MATCH($B21,_CompoundList,0))</f>
        <v>1</v>
      </c>
      <c r="BD21" s="382" t="n">
        <f aca="false">INDEX('Unique Asset List'!$A$4:$A$76,MATCH(B21,'Unique Asset List'!$B$4:$B$76,0))</f>
        <v>39</v>
      </c>
      <c r="BE21" s="383" t="n">
        <f aca="false">IF($C$5="ON",CE21,MYRATING(_E1,$B21,Efficacy!$F$1))</f>
        <v>4</v>
      </c>
      <c r="BF21" s="384" t="n">
        <f aca="false">IF($C$5="ON",CF21,MYRATING(_E2,$B21,Efficacy!$F$1))</f>
        <v>4</v>
      </c>
      <c r="BG21" s="384" t="n">
        <f aca="false">IF($C$5="ON",CG21,MYRATING(_E3,$B21,Efficacy!$F$1))</f>
        <v>4</v>
      </c>
      <c r="BH21" s="384" t="n">
        <f aca="false">IF($C$5="ON",CH21,MYRATING(_E4,$B21,Efficacy!$F$1))</f>
        <v>4</v>
      </c>
      <c r="BI21" s="384" t="n">
        <f aca="false">IF($C$5="ON",CI21,MYRATING(_E5,$B21,Efficacy!$F$1))</f>
        <v>5</v>
      </c>
      <c r="BJ21" s="384" t="n">
        <f aca="false">IF($C$5="ON",CJ21,MYRATING(_E6,$B21,Efficacy!$F$1))</f>
        <v>3</v>
      </c>
      <c r="BK21" s="384" t="n">
        <f aca="false">IF($C$5="ON",CK21,MYRATING(_E7,$B21,Efficacy!$F$1))</f>
        <v>3</v>
      </c>
      <c r="BL21" s="384" t="n">
        <f aca="false">IF($C$5="ON",CL21,MYRATING(_E8,$B21,Efficacy!$F$1))</f>
        <v>3</v>
      </c>
      <c r="BM21" s="384" t="n">
        <f aca="false">IF($C$5="ON",CM21,MYRATING(_S1,$B21,Efficacy!$F$1))</f>
        <v>4</v>
      </c>
      <c r="BN21" s="384" t="n">
        <f aca="false">IF($C$5="ON",CN21,MYRATING(_S2,$B21,Efficacy!$F$1))</f>
        <v>4</v>
      </c>
      <c r="BO21" s="384" t="n">
        <f aca="false">IF($C$5="ON",CO21,MYRATING(_S3,$B21,Efficacy!$F$1))</f>
        <v>4</v>
      </c>
      <c r="BP21" s="384" t="n">
        <f aca="false">IF($C$5="ON",CP21,MYRATING(_S4,$B21,Efficacy!$F$1))</f>
        <v>3</v>
      </c>
      <c r="BQ21" s="384" t="n">
        <f aca="false">IF($C$5="ON",CQ21,MYRATING(_S5,$B21,Efficacy!$F$1))</f>
        <v>5</v>
      </c>
      <c r="BR21" s="384" t="n">
        <f aca="false">IF($C$5="ON",CR21,MYRATING(_S6,$B21,Efficacy!$F$1))</f>
        <v>4</v>
      </c>
      <c r="BS21" s="384" t="n">
        <f aca="false">IF($C$5="ON",CS21,MYRATING(_S7,$B21,Efficacy!$F$1))</f>
        <v>2</v>
      </c>
      <c r="BT21" s="384" t="n">
        <f aca="false">IF($C$5="ON",CT21,MYRATING(_D1,$B21,Efficacy!$F$1))</f>
        <v>3</v>
      </c>
      <c r="BU21" s="384" t="n">
        <f aca="false">IF($C$5="ON",CU21,MYRATING(_D2,$B21,Efficacy!$F$1))</f>
        <v>3</v>
      </c>
      <c r="BV21" s="384" t="n">
        <f aca="false">IF($C$5="ON",CV21,MYRATING(_D3,$B21,Efficacy!$F$1))</f>
        <v>3</v>
      </c>
      <c r="BW21" s="384" t="n">
        <f aca="false">IF($C$5="ON",CW21,MYRATING(_D4,$B21,Efficacy!$F$1))</f>
        <v>3</v>
      </c>
      <c r="BX21" s="384" t="n">
        <f aca="false">IF($C$5="ON",CX21,MYRATING(_B1,$B21,Barrier!$F$2))</f>
        <v>3</v>
      </c>
      <c r="BY21" s="384" t="n">
        <f aca="false">IF($C$5="ON",CY21,MYRATING(_B2,$B21,Barrier!$F$2))</f>
        <v>2</v>
      </c>
      <c r="BZ21" s="385" t="n">
        <f aca="false">IF($C$5="ON",CZ21,MYRATING(_B3,$B21,Barrier!$F$2))</f>
        <v>2</v>
      </c>
      <c r="CA21" s="386" t="n">
        <f aca="false">IF(C21="",CD21/$CD$7,0)</f>
        <v>0.0198472785210291</v>
      </c>
      <c r="CB21" s="387" t="n">
        <f aca="false">SUMPRODUCT($BX21:$BZ21,$BV$7:$BX$7)</f>
        <v>0.60686562336</v>
      </c>
      <c r="CC21" s="386" t="n">
        <f aca="false">CB21/$CB$7</f>
        <v>0.0254483111828037</v>
      </c>
      <c r="CD21" s="388" t="n">
        <f aca="false">CC21^$X$4</f>
        <v>0.00162144862110519</v>
      </c>
      <c r="CE21" s="383" t="n">
        <v>4</v>
      </c>
      <c r="CF21" s="384" t="n">
        <v>4</v>
      </c>
      <c r="CG21" s="384" t="n">
        <v>4</v>
      </c>
      <c r="CH21" s="384" t="n">
        <v>4</v>
      </c>
      <c r="CI21" s="384" t="n">
        <v>5</v>
      </c>
      <c r="CJ21" s="384" t="n">
        <v>3</v>
      </c>
      <c r="CK21" s="384" t="n">
        <v>3</v>
      </c>
      <c r="CL21" s="384" t="n">
        <v>3</v>
      </c>
      <c r="CM21" s="384" t="n">
        <v>4</v>
      </c>
      <c r="CN21" s="384" t="n">
        <v>4</v>
      </c>
      <c r="CO21" s="384" t="n">
        <v>4</v>
      </c>
      <c r="CP21" s="384" t="n">
        <v>4</v>
      </c>
      <c r="CQ21" s="384" t="n">
        <v>5</v>
      </c>
      <c r="CR21" s="384" t="n">
        <v>4</v>
      </c>
      <c r="CS21" s="384" t="n">
        <v>3</v>
      </c>
      <c r="CT21" s="384" t="n">
        <v>3</v>
      </c>
      <c r="CU21" s="384" t="n">
        <v>3</v>
      </c>
      <c r="CV21" s="384" t="n">
        <v>3</v>
      </c>
      <c r="CW21" s="384" t="n">
        <v>3</v>
      </c>
      <c r="CX21" s="384" t="n">
        <v>3</v>
      </c>
      <c r="CY21" s="384" t="n">
        <v>3</v>
      </c>
      <c r="CZ21" s="385" t="n">
        <v>3</v>
      </c>
      <c r="DA21" s="386"/>
      <c r="DB21" s="383"/>
      <c r="DC21" s="384"/>
      <c r="DD21" s="384"/>
      <c r="DE21" s="384"/>
      <c r="DF21" s="384"/>
      <c r="DG21" s="384"/>
      <c r="DH21" s="384"/>
      <c r="DI21" s="384"/>
      <c r="DJ21" s="384"/>
      <c r="DK21" s="384"/>
      <c r="DL21" s="384"/>
      <c r="DM21" s="384"/>
      <c r="DN21" s="384"/>
      <c r="DO21" s="384"/>
      <c r="DP21" s="384"/>
      <c r="DQ21" s="384"/>
      <c r="DR21" s="384"/>
      <c r="DS21" s="384"/>
      <c r="DT21" s="384"/>
      <c r="DU21" s="384"/>
      <c r="DV21" s="384"/>
      <c r="DW21" s="384"/>
    </row>
    <row r="22" customFormat="false" ht="15" hidden="false" customHeight="false" outlineLevel="0" collapsed="false">
      <c r="A22" s="39" t="s">
        <v>569</v>
      </c>
      <c r="B22" s="39" t="s">
        <v>28</v>
      </c>
      <c r="C22" s="372"/>
      <c r="D22" s="39" t="s">
        <v>617</v>
      </c>
      <c r="E22" s="39"/>
      <c r="F22" s="39" t="str">
        <f aca="false">INDEX('Unique Asset List'!$D$4:$D$59,MATCH(B22,_CompoundList,0))</f>
        <v>Ph2a</v>
      </c>
      <c r="G22" s="373" t="n">
        <v>0</v>
      </c>
      <c r="H22" s="39" t="n">
        <v>2018</v>
      </c>
      <c r="I22" s="39" t="n">
        <v>6</v>
      </c>
      <c r="J22" s="374" t="n">
        <f aca="false">INDEX(PTRS!$D$6:$D$12,MATCH('1'!$F22,PTRS!$B$6:$B$12,0))</f>
        <v>0.1638</v>
      </c>
      <c r="K22" s="186" t="n">
        <f aca="false">INDEX('Unique Asset List'!$I$4:$R$76,MATCH($B22,'Unique Asset List'!$B$4:$B$76,0),MATCH(K$8,'Unique Asset List'!$I$3:$R$3,0))</f>
        <v>0</v>
      </c>
      <c r="L22" s="186" t="n">
        <f aca="false">INDEX('Unique Asset List'!$I$4:$R$76,MATCH($B22,'Unique Asset List'!$B$4:$B$76,0),MATCH(L$8,'Unique Asset List'!$I$3:$R$3,0))</f>
        <v>0</v>
      </c>
      <c r="M22" s="186" t="n">
        <f aca="false">J22</f>
        <v>0.1638</v>
      </c>
      <c r="N22" s="186" t="n">
        <f aca="false">INDEX('Unique Asset List'!$I$4:$R$76,MATCH($B22,'Unique Asset List'!$B$4:$B$76,0),MATCH(N$8,'Unique Asset List'!$I$3:$R$3,0))</f>
        <v>0.1638</v>
      </c>
      <c r="O22" s="186" t="n">
        <f aca="false">INDEX('Unique Asset List'!$I$4:$R$76,MATCH($B22,'Unique Asset List'!$B$4:$B$76,0),MATCH(O$8,'Unique Asset List'!$I$3:$R$3,0))</f>
        <v>0.1638</v>
      </c>
      <c r="P22" s="186" t="n">
        <f aca="false">INDEX('Unique Asset List'!$I$4:$R$76,MATCH($B22,'Unique Asset List'!$B$4:$B$76,0),MATCH(P$8,'Unique Asset List'!$I$3:$R$3,0))</f>
        <v>0.1638</v>
      </c>
      <c r="Q22" s="186" t="n">
        <f aca="false">INDEX('Unique Asset List'!$I$4:$R$76,MATCH($B22,'Unique Asset List'!$B$4:$B$76,0),MATCH(Q$8,'Unique Asset List'!$I$3:$R$3,0))</f>
        <v>0.1638</v>
      </c>
      <c r="R22" s="186" t="n">
        <f aca="false">INDEX('Unique Asset List'!$I$4:$R$76,MATCH($B22,'Unique Asset List'!$B$4:$B$76,0),MATCH(R$8,'Unique Asset List'!$I$3:$R$3,0))</f>
        <v>0.1638</v>
      </c>
      <c r="S22" s="186" t="n">
        <f aca="false">INDEX('Unique Asset List'!$I$4:$R$76,MATCH($B22,'Unique Asset List'!$B$4:$B$76,0),MATCH(S$8,'Unique Asset List'!$I$3:$R$3,0))</f>
        <v>1</v>
      </c>
      <c r="T22" s="186"/>
      <c r="U22" s="186" t="n">
        <f aca="false">CA22/$CA$7</f>
        <v>0.881085616526778</v>
      </c>
      <c r="V22" s="186" t="n">
        <v>1</v>
      </c>
      <c r="W22" s="39" t="s">
        <v>576</v>
      </c>
      <c r="X22" s="39" t="n">
        <f aca="false">INDEX('Unique Asset List'!$AC$4:$AI$76,MATCH('1'!$B22,'Unique Asset List'!$B$4:$B$76,0),MATCH('1'!$C$1,'Unique Asset List'!$AC$3:$AI$3,0))</f>
        <v>2023</v>
      </c>
      <c r="Y22" s="39" t="n">
        <f aca="false">INDEX('Unique Asset List'!$AJ$4:$AP$76,MATCH('1'!$B22,'Unique Asset List'!$B$4:$B$76,0),MATCH('1'!$C$1,'Unique Asset List'!$AJ$3:$AP$3,0))</f>
        <v>9</v>
      </c>
      <c r="Z22" s="39" t="n">
        <f aca="false">INDEX('Unique Asset List'!$AX$4:$BD$76,MATCH('1'!$B22,'Unique Asset List'!$B$4:$B$76,0),MATCH('1'!$C$1,'Unique Asset List'!$AX$3:$BD$3,0))</f>
        <v>2033</v>
      </c>
      <c r="AA22" s="39" t="n">
        <f aca="false">INDEX('Unique Asset List'!$BE$4:$BK$76,MATCH('1'!$B22,'Unique Asset List'!$B$4:$B$76,0),MATCH('1'!$C$1,'Unique Asset List'!$BE$3:$BK$3,0))</f>
        <v>9</v>
      </c>
      <c r="AB22" s="375" t="n">
        <f aca="false">SUMPRODUCT($BE22:$BL22,$BE$7:$BL$7)</f>
        <v>1.9312568</v>
      </c>
      <c r="AC22" s="375" t="n">
        <f aca="false">SUMPRODUCT($BM22:$BS22,$BK$7:$BQ$7)</f>
        <v>0.9189196</v>
      </c>
      <c r="AD22" s="375" t="n">
        <f aca="false">SUMPRODUCT($BT22:$BW22,$BR$7:$BU$7)</f>
        <v>0.37907656836</v>
      </c>
      <c r="AE22" s="376" t="n">
        <f aca="false">INDEX('Unique Asset List'!$CN$4:$CT$76,MATCH('1'!$B22,'Unique Asset List'!$B$4:$B$76,0),MATCH('1'!$C$1,'Unique Asset List'!$CN$3:$CT$3,0))</f>
        <v>0.15</v>
      </c>
      <c r="AF22" s="376" t="n">
        <f aca="false">INDEX('Unique Asset List'!$CU$4:$DA$76,MATCH('1'!$B22,'Unique Asset List'!$B$4:$B$76,0),MATCH('1'!$C$1,'Unique Asset List'!$CU$3:$DA$3,0))</f>
        <v>0.35</v>
      </c>
      <c r="AG22" s="376" t="n">
        <f aca="false">INDEX('Unique Asset List'!$BZ$4:$CF$76,MATCH('1'!$B22,'Unique Asset List'!$B$4:$B$76,0),MATCH('1'!$C$1,'Unique Asset List'!$BZ$3:$CF$3,0))</f>
        <v>0.15</v>
      </c>
      <c r="AH22" s="376" t="n">
        <f aca="false">INDEX('Unique Asset List'!$CG$4:$CM$76,MATCH('1'!$B22,'Unique Asset List'!$B$4:$B$76,0),MATCH('1'!$C$1,'Unique Asset List'!$CG$3:$CM$3,0))</f>
        <v>0.35</v>
      </c>
      <c r="AI22" s="377" t="n">
        <v>0.973049497851766</v>
      </c>
      <c r="AJ22" s="376" t="n">
        <f aca="false">INDEX('Unique Asset List'!$BL$4:$BR$76,MATCH('1'!$B22,'Unique Asset List'!$B$4:$B$76,0),MATCH('1'!$C$1,'Unique Asset List'!$BL$3:$BR$3,0))</f>
        <v>1.22671925413217</v>
      </c>
      <c r="AK22" s="376" t="n">
        <f aca="false">INDEX('Unique Asset List'!$BS$4:$BY$76,MATCH('1'!$B22,'Unique Asset List'!$B$4:$B$76,0),MATCH('1'!$C$1,'Unique Asset List'!$BS$3:$BY$3,0))</f>
        <v>11.9843882768785</v>
      </c>
      <c r="AL22" s="189" t="n">
        <v>160</v>
      </c>
      <c r="AM22" s="378" t="n">
        <f aca="false">INDEX(Simulation!$B$6:$H$6,MATCH($A22,Simulation!$B$1:$H$1,0))*(1+AN22)^((DATE(X22,Y22,15)-DATE(2017,1,15))/365.5)</f>
        <v>18.8618630427858</v>
      </c>
      <c r="AN22" s="379" t="n">
        <v>0.035</v>
      </c>
      <c r="AO22" s="380" t="n">
        <v>60</v>
      </c>
      <c r="AP22" s="377" t="n">
        <v>0.8</v>
      </c>
      <c r="AQ22" s="379" t="n">
        <v>-0.02</v>
      </c>
      <c r="AR22" s="377" t="n">
        <v>0.5</v>
      </c>
      <c r="AS22" s="381" t="n">
        <v>1</v>
      </c>
      <c r="AT22" s="382" t="n">
        <f aca="false">INDEX('Unique Asset List'!S$4:S$76,MATCH($B22,_CompoundList,0))</f>
        <v>0</v>
      </c>
      <c r="AU22" s="382" t="n">
        <f aca="false">INDEX('Unique Asset List'!T$4:T$76,MATCH($B22,_CompoundList,0))</f>
        <v>0</v>
      </c>
      <c r="AV22" s="382" t="n">
        <f aca="false">INDEX('Unique Asset List'!U$4:U$76,MATCH($B22,_CompoundList,0))</f>
        <v>0</v>
      </c>
      <c r="AW22" s="382" t="n">
        <f aca="false">INDEX('Unique Asset List'!V$4:V$76,MATCH($B22,_CompoundList,0))</f>
        <v>0</v>
      </c>
      <c r="AX22" s="382" t="n">
        <f aca="false">INDEX('Unique Asset List'!W$4:W$76,MATCH($B22,_CompoundList,0))</f>
        <v>0</v>
      </c>
      <c r="AY22" s="382" t="n">
        <f aca="false">INDEX('Unique Asset List'!X$4:X$76,MATCH($B22,_CompoundList,0))</f>
        <v>1</v>
      </c>
      <c r="AZ22" s="382" t="n">
        <f aca="false">INDEX('Unique Asset List'!Y$4:Y$76,MATCH($B22,_CompoundList,0))</f>
        <v>0</v>
      </c>
      <c r="BA22" s="382" t="n">
        <f aca="false">INDEX('Unique Asset List'!Z$4:Z$76,MATCH($B22,_CompoundList,0))</f>
        <v>1</v>
      </c>
      <c r="BB22" s="382" t="n">
        <f aca="false">INDEX('Unique Asset List'!AA$4:AA$76,MATCH($B22,_CompoundList,0))</f>
        <v>1</v>
      </c>
      <c r="BC22" s="382" t="n">
        <f aca="false">INDEX('Unique Asset List'!AB$4:AB$76,MATCH($B22,_CompoundList,0))</f>
        <v>1</v>
      </c>
      <c r="BD22" s="382" t="n">
        <f aca="false">INDEX('Unique Asset List'!$A$4:$A$76,MATCH(B22,'Unique Asset List'!$B$4:$B$76,0))</f>
        <v>37</v>
      </c>
      <c r="BE22" s="383" t="n">
        <f aca="false">IF($C$5="ON",CE22,MYRATING(_E1,$B22,Efficacy!$F$1))</f>
        <v>4</v>
      </c>
      <c r="BF22" s="384" t="n">
        <f aca="false">IF($C$5="ON",CF22,MYRATING(_E2,$B22,Efficacy!$F$1))</f>
        <v>3</v>
      </c>
      <c r="BG22" s="384" t="n">
        <f aca="false">IF($C$5="ON",CG22,MYRATING(_E3,$B22,Efficacy!$F$1))</f>
        <v>4</v>
      </c>
      <c r="BH22" s="384" t="n">
        <f aca="false">IF($C$5="ON",CH22,MYRATING(_E4,$B22,Efficacy!$F$1))</f>
        <v>3</v>
      </c>
      <c r="BI22" s="384" t="n">
        <f aca="false">IF($C$5="ON",CI22,MYRATING(_E5,$B22,Efficacy!$F$1))</f>
        <v>3</v>
      </c>
      <c r="BJ22" s="384" t="n">
        <f aca="false">IF($C$5="ON",CJ22,MYRATING(_E6,$B22,Efficacy!$F$1))</f>
        <v>2</v>
      </c>
      <c r="BK22" s="384" t="n">
        <f aca="false">IF($C$5="ON",CK22,MYRATING(_E7,$B22,Efficacy!$F$1))</f>
        <v>3</v>
      </c>
      <c r="BL22" s="384" t="n">
        <f aca="false">IF($C$5="ON",CL22,MYRATING(_E8,$B22,Efficacy!$F$1))</f>
        <v>5</v>
      </c>
      <c r="BM22" s="384" t="n">
        <f aca="false">IF($C$5="ON",CM22,MYRATING(_S1,$B22,Efficacy!$F$1))</f>
        <v>3</v>
      </c>
      <c r="BN22" s="384" t="n">
        <f aca="false">IF($C$5="ON",CN22,MYRATING(_S2,$B22,Efficacy!$F$1))</f>
        <v>3</v>
      </c>
      <c r="BO22" s="384" t="n">
        <f aca="false">IF($C$5="ON",CO22,MYRATING(_S3,$B22,Efficacy!$F$1))</f>
        <v>3</v>
      </c>
      <c r="BP22" s="384" t="n">
        <f aca="false">IF($C$5="ON",CP22,MYRATING(_S4,$B22,Efficacy!$F$1))</f>
        <v>3</v>
      </c>
      <c r="BQ22" s="384" t="n">
        <f aca="false">IF($C$5="ON",CQ22,MYRATING(_S5,$B22,Efficacy!$F$1))</f>
        <v>5</v>
      </c>
      <c r="BR22" s="384" t="n">
        <f aca="false">IF($C$5="ON",CR22,MYRATING(_S6,$B22,Efficacy!$F$1))</f>
        <v>2</v>
      </c>
      <c r="BS22" s="384" t="n">
        <f aca="false">IF($C$5="ON",CS22,MYRATING(_S7,$B22,Efficacy!$F$1))</f>
        <v>3</v>
      </c>
      <c r="BT22" s="384" t="n">
        <f aca="false">IF($C$5="ON",CT22,MYRATING(_D1,$B22,Efficacy!$F$1))</f>
        <v>3</v>
      </c>
      <c r="BU22" s="384" t="n">
        <f aca="false">IF($C$5="ON",CU22,MYRATING(_D2,$B22,Efficacy!$F$1))</f>
        <v>3</v>
      </c>
      <c r="BV22" s="384" t="n">
        <f aca="false">IF($C$5="ON",CV22,MYRATING(_D3,$B22,Efficacy!$F$1))</f>
        <v>3</v>
      </c>
      <c r="BW22" s="384" t="n">
        <f aca="false">IF($C$5="ON",CW22,MYRATING(_D4,$B22,Efficacy!$F$1))</f>
        <v>1</v>
      </c>
      <c r="BX22" s="384" t="n">
        <f aca="false">IF($C$5="ON",CX22,MYRATING(_B1,$B22,Barrier!$F$2))</f>
        <v>3</v>
      </c>
      <c r="BY22" s="384" t="n">
        <f aca="false">IF($C$5="ON",CY22,MYRATING(_B2,$B22,Barrier!$F$2))</f>
        <v>3</v>
      </c>
      <c r="BZ22" s="385" t="n">
        <f aca="false">IF($C$5="ON",CZ22,MYRATING(_B3,$B22,Barrier!$F$2))</f>
        <v>3</v>
      </c>
      <c r="CA22" s="386" t="n">
        <f aca="false">IF(C22="",CD22/$CD$7,0)</f>
        <v>0.0366653529372584</v>
      </c>
      <c r="CB22" s="387" t="n">
        <f aca="false">SUMPRODUCT($BX22:$BZ22,$BV$7:$BX$7)</f>
        <v>0.86180622336</v>
      </c>
      <c r="CC22" s="386" t="n">
        <f aca="false">CB22/$CB$7</f>
        <v>0.0361389937197547</v>
      </c>
      <c r="CD22" s="388" t="n">
        <f aca="false">CC22^$X$4</f>
        <v>0.0029954225663464</v>
      </c>
      <c r="CE22" s="383" t="n">
        <v>4</v>
      </c>
      <c r="CF22" s="384" t="n">
        <v>3</v>
      </c>
      <c r="CG22" s="384" t="n">
        <v>4</v>
      </c>
      <c r="CH22" s="384" t="n">
        <v>3</v>
      </c>
      <c r="CI22" s="384" t="n">
        <v>3</v>
      </c>
      <c r="CJ22" s="384" t="n">
        <v>2</v>
      </c>
      <c r="CK22" s="384" t="n">
        <v>3</v>
      </c>
      <c r="CL22" s="384" t="n">
        <v>5</v>
      </c>
      <c r="CM22" s="384" t="n">
        <v>3</v>
      </c>
      <c r="CN22" s="384" t="n">
        <v>3</v>
      </c>
      <c r="CO22" s="384" t="n">
        <v>3</v>
      </c>
      <c r="CP22" s="384" t="n">
        <v>3</v>
      </c>
      <c r="CQ22" s="384" t="n">
        <v>5</v>
      </c>
      <c r="CR22" s="384" t="n">
        <v>2</v>
      </c>
      <c r="CS22" s="384" t="n">
        <v>3</v>
      </c>
      <c r="CT22" s="384" t="n">
        <v>3</v>
      </c>
      <c r="CU22" s="384" t="n">
        <v>3</v>
      </c>
      <c r="CV22" s="384" t="n">
        <v>3</v>
      </c>
      <c r="CW22" s="384" t="n">
        <v>1</v>
      </c>
      <c r="CX22" s="384" t="n">
        <v>3</v>
      </c>
      <c r="CY22" s="384" t="n">
        <v>3</v>
      </c>
      <c r="CZ22" s="385" t="n">
        <v>3</v>
      </c>
      <c r="DA22" s="386"/>
      <c r="DB22" s="383"/>
      <c r="DC22" s="384"/>
      <c r="DD22" s="384"/>
      <c r="DE22" s="384"/>
      <c r="DF22" s="384"/>
      <c r="DG22" s="384"/>
      <c r="DH22" s="384"/>
      <c r="DI22" s="384"/>
      <c r="DJ22" s="384"/>
      <c r="DK22" s="384"/>
      <c r="DL22" s="384"/>
      <c r="DM22" s="384"/>
      <c r="DN22" s="384"/>
      <c r="DO22" s="384"/>
      <c r="DP22" s="384"/>
      <c r="DQ22" s="384"/>
      <c r="DR22" s="384"/>
      <c r="DS22" s="384"/>
      <c r="DT22" s="384"/>
      <c r="DU22" s="384"/>
      <c r="DV22" s="384"/>
      <c r="DW22" s="384"/>
    </row>
    <row r="23" customFormat="false" ht="15" hidden="false" customHeight="false" outlineLevel="0" collapsed="false">
      <c r="A23" s="39" t="s">
        <v>569</v>
      </c>
      <c r="B23" s="39" t="s">
        <v>8</v>
      </c>
      <c r="C23" s="372"/>
      <c r="D23" s="39" t="s">
        <v>572</v>
      </c>
      <c r="E23" s="39"/>
      <c r="F23" s="39" t="str">
        <f aca="false">INDEX('Unique Asset List'!$D$4:$D$59,MATCH(B23,_CompoundList,0))</f>
        <v>Ph1</v>
      </c>
      <c r="G23" s="373" t="n">
        <v>0</v>
      </c>
      <c r="H23" s="39" t="n">
        <v>2018</v>
      </c>
      <c r="I23" s="39" t="n">
        <v>6</v>
      </c>
      <c r="J23" s="374" t="n">
        <f aca="false">INDEX(PTRS!$D$6:$D$12,MATCH('1'!$F23,PTRS!$B$6:$B$12,0))</f>
        <v>0.13923</v>
      </c>
      <c r="K23" s="186" t="n">
        <f aca="false">INDEX('Unique Asset List'!$I$4:$R$76,MATCH($B23,'Unique Asset List'!$B$4:$B$76,0),MATCH(K$8,'Unique Asset List'!$I$3:$R$3,0))</f>
        <v>0</v>
      </c>
      <c r="L23" s="186" t="n">
        <f aca="false">INDEX('Unique Asset List'!$I$4:$R$76,MATCH($B23,'Unique Asset List'!$B$4:$B$76,0),MATCH(L$8,'Unique Asset List'!$I$3:$R$3,0))</f>
        <v>0</v>
      </c>
      <c r="M23" s="186" t="n">
        <f aca="false">J23</f>
        <v>0.13923</v>
      </c>
      <c r="N23" s="186" t="n">
        <f aca="false">INDEX('Unique Asset List'!$I$4:$R$76,MATCH($B23,'Unique Asset List'!$B$4:$B$76,0),MATCH(N$8,'Unique Asset List'!$I$3:$R$3,0))</f>
        <v>0.13923</v>
      </c>
      <c r="O23" s="186" t="n">
        <f aca="false">INDEX('Unique Asset List'!$I$4:$R$76,MATCH($B23,'Unique Asset List'!$B$4:$B$76,0),MATCH(O$8,'Unique Asset List'!$I$3:$R$3,0))</f>
        <v>0.13923</v>
      </c>
      <c r="P23" s="186" t="n">
        <f aca="false">INDEX('Unique Asset List'!$I$4:$R$76,MATCH($B23,'Unique Asset List'!$B$4:$B$76,0),MATCH(P$8,'Unique Asset List'!$I$3:$R$3,0))</f>
        <v>0.13923</v>
      </c>
      <c r="Q23" s="186" t="n">
        <f aca="false">INDEX('Unique Asset List'!$I$4:$R$76,MATCH($B23,'Unique Asset List'!$B$4:$B$76,0),MATCH(Q$8,'Unique Asset List'!$I$3:$R$3,0))</f>
        <v>0.13923</v>
      </c>
      <c r="R23" s="186" t="n">
        <f aca="false">INDEX('Unique Asset List'!$I$4:$R$76,MATCH($B23,'Unique Asset List'!$B$4:$B$76,0),MATCH(R$8,'Unique Asset List'!$I$3:$R$3,0))</f>
        <v>0.13923</v>
      </c>
      <c r="S23" s="186" t="n">
        <f aca="false">INDEX('Unique Asset List'!$I$4:$R$76,MATCH($B23,'Unique Asset List'!$B$4:$B$76,0),MATCH(S$8,'Unique Asset List'!$I$3:$R$3,0))</f>
        <v>0</v>
      </c>
      <c r="T23" s="186"/>
      <c r="U23" s="186" t="n">
        <f aca="false">CA23/$CA$7</f>
        <v>0.881085616526778</v>
      </c>
      <c r="V23" s="186" t="n">
        <v>1</v>
      </c>
      <c r="W23" s="39" t="s">
        <v>570</v>
      </c>
      <c r="X23" s="39" t="n">
        <f aca="false">INDEX('Unique Asset List'!$AC$4:$AI$76,MATCH('1'!$B23,'Unique Asset List'!$B$4:$B$76,0),MATCH('1'!$C$1,'Unique Asset List'!$AC$3:$AI$3,0))</f>
        <v>2023</v>
      </c>
      <c r="Y23" s="39" t="n">
        <f aca="false">INDEX('Unique Asset List'!$AJ$4:$AP$76,MATCH('1'!$B23,'Unique Asset List'!$B$4:$B$76,0),MATCH('1'!$C$1,'Unique Asset List'!$AJ$3:$AP$3,0))</f>
        <v>6</v>
      </c>
      <c r="Z23" s="39" t="n">
        <f aca="false">INDEX('Unique Asset List'!$AX$4:$BD$76,MATCH('1'!$B23,'Unique Asset List'!$B$4:$B$76,0),MATCH('1'!$C$1,'Unique Asset List'!$AX$3:$BD$3,0))</f>
        <v>2036</v>
      </c>
      <c r="AA23" s="39" t="n">
        <f aca="false">INDEX('Unique Asset List'!$BE$4:$BK$76,MATCH('1'!$B23,'Unique Asset List'!$B$4:$B$76,0),MATCH('1'!$C$1,'Unique Asset List'!$BE$3:$BK$3,0))</f>
        <v>6</v>
      </c>
      <c r="AB23" s="375" t="n">
        <f aca="false">SUMPRODUCT($BE23:$BL23,$BE$7:$BL$7)</f>
        <v>1.686</v>
      </c>
      <c r="AC23" s="375" t="n">
        <f aca="false">SUMPRODUCT($BM23:$BS23,$BK$7:$BQ$7)</f>
        <v>0.9815399</v>
      </c>
      <c r="AD23" s="375" t="n">
        <f aca="false">SUMPRODUCT($BT23:$BW23,$BR$7:$BU$7)</f>
        <v>0.43769557664</v>
      </c>
      <c r="AE23" s="376" t="n">
        <f aca="false">INDEX('Unique Asset List'!$CN$4:$CT$76,MATCH('1'!$B23,'Unique Asset List'!$B$4:$B$76,0),MATCH('1'!$C$1,'Unique Asset List'!$CN$3:$CT$3,0))</f>
        <v>0.22</v>
      </c>
      <c r="AF23" s="376" t="n">
        <f aca="false">INDEX('Unique Asset List'!$CU$4:$DA$76,MATCH('1'!$B23,'Unique Asset List'!$B$4:$B$76,0),MATCH('1'!$C$1,'Unique Asset List'!$CU$3:$DA$3,0))</f>
        <v>0.28</v>
      </c>
      <c r="AG23" s="376" t="n">
        <f aca="false">INDEX('Unique Asset List'!$BZ$4:$CF$76,MATCH('1'!$B23,'Unique Asset List'!$B$4:$B$76,0),MATCH('1'!$C$1,'Unique Asset List'!$BZ$3:$CF$3,0))</f>
        <v>0.22</v>
      </c>
      <c r="AH23" s="376" t="n">
        <f aca="false">INDEX('Unique Asset List'!$CG$4:$CM$76,MATCH('1'!$B23,'Unique Asset List'!$B$4:$B$76,0),MATCH('1'!$C$1,'Unique Asset List'!$CG$3:$CM$3,0))</f>
        <v>0.28</v>
      </c>
      <c r="AI23" s="377" t="n">
        <v>0.973049497851766</v>
      </c>
      <c r="AJ23" s="376" t="n">
        <f aca="false">INDEX('Unique Asset List'!$BL$4:$BR$76,MATCH('1'!$B23,'Unique Asset List'!$B$4:$B$76,0),MATCH('1'!$C$1,'Unique Asset List'!$BL$3:$BR$3,0))</f>
        <v>1.22671925413217</v>
      </c>
      <c r="AK23" s="376" t="n">
        <f aca="false">INDEX('Unique Asset List'!$BS$4:$BY$76,MATCH('1'!$B23,'Unique Asset List'!$B$4:$B$76,0),MATCH('1'!$C$1,'Unique Asset List'!$BS$3:$BY$3,0))</f>
        <v>11.9843882768785</v>
      </c>
      <c r="AL23" s="189" t="n">
        <v>160</v>
      </c>
      <c r="AM23" s="378" t="n">
        <f aca="false">INDEX(Simulation!$B$6:$H$6,MATCH($A23,Simulation!$B$1:$H$1,0))*(1+AN23)^((DATE(X23,Y23,15)-DATE(2017,1,15))/365.5)</f>
        <v>18.6992398337861</v>
      </c>
      <c r="AN23" s="379" t="n">
        <v>0.035</v>
      </c>
      <c r="AO23" s="380" t="n">
        <v>60</v>
      </c>
      <c r="AP23" s="377" t="n">
        <v>0.8</v>
      </c>
      <c r="AQ23" s="379" t="n">
        <v>-0.02</v>
      </c>
      <c r="AR23" s="377" t="n">
        <v>0.5</v>
      </c>
      <c r="AS23" s="381" t="n">
        <v>1</v>
      </c>
      <c r="AT23" s="382" t="n">
        <f aca="false">INDEX('Unique Asset List'!S$4:S$76,MATCH($B23,_CompoundList,0))</f>
        <v>0</v>
      </c>
      <c r="AU23" s="382" t="n">
        <f aca="false">INDEX('Unique Asset List'!T$4:T$76,MATCH($B23,_CompoundList,0))</f>
        <v>0</v>
      </c>
      <c r="AV23" s="382" t="n">
        <f aca="false">INDEX('Unique Asset List'!U$4:U$76,MATCH($B23,_CompoundList,0))</f>
        <v>0</v>
      </c>
      <c r="AW23" s="382" t="n">
        <f aca="false">INDEX('Unique Asset List'!V$4:V$76,MATCH($B23,_CompoundList,0))</f>
        <v>0</v>
      </c>
      <c r="AX23" s="382" t="n">
        <f aca="false">INDEX('Unique Asset List'!W$4:W$76,MATCH($B23,_CompoundList,0))</f>
        <v>0</v>
      </c>
      <c r="AY23" s="382" t="n">
        <f aca="false">INDEX('Unique Asset List'!X$4:X$76,MATCH($B23,_CompoundList,0))</f>
        <v>0</v>
      </c>
      <c r="AZ23" s="382" t="n">
        <f aca="false">INDEX('Unique Asset List'!Y$4:Y$76,MATCH($B23,_CompoundList,0))</f>
        <v>1</v>
      </c>
      <c r="BA23" s="382" t="n">
        <f aca="false">INDEX('Unique Asset List'!Z$4:Z$76,MATCH($B23,_CompoundList,0))</f>
        <v>0</v>
      </c>
      <c r="BB23" s="382" t="n">
        <f aca="false">INDEX('Unique Asset List'!AA$4:AA$76,MATCH($B23,_CompoundList,0))</f>
        <v>1</v>
      </c>
      <c r="BC23" s="382" t="n">
        <f aca="false">INDEX('Unique Asset List'!AB$4:AB$76,MATCH($B23,_CompoundList,0))</f>
        <v>1</v>
      </c>
      <c r="BD23" s="382" t="n">
        <f aca="false">INDEX('Unique Asset List'!$A$4:$A$76,MATCH(B23,'Unique Asset List'!$B$4:$B$76,0))</f>
        <v>1</v>
      </c>
      <c r="BE23" s="383" t="n">
        <f aca="false">IF($C$5="ON",CE23,MYRATING(_E1,$B23,Efficacy!$F$1))</f>
        <v>3</v>
      </c>
      <c r="BF23" s="384" t="n">
        <f aca="false">IF($C$5="ON",CF23,MYRATING(_E2,$B23,Efficacy!$F$1))</f>
        <v>3</v>
      </c>
      <c r="BG23" s="384" t="n">
        <f aca="false">IF($C$5="ON",CG23,MYRATING(_E3,$B23,Efficacy!$F$1))</f>
        <v>3</v>
      </c>
      <c r="BH23" s="384" t="n">
        <f aca="false">IF($C$5="ON",CH23,MYRATING(_E4,$B23,Efficacy!$F$1))</f>
        <v>3</v>
      </c>
      <c r="BI23" s="384" t="n">
        <f aca="false">IF($C$5="ON",CI23,MYRATING(_E5,$B23,Efficacy!$F$1))</f>
        <v>3</v>
      </c>
      <c r="BJ23" s="384" t="n">
        <f aca="false">IF($C$5="ON",CJ23,MYRATING(_E6,$B23,Efficacy!$F$1))</f>
        <v>3</v>
      </c>
      <c r="BK23" s="384" t="n">
        <f aca="false">IF($C$5="ON",CK23,MYRATING(_E7,$B23,Efficacy!$F$1))</f>
        <v>3</v>
      </c>
      <c r="BL23" s="384" t="n">
        <f aca="false">IF($C$5="ON",CL23,MYRATING(_E8,$B23,Efficacy!$F$1))</f>
        <v>3</v>
      </c>
      <c r="BM23" s="384" t="n">
        <f aca="false">IF($C$5="ON",CM23,MYRATING(_S1,$B23,Efficacy!$F$1))</f>
        <v>4</v>
      </c>
      <c r="BN23" s="384" t="n">
        <f aca="false">IF($C$5="ON",CN23,MYRATING(_S2,$B23,Efficacy!$F$1))</f>
        <v>3</v>
      </c>
      <c r="BO23" s="384" t="n">
        <f aca="false">IF($C$5="ON",CO23,MYRATING(_S3,$B23,Efficacy!$F$1))</f>
        <v>3</v>
      </c>
      <c r="BP23" s="384" t="n">
        <f aca="false">IF($C$5="ON",CP23,MYRATING(_S4,$B23,Efficacy!$F$1))</f>
        <v>4</v>
      </c>
      <c r="BQ23" s="384" t="n">
        <f aca="false">IF($C$5="ON",CQ23,MYRATING(_S5,$B23,Efficacy!$F$1))</f>
        <v>5</v>
      </c>
      <c r="BR23" s="384" t="n">
        <f aca="false">IF($C$5="ON",CR23,MYRATING(_S6,$B23,Efficacy!$F$1))</f>
        <v>2</v>
      </c>
      <c r="BS23" s="384" t="n">
        <f aca="false">IF($C$5="ON",CS23,MYRATING(_S7,$B23,Efficacy!$F$1))</f>
        <v>3</v>
      </c>
      <c r="BT23" s="384" t="n">
        <f aca="false">IF($C$5="ON",CT23,MYRATING(_D1,$B23,Efficacy!$F$1))</f>
        <v>2</v>
      </c>
      <c r="BU23" s="384" t="n">
        <f aca="false">IF($C$5="ON",CU23,MYRATING(_D2,$B23,Efficacy!$F$1))</f>
        <v>3</v>
      </c>
      <c r="BV23" s="384" t="n">
        <f aca="false">IF($C$5="ON",CV23,MYRATING(_D3,$B23,Efficacy!$F$1))</f>
        <v>3</v>
      </c>
      <c r="BW23" s="384" t="n">
        <f aca="false">IF($C$5="ON",CW23,MYRATING(_D4,$B23,Efficacy!$F$1))</f>
        <v>3</v>
      </c>
      <c r="BX23" s="384" t="n">
        <f aca="false">IF($C$5="ON",CX23,MYRATING(_B1,$B23,Barrier!$F$2))</f>
        <v>3</v>
      </c>
      <c r="BY23" s="384" t="n">
        <f aca="false">IF($C$5="ON",CY23,MYRATING(_B2,$B23,Barrier!$F$2))</f>
        <v>3</v>
      </c>
      <c r="BZ23" s="385" t="n">
        <f aca="false">IF($C$5="ON",CZ23,MYRATING(_B3,$B23,Barrier!$F$2))</f>
        <v>3</v>
      </c>
      <c r="CA23" s="386" t="n">
        <f aca="false">IF(C23="",CD23/$CD$7,0)</f>
        <v>0.0366653529372584</v>
      </c>
      <c r="CB23" s="387" t="n">
        <f aca="false">SUMPRODUCT($BX23:$BZ23,$BV$7:$BX$7)</f>
        <v>0.86180622336</v>
      </c>
      <c r="CC23" s="386" t="n">
        <f aca="false">CB23/$CB$7</f>
        <v>0.0361389937197547</v>
      </c>
      <c r="CD23" s="388" t="n">
        <f aca="false">CC23^$X$4</f>
        <v>0.0029954225663464</v>
      </c>
      <c r="CE23" s="383" t="n">
        <v>3</v>
      </c>
      <c r="CF23" s="384" t="n">
        <v>3</v>
      </c>
      <c r="CG23" s="384" t="n">
        <v>3</v>
      </c>
      <c r="CH23" s="384" t="n">
        <v>3</v>
      </c>
      <c r="CI23" s="384" t="n">
        <v>3</v>
      </c>
      <c r="CJ23" s="384" t="n">
        <v>3</v>
      </c>
      <c r="CK23" s="384" t="n">
        <v>3</v>
      </c>
      <c r="CL23" s="384" t="n">
        <v>3</v>
      </c>
      <c r="CM23" s="384" t="n">
        <v>4</v>
      </c>
      <c r="CN23" s="384" t="n">
        <v>3</v>
      </c>
      <c r="CO23" s="384" t="n">
        <v>3</v>
      </c>
      <c r="CP23" s="384" t="n">
        <v>4</v>
      </c>
      <c r="CQ23" s="384" t="n">
        <v>5</v>
      </c>
      <c r="CR23" s="384" t="n">
        <v>2</v>
      </c>
      <c r="CS23" s="384" t="n">
        <v>3</v>
      </c>
      <c r="CT23" s="384" t="n">
        <v>2</v>
      </c>
      <c r="CU23" s="384" t="n">
        <v>3</v>
      </c>
      <c r="CV23" s="384" t="n">
        <v>3</v>
      </c>
      <c r="CW23" s="384" t="n">
        <v>3</v>
      </c>
      <c r="CX23" s="384" t="n">
        <v>3</v>
      </c>
      <c r="CY23" s="384" t="n">
        <v>3</v>
      </c>
      <c r="CZ23" s="385" t="n">
        <v>3</v>
      </c>
      <c r="DA23" s="386"/>
      <c r="DB23" s="383"/>
      <c r="DC23" s="384"/>
      <c r="DD23" s="384"/>
      <c r="DE23" s="384"/>
      <c r="DF23" s="384"/>
      <c r="DG23" s="384"/>
      <c r="DH23" s="384"/>
      <c r="DI23" s="384"/>
      <c r="DJ23" s="384"/>
      <c r="DK23" s="384"/>
      <c r="DL23" s="384"/>
      <c r="DM23" s="384"/>
      <c r="DN23" s="384"/>
      <c r="DO23" s="384"/>
      <c r="DP23" s="384"/>
      <c r="DQ23" s="384"/>
      <c r="DR23" s="384"/>
      <c r="DS23" s="384"/>
      <c r="DT23" s="384"/>
      <c r="DU23" s="384"/>
      <c r="DV23" s="384"/>
      <c r="DW23" s="384"/>
    </row>
    <row r="24" customFormat="false" ht="15" hidden="false" customHeight="false" outlineLevel="0" collapsed="false">
      <c r="A24" s="39" t="s">
        <v>569</v>
      </c>
      <c r="B24" s="39" t="s">
        <v>39</v>
      </c>
      <c r="C24" s="372"/>
      <c r="D24" s="39" t="s">
        <v>577</v>
      </c>
      <c r="E24" s="39"/>
      <c r="F24" s="39" t="str">
        <f aca="false">INDEX('Unique Asset List'!$D$4:$D$59,MATCH(B24,_CompoundList,0))</f>
        <v>Ph3</v>
      </c>
      <c r="G24" s="373" t="n">
        <v>0</v>
      </c>
      <c r="H24" s="39" t="n">
        <v>2018</v>
      </c>
      <c r="I24" s="39" t="n">
        <v>6</v>
      </c>
      <c r="J24" s="374" t="n">
        <f aca="false">INDEX(PTRS!$D$6:$D$12,MATCH('1'!$F24,PTRS!$B$6:$B$12,0))</f>
        <v>0.585</v>
      </c>
      <c r="K24" s="186" t="n">
        <f aca="false">INDEX('Unique Asset List'!$I$4:$R$76,MATCH($B24,'Unique Asset List'!$B$4:$B$76,0),MATCH(K$8,'Unique Asset List'!$I$3:$R$3,0))</f>
        <v>0</v>
      </c>
      <c r="L24" s="186" t="n">
        <f aca="false">INDEX('Unique Asset List'!$I$4:$R$76,MATCH($B24,'Unique Asset List'!$B$4:$B$76,0),MATCH(L$8,'Unique Asset List'!$I$3:$R$3,0))</f>
        <v>0</v>
      </c>
      <c r="M24" s="186" t="n">
        <v>0</v>
      </c>
      <c r="N24" s="186" t="n">
        <f aca="false">INDEX('Unique Asset List'!$I$4:$R$76,MATCH($B24,'Unique Asset List'!$B$4:$B$76,0),MATCH(N$8,'Unique Asset List'!$I$3:$R$3,0))</f>
        <v>0.164</v>
      </c>
      <c r="O24" s="186" t="n">
        <f aca="false">INDEX('Unique Asset List'!$I$4:$R$76,MATCH($B24,'Unique Asset List'!$B$4:$B$76,0),MATCH(O$8,'Unique Asset List'!$I$3:$R$3,0))</f>
        <v>0.164</v>
      </c>
      <c r="P24" s="186" t="n">
        <f aca="false">INDEX('Unique Asset List'!$I$4:$R$76,MATCH($B24,'Unique Asset List'!$B$4:$B$76,0),MATCH(P$8,'Unique Asset List'!$I$3:$R$3,0))</f>
        <v>0.164</v>
      </c>
      <c r="Q24" s="186" t="n">
        <f aca="false">INDEX('Unique Asset List'!$I$4:$R$76,MATCH($B24,'Unique Asset List'!$B$4:$B$76,0),MATCH(Q$8,'Unique Asset List'!$I$3:$R$3,0))</f>
        <v>0.164</v>
      </c>
      <c r="R24" s="186" t="n">
        <f aca="false">INDEX('Unique Asset List'!$I$4:$R$76,MATCH($B24,'Unique Asset List'!$B$4:$B$76,0),MATCH(R$8,'Unique Asset List'!$I$3:$R$3,0))</f>
        <v>0.164</v>
      </c>
      <c r="S24" s="186" t="n">
        <f aca="false">INDEX('Unique Asset List'!$I$4:$R$76,MATCH($B24,'Unique Asset List'!$B$4:$B$76,0),MATCH(S$8,'Unique Asset List'!$I$3:$R$3,0))</f>
        <v>0</v>
      </c>
      <c r="T24" s="186"/>
      <c r="U24" s="186" t="n">
        <f aca="false">CA24/$CA$7</f>
        <v>0.824061960731912</v>
      </c>
      <c r="V24" s="186" t="n">
        <v>0.56</v>
      </c>
      <c r="W24" s="39" t="s">
        <v>570</v>
      </c>
      <c r="X24" s="39" t="n">
        <f aca="false">INDEX('Unique Asset List'!$AC$4:$AI$76,MATCH('1'!$B24,'Unique Asset List'!$B$4:$B$76,0),MATCH('1'!$C$1,'Unique Asset List'!$AC$3:$AI$3,0))</f>
        <v>2025</v>
      </c>
      <c r="Y24" s="39" t="n">
        <f aca="false">INDEX('Unique Asset List'!$AJ$4:$AP$76,MATCH('1'!$B24,'Unique Asset List'!$B$4:$B$76,0),MATCH('1'!$C$1,'Unique Asset List'!$AJ$3:$AP$3,0))</f>
        <v>11</v>
      </c>
      <c r="Z24" s="39" t="n">
        <f aca="false">INDEX('Unique Asset List'!$AX$4:$BD$76,MATCH('1'!$B24,'Unique Asset List'!$B$4:$B$76,0),MATCH('1'!$C$1,'Unique Asset List'!$AX$3:$BD$3,0))</f>
        <v>2045</v>
      </c>
      <c r="AA24" s="39" t="n">
        <f aca="false">INDEX('Unique Asset List'!$BE$4:$BK$76,MATCH('1'!$B24,'Unique Asset List'!$B$4:$B$76,0),MATCH('1'!$C$1,'Unique Asset List'!$BE$3:$BK$3,0))</f>
        <v>11</v>
      </c>
      <c r="AB24" s="375" t="n">
        <f aca="false">SUMPRODUCT($BE24:$BL24,$BE$7:$BL$7)</f>
        <v>2.3950192</v>
      </c>
      <c r="AC24" s="375" t="n">
        <f aca="false">SUMPRODUCT($BM24:$BS24,$BK$7:$BQ$7)</f>
        <v>0.956967</v>
      </c>
      <c r="AD24" s="375" t="n">
        <f aca="false">SUMPRODUCT($BT24:$BW24,$BR$7:$BU$7)</f>
        <v>0.45913097664</v>
      </c>
      <c r="AE24" s="376" t="n">
        <f aca="false">INDEX('Unique Asset List'!$CN$4:$CT$76,MATCH('1'!$B24,'Unique Asset List'!$B$4:$B$76,0),MATCH('1'!$C$1,'Unique Asset List'!$CN$3:$CT$3,0))</f>
        <v>0.22</v>
      </c>
      <c r="AF24" s="376" t="n">
        <f aca="false">INDEX('Unique Asset List'!$CU$4:$DA$76,MATCH('1'!$B24,'Unique Asset List'!$B$4:$B$76,0),MATCH('1'!$C$1,'Unique Asset List'!$CU$3:$DA$3,0))</f>
        <v>0.28</v>
      </c>
      <c r="AG24" s="376" t="n">
        <f aca="false">INDEX('Unique Asset List'!$BZ$4:$CF$76,MATCH('1'!$B24,'Unique Asset List'!$B$4:$B$76,0),MATCH('1'!$C$1,'Unique Asset List'!$BZ$3:$CF$3,0))</f>
        <v>0.22</v>
      </c>
      <c r="AH24" s="376" t="n">
        <f aca="false">INDEX('Unique Asset List'!$CG$4:$CM$76,MATCH('1'!$B24,'Unique Asset List'!$B$4:$B$76,0),MATCH('1'!$C$1,'Unique Asset List'!$CG$3:$CM$3,0))</f>
        <v>0.28</v>
      </c>
      <c r="AI24" s="377" t="n">
        <v>0.973049497851766</v>
      </c>
      <c r="AJ24" s="376" t="n">
        <f aca="false">INDEX('Unique Asset List'!$BL$4:$BR$76,MATCH('1'!$B24,'Unique Asset List'!$B$4:$B$76,0),MATCH('1'!$C$1,'Unique Asset List'!$BL$3:$BR$3,0))</f>
        <v>1.22671925413217</v>
      </c>
      <c r="AK24" s="376" t="n">
        <f aca="false">INDEX('Unique Asset List'!$BS$4:$BY$76,MATCH('1'!$B24,'Unique Asset List'!$B$4:$B$76,0),MATCH('1'!$C$1,'Unique Asset List'!$BS$3:$BY$3,0))</f>
        <v>11.9843882768785</v>
      </c>
      <c r="AL24" s="189" t="n">
        <f aca="false">AL16-28</f>
        <v>156.205607476636</v>
      </c>
      <c r="AM24" s="378" t="n">
        <f aca="false">AM16*0.8</f>
        <v>76.3233052054795</v>
      </c>
      <c r="AN24" s="379" t="n">
        <v>0.035</v>
      </c>
      <c r="AO24" s="380" t="n">
        <v>60</v>
      </c>
      <c r="AP24" s="377" t="n">
        <v>0.8</v>
      </c>
      <c r="AQ24" s="379" t="n">
        <v>-0.02</v>
      </c>
      <c r="AR24" s="377" t="n">
        <v>0.5</v>
      </c>
      <c r="AS24" s="381" t="n">
        <f aca="false">AS16</f>
        <v>0.323403835616438</v>
      </c>
      <c r="AT24" s="382" t="n">
        <f aca="false">INDEX('Unique Asset List'!S$4:S$76,MATCH($B24,_CompoundList,0))</f>
        <v>0</v>
      </c>
      <c r="AU24" s="382" t="n">
        <f aca="false">INDEX('Unique Asset List'!T$4:T$76,MATCH($B24,_CompoundList,0))</f>
        <v>0</v>
      </c>
      <c r="AV24" s="382" t="n">
        <f aca="false">INDEX('Unique Asset List'!U$4:U$76,MATCH($B24,_CompoundList,0))</f>
        <v>0</v>
      </c>
      <c r="AW24" s="382" t="n">
        <f aca="false">INDEX('Unique Asset List'!V$4:V$76,MATCH($B24,_CompoundList,0))</f>
        <v>0</v>
      </c>
      <c r="AX24" s="382" t="n">
        <f aca="false">INDEX('Unique Asset List'!W$4:W$76,MATCH($B24,_CompoundList,0))</f>
        <v>0</v>
      </c>
      <c r="AY24" s="382" t="n">
        <f aca="false">INDEX('Unique Asset List'!X$4:X$76,MATCH($B24,_CompoundList,0))</f>
        <v>0</v>
      </c>
      <c r="AZ24" s="382" t="n">
        <f aca="false">INDEX('Unique Asset List'!Y$4:Y$76,MATCH($B24,_CompoundList,0))</f>
        <v>0</v>
      </c>
      <c r="BA24" s="382" t="n">
        <f aca="false">INDEX('Unique Asset List'!Z$4:Z$76,MATCH($B24,_CompoundList,0))</f>
        <v>0</v>
      </c>
      <c r="BB24" s="382" t="n">
        <f aca="false">INDEX('Unique Asset List'!AA$4:AA$76,MATCH($B24,_CompoundList,0))</f>
        <v>0</v>
      </c>
      <c r="BC24" s="382" t="n">
        <f aca="false">INDEX('Unique Asset List'!AB$4:AB$76,MATCH($B24,_CompoundList,0))</f>
        <v>1</v>
      </c>
      <c r="BD24" s="382" t="n">
        <f aca="false">INDEX('Unique Asset List'!$A$4:$A$76,MATCH(B24,'Unique Asset List'!$B$4:$B$76,0))</f>
        <v>9</v>
      </c>
      <c r="BE24" s="383" t="n">
        <f aca="false">IF($C$5="ON",CE24,MYRATING(_E1,$B24,Efficacy!$F$1))</f>
        <v>5</v>
      </c>
      <c r="BF24" s="384" t="n">
        <f aca="false">IF($C$5="ON",CF24,MYRATING(_E2,$B24,Efficacy!$F$1))</f>
        <v>5</v>
      </c>
      <c r="BG24" s="384" t="n">
        <f aca="false">IF($C$5="ON",CG24,MYRATING(_E3,$B24,Efficacy!$F$1))</f>
        <v>5</v>
      </c>
      <c r="BH24" s="384" t="n">
        <f aca="false">IF($C$5="ON",CH24,MYRATING(_E4,$B24,Efficacy!$F$1))</f>
        <v>5</v>
      </c>
      <c r="BI24" s="384" t="n">
        <f aca="false">IF($C$5="ON",CI24,MYRATING(_E5,$B24,Efficacy!$F$1))</f>
        <v>4</v>
      </c>
      <c r="BJ24" s="384" t="n">
        <f aca="false">IF($C$5="ON",CJ24,MYRATING(_E6,$B24,Efficacy!$F$1))</f>
        <v>3</v>
      </c>
      <c r="BK24" s="384" t="n">
        <f aca="false">IF($C$5="ON",CK24,MYRATING(_E7,$B24,Efficacy!$F$1))</f>
        <v>2</v>
      </c>
      <c r="BL24" s="384" t="n">
        <f aca="false">IF($C$5="ON",CL24,MYRATING(_E8,$B24,Efficacy!$F$1))</f>
        <v>3</v>
      </c>
      <c r="BM24" s="384" t="n">
        <f aca="false">IF($C$5="ON",CM24,MYRATING(_S1,$B24,Efficacy!$F$1))</f>
        <v>4</v>
      </c>
      <c r="BN24" s="384" t="n">
        <f aca="false">IF($C$5="ON",CN24,MYRATING(_S2,$B24,Efficacy!$F$1))</f>
        <v>3</v>
      </c>
      <c r="BO24" s="384" t="n">
        <f aca="false">IF($C$5="ON",CO24,MYRATING(_S3,$B24,Efficacy!$F$1))</f>
        <v>3</v>
      </c>
      <c r="BP24" s="384" t="n">
        <f aca="false">IF($C$5="ON",CP24,MYRATING(_S4,$B24,Efficacy!$F$1))</f>
        <v>3</v>
      </c>
      <c r="BQ24" s="384" t="n">
        <f aca="false">IF($C$5="ON",CQ24,MYRATING(_S5,$B24,Efficacy!$F$1))</f>
        <v>5</v>
      </c>
      <c r="BR24" s="384" t="n">
        <f aca="false">IF($C$5="ON",CR24,MYRATING(_S6,$B24,Efficacy!$F$1))</f>
        <v>2</v>
      </c>
      <c r="BS24" s="384" t="n">
        <f aca="false">IF($C$5="ON",CS24,MYRATING(_S7,$B24,Efficacy!$F$1))</f>
        <v>3</v>
      </c>
      <c r="BT24" s="384" t="n">
        <f aca="false">IF($C$5="ON",CT24,MYRATING(_D1,$B24,Efficacy!$F$1))</f>
        <v>3</v>
      </c>
      <c r="BU24" s="384" t="n">
        <f aca="false">IF($C$5="ON",CU24,MYRATING(_D2,$B24,Efficacy!$F$1))</f>
        <v>3</v>
      </c>
      <c r="BV24" s="384" t="n">
        <f aca="false">IF($C$5="ON",CV24,MYRATING(_D3,$B24,Efficacy!$F$1))</f>
        <v>3</v>
      </c>
      <c r="BW24" s="384" t="n">
        <f aca="false">IF($C$5="ON",CW24,MYRATING(_D4,$B24,Efficacy!$F$1))</f>
        <v>3</v>
      </c>
      <c r="BX24" s="384" t="n">
        <f aca="false">IF($C$5="ON",CX24,MYRATING(_B1,$B24,Barrier!$F$2))</f>
        <v>2</v>
      </c>
      <c r="BY24" s="384" t="n">
        <f aca="false">IF($C$5="ON",CY24,MYRATING(_B2,$B24,Barrier!$F$2))</f>
        <v>3</v>
      </c>
      <c r="BZ24" s="385" t="n">
        <f aca="false">IF($C$5="ON",CZ24,MYRATING(_B3,$B24,Barrier!$F$2))</f>
        <v>3</v>
      </c>
      <c r="CA24" s="386" t="n">
        <f aca="false">IF(C24="",CD24/$CD$7,0)</f>
        <v>0.0342923798387605</v>
      </c>
      <c r="CB24" s="387" t="n">
        <f aca="false">SUMPRODUCT($BX24:$BZ24,$BV$7:$BX$7)</f>
        <v>0.82947808224</v>
      </c>
      <c r="CC24" s="386" t="n">
        <f aca="false">CB24/$CB$7</f>
        <v>0.0347833450167875</v>
      </c>
      <c r="CD24" s="388" t="n">
        <f aca="false">CC24^$X$4</f>
        <v>0.00280155951583283</v>
      </c>
      <c r="CE24" s="383" t="n">
        <v>5</v>
      </c>
      <c r="CF24" s="384" t="n">
        <v>5</v>
      </c>
      <c r="CG24" s="384" t="n">
        <v>5</v>
      </c>
      <c r="CH24" s="384" t="n">
        <v>5</v>
      </c>
      <c r="CI24" s="384" t="n">
        <v>3</v>
      </c>
      <c r="CJ24" s="384" t="n">
        <v>3</v>
      </c>
      <c r="CK24" s="384" t="n">
        <v>3</v>
      </c>
      <c r="CL24" s="384" t="n">
        <v>5</v>
      </c>
      <c r="CM24" s="384" t="n">
        <v>4</v>
      </c>
      <c r="CN24" s="384" t="n">
        <v>3</v>
      </c>
      <c r="CO24" s="384" t="n">
        <v>3</v>
      </c>
      <c r="CP24" s="384" t="n">
        <v>4</v>
      </c>
      <c r="CQ24" s="384" t="n">
        <v>5</v>
      </c>
      <c r="CR24" s="384" t="n">
        <v>2</v>
      </c>
      <c r="CS24" s="384" t="n">
        <v>3</v>
      </c>
      <c r="CT24" s="384" t="n">
        <v>2</v>
      </c>
      <c r="CU24" s="384" t="n">
        <v>3</v>
      </c>
      <c r="CV24" s="384" t="n">
        <v>3</v>
      </c>
      <c r="CW24" s="384" t="n">
        <v>1</v>
      </c>
      <c r="CX24" s="384" t="n">
        <v>1</v>
      </c>
      <c r="CY24" s="384" t="n">
        <v>1</v>
      </c>
      <c r="CZ24" s="385" t="n">
        <v>1</v>
      </c>
      <c r="DA24" s="386"/>
      <c r="DB24" s="383"/>
      <c r="DC24" s="384"/>
      <c r="DD24" s="384"/>
      <c r="DE24" s="384"/>
      <c r="DF24" s="384"/>
      <c r="DG24" s="384"/>
      <c r="DH24" s="384"/>
      <c r="DI24" s="384"/>
      <c r="DJ24" s="384"/>
      <c r="DK24" s="384"/>
      <c r="DL24" s="384"/>
      <c r="DM24" s="384"/>
      <c r="DN24" s="384"/>
      <c r="DO24" s="384"/>
      <c r="DP24" s="384"/>
      <c r="DQ24" s="384"/>
      <c r="DR24" s="384"/>
      <c r="DS24" s="384"/>
      <c r="DT24" s="384"/>
      <c r="DU24" s="384"/>
      <c r="DV24" s="384"/>
      <c r="DW24" s="384"/>
    </row>
    <row r="25" customFormat="false" ht="15" hidden="false" customHeight="false" outlineLevel="0" collapsed="false">
      <c r="A25" s="39" t="s">
        <v>569</v>
      </c>
      <c r="B25" s="39" t="s">
        <v>23</v>
      </c>
      <c r="C25" s="372"/>
      <c r="D25" s="39" t="s">
        <v>577</v>
      </c>
      <c r="E25" s="39"/>
      <c r="F25" s="39" t="str">
        <f aca="false">INDEX('Unique Asset List'!$D$4:$D$59,MATCH(B25,_CompoundList,0))</f>
        <v>Ph1</v>
      </c>
      <c r="G25" s="373" t="n">
        <v>0</v>
      </c>
      <c r="H25" s="39" t="n">
        <v>2018</v>
      </c>
      <c r="I25" s="39" t="n">
        <v>6</v>
      </c>
      <c r="J25" s="374" t="n">
        <f aca="false">INDEX(PTRS!$D$6:$D$12,MATCH('1'!$F25,PTRS!$B$6:$B$12,0))</f>
        <v>0.13923</v>
      </c>
      <c r="K25" s="186" t="n">
        <f aca="false">INDEX('Unique Asset List'!$I$4:$R$76,MATCH($B25,'Unique Asset List'!$B$4:$B$76,0),MATCH(K$8,'Unique Asset List'!$I$3:$R$3,0))</f>
        <v>0</v>
      </c>
      <c r="L25" s="186" t="n">
        <f aca="false">INDEX('Unique Asset List'!$I$4:$R$76,MATCH($B25,'Unique Asset List'!$B$4:$B$76,0),MATCH(L$8,'Unique Asset List'!$I$3:$R$3,0))</f>
        <v>0</v>
      </c>
      <c r="M25" s="186" t="n">
        <v>0.14</v>
      </c>
      <c r="N25" s="186" t="n">
        <f aca="false">INDEX('Unique Asset List'!$I$4:$R$76,MATCH($B25,'Unique Asset List'!$B$4:$B$76,0),MATCH(N$8,'Unique Asset List'!$I$3:$R$3,0))</f>
        <v>0.14</v>
      </c>
      <c r="O25" s="186" t="n">
        <f aca="false">INDEX('Unique Asset List'!$I$4:$R$76,MATCH($B25,'Unique Asset List'!$B$4:$B$76,0),MATCH(O$8,'Unique Asset List'!$I$3:$R$3,0))</f>
        <v>0.14</v>
      </c>
      <c r="P25" s="186" t="n">
        <f aca="false">INDEX('Unique Asset List'!$I$4:$R$76,MATCH($B25,'Unique Asset List'!$B$4:$B$76,0),MATCH(P$8,'Unique Asset List'!$I$3:$R$3,0))</f>
        <v>0.14</v>
      </c>
      <c r="Q25" s="186" t="n">
        <f aca="false">INDEX('Unique Asset List'!$I$4:$R$76,MATCH($B25,'Unique Asset List'!$B$4:$B$76,0),MATCH(Q$8,'Unique Asset List'!$I$3:$R$3,0))</f>
        <v>0.14</v>
      </c>
      <c r="R25" s="186" t="n">
        <f aca="false">INDEX('Unique Asset List'!$I$4:$R$76,MATCH($B25,'Unique Asset List'!$B$4:$B$76,0),MATCH(R$8,'Unique Asset List'!$I$3:$R$3,0))</f>
        <v>0.14</v>
      </c>
      <c r="S25" s="186" t="n">
        <f aca="false">INDEX('Unique Asset List'!$I$4:$R$76,MATCH($B25,'Unique Asset List'!$B$4:$B$76,0),MATCH(S$8,'Unique Asset List'!$I$3:$R$3,0))</f>
        <v>0</v>
      </c>
      <c r="T25" s="186"/>
      <c r="U25" s="186" t="n">
        <f aca="false">CA25/$CA$7</f>
        <v>0.881085616526778</v>
      </c>
      <c r="V25" s="186" t="n">
        <v>0.59</v>
      </c>
      <c r="W25" s="39" t="s">
        <v>597</v>
      </c>
      <c r="X25" s="39" t="n">
        <f aca="false">INDEX('Unique Asset List'!$AC$4:$AI$76,MATCH('1'!$B25,'Unique Asset List'!$B$4:$B$76,0),MATCH('1'!$C$1,'Unique Asset List'!$AC$3:$AI$3,0))</f>
        <v>2027</v>
      </c>
      <c r="Y25" s="39" t="n">
        <f aca="false">INDEX('Unique Asset List'!$AJ$4:$AP$76,MATCH('1'!$B25,'Unique Asset List'!$B$4:$B$76,0),MATCH('1'!$C$1,'Unique Asset List'!$AJ$3:$AP$3,0))</f>
        <v>6</v>
      </c>
      <c r="Z25" s="39" t="n">
        <f aca="false">INDEX('Unique Asset List'!$AX$4:$BD$76,MATCH('1'!$B25,'Unique Asset List'!$B$4:$B$76,0),MATCH('1'!$C$1,'Unique Asset List'!$AX$3:$BD$3,0))</f>
        <v>2037</v>
      </c>
      <c r="AA25" s="39" t="n">
        <f aca="false">INDEX('Unique Asset List'!$BE$4:$BK$76,MATCH('1'!$B25,'Unique Asset List'!$B$4:$B$76,0),MATCH('1'!$C$1,'Unique Asset List'!$BE$3:$BK$3,0))</f>
        <v>5</v>
      </c>
      <c r="AB25" s="375" t="n">
        <f aca="false">SUMPRODUCT($BE25:$BL25,$BE$7:$BL$7)</f>
        <v>2.06816</v>
      </c>
      <c r="AC25" s="375" t="n">
        <f aca="false">SUMPRODUCT($BM25:$BS25,$BK$7:$BQ$7)</f>
        <v>1.0165042</v>
      </c>
      <c r="AD25" s="375" t="n">
        <f aca="false">SUMPRODUCT($BT25:$BW25,$BR$7:$BU$7)</f>
        <v>0.45913097664</v>
      </c>
      <c r="AE25" s="376" t="n">
        <f aca="false">INDEX('Unique Asset List'!$CN$4:$CT$76,MATCH('1'!$B25,'Unique Asset List'!$B$4:$B$76,0),MATCH('1'!$C$1,'Unique Asset List'!$CN$3:$CT$3,0))</f>
        <v>0.15</v>
      </c>
      <c r="AF25" s="376" t="n">
        <f aca="false">INDEX('Unique Asset List'!$CU$4:$DA$76,MATCH('1'!$B25,'Unique Asset List'!$B$4:$B$76,0),MATCH('1'!$C$1,'Unique Asset List'!$CU$3:$DA$3,0))</f>
        <v>0.35</v>
      </c>
      <c r="AG25" s="376" t="n">
        <f aca="false">INDEX('Unique Asset List'!$BZ$4:$CF$76,MATCH('1'!$B25,'Unique Asset List'!$B$4:$B$76,0),MATCH('1'!$C$1,'Unique Asset List'!$BZ$3:$CF$3,0))</f>
        <v>0.15</v>
      </c>
      <c r="AH25" s="376" t="n">
        <f aca="false">INDEX('Unique Asset List'!$CG$4:$CM$76,MATCH('1'!$B25,'Unique Asset List'!$B$4:$B$76,0),MATCH('1'!$C$1,'Unique Asset List'!$CG$3:$CM$3,0))</f>
        <v>0.35</v>
      </c>
      <c r="AI25" s="377" t="n">
        <v>0.973049497851766</v>
      </c>
      <c r="AJ25" s="376" t="n">
        <f aca="false">INDEX('Unique Asset List'!$BL$4:$BR$76,MATCH('1'!$B25,'Unique Asset List'!$B$4:$B$76,0),MATCH('1'!$C$1,'Unique Asset List'!$BL$3:$BR$3,0))</f>
        <v>1.22671925413217</v>
      </c>
      <c r="AK25" s="376" t="n">
        <f aca="false">INDEX('Unique Asset List'!$BS$4:$BY$76,MATCH('1'!$B25,'Unique Asset List'!$B$4:$B$76,0),MATCH('1'!$C$1,'Unique Asset List'!$BS$3:$BY$3,0))</f>
        <v>11.9843882768785</v>
      </c>
      <c r="AL25" s="189" t="n">
        <v>160</v>
      </c>
      <c r="AM25" s="378" t="n">
        <f aca="false">INDEX(Simulation!$B$6:$H$6,MATCH($A25,Simulation!$B$1:$H$1,0))*(1+AN25)^((DATE(X25,Y25,15)-DATE(2017,1,15))/365.5)</f>
        <v>21.4557882563744</v>
      </c>
      <c r="AN25" s="379" t="n">
        <v>0.035</v>
      </c>
      <c r="AO25" s="380" t="n">
        <v>60</v>
      </c>
      <c r="AP25" s="377" t="n">
        <v>0.8</v>
      </c>
      <c r="AQ25" s="379" t="n">
        <v>-0.02</v>
      </c>
      <c r="AR25" s="377" t="n">
        <v>0.5</v>
      </c>
      <c r="AS25" s="381" t="n">
        <v>1</v>
      </c>
      <c r="AT25" s="382" t="n">
        <f aca="false">INDEX('Unique Asset List'!S$4:S$76,MATCH($B25,_CompoundList,0))</f>
        <v>0</v>
      </c>
      <c r="AU25" s="382" t="n">
        <f aca="false">INDEX('Unique Asset List'!T$4:T$76,MATCH($B25,_CompoundList,0))</f>
        <v>0</v>
      </c>
      <c r="AV25" s="382" t="n">
        <f aca="false">INDEX('Unique Asset List'!U$4:U$76,MATCH($B25,_CompoundList,0))</f>
        <v>0</v>
      </c>
      <c r="AW25" s="382" t="n">
        <f aca="false">INDEX('Unique Asset List'!V$4:V$76,MATCH($B25,_CompoundList,0))</f>
        <v>0</v>
      </c>
      <c r="AX25" s="382" t="n">
        <f aca="false">INDEX('Unique Asset List'!W$4:W$76,MATCH($B25,_CompoundList,0))</f>
        <v>0</v>
      </c>
      <c r="AY25" s="382" t="n">
        <f aca="false">INDEX('Unique Asset List'!X$4:X$76,MATCH($B25,_CompoundList,0))</f>
        <v>1</v>
      </c>
      <c r="AZ25" s="382" t="n">
        <f aca="false">INDEX('Unique Asset List'!Y$4:Y$76,MATCH($B25,_CompoundList,0))</f>
        <v>1</v>
      </c>
      <c r="BA25" s="382" t="n">
        <f aca="false">INDEX('Unique Asset List'!Z$4:Z$76,MATCH($B25,_CompoundList,0))</f>
        <v>0</v>
      </c>
      <c r="BB25" s="382" t="n">
        <f aca="false">INDEX('Unique Asset List'!AA$4:AA$76,MATCH($B25,_CompoundList,0))</f>
        <v>1</v>
      </c>
      <c r="BC25" s="382" t="n">
        <f aca="false">INDEX('Unique Asset List'!AB$4:AB$76,MATCH($B25,_CompoundList,0))</f>
        <v>1</v>
      </c>
      <c r="BD25" s="382" t="n">
        <f aca="false">INDEX('Unique Asset List'!$A$4:$A$76,MATCH(B25,'Unique Asset List'!$B$4:$B$76,0))</f>
        <v>17</v>
      </c>
      <c r="BE25" s="383" t="n">
        <f aca="false">IF($C$5="ON",CE25,MYRATING(_E1,$B25,Efficacy!$F$1))</f>
        <v>4</v>
      </c>
      <c r="BF25" s="384" t="n">
        <f aca="false">IF($C$5="ON",CF25,MYRATING(_E2,$B25,Efficacy!$F$1))</f>
        <v>3</v>
      </c>
      <c r="BG25" s="384" t="n">
        <f aca="false">IF($C$5="ON",CG25,MYRATING(_E3,$B25,Efficacy!$F$1))</f>
        <v>4</v>
      </c>
      <c r="BH25" s="384" t="n">
        <f aca="false">IF($C$5="ON",CH25,MYRATING(_E4,$B25,Efficacy!$F$1))</f>
        <v>4</v>
      </c>
      <c r="BI25" s="384" t="n">
        <f aca="false">IF($C$5="ON",CI25,MYRATING(_E5,$B25,Efficacy!$F$1))</f>
        <v>3</v>
      </c>
      <c r="BJ25" s="384" t="n">
        <f aca="false">IF($C$5="ON",CJ25,MYRATING(_E6,$B25,Efficacy!$F$1))</f>
        <v>4</v>
      </c>
      <c r="BK25" s="384" t="n">
        <f aca="false">IF($C$5="ON",CK25,MYRATING(_E7,$B25,Efficacy!$F$1))</f>
        <v>3</v>
      </c>
      <c r="BL25" s="384" t="n">
        <f aca="false">IF($C$5="ON",CL25,MYRATING(_E8,$B25,Efficacy!$F$1))</f>
        <v>4</v>
      </c>
      <c r="BM25" s="384" t="n">
        <f aca="false">IF($C$5="ON",CM25,MYRATING(_S1,$B25,Efficacy!$F$1))</f>
        <v>4</v>
      </c>
      <c r="BN25" s="384" t="n">
        <f aca="false">IF($C$5="ON",CN25,MYRATING(_S2,$B25,Efficacy!$F$1))</f>
        <v>3</v>
      </c>
      <c r="BO25" s="384" t="n">
        <f aca="false">IF($C$5="ON",CO25,MYRATING(_S3,$B25,Efficacy!$F$1))</f>
        <v>3</v>
      </c>
      <c r="BP25" s="384" t="n">
        <f aca="false">IF($C$5="ON",CP25,MYRATING(_S4,$B25,Efficacy!$F$1))</f>
        <v>4</v>
      </c>
      <c r="BQ25" s="384" t="n">
        <f aca="false">IF($C$5="ON",CQ25,MYRATING(_S5,$B25,Efficacy!$F$1))</f>
        <v>5</v>
      </c>
      <c r="BR25" s="384" t="n">
        <f aca="false">IF($C$5="ON",CR25,MYRATING(_S6,$B25,Efficacy!$F$1))</f>
        <v>3</v>
      </c>
      <c r="BS25" s="384" t="n">
        <f aca="false">IF($C$5="ON",CS25,MYRATING(_S7,$B25,Efficacy!$F$1))</f>
        <v>3</v>
      </c>
      <c r="BT25" s="384" t="n">
        <f aca="false">IF($C$5="ON",CT25,MYRATING(_D1,$B25,Efficacy!$F$1))</f>
        <v>3</v>
      </c>
      <c r="BU25" s="384" t="n">
        <f aca="false">IF($C$5="ON",CU25,MYRATING(_D2,$B25,Efficacy!$F$1))</f>
        <v>3</v>
      </c>
      <c r="BV25" s="384" t="n">
        <f aca="false">IF($C$5="ON",CV25,MYRATING(_D3,$B25,Efficacy!$F$1))</f>
        <v>3</v>
      </c>
      <c r="BW25" s="384" t="n">
        <f aca="false">IF($C$5="ON",CW25,MYRATING(_D4,$B25,Efficacy!$F$1))</f>
        <v>3</v>
      </c>
      <c r="BX25" s="384" t="n">
        <f aca="false">IF($C$5="ON",CX25,MYRATING(_B1,$B25,Barrier!$F$2))</f>
        <v>3</v>
      </c>
      <c r="BY25" s="384" t="n">
        <f aca="false">IF($C$5="ON",CY25,MYRATING(_B2,$B25,Barrier!$F$2))</f>
        <v>3</v>
      </c>
      <c r="BZ25" s="385" t="n">
        <f aca="false">IF($C$5="ON",CZ25,MYRATING(_B3,$B25,Barrier!$F$2))</f>
        <v>3</v>
      </c>
      <c r="CA25" s="386" t="n">
        <f aca="false">IF(C25="",CD25/$CD$7,0)</f>
        <v>0.0366653529372584</v>
      </c>
      <c r="CB25" s="387" t="n">
        <f aca="false">SUMPRODUCT($BX25:$BZ25,$BV$7:$BX$7)</f>
        <v>0.86180622336</v>
      </c>
      <c r="CC25" s="386" t="n">
        <f aca="false">CB25/$CB$7</f>
        <v>0.0361389937197547</v>
      </c>
      <c r="CD25" s="388" t="n">
        <f aca="false">CC25^$X$4</f>
        <v>0.0029954225663464</v>
      </c>
      <c r="CE25" s="383" t="n">
        <v>4</v>
      </c>
      <c r="CF25" s="384" t="n">
        <v>3</v>
      </c>
      <c r="CG25" s="384" t="n">
        <v>4</v>
      </c>
      <c r="CH25" s="384" t="n">
        <v>4</v>
      </c>
      <c r="CI25" s="384" t="n">
        <v>3</v>
      </c>
      <c r="CJ25" s="384" t="n">
        <v>4</v>
      </c>
      <c r="CK25" s="384" t="n">
        <v>3</v>
      </c>
      <c r="CL25" s="384" t="n">
        <v>4</v>
      </c>
      <c r="CM25" s="384" t="n">
        <v>4</v>
      </c>
      <c r="CN25" s="384" t="n">
        <v>3</v>
      </c>
      <c r="CO25" s="384" t="n">
        <v>3</v>
      </c>
      <c r="CP25" s="384" t="n">
        <v>4</v>
      </c>
      <c r="CQ25" s="384" t="n">
        <v>5</v>
      </c>
      <c r="CR25" s="384" t="n">
        <v>3</v>
      </c>
      <c r="CS25" s="384" t="n">
        <v>3</v>
      </c>
      <c r="CT25" s="384" t="n">
        <v>3</v>
      </c>
      <c r="CU25" s="384" t="n">
        <v>3</v>
      </c>
      <c r="CV25" s="384" t="n">
        <v>3</v>
      </c>
      <c r="CW25" s="384" t="n">
        <v>3</v>
      </c>
      <c r="CX25" s="384" t="n">
        <v>3</v>
      </c>
      <c r="CY25" s="384" t="n">
        <v>3</v>
      </c>
      <c r="CZ25" s="385" t="n">
        <v>3</v>
      </c>
      <c r="DA25" s="386"/>
      <c r="DB25" s="383"/>
      <c r="DC25" s="384"/>
      <c r="DD25" s="384"/>
      <c r="DE25" s="384"/>
      <c r="DF25" s="384"/>
      <c r="DG25" s="384"/>
      <c r="DH25" s="384"/>
      <c r="DI25" s="384"/>
      <c r="DJ25" s="384"/>
      <c r="DK25" s="384"/>
      <c r="DL25" s="384"/>
      <c r="DM25" s="384"/>
      <c r="DN25" s="384"/>
      <c r="DO25" s="384"/>
      <c r="DP25" s="384"/>
      <c r="DQ25" s="384"/>
      <c r="DR25" s="384"/>
      <c r="DS25" s="384"/>
      <c r="DT25" s="384"/>
      <c r="DU25" s="384"/>
      <c r="DV25" s="384"/>
      <c r="DW25" s="384"/>
    </row>
    <row r="26" customFormat="false" ht="15" hidden="false" customHeight="false" outlineLevel="0" collapsed="false">
      <c r="A26" s="39" t="s">
        <v>569</v>
      </c>
      <c r="B26" s="39" t="s">
        <v>54</v>
      </c>
      <c r="C26" s="372"/>
      <c r="D26" s="39" t="s">
        <v>595</v>
      </c>
      <c r="E26" s="39" t="s">
        <v>596</v>
      </c>
      <c r="F26" s="39" t="str">
        <f aca="false">INDEX('Unique Asset List'!$D$4:$D$59,MATCH(B26,_CompoundList,0))</f>
        <v>Ph1</v>
      </c>
      <c r="G26" s="373" t="n">
        <v>0</v>
      </c>
      <c r="H26" s="39" t="n">
        <v>2018</v>
      </c>
      <c r="I26" s="39" t="n">
        <v>6</v>
      </c>
      <c r="J26" s="374" t="n">
        <f aca="false">INDEX(PTRS!$D$6:$D$12,MATCH('1'!$F26,PTRS!$B$6:$B$12,0))</f>
        <v>0.13923</v>
      </c>
      <c r="K26" s="186" t="n">
        <f aca="false">INDEX('Unique Asset List'!$I$4:$R$76,MATCH($B26,'Unique Asset List'!$B$4:$B$76,0),MATCH(K$8,'Unique Asset List'!$I$3:$R$3,0))</f>
        <v>0</v>
      </c>
      <c r="L26" s="186" t="n">
        <f aca="false">INDEX('Unique Asset List'!$I$4:$R$76,MATCH($B26,'Unique Asset List'!$B$4:$B$76,0),MATCH(L$8,'Unique Asset List'!$I$3:$R$3,0))</f>
        <v>0</v>
      </c>
      <c r="M26" s="186" t="n">
        <f aca="false">J26</f>
        <v>0.13923</v>
      </c>
      <c r="N26" s="186" t="n">
        <f aca="false">INDEX('Unique Asset List'!$I$4:$R$76,MATCH($B26,'Unique Asset List'!$B$4:$B$76,0),MATCH(N$8,'Unique Asset List'!$I$3:$R$3,0))</f>
        <v>0.13923</v>
      </c>
      <c r="O26" s="186" t="n">
        <f aca="false">INDEX('Unique Asset List'!$I$4:$R$76,MATCH($B26,'Unique Asset List'!$B$4:$B$76,0),MATCH(O$8,'Unique Asset List'!$I$3:$R$3,0))</f>
        <v>0.13923</v>
      </c>
      <c r="P26" s="186" t="n">
        <f aca="false">INDEX('Unique Asset List'!$I$4:$R$76,MATCH($B26,'Unique Asset List'!$B$4:$B$76,0),MATCH(P$8,'Unique Asset List'!$I$3:$R$3,0))</f>
        <v>0.13923</v>
      </c>
      <c r="Q26" s="186" t="n">
        <f aca="false">INDEX('Unique Asset List'!$I$4:$R$76,MATCH($B26,'Unique Asset List'!$B$4:$B$76,0),MATCH(Q$8,'Unique Asset List'!$I$3:$R$3,0))</f>
        <v>0.13923</v>
      </c>
      <c r="R26" s="186" t="n">
        <f aca="false">INDEX('Unique Asset List'!$I$4:$R$76,MATCH($B26,'Unique Asset List'!$B$4:$B$76,0),MATCH(R$8,'Unique Asset List'!$I$3:$R$3,0))</f>
        <v>0.13923</v>
      </c>
      <c r="S26" s="186" t="n">
        <f aca="false">INDEX('Unique Asset List'!$I$4:$R$76,MATCH($B26,'Unique Asset List'!$B$4:$B$76,0),MATCH(S$8,'Unique Asset List'!$I$3:$R$3,0))</f>
        <v>0</v>
      </c>
      <c r="T26" s="186"/>
      <c r="U26" s="186" t="n">
        <f aca="false">CA26/$CA$7</f>
        <v>0.881085616526778</v>
      </c>
      <c r="V26" s="186" t="n">
        <v>1</v>
      </c>
      <c r="W26" s="39" t="s">
        <v>21</v>
      </c>
      <c r="X26" s="39" t="n">
        <f aca="false">INDEX('Unique Asset List'!$AC$4:$AI$76,MATCH('1'!$B26,'Unique Asset List'!$B$4:$B$76,0),MATCH('1'!$C$1,'Unique Asset List'!$AC$3:$AI$3,0))</f>
        <v>2027</v>
      </c>
      <c r="Y26" s="39" t="n">
        <f aca="false">INDEX('Unique Asset List'!$AJ$4:$AP$76,MATCH('1'!$B26,'Unique Asset List'!$B$4:$B$76,0),MATCH('1'!$C$1,'Unique Asset List'!$AJ$3:$AP$3,0))</f>
        <v>6</v>
      </c>
      <c r="Z26" s="39" t="n">
        <f aca="false">INDEX('Unique Asset List'!$AX$4:$BD$76,MATCH('1'!$B26,'Unique Asset List'!$B$4:$B$76,0),MATCH('1'!$C$1,'Unique Asset List'!$AX$3:$BD$3,0))</f>
        <v>2036</v>
      </c>
      <c r="AA26" s="39" t="n">
        <f aca="false">INDEX('Unique Asset List'!$BE$4:$BK$76,MATCH('1'!$B26,'Unique Asset List'!$B$4:$B$76,0),MATCH('1'!$C$1,'Unique Asset List'!$BE$3:$BK$3,0))</f>
        <v>9</v>
      </c>
      <c r="AB26" s="375" t="n">
        <f aca="false">SUMPRODUCT($BE26:$BL26,$BE$7:$BL$7)</f>
        <v>2.3276916</v>
      </c>
      <c r="AC26" s="375" t="n">
        <f aca="false">SUMPRODUCT($BM26:$BS26,$BK$7:$BQ$7)</f>
        <v>0.9784568</v>
      </c>
      <c r="AD26" s="375" t="n">
        <f aca="false">SUMPRODUCT($BT26:$BW26,$BR$7:$BU$7)</f>
        <v>0.45913097664</v>
      </c>
      <c r="AE26" s="376" t="n">
        <f aca="false">INDEX('Unique Asset List'!$CN$4:$CT$76,MATCH('1'!$B26,'Unique Asset List'!$B$4:$B$76,0),MATCH('1'!$C$1,'Unique Asset List'!$CN$3:$CT$3,0))</f>
        <v>0.22</v>
      </c>
      <c r="AF26" s="376" t="n">
        <f aca="false">INDEX('Unique Asset List'!$CU$4:$DA$76,MATCH('1'!$B26,'Unique Asset List'!$B$4:$B$76,0),MATCH('1'!$C$1,'Unique Asset List'!$CU$3:$DA$3,0))</f>
        <v>0.28</v>
      </c>
      <c r="AG26" s="376" t="n">
        <f aca="false">INDEX('Unique Asset List'!$BZ$4:$CF$76,MATCH('1'!$B26,'Unique Asset List'!$B$4:$B$76,0),MATCH('1'!$C$1,'Unique Asset List'!$BZ$3:$CF$3,0))</f>
        <v>0.22</v>
      </c>
      <c r="AH26" s="376" t="n">
        <f aca="false">INDEX('Unique Asset List'!$CG$4:$CM$76,MATCH('1'!$B26,'Unique Asset List'!$B$4:$B$76,0),MATCH('1'!$C$1,'Unique Asset List'!$CG$3:$CM$3,0))</f>
        <v>0.28</v>
      </c>
      <c r="AI26" s="377" t="n">
        <v>0.973049497851766</v>
      </c>
      <c r="AJ26" s="376" t="n">
        <f aca="false">INDEX('Unique Asset List'!$BL$4:$BR$76,MATCH('1'!$B26,'Unique Asset List'!$B$4:$B$76,0),MATCH('1'!$C$1,'Unique Asset List'!$BL$3:$BR$3,0))</f>
        <v>1.22671925413217</v>
      </c>
      <c r="AK26" s="376" t="n">
        <f aca="false">INDEX('Unique Asset List'!$BS$4:$BY$76,MATCH('1'!$B26,'Unique Asset List'!$B$4:$B$76,0),MATCH('1'!$C$1,'Unique Asset List'!$BS$3:$BY$3,0))</f>
        <v>11.9843882768785</v>
      </c>
      <c r="AL26" s="189" t="n">
        <v>160</v>
      </c>
      <c r="AM26" s="378" t="n">
        <f aca="false">INDEX(Simulation!$B$6:$H$6,MATCH($A26,Simulation!$B$1:$H$1,0))*(1+AN26)^((DATE(X26,Y26,15)-DATE(2017,1,15))/365.5)</f>
        <v>21.4557882563744</v>
      </c>
      <c r="AN26" s="379" t="n">
        <v>0.035</v>
      </c>
      <c r="AO26" s="380" t="n">
        <v>60</v>
      </c>
      <c r="AP26" s="377" t="n">
        <v>0.8</v>
      </c>
      <c r="AQ26" s="379" t="n">
        <v>-0.02</v>
      </c>
      <c r="AR26" s="377" t="n">
        <v>0.5</v>
      </c>
      <c r="AS26" s="381" t="n">
        <v>1</v>
      </c>
      <c r="AT26" s="382" t="n">
        <f aca="false">INDEX('Unique Asset List'!S$4:S$76,MATCH($B26,_CompoundList,0))</f>
        <v>0</v>
      </c>
      <c r="AU26" s="382" t="n">
        <f aca="false">INDEX('Unique Asset List'!T$4:T$76,MATCH($B26,_CompoundList,0))</f>
        <v>0</v>
      </c>
      <c r="AV26" s="382" t="n">
        <f aca="false">INDEX('Unique Asset List'!U$4:U$76,MATCH($B26,_CompoundList,0))</f>
        <v>0</v>
      </c>
      <c r="AW26" s="382" t="n">
        <f aca="false">INDEX('Unique Asset List'!V$4:V$76,MATCH($B26,_CompoundList,0))</f>
        <v>0</v>
      </c>
      <c r="AX26" s="382" t="n">
        <f aca="false">INDEX('Unique Asset List'!W$4:W$76,MATCH($B26,_CompoundList,0))</f>
        <v>0</v>
      </c>
      <c r="AY26" s="382" t="n">
        <f aca="false">INDEX('Unique Asset List'!X$4:X$76,MATCH($B26,_CompoundList,0))</f>
        <v>0</v>
      </c>
      <c r="AZ26" s="382" t="n">
        <f aca="false">INDEX('Unique Asset List'!Y$4:Y$76,MATCH($B26,_CompoundList,0))</f>
        <v>1</v>
      </c>
      <c r="BA26" s="382" t="n">
        <f aca="false">INDEX('Unique Asset List'!Z$4:Z$76,MATCH($B26,_CompoundList,0))</f>
        <v>1</v>
      </c>
      <c r="BB26" s="382" t="n">
        <f aca="false">INDEX('Unique Asset List'!AA$4:AA$76,MATCH($B26,_CompoundList,0))</f>
        <v>0</v>
      </c>
      <c r="BC26" s="382" t="n">
        <f aca="false">INDEX('Unique Asset List'!AB$4:AB$76,MATCH($B26,_CompoundList,0))</f>
        <v>0</v>
      </c>
      <c r="BD26" s="382" t="n">
        <f aca="false">INDEX('Unique Asset List'!$A$4:$A$76,MATCH(B26,'Unique Asset List'!$B$4:$B$76,0))</f>
        <v>16</v>
      </c>
      <c r="BE26" s="383" t="n">
        <f aca="false">IF($C$5="ON",CE26,MYRATING(_E1,$B26,Efficacy!$F$1))</f>
        <v>4</v>
      </c>
      <c r="BF26" s="384" t="n">
        <f aca="false">IF($C$5="ON",CF26,MYRATING(_E2,$B26,Efficacy!$F$1))</f>
        <v>5</v>
      </c>
      <c r="BG26" s="384" t="n">
        <f aca="false">IF($C$5="ON",CG26,MYRATING(_E3,$B26,Efficacy!$F$1))</f>
        <v>5</v>
      </c>
      <c r="BH26" s="384" t="n">
        <f aca="false">IF($C$5="ON",CH26,MYRATING(_E4,$B26,Efficacy!$F$1))</f>
        <v>4</v>
      </c>
      <c r="BI26" s="384" t="n">
        <f aca="false">IF($C$5="ON",CI26,MYRATING(_E5,$B26,Efficacy!$F$1))</f>
        <v>4</v>
      </c>
      <c r="BJ26" s="384" t="n">
        <f aca="false">IF($C$5="ON",CJ26,MYRATING(_E6,$B26,Efficacy!$F$1))</f>
        <v>3</v>
      </c>
      <c r="BK26" s="384" t="n">
        <f aca="false">IF($C$5="ON",CK26,MYRATING(_E7,$B26,Efficacy!$F$1))</f>
        <v>3</v>
      </c>
      <c r="BL26" s="384" t="n">
        <f aca="false">IF($C$5="ON",CL26,MYRATING(_E8,$B26,Efficacy!$F$1))</f>
        <v>4</v>
      </c>
      <c r="BM26" s="384" t="n">
        <f aca="false">IF($C$5="ON",CM26,MYRATING(_S1,$B26,Efficacy!$F$1))</f>
        <v>3</v>
      </c>
      <c r="BN26" s="384" t="n">
        <f aca="false">IF($C$5="ON",CN26,MYRATING(_S2,$B26,Efficacy!$F$1))</f>
        <v>3</v>
      </c>
      <c r="BO26" s="384" t="n">
        <f aca="false">IF($C$5="ON",CO26,MYRATING(_S3,$B26,Efficacy!$F$1))</f>
        <v>3</v>
      </c>
      <c r="BP26" s="384" t="n">
        <f aca="false">IF($C$5="ON",CP26,MYRATING(_S4,$B26,Efficacy!$F$1))</f>
        <v>4</v>
      </c>
      <c r="BQ26" s="384" t="n">
        <f aca="false">IF($C$5="ON",CQ26,MYRATING(_S5,$B26,Efficacy!$F$1))</f>
        <v>5</v>
      </c>
      <c r="BR26" s="384" t="n">
        <f aca="false">IF($C$5="ON",CR26,MYRATING(_S6,$B26,Efficacy!$F$1))</f>
        <v>3</v>
      </c>
      <c r="BS26" s="384" t="n">
        <f aca="false">IF($C$5="ON",CS26,MYRATING(_S7,$B26,Efficacy!$F$1))</f>
        <v>3</v>
      </c>
      <c r="BT26" s="384" t="n">
        <f aca="false">IF($C$5="ON",CT26,MYRATING(_D1,$B26,Efficacy!$F$1))</f>
        <v>3</v>
      </c>
      <c r="BU26" s="384" t="n">
        <f aca="false">IF($C$5="ON",CU26,MYRATING(_D2,$B26,Efficacy!$F$1))</f>
        <v>3</v>
      </c>
      <c r="BV26" s="384" t="n">
        <f aca="false">IF($C$5="ON",CV26,MYRATING(_D3,$B26,Efficacy!$F$1))</f>
        <v>3</v>
      </c>
      <c r="BW26" s="384" t="n">
        <f aca="false">IF($C$5="ON",CW26,MYRATING(_D4,$B26,Efficacy!$F$1))</f>
        <v>3</v>
      </c>
      <c r="BX26" s="384" t="n">
        <f aca="false">IF($C$5="ON",CX26,MYRATING(_B1,$B26,Barrier!$F$2))</f>
        <v>3</v>
      </c>
      <c r="BY26" s="384" t="n">
        <f aca="false">IF($C$5="ON",CY26,MYRATING(_B2,$B26,Barrier!$F$2))</f>
        <v>3</v>
      </c>
      <c r="BZ26" s="385" t="n">
        <f aca="false">IF($C$5="ON",CZ26,MYRATING(_B3,$B26,Barrier!$F$2))</f>
        <v>3</v>
      </c>
      <c r="CA26" s="386" t="n">
        <f aca="false">IF(C26="",CD26/$CD$7,0)</f>
        <v>0.0366653529372584</v>
      </c>
      <c r="CB26" s="387" t="n">
        <f aca="false">SUMPRODUCT($BX26:$BZ26,$BV$7:$BX$7)</f>
        <v>0.86180622336</v>
      </c>
      <c r="CC26" s="386" t="n">
        <f aca="false">CB26/$CB$7</f>
        <v>0.0361389937197547</v>
      </c>
      <c r="CD26" s="388" t="n">
        <f aca="false">CC26^$X$4</f>
        <v>0.0029954225663464</v>
      </c>
      <c r="CE26" s="383" t="n">
        <v>4</v>
      </c>
      <c r="CF26" s="384" t="n">
        <v>5</v>
      </c>
      <c r="CG26" s="384" t="n">
        <v>5</v>
      </c>
      <c r="CH26" s="384" t="n">
        <v>4</v>
      </c>
      <c r="CI26" s="384" t="n">
        <v>4</v>
      </c>
      <c r="CJ26" s="384" t="n">
        <v>3</v>
      </c>
      <c r="CK26" s="384" t="n">
        <v>3</v>
      </c>
      <c r="CL26" s="384" t="n">
        <v>4</v>
      </c>
      <c r="CM26" s="384" t="n">
        <v>3</v>
      </c>
      <c r="CN26" s="384" t="n">
        <v>3</v>
      </c>
      <c r="CO26" s="384" t="n">
        <v>3</v>
      </c>
      <c r="CP26" s="384" t="n">
        <v>4</v>
      </c>
      <c r="CQ26" s="384" t="n">
        <v>5</v>
      </c>
      <c r="CR26" s="384" t="n">
        <v>3</v>
      </c>
      <c r="CS26" s="384" t="n">
        <v>3</v>
      </c>
      <c r="CT26" s="384" t="n">
        <v>3</v>
      </c>
      <c r="CU26" s="384" t="n">
        <v>3</v>
      </c>
      <c r="CV26" s="384" t="n">
        <v>3</v>
      </c>
      <c r="CW26" s="384" t="n">
        <v>3</v>
      </c>
      <c r="CX26" s="384" t="n">
        <v>3</v>
      </c>
      <c r="CY26" s="384" t="n">
        <v>3</v>
      </c>
      <c r="CZ26" s="385" t="n">
        <v>3</v>
      </c>
      <c r="DA26" s="386"/>
      <c r="DB26" s="383"/>
      <c r="DC26" s="384"/>
      <c r="DD26" s="384"/>
      <c r="DE26" s="384"/>
      <c r="DF26" s="384"/>
      <c r="DG26" s="384"/>
      <c r="DH26" s="384"/>
      <c r="DI26" s="384"/>
      <c r="DJ26" s="384"/>
      <c r="DK26" s="384"/>
      <c r="DL26" s="384"/>
      <c r="DM26" s="384"/>
      <c r="DN26" s="384"/>
      <c r="DO26" s="384"/>
      <c r="DP26" s="384"/>
      <c r="DQ26" s="384"/>
      <c r="DR26" s="384"/>
      <c r="DS26" s="384"/>
      <c r="DT26" s="384"/>
      <c r="DU26" s="384"/>
      <c r="DV26" s="384"/>
      <c r="DW26" s="384"/>
    </row>
    <row r="27" customFormat="false" ht="15" hidden="false" customHeight="false" outlineLevel="0" collapsed="false">
      <c r="A27" s="39" t="s">
        <v>569</v>
      </c>
      <c r="B27" s="39" t="s">
        <v>18</v>
      </c>
      <c r="C27" s="372"/>
      <c r="D27" s="39" t="s">
        <v>588</v>
      </c>
      <c r="E27" s="39"/>
      <c r="F27" s="39" t="str">
        <f aca="false">INDEX('Unique Asset List'!$D$4:$D$59,MATCH(B27,_CompoundList,0))</f>
        <v>Ph2a</v>
      </c>
      <c r="G27" s="373" t="n">
        <v>0</v>
      </c>
      <c r="H27" s="39" t="n">
        <v>2018</v>
      </c>
      <c r="I27" s="39" t="n">
        <v>6</v>
      </c>
      <c r="J27" s="374" t="n">
        <f aca="false">INDEX(PTRS!$D$6:$D$12,MATCH('1'!$F27,PTRS!$B$6:$B$12,0))</f>
        <v>0.1638</v>
      </c>
      <c r="K27" s="186" t="n">
        <f aca="false">INDEX('Unique Asset List'!$I$4:$R$76,MATCH($B27,'Unique Asset List'!$B$4:$B$76,0),MATCH(K$8,'Unique Asset List'!$I$3:$R$3,0))</f>
        <v>0</v>
      </c>
      <c r="L27" s="186" t="n">
        <f aca="false">INDEX('Unique Asset List'!$I$4:$R$76,MATCH($B27,'Unique Asset List'!$B$4:$B$76,0),MATCH(L$8,'Unique Asset List'!$I$3:$R$3,0))</f>
        <v>0</v>
      </c>
      <c r="M27" s="186" t="n">
        <f aca="false">J27</f>
        <v>0.1638</v>
      </c>
      <c r="N27" s="186" t="n">
        <f aca="false">INDEX('Unique Asset List'!$I$4:$R$76,MATCH($B27,'Unique Asset List'!$B$4:$B$76,0),MATCH(N$8,'Unique Asset List'!$I$3:$R$3,0))</f>
        <v>0.1638</v>
      </c>
      <c r="O27" s="186" t="n">
        <f aca="false">INDEX('Unique Asset List'!$I$4:$R$76,MATCH($B27,'Unique Asset List'!$B$4:$B$76,0),MATCH(O$8,'Unique Asset List'!$I$3:$R$3,0))</f>
        <v>0.1638</v>
      </c>
      <c r="P27" s="186" t="n">
        <f aca="false">INDEX('Unique Asset List'!$I$4:$R$76,MATCH($B27,'Unique Asset List'!$B$4:$B$76,0),MATCH(P$8,'Unique Asset List'!$I$3:$R$3,0))</f>
        <v>0.1638</v>
      </c>
      <c r="Q27" s="186" t="n">
        <f aca="false">INDEX('Unique Asset List'!$I$4:$R$76,MATCH($B27,'Unique Asset List'!$B$4:$B$76,0),MATCH(Q$8,'Unique Asset List'!$I$3:$R$3,0))</f>
        <v>0.1638</v>
      </c>
      <c r="R27" s="186" t="n">
        <f aca="false">INDEX('Unique Asset List'!$I$4:$R$76,MATCH($B27,'Unique Asset List'!$B$4:$B$76,0),MATCH(R$8,'Unique Asset List'!$I$3:$R$3,0))</f>
        <v>0.1638</v>
      </c>
      <c r="S27" s="186" t="n">
        <f aca="false">INDEX('Unique Asset List'!$I$4:$R$76,MATCH($B27,'Unique Asset List'!$B$4:$B$76,0),MATCH(S$8,'Unique Asset List'!$I$3:$R$3,0))</f>
        <v>0</v>
      </c>
      <c r="T27" s="186"/>
      <c r="U27" s="186" t="n">
        <f aca="false">CA27/$CA$7</f>
        <v>0.881085616526778</v>
      </c>
      <c r="V27" s="186" t="n">
        <v>1</v>
      </c>
      <c r="W27" s="39" t="s">
        <v>586</v>
      </c>
      <c r="X27" s="39" t="n">
        <f aca="false">INDEX('Unique Asset List'!$AC$4:$AI$76,MATCH('1'!$B27,'Unique Asset List'!$B$4:$B$76,0),MATCH('1'!$C$1,'Unique Asset List'!$AC$3:$AI$3,0))</f>
        <v>2023</v>
      </c>
      <c r="Y27" s="39" t="n">
        <f aca="false">INDEX('Unique Asset List'!$AJ$4:$AP$76,MATCH('1'!$B27,'Unique Asset List'!$B$4:$B$76,0),MATCH('1'!$C$1,'Unique Asset List'!$AJ$3:$AP$3,0))</f>
        <v>6</v>
      </c>
      <c r="Z27" s="39" t="n">
        <f aca="false">INDEX('Unique Asset List'!$AX$4:$BD$76,MATCH('1'!$B27,'Unique Asset List'!$B$4:$B$76,0),MATCH('1'!$C$1,'Unique Asset List'!$AX$3:$BD$3,0))</f>
        <v>2033</v>
      </c>
      <c r="AA27" s="39" t="n">
        <f aca="false">INDEX('Unique Asset List'!$BE$4:$BK$76,MATCH('1'!$B27,'Unique Asset List'!$B$4:$B$76,0),MATCH('1'!$C$1,'Unique Asset List'!$BE$3:$BK$3,0))</f>
        <v>6</v>
      </c>
      <c r="AB27" s="375" t="n">
        <f aca="false">SUMPRODUCT($BE27:$BL27,$BE$7:$BL$7)</f>
        <v>1.686</v>
      </c>
      <c r="AC27" s="375" t="n">
        <f aca="false">SUMPRODUCT($BM27:$BS27,$BK$7:$BQ$7)</f>
        <v>0.8925897</v>
      </c>
      <c r="AD27" s="375" t="n">
        <f aca="false">SUMPRODUCT($BT27:$BW27,$BR$7:$BU$7)</f>
        <v>0.45913097664</v>
      </c>
      <c r="AE27" s="376" t="n">
        <f aca="false">INDEX('Unique Asset List'!$CN$4:$CT$76,MATCH('1'!$B27,'Unique Asset List'!$B$4:$B$76,0),MATCH('1'!$C$1,'Unique Asset List'!$CN$3:$CT$3,0))</f>
        <v>0.15</v>
      </c>
      <c r="AF27" s="376" t="n">
        <f aca="false">INDEX('Unique Asset List'!$CU$4:$DA$76,MATCH('1'!$B27,'Unique Asset List'!$B$4:$B$76,0),MATCH('1'!$C$1,'Unique Asset List'!$CU$3:$DA$3,0))</f>
        <v>0.35</v>
      </c>
      <c r="AG27" s="376" t="n">
        <f aca="false">INDEX('Unique Asset List'!$BZ$4:$CF$76,MATCH('1'!$B27,'Unique Asset List'!$B$4:$B$76,0),MATCH('1'!$C$1,'Unique Asset List'!$BZ$3:$CF$3,0))</f>
        <v>0.15</v>
      </c>
      <c r="AH27" s="376" t="n">
        <f aca="false">INDEX('Unique Asset List'!$CG$4:$CM$76,MATCH('1'!$B27,'Unique Asset List'!$B$4:$B$76,0),MATCH('1'!$C$1,'Unique Asset List'!$CG$3:$CM$3,0))</f>
        <v>0.35</v>
      </c>
      <c r="AI27" s="377" t="n">
        <v>0.973049497851766</v>
      </c>
      <c r="AJ27" s="376" t="n">
        <f aca="false">INDEX('Unique Asset List'!$BL$4:$BR$76,MATCH('1'!$B27,'Unique Asset List'!$B$4:$B$76,0),MATCH('1'!$C$1,'Unique Asset List'!$BL$3:$BR$3,0))</f>
        <v>1.22671925413217</v>
      </c>
      <c r="AK27" s="376" t="n">
        <f aca="false">INDEX('Unique Asset List'!$BS$4:$BY$76,MATCH('1'!$B27,'Unique Asset List'!$B$4:$B$76,0),MATCH('1'!$C$1,'Unique Asset List'!$BS$3:$BY$3,0))</f>
        <v>11.9843882768785</v>
      </c>
      <c r="AL27" s="189" t="n">
        <v>160</v>
      </c>
      <c r="AM27" s="378" t="n">
        <f aca="false">INDEX(Simulation!$B$6:$H$6,MATCH($A27,Simulation!$B$1:$H$1,0))*(1+AN27)^((DATE(X27,Y27,15)-DATE(2017,1,15))/365.5)</f>
        <v>18.6992398337861</v>
      </c>
      <c r="AN27" s="379" t="n">
        <v>0.035</v>
      </c>
      <c r="AO27" s="380" t="n">
        <v>60</v>
      </c>
      <c r="AP27" s="377" t="n">
        <v>0.8</v>
      </c>
      <c r="AQ27" s="379" t="n">
        <v>-0.02</v>
      </c>
      <c r="AR27" s="377" t="n">
        <v>0.5</v>
      </c>
      <c r="AS27" s="381" t="n">
        <v>1</v>
      </c>
      <c r="AT27" s="382" t="n">
        <f aca="false">INDEX('Unique Asset List'!S$4:S$76,MATCH($B27,_CompoundList,0))</f>
        <v>0</v>
      </c>
      <c r="AU27" s="382" t="n">
        <f aca="false">INDEX('Unique Asset List'!T$4:T$76,MATCH($B27,_CompoundList,0))</f>
        <v>0</v>
      </c>
      <c r="AV27" s="382" t="n">
        <f aca="false">INDEX('Unique Asset List'!U$4:U$76,MATCH($B27,_CompoundList,0))</f>
        <v>0</v>
      </c>
      <c r="AW27" s="382" t="n">
        <f aca="false">INDEX('Unique Asset List'!V$4:V$76,MATCH($B27,_CompoundList,0))</f>
        <v>0</v>
      </c>
      <c r="AX27" s="382" t="n">
        <f aca="false">INDEX('Unique Asset List'!W$4:W$76,MATCH($B27,_CompoundList,0))</f>
        <v>0</v>
      </c>
      <c r="AY27" s="382" t="n">
        <f aca="false">INDEX('Unique Asset List'!X$4:X$76,MATCH($B27,_CompoundList,0))</f>
        <v>1</v>
      </c>
      <c r="AZ27" s="382" t="n">
        <f aca="false">INDEX('Unique Asset List'!Y$4:Y$76,MATCH($B27,_CompoundList,0))</f>
        <v>0</v>
      </c>
      <c r="BA27" s="382" t="n">
        <f aca="false">INDEX('Unique Asset List'!Z$4:Z$76,MATCH($B27,_CompoundList,0))</f>
        <v>0</v>
      </c>
      <c r="BB27" s="382" t="n">
        <f aca="false">INDEX('Unique Asset List'!AA$4:AA$76,MATCH($B27,_CompoundList,0))</f>
        <v>0</v>
      </c>
      <c r="BC27" s="382" t="n">
        <f aca="false">INDEX('Unique Asset List'!AB$4:AB$76,MATCH($B27,_CompoundList,0))</f>
        <v>0</v>
      </c>
      <c r="BD27" s="382" t="n">
        <f aca="false">INDEX('Unique Asset List'!$A$4:$A$76,MATCH(B27,'Unique Asset List'!$B$4:$B$76,0))</f>
        <v>7</v>
      </c>
      <c r="BE27" s="383" t="n">
        <f aca="false">IF($C$5="ON",CE27,MYRATING(_E1,$B27,Efficacy!$F$1))</f>
        <v>3</v>
      </c>
      <c r="BF27" s="384" t="n">
        <f aca="false">IF($C$5="ON",CF27,MYRATING(_E2,$B27,Efficacy!$F$1))</f>
        <v>3</v>
      </c>
      <c r="BG27" s="384" t="n">
        <f aca="false">IF($C$5="ON",CG27,MYRATING(_E3,$B27,Efficacy!$F$1))</f>
        <v>3</v>
      </c>
      <c r="BH27" s="384" t="n">
        <f aca="false">IF($C$5="ON",CH27,MYRATING(_E4,$B27,Efficacy!$F$1))</f>
        <v>3</v>
      </c>
      <c r="BI27" s="384" t="n">
        <f aca="false">IF($C$5="ON",CI27,MYRATING(_E5,$B27,Efficacy!$F$1))</f>
        <v>3</v>
      </c>
      <c r="BJ27" s="384" t="n">
        <f aca="false">IF($C$5="ON",CJ27,MYRATING(_E6,$B27,Efficacy!$F$1))</f>
        <v>3</v>
      </c>
      <c r="BK27" s="384" t="n">
        <f aca="false">IF($C$5="ON",CK27,MYRATING(_E7,$B27,Efficacy!$F$1))</f>
        <v>3</v>
      </c>
      <c r="BL27" s="384" t="n">
        <f aca="false">IF($C$5="ON",CL27,MYRATING(_E8,$B27,Efficacy!$F$1))</f>
        <v>3</v>
      </c>
      <c r="BM27" s="384" t="n">
        <f aca="false">IF($C$5="ON",CM27,MYRATING(_S1,$B27,Efficacy!$F$1))</f>
        <v>3</v>
      </c>
      <c r="BN27" s="384" t="n">
        <f aca="false">IF($C$5="ON",CN27,MYRATING(_S2,$B27,Efficacy!$F$1))</f>
        <v>3</v>
      </c>
      <c r="BO27" s="384" t="n">
        <f aca="false">IF($C$5="ON",CO27,MYRATING(_S3,$B27,Efficacy!$F$1))</f>
        <v>3</v>
      </c>
      <c r="BP27" s="384" t="n">
        <f aca="false">IF($C$5="ON",CP27,MYRATING(_S4,$B27,Efficacy!$F$1))</f>
        <v>3</v>
      </c>
      <c r="BQ27" s="384" t="n">
        <f aca="false">IF($C$5="ON",CQ27,MYRATING(_S5,$B27,Efficacy!$F$1))</f>
        <v>3</v>
      </c>
      <c r="BR27" s="384" t="n">
        <f aca="false">IF($C$5="ON",CR27,MYRATING(_S6,$B27,Efficacy!$F$1))</f>
        <v>3</v>
      </c>
      <c r="BS27" s="384" t="n">
        <f aca="false">IF($C$5="ON",CS27,MYRATING(_S7,$B27,Efficacy!$F$1))</f>
        <v>3</v>
      </c>
      <c r="BT27" s="384" t="n">
        <f aca="false">IF($C$5="ON",CT27,MYRATING(_D1,$B27,Efficacy!$F$1))</f>
        <v>3</v>
      </c>
      <c r="BU27" s="384" t="n">
        <f aca="false">IF($C$5="ON",CU27,MYRATING(_D2,$B27,Efficacy!$F$1))</f>
        <v>3</v>
      </c>
      <c r="BV27" s="384" t="n">
        <f aca="false">IF($C$5="ON",CV27,MYRATING(_D3,$B27,Efficacy!$F$1))</f>
        <v>3</v>
      </c>
      <c r="BW27" s="384" t="n">
        <f aca="false">IF($C$5="ON",CW27,MYRATING(_D4,$B27,Efficacy!$F$1))</f>
        <v>3</v>
      </c>
      <c r="BX27" s="384" t="n">
        <f aca="false">IF($C$5="ON",CX27,MYRATING(_B1,$B27,Barrier!$F$2))</f>
        <v>3</v>
      </c>
      <c r="BY27" s="384" t="n">
        <f aca="false">IF($C$5="ON",CY27,MYRATING(_B2,$B27,Barrier!$F$2))</f>
        <v>3</v>
      </c>
      <c r="BZ27" s="385" t="n">
        <f aca="false">IF($C$5="ON",CZ27,MYRATING(_B3,$B27,Barrier!$F$2))</f>
        <v>3</v>
      </c>
      <c r="CA27" s="386" t="n">
        <f aca="false">IF(C27="",CD27/$CD$7,0)</f>
        <v>0.0366653529372584</v>
      </c>
      <c r="CB27" s="387" t="n">
        <f aca="false">SUMPRODUCT($BX27:$BZ27,$BV$7:$BX$7)</f>
        <v>0.86180622336</v>
      </c>
      <c r="CC27" s="386" t="n">
        <f aca="false">CB27/$CB$7</f>
        <v>0.0361389937197547</v>
      </c>
      <c r="CD27" s="388" t="n">
        <f aca="false">CC27^$X$4</f>
        <v>0.0029954225663464</v>
      </c>
      <c r="CE27" s="383" t="n">
        <v>3</v>
      </c>
      <c r="CF27" s="384" t="n">
        <v>3</v>
      </c>
      <c r="CG27" s="384" t="n">
        <v>3</v>
      </c>
      <c r="CH27" s="384" t="n">
        <v>3</v>
      </c>
      <c r="CI27" s="384" t="n">
        <v>3</v>
      </c>
      <c r="CJ27" s="384" t="n">
        <v>3</v>
      </c>
      <c r="CK27" s="384" t="n">
        <v>3</v>
      </c>
      <c r="CL27" s="384" t="n">
        <v>3</v>
      </c>
      <c r="CM27" s="384" t="n">
        <v>3</v>
      </c>
      <c r="CN27" s="384" t="n">
        <v>3</v>
      </c>
      <c r="CO27" s="384" t="n">
        <v>3</v>
      </c>
      <c r="CP27" s="384" t="n">
        <v>3</v>
      </c>
      <c r="CQ27" s="384" t="n">
        <v>3</v>
      </c>
      <c r="CR27" s="384" t="n">
        <v>3</v>
      </c>
      <c r="CS27" s="384" t="n">
        <v>3</v>
      </c>
      <c r="CT27" s="384" t="n">
        <v>3</v>
      </c>
      <c r="CU27" s="384" t="n">
        <v>3</v>
      </c>
      <c r="CV27" s="384" t="n">
        <v>3</v>
      </c>
      <c r="CW27" s="384" t="n">
        <v>3</v>
      </c>
      <c r="CX27" s="384" t="n">
        <v>3</v>
      </c>
      <c r="CY27" s="384" t="n">
        <v>3</v>
      </c>
      <c r="CZ27" s="385" t="n">
        <v>3</v>
      </c>
      <c r="DA27" s="386"/>
      <c r="DB27" s="383"/>
      <c r="DC27" s="384"/>
      <c r="DD27" s="384"/>
      <c r="DE27" s="384"/>
      <c r="DF27" s="384"/>
      <c r="DG27" s="384"/>
      <c r="DH27" s="384"/>
      <c r="DI27" s="384"/>
      <c r="DJ27" s="384"/>
      <c r="DK27" s="384"/>
      <c r="DL27" s="384"/>
      <c r="DM27" s="384"/>
      <c r="DN27" s="384"/>
      <c r="DO27" s="384"/>
      <c r="DP27" s="384"/>
      <c r="DQ27" s="384"/>
      <c r="DR27" s="384"/>
      <c r="DS27" s="384"/>
      <c r="DT27" s="384"/>
      <c r="DU27" s="384"/>
      <c r="DV27" s="384"/>
      <c r="DW27" s="384"/>
    </row>
    <row r="28" customFormat="false" ht="15" hidden="false" customHeight="false" outlineLevel="0" collapsed="false">
      <c r="A28" s="39" t="s">
        <v>569</v>
      </c>
      <c r="B28" s="39" t="s">
        <v>27</v>
      </c>
      <c r="C28" s="372"/>
      <c r="D28" s="39" t="s">
        <v>619</v>
      </c>
      <c r="E28" s="39"/>
      <c r="F28" s="39" t="str">
        <f aca="false">INDEX('Unique Asset List'!$D$4:$D$59,MATCH(B28,_CompoundList,0))</f>
        <v>Ph2b</v>
      </c>
      <c r="G28" s="373" t="n">
        <v>0</v>
      </c>
      <c r="H28" s="39" t="n">
        <v>2018</v>
      </c>
      <c r="I28" s="39" t="n">
        <v>6</v>
      </c>
      <c r="J28" s="374" t="n">
        <f aca="false">INDEX(PTRS!$D$6:$D$12,MATCH('1'!$F28,PTRS!$B$6:$B$12,0))</f>
        <v>0.4095</v>
      </c>
      <c r="K28" s="186" t="n">
        <f aca="false">INDEX('Unique Asset List'!$I$4:$R$76,MATCH($B28,'Unique Asset List'!$B$4:$B$76,0),MATCH(K$8,'Unique Asset List'!$I$3:$R$3,0))</f>
        <v>0</v>
      </c>
      <c r="L28" s="186" t="n">
        <f aca="false">INDEX('Unique Asset List'!$I$4:$R$76,MATCH($B28,'Unique Asset List'!$B$4:$B$76,0),MATCH(L$8,'Unique Asset List'!$I$3:$R$3,0))</f>
        <v>0</v>
      </c>
      <c r="M28" s="186" t="n">
        <v>0.4095</v>
      </c>
      <c r="N28" s="186" t="n">
        <f aca="false">INDEX('Unique Asset List'!$I$4:$R$76,MATCH($B28,'Unique Asset List'!$B$4:$B$76,0),MATCH(N$8,'Unique Asset List'!$I$3:$R$3,0))</f>
        <v>0.59</v>
      </c>
      <c r="O28" s="186" t="n">
        <f aca="false">INDEX('Unique Asset List'!$I$4:$R$76,MATCH($B28,'Unique Asset List'!$B$4:$B$76,0),MATCH(O$8,'Unique Asset List'!$I$3:$R$3,0))</f>
        <v>0.59</v>
      </c>
      <c r="P28" s="186" t="n">
        <f aca="false">INDEX('Unique Asset List'!$I$4:$R$76,MATCH($B28,'Unique Asset List'!$B$4:$B$76,0),MATCH(P$8,'Unique Asset List'!$I$3:$R$3,0))</f>
        <v>0.59</v>
      </c>
      <c r="Q28" s="186" t="n">
        <f aca="false">INDEX('Unique Asset List'!$I$4:$R$76,MATCH($B28,'Unique Asset List'!$B$4:$B$76,0),MATCH(Q$8,'Unique Asset List'!$I$3:$R$3,0))</f>
        <v>0.59</v>
      </c>
      <c r="R28" s="186" t="n">
        <f aca="false">INDEX('Unique Asset List'!$I$4:$R$76,MATCH($B28,'Unique Asset List'!$B$4:$B$76,0),MATCH(R$8,'Unique Asset List'!$I$3:$R$3,0))</f>
        <v>0.59</v>
      </c>
      <c r="S28" s="186" t="n">
        <f aca="false">INDEX('Unique Asset List'!$I$4:$R$76,MATCH($B28,'Unique Asset List'!$B$4:$B$76,0),MATCH(S$8,'Unique Asset List'!$I$3:$R$3,0))</f>
        <v>1</v>
      </c>
      <c r="T28" s="186"/>
      <c r="U28" s="186" t="n">
        <f aca="false">CA28/$CA$7</f>
        <v>0.768681268762488</v>
      </c>
      <c r="V28" s="186" t="n">
        <f aca="false">5*7/Simulation!B5</f>
        <v>0.217391304347826</v>
      </c>
      <c r="W28" s="39" t="s">
        <v>618</v>
      </c>
      <c r="X28" s="39" t="n">
        <f aca="false">INDEX('Unique Asset List'!$AC$4:$AI$76,MATCH('1'!$B28,'Unique Asset List'!$B$4:$B$76,0),MATCH('1'!$C$1,'Unique Asset List'!$AC$3:$AI$3,0))</f>
        <v>2021</v>
      </c>
      <c r="Y28" s="39" t="n">
        <f aca="false">INDEX('Unique Asset List'!$AJ$4:$AP$76,MATCH('1'!$B28,'Unique Asset List'!$B$4:$B$76,0),MATCH('1'!$C$1,'Unique Asset List'!$AJ$3:$AP$3,0))</f>
        <v>6</v>
      </c>
      <c r="Z28" s="39" t="n">
        <f aca="false">INDEX('Unique Asset List'!$AX$4:$BD$76,MATCH('1'!$B28,'Unique Asset List'!$B$4:$B$76,0),MATCH('1'!$C$1,'Unique Asset List'!$AX$3:$BD$3,0))</f>
        <v>2034</v>
      </c>
      <c r="AA28" s="39" t="n">
        <f aca="false">INDEX('Unique Asset List'!$BE$4:$BK$76,MATCH('1'!$B28,'Unique Asset List'!$B$4:$B$76,0),MATCH('1'!$C$1,'Unique Asset List'!$BE$3:$BK$3,0))</f>
        <v>9</v>
      </c>
      <c r="AB28" s="375" t="n">
        <f aca="false">SUMPRODUCT($BE28:$BL28,$BE$7:$BL$7)</f>
        <v>2.1065446</v>
      </c>
      <c r="AC28" s="375" t="n">
        <f aca="false">SUMPRODUCT($BM28:$BS28,$BK$7:$BQ$7)</f>
        <v>0.9612842</v>
      </c>
      <c r="AD28" s="375" t="n">
        <f aca="false">SUMPRODUCT($BT28:$BW28,$BR$7:$BU$7)</f>
        <v>0.45913097664</v>
      </c>
      <c r="AE28" s="376" t="n">
        <f aca="false">INDEX('Unique Asset List'!$CN$4:$CT$76,MATCH('1'!$B28,'Unique Asset List'!$B$4:$B$76,0),MATCH('1'!$C$1,'Unique Asset List'!$CN$3:$CT$3,0))</f>
        <v>0.15</v>
      </c>
      <c r="AF28" s="376" t="n">
        <f aca="false">INDEX('Unique Asset List'!$CU$4:$DA$76,MATCH('1'!$B28,'Unique Asset List'!$B$4:$B$76,0),MATCH('1'!$C$1,'Unique Asset List'!$CU$3:$DA$3,0))</f>
        <v>0.35</v>
      </c>
      <c r="AG28" s="376" t="n">
        <f aca="false">INDEX('Unique Asset List'!$BZ$4:$CF$76,MATCH('1'!$B28,'Unique Asset List'!$B$4:$B$76,0),MATCH('1'!$C$1,'Unique Asset List'!$BZ$3:$CF$3,0))</f>
        <v>0.15</v>
      </c>
      <c r="AH28" s="376" t="n">
        <f aca="false">INDEX('Unique Asset List'!$CG$4:$CM$76,MATCH('1'!$B28,'Unique Asset List'!$B$4:$B$76,0),MATCH('1'!$C$1,'Unique Asset List'!$CG$3:$CM$3,0))</f>
        <v>0.35</v>
      </c>
      <c r="AI28" s="377" t="n">
        <v>0.973049497851766</v>
      </c>
      <c r="AJ28" s="376" t="n">
        <f aca="false">INDEX('Unique Asset List'!$BL$4:$BR$76,MATCH('1'!$B28,'Unique Asset List'!$B$4:$B$76,0),MATCH('1'!$C$1,'Unique Asset List'!$BL$3:$BR$3,0))</f>
        <v>1.22671925413217</v>
      </c>
      <c r="AK28" s="376" t="n">
        <f aca="false">INDEX('Unique Asset List'!$BS$4:$BY$76,MATCH('1'!$B28,'Unique Asset List'!$B$4:$B$76,0),MATCH('1'!$C$1,'Unique Asset List'!$BS$3:$BY$3,0))</f>
        <v>11.9843882768785</v>
      </c>
      <c r="AL28" s="259" t="n">
        <v>35</v>
      </c>
      <c r="AM28" s="378" t="n">
        <f aca="false">20*365*0.8/AL28</f>
        <v>166.857142857143</v>
      </c>
      <c r="AN28" s="379" t="n">
        <v>0</v>
      </c>
      <c r="AO28" s="380" t="n">
        <v>60</v>
      </c>
      <c r="AP28" s="377" t="n">
        <v>0.8</v>
      </c>
      <c r="AQ28" s="379" t="n">
        <v>-0.02</v>
      </c>
      <c r="AR28" s="377" t="n">
        <v>0.5</v>
      </c>
      <c r="AS28" s="381" t="n">
        <v>1</v>
      </c>
      <c r="AT28" s="382" t="n">
        <f aca="false">INDEX('Unique Asset List'!S$4:S$76,MATCH($B28,_CompoundList,0))</f>
        <v>0</v>
      </c>
      <c r="AU28" s="382" t="n">
        <f aca="false">INDEX('Unique Asset List'!T$4:T$76,MATCH($B28,_CompoundList,0))</f>
        <v>0</v>
      </c>
      <c r="AV28" s="382" t="n">
        <f aca="false">INDEX('Unique Asset List'!U$4:U$76,MATCH($B28,_CompoundList,0))</f>
        <v>0</v>
      </c>
      <c r="AW28" s="382" t="n">
        <f aca="false">INDEX('Unique Asset List'!V$4:V$76,MATCH($B28,_CompoundList,0))</f>
        <v>0</v>
      </c>
      <c r="AX28" s="382" t="n">
        <f aca="false">INDEX('Unique Asset List'!W$4:W$76,MATCH($B28,_CompoundList,0))</f>
        <v>1</v>
      </c>
      <c r="AY28" s="382" t="n">
        <f aca="false">INDEX('Unique Asset List'!X$4:X$76,MATCH($B28,_CompoundList,0))</f>
        <v>0</v>
      </c>
      <c r="AZ28" s="382" t="n">
        <f aca="false">INDEX('Unique Asset List'!Y$4:Y$76,MATCH($B28,_CompoundList,0))</f>
        <v>1</v>
      </c>
      <c r="BA28" s="382" t="n">
        <f aca="false">INDEX('Unique Asset List'!Z$4:Z$76,MATCH($B28,_CompoundList,0))</f>
        <v>0</v>
      </c>
      <c r="BB28" s="382" t="n">
        <f aca="false">INDEX('Unique Asset List'!AA$4:AA$76,MATCH($B28,_CompoundList,0))</f>
        <v>0</v>
      </c>
      <c r="BC28" s="382" t="n">
        <f aca="false">INDEX('Unique Asset List'!AB$4:AB$76,MATCH($B28,_CompoundList,0))</f>
        <v>1</v>
      </c>
      <c r="BD28" s="382" t="n">
        <f aca="false">INDEX('Unique Asset List'!$A$4:$A$76,MATCH(B28,'Unique Asset List'!$B$4:$B$76,0))</f>
        <v>38</v>
      </c>
      <c r="BE28" s="383" t="n">
        <f aca="false">IF($C$5="ON",CE28,MYRATING(_E1,$B28,Efficacy!$F$1))</f>
        <v>4</v>
      </c>
      <c r="BF28" s="384" t="n">
        <f aca="false">IF($C$5="ON",CF28,MYRATING(_E2,$B28,Efficacy!$F$1))</f>
        <v>4</v>
      </c>
      <c r="BG28" s="384" t="n">
        <f aca="false">IF($C$5="ON",CG28,MYRATING(_E3,$B28,Efficacy!$F$1))</f>
        <v>4</v>
      </c>
      <c r="BH28" s="384" t="n">
        <f aca="false">IF($C$5="ON",CH28,MYRATING(_E4,$B28,Efficacy!$F$1))</f>
        <v>2</v>
      </c>
      <c r="BI28" s="384" t="n">
        <f aca="false">IF($C$5="ON",CI28,MYRATING(_E5,$B28,Efficacy!$F$1))</f>
        <v>4</v>
      </c>
      <c r="BJ28" s="384" t="n">
        <f aca="false">IF($C$5="ON",CJ28,MYRATING(_E6,$B28,Efficacy!$F$1))</f>
        <v>4</v>
      </c>
      <c r="BK28" s="384" t="n">
        <f aca="false">IF($C$5="ON",CK28,MYRATING(_E7,$B28,Efficacy!$F$1))</f>
        <v>3</v>
      </c>
      <c r="BL28" s="384" t="n">
        <f aca="false">IF($C$5="ON",CL28,MYRATING(_E8,$B28,Efficacy!$F$1))</f>
        <v>5</v>
      </c>
      <c r="BM28" s="384" t="n">
        <f aca="false">IF($C$5="ON",CM28,MYRATING(_S1,$B28,Efficacy!$F$1))</f>
        <v>4</v>
      </c>
      <c r="BN28" s="384" t="n">
        <f aca="false">IF($C$5="ON",CN28,MYRATING(_S2,$B28,Efficacy!$F$1))</f>
        <v>3</v>
      </c>
      <c r="BO28" s="384" t="n">
        <f aca="false">IF($C$5="ON",CO28,MYRATING(_S3,$B28,Efficacy!$F$1))</f>
        <v>3</v>
      </c>
      <c r="BP28" s="384" t="n">
        <f aca="false">IF($C$5="ON",CP28,MYRATING(_S4,$B28,Efficacy!$F$1))</f>
        <v>3</v>
      </c>
      <c r="BQ28" s="384" t="n">
        <f aca="false">IF($C$5="ON",CQ28,MYRATING(_S5,$B28,Efficacy!$F$1))</f>
        <v>4</v>
      </c>
      <c r="BR28" s="384" t="n">
        <f aca="false">IF($C$5="ON",CR28,MYRATING(_S6,$B28,Efficacy!$F$1))</f>
        <v>3</v>
      </c>
      <c r="BS28" s="384" t="n">
        <f aca="false">IF($C$5="ON",CS28,MYRATING(_S7,$B28,Efficacy!$F$1))</f>
        <v>3</v>
      </c>
      <c r="BT28" s="384" t="n">
        <f aca="false">IF($C$5="ON",CT28,MYRATING(_D1,$B28,Efficacy!$F$1))</f>
        <v>3</v>
      </c>
      <c r="BU28" s="384" t="n">
        <f aca="false">IF($C$5="ON",CU28,MYRATING(_D2,$B28,Efficacy!$F$1))</f>
        <v>3</v>
      </c>
      <c r="BV28" s="384" t="n">
        <f aca="false">IF($C$5="ON",CV28,MYRATING(_D3,$B28,Efficacy!$F$1))</f>
        <v>3</v>
      </c>
      <c r="BW28" s="384" t="n">
        <f aca="false">IF($C$5="ON",CW28,MYRATING(_D4,$B28,Efficacy!$F$1))</f>
        <v>3</v>
      </c>
      <c r="BX28" s="384" t="n">
        <f aca="false">IF($C$5="ON",CX28,MYRATING(_B1,$B28,Barrier!$F$2))</f>
        <v>1</v>
      </c>
      <c r="BY28" s="384" t="n">
        <f aca="false">IF($C$5="ON",CY28,MYRATING(_B2,$B28,Barrier!$F$2))</f>
        <v>3</v>
      </c>
      <c r="BZ28" s="385" t="n">
        <f aca="false">IF($C$5="ON",CZ28,MYRATING(_B3,$B28,Barrier!$F$2))</f>
        <v>3</v>
      </c>
      <c r="CA28" s="386" t="n">
        <f aca="false">IF(C28="",CD28/$CD$7,0)</f>
        <v>0.031987776768547</v>
      </c>
      <c r="CB28" s="387" t="n">
        <f aca="false">SUMPRODUCT($BX28:$BZ28,$BV$7:$BX$7)</f>
        <v>0.79714994112</v>
      </c>
      <c r="CC28" s="386" t="n">
        <f aca="false">CB28/$CB$7</f>
        <v>0.0334276963138204</v>
      </c>
      <c r="CD28" s="388" t="n">
        <f aca="false">CC28^$X$4</f>
        <v>0.0026132820415971</v>
      </c>
      <c r="CE28" s="383" t="n">
        <v>0</v>
      </c>
      <c r="CF28" s="384" t="n">
        <v>0</v>
      </c>
      <c r="CG28" s="384" t="n">
        <v>0</v>
      </c>
      <c r="CH28" s="384" t="n">
        <v>0</v>
      </c>
      <c r="CI28" s="384" t="n">
        <v>0</v>
      </c>
      <c r="CJ28" s="384" t="n">
        <v>0</v>
      </c>
      <c r="CK28" s="384" t="n">
        <v>0</v>
      </c>
      <c r="CL28" s="384" t="n">
        <v>0</v>
      </c>
      <c r="CM28" s="384" t="n">
        <v>0</v>
      </c>
      <c r="CN28" s="384" t="n">
        <v>0</v>
      </c>
      <c r="CO28" s="384" t="n">
        <v>0</v>
      </c>
      <c r="CP28" s="384" t="n">
        <v>0</v>
      </c>
      <c r="CQ28" s="384" t="n">
        <v>0</v>
      </c>
      <c r="CR28" s="384" t="n">
        <v>0</v>
      </c>
      <c r="CS28" s="384" t="n">
        <v>0</v>
      </c>
      <c r="CT28" s="384" t="n">
        <v>0</v>
      </c>
      <c r="CU28" s="384" t="n">
        <v>0</v>
      </c>
      <c r="CV28" s="384" t="n">
        <v>0</v>
      </c>
      <c r="CW28" s="384" t="n">
        <v>0</v>
      </c>
      <c r="CX28" s="384" t="n">
        <v>0</v>
      </c>
      <c r="CY28" s="384" t="n">
        <v>0</v>
      </c>
      <c r="CZ28" s="385" t="n">
        <v>0</v>
      </c>
      <c r="DA28" s="386"/>
      <c r="DB28" s="383"/>
      <c r="DC28" s="384"/>
      <c r="DD28" s="384"/>
      <c r="DE28" s="384"/>
      <c r="DF28" s="384"/>
      <c r="DG28" s="384"/>
      <c r="DH28" s="384"/>
      <c r="DI28" s="384"/>
      <c r="DJ28" s="384"/>
      <c r="DK28" s="384"/>
      <c r="DL28" s="384"/>
      <c r="DM28" s="384"/>
      <c r="DN28" s="384"/>
      <c r="DO28" s="384"/>
      <c r="DP28" s="384"/>
      <c r="DQ28" s="384"/>
      <c r="DR28" s="384"/>
      <c r="DS28" s="384"/>
      <c r="DT28" s="384"/>
      <c r="DU28" s="384"/>
      <c r="DV28" s="384"/>
      <c r="DW28" s="384"/>
    </row>
    <row r="29" customFormat="false" ht="15" hidden="false" customHeight="false" outlineLevel="0" collapsed="false">
      <c r="A29" s="39" t="s">
        <v>569</v>
      </c>
      <c r="B29" s="39" t="s">
        <v>60</v>
      </c>
      <c r="C29" s="372"/>
      <c r="D29" s="39" t="s">
        <v>604</v>
      </c>
      <c r="E29" s="39"/>
      <c r="F29" s="39" t="str">
        <f aca="false">INDEX('Unique Asset List'!$D$4:$D$59,MATCH(B29,_CompoundList,0))</f>
        <v>PCD</v>
      </c>
      <c r="G29" s="373" t="n">
        <v>0</v>
      </c>
      <c r="H29" s="39" t="n">
        <v>2018</v>
      </c>
      <c r="I29" s="39" t="n">
        <v>6</v>
      </c>
      <c r="J29" s="374" t="n">
        <f aca="false">INDEX(PTRS!$D$6:$D$12,MATCH('1'!$F29,PTRS!$B$6:$B$12,0))</f>
        <v>0.1044225</v>
      </c>
      <c r="K29" s="186" t="n">
        <f aca="false">K21</f>
        <v>0</v>
      </c>
      <c r="L29" s="186" t="n">
        <f aca="false">L21</f>
        <v>1</v>
      </c>
      <c r="M29" s="186" t="n">
        <f aca="false">J29</f>
        <v>0.1044225</v>
      </c>
      <c r="N29" s="186" t="n">
        <f aca="false">N21</f>
        <v>0.4</v>
      </c>
      <c r="O29" s="186" t="n">
        <f aca="false">O21</f>
        <v>0</v>
      </c>
      <c r="P29" s="186" t="n">
        <f aca="false">P21</f>
        <v>1</v>
      </c>
      <c r="Q29" s="186" t="n">
        <f aca="false">Q21</f>
        <v>0</v>
      </c>
      <c r="R29" s="186" t="n">
        <f aca="false">R21</f>
        <v>1</v>
      </c>
      <c r="S29" s="186" t="n">
        <f aca="false">S21</f>
        <v>0</v>
      </c>
      <c r="T29" s="39" t="s">
        <v>40</v>
      </c>
      <c r="U29" s="186" t="n">
        <f aca="false">CA29/$CA$7</f>
        <v>0.881085616526778</v>
      </c>
      <c r="V29" s="186" t="n">
        <v>1</v>
      </c>
      <c r="W29" s="39" t="s">
        <v>603</v>
      </c>
      <c r="X29" s="39" t="n">
        <f aca="false">INDEX('Unique Asset List'!$AC$4:$AI$76,MATCH('1'!$B29,'Unique Asset List'!$B$4:$B$76,0),MATCH('1'!$C$1,'Unique Asset List'!$AC$3:$AI$3,0))</f>
        <v>2027</v>
      </c>
      <c r="Y29" s="39" t="n">
        <f aca="false">INDEX('Unique Asset List'!$AJ$4:$AP$76,MATCH('1'!$B29,'Unique Asset List'!$B$4:$B$76,0),MATCH('1'!$C$1,'Unique Asset List'!$AJ$3:$AP$3,0))</f>
        <v>8</v>
      </c>
      <c r="Z29" s="39" t="n">
        <f aca="false">INDEX('Unique Asset List'!$AX$4:$BD$76,MATCH('1'!$B29,'Unique Asset List'!$B$4:$B$76,0),MATCH('1'!$C$1,'Unique Asset List'!$AX$3:$BD$3,0))</f>
        <v>2039</v>
      </c>
      <c r="AA29" s="39" t="n">
        <f aca="false">INDEX('Unique Asset List'!$BE$4:$BK$76,MATCH('1'!$B29,'Unique Asset List'!$B$4:$B$76,0),MATCH('1'!$C$1,'Unique Asset List'!$BE$3:$BK$3,0))</f>
        <v>8</v>
      </c>
      <c r="AB29" s="402" t="n">
        <f aca="false">AB21</f>
        <v>2.1511674</v>
      </c>
      <c r="AC29" s="402" t="n">
        <f aca="false">AC21</f>
        <v>1.1041772</v>
      </c>
      <c r="AD29" s="402" t="n">
        <f aca="false">AD21</f>
        <v>0.45913097664</v>
      </c>
      <c r="AE29" s="376" t="n">
        <f aca="false">INDEX('Unique Asset List'!$CN$4:$CT$76,MATCH('1'!$B29,'Unique Asset List'!$B$4:$B$76,0),MATCH('1'!$C$1,'Unique Asset List'!$CN$3:$CT$3,0))</f>
        <v>0.15</v>
      </c>
      <c r="AF29" s="376" t="n">
        <f aca="false">INDEX('Unique Asset List'!$CU$4:$DA$76,MATCH('1'!$B29,'Unique Asset List'!$B$4:$B$76,0),MATCH('1'!$C$1,'Unique Asset List'!$CU$3:$DA$3,0))</f>
        <v>0.35</v>
      </c>
      <c r="AG29" s="376" t="n">
        <f aca="false">INDEX('Unique Asset List'!$BZ$4:$CF$76,MATCH('1'!$B29,'Unique Asset List'!$B$4:$B$76,0),MATCH('1'!$C$1,'Unique Asset List'!$BZ$3:$CF$3,0))</f>
        <v>0.15</v>
      </c>
      <c r="AH29" s="376" t="n">
        <f aca="false">INDEX('Unique Asset List'!$CG$4:$CM$76,MATCH('1'!$B29,'Unique Asset List'!$B$4:$B$76,0),MATCH('1'!$C$1,'Unique Asset List'!$CG$3:$CM$3,0))</f>
        <v>0.35</v>
      </c>
      <c r="AI29" s="377" t="n">
        <v>0.973049497851766</v>
      </c>
      <c r="AJ29" s="376" t="n">
        <f aca="false">INDEX('Unique Asset List'!$BL$4:$BR$76,MATCH('1'!$B29,'Unique Asset List'!$B$4:$B$76,0),MATCH('1'!$C$1,'Unique Asset List'!$BL$3:$BR$3,0))</f>
        <v>1.22671925413217</v>
      </c>
      <c r="AK29" s="376" t="n">
        <f aca="false">INDEX('Unique Asset List'!$BS$4:$BY$76,MATCH('1'!$B29,'Unique Asset List'!$B$4:$B$76,0),MATCH('1'!$C$1,'Unique Asset List'!$BS$3:$BY$3,0))</f>
        <v>11.9843882768785</v>
      </c>
      <c r="AL29" s="189" t="n">
        <v>160</v>
      </c>
      <c r="AM29" s="378" t="n">
        <f aca="false">INDEX(Simulation!$B$6:$H$6,MATCH($A29,Simulation!$B$1:$H$1,0))*(1+AN29)^((DATE(X29,Y29,15)-DATE(2017,1,15))/365.5)</f>
        <v>21.5793291422969</v>
      </c>
      <c r="AN29" s="379" t="n">
        <v>0.035</v>
      </c>
      <c r="AO29" s="380" t="n">
        <v>60</v>
      </c>
      <c r="AP29" s="377" t="n">
        <v>0.8</v>
      </c>
      <c r="AQ29" s="379" t="n">
        <v>-0.02</v>
      </c>
      <c r="AR29" s="377" t="n">
        <v>0.5</v>
      </c>
      <c r="AS29" s="381" t="n">
        <v>1</v>
      </c>
      <c r="AT29" s="382" t="n">
        <f aca="false">INDEX('Unique Asset List'!S$4:S$76,MATCH($B29,_CompoundList,0))</f>
        <v>0</v>
      </c>
      <c r="AU29" s="382" t="n">
        <f aca="false">INDEX('Unique Asset List'!T$4:T$76,MATCH($B29,_CompoundList,0))</f>
        <v>0</v>
      </c>
      <c r="AV29" s="382" t="n">
        <f aca="false">INDEX('Unique Asset List'!U$4:U$76,MATCH($B29,_CompoundList,0))</f>
        <v>0</v>
      </c>
      <c r="AW29" s="382" t="n">
        <f aca="false">INDEX('Unique Asset List'!V$4:V$76,MATCH($B29,_CompoundList,0))</f>
        <v>0</v>
      </c>
      <c r="AX29" s="382" t="n">
        <f aca="false">INDEX('Unique Asset List'!W$4:W$76,MATCH($B29,_CompoundList,0))</f>
        <v>0</v>
      </c>
      <c r="AY29" s="382" t="n">
        <f aca="false">INDEX('Unique Asset List'!X$4:X$76,MATCH($B29,_CompoundList,0))</f>
        <v>0</v>
      </c>
      <c r="AZ29" s="382" t="n">
        <f aca="false">INDEX('Unique Asset List'!Y$4:Y$76,MATCH($B29,_CompoundList,0))</f>
        <v>0</v>
      </c>
      <c r="BA29" s="382" t="n">
        <f aca="false">INDEX('Unique Asset List'!Z$4:Z$76,MATCH($B29,_CompoundList,0))</f>
        <v>0</v>
      </c>
      <c r="BB29" s="382" t="n">
        <f aca="false">INDEX('Unique Asset List'!AA$4:AA$76,MATCH($B29,_CompoundList,0))</f>
        <v>1</v>
      </c>
      <c r="BC29" s="382" t="n">
        <f aca="false">INDEX('Unique Asset List'!AB$4:AB$76,MATCH($B29,_CompoundList,0))</f>
        <v>1</v>
      </c>
      <c r="BD29" s="382" t="n">
        <f aca="false">INDEX('Unique Asset List'!$A$4:$A$76,MATCH(B29,'Unique Asset List'!$B$4:$B$76,0))</f>
        <v>23</v>
      </c>
      <c r="BE29" s="383" t="n">
        <f aca="false">IF($C$5="ON",CE29,MYRATING(_E1,$B29,Efficacy!$F$1))</f>
        <v>0</v>
      </c>
      <c r="BF29" s="384" t="n">
        <f aca="false">IF($C$5="ON",CF29,MYRATING(_E2,$B29,Efficacy!$F$1))</f>
        <v>0</v>
      </c>
      <c r="BG29" s="384" t="n">
        <f aca="false">IF($C$5="ON",CG29,MYRATING(_E3,$B29,Efficacy!$F$1))</f>
        <v>0</v>
      </c>
      <c r="BH29" s="384" t="n">
        <f aca="false">IF($C$5="ON",CH29,MYRATING(_E4,$B29,Efficacy!$F$1))</f>
        <v>0</v>
      </c>
      <c r="BI29" s="384" t="n">
        <f aca="false">IF($C$5="ON",CI29,MYRATING(_E5,$B29,Efficacy!$F$1))</f>
        <v>0</v>
      </c>
      <c r="BJ29" s="384" t="n">
        <f aca="false">IF($C$5="ON",CJ29,MYRATING(_E6,$B29,Efficacy!$F$1))</f>
        <v>0</v>
      </c>
      <c r="BK29" s="384" t="n">
        <f aca="false">IF($C$5="ON",CK29,MYRATING(_E7,$B29,Efficacy!$F$1))</f>
        <v>0</v>
      </c>
      <c r="BL29" s="384" t="n">
        <f aca="false">IF($C$5="ON",CL29,MYRATING(_E8,$B29,Efficacy!$F$1))</f>
        <v>0</v>
      </c>
      <c r="BM29" s="384" t="n">
        <f aca="false">IF($C$5="ON",CM29,MYRATING(_S1,$B29,Efficacy!$F$1))</f>
        <v>0</v>
      </c>
      <c r="BN29" s="384" t="n">
        <f aca="false">IF($C$5="ON",CN29,MYRATING(_S2,$B29,Efficacy!$F$1))</f>
        <v>0</v>
      </c>
      <c r="BO29" s="384" t="n">
        <f aca="false">IF($C$5="ON",CO29,MYRATING(_S3,$B29,Efficacy!$F$1))</f>
        <v>0</v>
      </c>
      <c r="BP29" s="384" t="n">
        <f aca="false">IF($C$5="ON",CP29,MYRATING(_S4,$B29,Efficacy!$F$1))</f>
        <v>0</v>
      </c>
      <c r="BQ29" s="384" t="n">
        <f aca="false">IF($C$5="ON",CQ29,MYRATING(_S5,$B29,Efficacy!$F$1))</f>
        <v>0</v>
      </c>
      <c r="BR29" s="384" t="n">
        <f aca="false">IF($C$5="ON",CR29,MYRATING(_S6,$B29,Efficacy!$F$1))</f>
        <v>0</v>
      </c>
      <c r="BS29" s="384" t="n">
        <f aca="false">IF($C$5="ON",CS29,MYRATING(_S7,$B29,Efficacy!$F$1))</f>
        <v>0</v>
      </c>
      <c r="BT29" s="384" t="n">
        <f aca="false">IF($C$5="ON",CT29,MYRATING(_D1,$B29,Efficacy!$F$1))</f>
        <v>0</v>
      </c>
      <c r="BU29" s="384" t="n">
        <f aca="false">IF($C$5="ON",CU29,MYRATING(_D2,$B29,Efficacy!$F$1))</f>
        <v>0</v>
      </c>
      <c r="BV29" s="384" t="n">
        <f aca="false">IF($C$5="ON",CV29,MYRATING(_D3,$B29,Efficacy!$F$1))</f>
        <v>0</v>
      </c>
      <c r="BW29" s="384" t="n">
        <f aca="false">IF($C$5="ON",CW29,MYRATING(_D4,$B29,Efficacy!$F$1))</f>
        <v>0</v>
      </c>
      <c r="BX29" s="384" t="n">
        <f aca="false">IF($C$5="ON",CX29,MYRATING(_B1,$B29,Barrier!$F$2))</f>
        <v>3</v>
      </c>
      <c r="BY29" s="384" t="n">
        <f aca="false">IF($C$5="ON",CY29,MYRATING(_B2,$B29,Barrier!$F$2))</f>
        <v>3</v>
      </c>
      <c r="BZ29" s="385" t="n">
        <f aca="false">IF($C$5="ON",CZ29,MYRATING(_B3,$B29,Barrier!$F$2))</f>
        <v>3</v>
      </c>
      <c r="CA29" s="386" t="n">
        <f aca="false">IF(C29="",CD29/$CD$7,0)</f>
        <v>0.0366653529372584</v>
      </c>
      <c r="CB29" s="387" t="n">
        <f aca="false">SUMPRODUCT($BX29:$BZ29,$BV$7:$BX$7)</f>
        <v>0.86180622336</v>
      </c>
      <c r="CC29" s="386" t="n">
        <f aca="false">CB29/$CB$7</f>
        <v>0.0361389937197547</v>
      </c>
      <c r="CD29" s="388" t="n">
        <f aca="false">CC29^$X$4</f>
        <v>0.0029954225663464</v>
      </c>
      <c r="CE29" s="383" t="n">
        <v>0</v>
      </c>
      <c r="CF29" s="384" t="n">
        <v>0</v>
      </c>
      <c r="CG29" s="384" t="n">
        <v>0</v>
      </c>
      <c r="CH29" s="384" t="n">
        <v>0</v>
      </c>
      <c r="CI29" s="384" t="n">
        <v>0</v>
      </c>
      <c r="CJ29" s="384" t="n">
        <v>0</v>
      </c>
      <c r="CK29" s="384" t="n">
        <v>0</v>
      </c>
      <c r="CL29" s="384" t="n">
        <v>0</v>
      </c>
      <c r="CM29" s="384" t="n">
        <v>0</v>
      </c>
      <c r="CN29" s="384" t="n">
        <v>0</v>
      </c>
      <c r="CO29" s="384" t="n">
        <v>0</v>
      </c>
      <c r="CP29" s="384" t="n">
        <v>0</v>
      </c>
      <c r="CQ29" s="384" t="n">
        <v>0</v>
      </c>
      <c r="CR29" s="384" t="n">
        <v>0</v>
      </c>
      <c r="CS29" s="384" t="n">
        <v>0</v>
      </c>
      <c r="CT29" s="384" t="n">
        <v>0</v>
      </c>
      <c r="CU29" s="384" t="n">
        <v>0</v>
      </c>
      <c r="CV29" s="384" t="n">
        <v>0</v>
      </c>
      <c r="CW29" s="384" t="n">
        <v>0</v>
      </c>
      <c r="CX29" s="384" t="n">
        <v>0</v>
      </c>
      <c r="CY29" s="384" t="n">
        <v>0</v>
      </c>
      <c r="CZ29" s="385" t="n">
        <v>0</v>
      </c>
      <c r="DA29" s="386"/>
      <c r="DB29" s="383"/>
      <c r="DC29" s="384"/>
      <c r="DD29" s="384"/>
      <c r="DE29" s="384"/>
      <c r="DF29" s="384"/>
      <c r="DG29" s="384"/>
      <c r="DH29" s="384"/>
      <c r="DI29" s="384"/>
      <c r="DJ29" s="384"/>
      <c r="DK29" s="384"/>
      <c r="DL29" s="384"/>
      <c r="DM29" s="384"/>
      <c r="DN29" s="384"/>
      <c r="DO29" s="384"/>
      <c r="DP29" s="384"/>
      <c r="DQ29" s="384"/>
      <c r="DR29" s="384"/>
      <c r="DS29" s="384"/>
      <c r="DT29" s="384"/>
      <c r="DU29" s="384"/>
      <c r="DV29" s="384"/>
      <c r="DW29" s="384"/>
    </row>
    <row r="30" customFormat="false" ht="15" hidden="false" customHeight="false" outlineLevel="0" collapsed="false">
      <c r="A30" s="39" t="s">
        <v>569</v>
      </c>
      <c r="B30" s="39" t="s">
        <v>61</v>
      </c>
      <c r="C30" s="372"/>
      <c r="D30" s="39" t="s">
        <v>602</v>
      </c>
      <c r="E30" s="39"/>
      <c r="F30" s="39" t="str">
        <f aca="false">INDEX('Unique Asset List'!$D$4:$D$59,MATCH(B30,_CompoundList,0))</f>
        <v>PCD</v>
      </c>
      <c r="G30" s="373" t="n">
        <v>0</v>
      </c>
      <c r="H30" s="39" t="n">
        <v>2018</v>
      </c>
      <c r="I30" s="39" t="n">
        <v>6</v>
      </c>
      <c r="J30" s="374" t="n">
        <f aca="false">INDEX(PTRS!$D$6:$D$12,MATCH('1'!$F30,PTRS!$B$6:$B$12,0))</f>
        <v>0.1044225</v>
      </c>
      <c r="K30" s="186" t="n">
        <f aca="false">INDEX('Unique Asset List'!$I$4:$R$76,MATCH($B30,'Unique Asset List'!$B$4:$B$76,0),MATCH(K$8,'Unique Asset List'!$I$3:$R$3,0))</f>
        <v>0</v>
      </c>
      <c r="L30" s="186" t="n">
        <f aca="false">INDEX('Unique Asset List'!$I$4:$R$76,MATCH($B30,'Unique Asset List'!$B$4:$B$76,0),MATCH(L$8,'Unique Asset List'!$I$3:$R$3,0))</f>
        <v>0</v>
      </c>
      <c r="M30" s="186" t="n">
        <f aca="false">J30</f>
        <v>0.1044225</v>
      </c>
      <c r="N30" s="186" t="n">
        <f aca="false">INDEX('Unique Asset List'!$I$4:$R$76,MATCH($B30,'Unique Asset List'!$B$4:$B$76,0),MATCH(N$8,'Unique Asset List'!$I$3:$R$3,0))</f>
        <v>0.1044225</v>
      </c>
      <c r="O30" s="186" t="n">
        <f aca="false">INDEX('Unique Asset List'!$I$4:$R$76,MATCH($B30,'Unique Asset List'!$B$4:$B$76,0),MATCH(O$8,'Unique Asset List'!$I$3:$R$3,0))</f>
        <v>0.1044225</v>
      </c>
      <c r="P30" s="186" t="n">
        <f aca="false">INDEX('Unique Asset List'!$I$4:$R$76,MATCH($B30,'Unique Asset List'!$B$4:$B$76,0),MATCH(P$8,'Unique Asset List'!$I$3:$R$3,0))</f>
        <v>0.1044225</v>
      </c>
      <c r="Q30" s="186" t="n">
        <f aca="false">INDEX('Unique Asset List'!$I$4:$R$76,MATCH($B30,'Unique Asset List'!$B$4:$B$76,0),MATCH(Q$8,'Unique Asset List'!$I$3:$R$3,0))</f>
        <v>0.1044225</v>
      </c>
      <c r="R30" s="186" t="n">
        <f aca="false">INDEX('Unique Asset List'!$I$4:$R$76,MATCH($B30,'Unique Asset List'!$B$4:$B$76,0),MATCH(R$8,'Unique Asset List'!$I$3:$R$3,0))</f>
        <v>0.1044225</v>
      </c>
      <c r="S30" s="186" t="n">
        <f aca="false">INDEX('Unique Asset List'!$I$4:$R$76,MATCH($B30,'Unique Asset List'!$B$4:$B$76,0),MATCH(S$8,'Unique Asset List'!$I$3:$R$3,0))</f>
        <v>0</v>
      </c>
      <c r="T30" s="39" t="s">
        <v>23</v>
      </c>
      <c r="U30" s="186" t="n">
        <f aca="false">CA30/$CA$7</f>
        <v>0.881085616526778</v>
      </c>
      <c r="V30" s="186" t="n">
        <v>0.59</v>
      </c>
      <c r="W30" s="39" t="s">
        <v>597</v>
      </c>
      <c r="X30" s="39" t="n">
        <f aca="false">INDEX('Unique Asset List'!$AC$4:$AI$76,MATCH('1'!$B30,'Unique Asset List'!$B$4:$B$76,0),MATCH('1'!$C$1,'Unique Asset List'!$AC$3:$AI$3,0))</f>
        <v>2032</v>
      </c>
      <c r="Y30" s="39" t="n">
        <f aca="false">INDEX('Unique Asset List'!$AJ$4:$AP$76,MATCH('1'!$B30,'Unique Asset List'!$B$4:$B$76,0),MATCH('1'!$C$1,'Unique Asset List'!$AJ$3:$AP$3,0))</f>
        <v>6</v>
      </c>
      <c r="Z30" s="39" t="n">
        <f aca="false">INDEX('Unique Asset List'!$AX$4:$BD$76,MATCH('1'!$B30,'Unique Asset List'!$B$4:$B$76,0),MATCH('1'!$C$1,'Unique Asset List'!$AX$3:$BD$3,0))</f>
        <v>2044</v>
      </c>
      <c r="AA30" s="39" t="n">
        <f aca="false">INDEX('Unique Asset List'!$BE$4:$BK$76,MATCH('1'!$B30,'Unique Asset List'!$B$4:$B$76,0),MATCH('1'!$C$1,'Unique Asset List'!$BE$3:$BK$3,0))</f>
        <v>6</v>
      </c>
      <c r="AB30" s="402" t="n">
        <f aca="false">AB25</f>
        <v>2.06816</v>
      </c>
      <c r="AC30" s="402" t="n">
        <f aca="false">AC25</f>
        <v>1.0165042</v>
      </c>
      <c r="AD30" s="402" t="n">
        <f aca="false">AD25</f>
        <v>0.45913097664</v>
      </c>
      <c r="AE30" s="376" t="n">
        <f aca="false">INDEX('Unique Asset List'!$CN$4:$CT$76,MATCH('1'!$B30,'Unique Asset List'!$B$4:$B$76,0),MATCH('1'!$C$1,'Unique Asset List'!$CN$3:$CT$3,0))</f>
        <v>0.15</v>
      </c>
      <c r="AF30" s="376" t="n">
        <f aca="false">INDEX('Unique Asset List'!$CU$4:$DA$76,MATCH('1'!$B30,'Unique Asset List'!$B$4:$B$76,0),MATCH('1'!$C$1,'Unique Asset List'!$CU$3:$DA$3,0))</f>
        <v>0.35</v>
      </c>
      <c r="AG30" s="376" t="n">
        <f aca="false">INDEX('Unique Asset List'!$BZ$4:$CF$76,MATCH('1'!$B30,'Unique Asset List'!$B$4:$B$76,0),MATCH('1'!$C$1,'Unique Asset List'!$BZ$3:$CF$3,0))</f>
        <v>0.15</v>
      </c>
      <c r="AH30" s="376" t="n">
        <f aca="false">INDEX('Unique Asset List'!$CG$4:$CM$76,MATCH('1'!$B30,'Unique Asset List'!$B$4:$B$76,0),MATCH('1'!$C$1,'Unique Asset List'!$CG$3:$CM$3,0))</f>
        <v>0.35</v>
      </c>
      <c r="AI30" s="377" t="n">
        <v>0.973049497851766</v>
      </c>
      <c r="AJ30" s="376" t="n">
        <f aca="false">INDEX('Unique Asset List'!$BL$4:$BR$76,MATCH('1'!$B30,'Unique Asset List'!$B$4:$B$76,0),MATCH('1'!$C$1,'Unique Asset List'!$BL$3:$BR$3,0))</f>
        <v>1.22671925413217</v>
      </c>
      <c r="AK30" s="376" t="n">
        <f aca="false">INDEX('Unique Asset List'!$BS$4:$BY$76,MATCH('1'!$B30,'Unique Asset List'!$B$4:$B$76,0),MATCH('1'!$C$1,'Unique Asset List'!$BS$3:$BY$3,0))</f>
        <v>11.9843882768785</v>
      </c>
      <c r="AL30" s="189" t="n">
        <v>160</v>
      </c>
      <c r="AM30" s="378" t="n">
        <f aca="false">INDEX(Simulation!$B$6:$H$6,MATCH($A30,Simulation!$B$1:$H$1,0))*(1+AN30)^((DATE(X30,Y30,15)-DATE(2017,1,15))/365.5)</f>
        <v>25.4815466793956</v>
      </c>
      <c r="AN30" s="379" t="n">
        <v>0.035</v>
      </c>
      <c r="AO30" s="380" t="n">
        <v>60</v>
      </c>
      <c r="AP30" s="377" t="n">
        <v>0.8</v>
      </c>
      <c r="AQ30" s="379" t="n">
        <v>-0.02</v>
      </c>
      <c r="AR30" s="377" t="n">
        <v>0.5</v>
      </c>
      <c r="AS30" s="381" t="n">
        <v>1</v>
      </c>
      <c r="AT30" s="382" t="n">
        <f aca="false">INDEX('Unique Asset List'!S$4:S$76,MATCH($B30,_CompoundList,0))</f>
        <v>0</v>
      </c>
      <c r="AU30" s="382" t="n">
        <f aca="false">INDEX('Unique Asset List'!T$4:T$76,MATCH($B30,_CompoundList,0))</f>
        <v>0</v>
      </c>
      <c r="AV30" s="382" t="n">
        <f aca="false">INDEX('Unique Asset List'!U$4:U$76,MATCH($B30,_CompoundList,0))</f>
        <v>0</v>
      </c>
      <c r="AW30" s="382" t="n">
        <f aca="false">INDEX('Unique Asset List'!V$4:V$76,MATCH($B30,_CompoundList,0))</f>
        <v>0</v>
      </c>
      <c r="AX30" s="382" t="n">
        <f aca="false">INDEX('Unique Asset List'!W$4:W$76,MATCH($B30,_CompoundList,0))</f>
        <v>0</v>
      </c>
      <c r="AY30" s="382" t="n">
        <f aca="false">INDEX('Unique Asset List'!X$4:X$76,MATCH($B30,_CompoundList,0))</f>
        <v>1</v>
      </c>
      <c r="AZ30" s="382" t="n">
        <f aca="false">INDEX('Unique Asset List'!Y$4:Y$76,MATCH($B30,_CompoundList,0))</f>
        <v>0</v>
      </c>
      <c r="BA30" s="382" t="n">
        <f aca="false">INDEX('Unique Asset List'!Z$4:Z$76,MATCH($B30,_CompoundList,0))</f>
        <v>1</v>
      </c>
      <c r="BB30" s="382" t="n">
        <f aca="false">INDEX('Unique Asset List'!AA$4:AA$76,MATCH($B30,_CompoundList,0))</f>
        <v>1</v>
      </c>
      <c r="BC30" s="382" t="n">
        <f aca="false">INDEX('Unique Asset List'!AB$4:AB$76,MATCH($B30,_CompoundList,0))</f>
        <v>1</v>
      </c>
      <c r="BD30" s="382" t="n">
        <f aca="false">INDEX('Unique Asset List'!$A$4:$A$76,MATCH(B30,'Unique Asset List'!$B$4:$B$76,0))</f>
        <v>22</v>
      </c>
      <c r="BE30" s="383" t="n">
        <f aca="false">IF($C$5="ON",CE30,MYRATING(_E1,$B30,Efficacy!$F$1))</f>
        <v>0</v>
      </c>
      <c r="BF30" s="384" t="n">
        <f aca="false">IF($C$5="ON",CF30,MYRATING(_E2,$B30,Efficacy!$F$1))</f>
        <v>0</v>
      </c>
      <c r="BG30" s="384" t="n">
        <f aca="false">IF($C$5="ON",CG30,MYRATING(_E3,$B30,Efficacy!$F$1))</f>
        <v>0</v>
      </c>
      <c r="BH30" s="384" t="n">
        <f aca="false">IF($C$5="ON",CH30,MYRATING(_E4,$B30,Efficacy!$F$1))</f>
        <v>0</v>
      </c>
      <c r="BI30" s="384" t="n">
        <f aca="false">IF($C$5="ON",CI30,MYRATING(_E5,$B30,Efficacy!$F$1))</f>
        <v>0</v>
      </c>
      <c r="BJ30" s="384" t="n">
        <f aca="false">IF($C$5="ON",CJ30,MYRATING(_E6,$B30,Efficacy!$F$1))</f>
        <v>0</v>
      </c>
      <c r="BK30" s="384" t="n">
        <f aca="false">IF($C$5="ON",CK30,MYRATING(_E7,$B30,Efficacy!$F$1))</f>
        <v>0</v>
      </c>
      <c r="BL30" s="384" t="n">
        <f aca="false">IF($C$5="ON",CL30,MYRATING(_E8,$B30,Efficacy!$F$1))</f>
        <v>0</v>
      </c>
      <c r="BM30" s="384" t="n">
        <f aca="false">IF($C$5="ON",CM30,MYRATING(_S1,$B30,Efficacy!$F$1))</f>
        <v>0</v>
      </c>
      <c r="BN30" s="384" t="n">
        <f aca="false">IF($C$5="ON",CN30,MYRATING(_S2,$B30,Efficacy!$F$1))</f>
        <v>0</v>
      </c>
      <c r="BO30" s="384" t="n">
        <f aca="false">IF($C$5="ON",CO30,MYRATING(_S3,$B30,Efficacy!$F$1))</f>
        <v>0</v>
      </c>
      <c r="BP30" s="384" t="n">
        <f aca="false">IF($C$5="ON",CP30,MYRATING(_S4,$B30,Efficacy!$F$1))</f>
        <v>0</v>
      </c>
      <c r="BQ30" s="384" t="n">
        <f aca="false">IF($C$5="ON",CQ30,MYRATING(_S5,$B30,Efficacy!$F$1))</f>
        <v>0</v>
      </c>
      <c r="BR30" s="384" t="n">
        <f aca="false">IF($C$5="ON",CR30,MYRATING(_S6,$B30,Efficacy!$F$1))</f>
        <v>0</v>
      </c>
      <c r="BS30" s="384" t="n">
        <f aca="false">IF($C$5="ON",CS30,MYRATING(_S7,$B30,Efficacy!$F$1))</f>
        <v>0</v>
      </c>
      <c r="BT30" s="384" t="n">
        <f aca="false">IF($C$5="ON",CT30,MYRATING(_D1,$B30,Efficacy!$F$1))</f>
        <v>0</v>
      </c>
      <c r="BU30" s="384" t="n">
        <f aca="false">IF($C$5="ON",CU30,MYRATING(_D2,$B30,Efficacy!$F$1))</f>
        <v>0</v>
      </c>
      <c r="BV30" s="384" t="n">
        <f aca="false">IF($C$5="ON",CV30,MYRATING(_D3,$B30,Efficacy!$F$1))</f>
        <v>0</v>
      </c>
      <c r="BW30" s="384" t="n">
        <f aca="false">IF($C$5="ON",CW30,MYRATING(_D4,$B30,Efficacy!$F$1))</f>
        <v>0</v>
      </c>
      <c r="BX30" s="384" t="n">
        <f aca="false">IF($C$5="ON",CX30,MYRATING(_B1,$B30,Barrier!$F$2))</f>
        <v>3</v>
      </c>
      <c r="BY30" s="384" t="n">
        <f aca="false">IF($C$5="ON",CY30,MYRATING(_B2,$B30,Barrier!$F$2))</f>
        <v>3</v>
      </c>
      <c r="BZ30" s="385" t="n">
        <f aca="false">IF($C$5="ON",CZ30,MYRATING(_B3,$B30,Barrier!$F$2))</f>
        <v>3</v>
      </c>
      <c r="CA30" s="386" t="n">
        <f aca="false">IF(C30="",CD30/$CD$7,0)</f>
        <v>0.0366653529372584</v>
      </c>
      <c r="CB30" s="387" t="n">
        <f aca="false">SUMPRODUCT($BX30:$BZ30,$BV$7:$BX$7)</f>
        <v>0.86180622336</v>
      </c>
      <c r="CC30" s="386" t="n">
        <f aca="false">CB30/$CB$7</f>
        <v>0.0361389937197547</v>
      </c>
      <c r="CD30" s="388" t="n">
        <f aca="false">CC30^$X$4</f>
        <v>0.0029954225663464</v>
      </c>
      <c r="CE30" s="383" t="n">
        <v>0</v>
      </c>
      <c r="CF30" s="384" t="n">
        <v>0</v>
      </c>
      <c r="CG30" s="384" t="n">
        <v>0</v>
      </c>
      <c r="CH30" s="384" t="n">
        <v>0</v>
      </c>
      <c r="CI30" s="384" t="n">
        <v>0</v>
      </c>
      <c r="CJ30" s="384" t="n">
        <v>0</v>
      </c>
      <c r="CK30" s="384" t="n">
        <v>0</v>
      </c>
      <c r="CL30" s="384" t="n">
        <v>0</v>
      </c>
      <c r="CM30" s="384" t="n">
        <v>0</v>
      </c>
      <c r="CN30" s="384" t="n">
        <v>0</v>
      </c>
      <c r="CO30" s="384" t="n">
        <v>0</v>
      </c>
      <c r="CP30" s="384" t="n">
        <v>0</v>
      </c>
      <c r="CQ30" s="384" t="n">
        <v>0</v>
      </c>
      <c r="CR30" s="384" t="n">
        <v>0</v>
      </c>
      <c r="CS30" s="384" t="n">
        <v>0</v>
      </c>
      <c r="CT30" s="384" t="n">
        <v>0</v>
      </c>
      <c r="CU30" s="384" t="n">
        <v>0</v>
      </c>
      <c r="CV30" s="384" t="n">
        <v>0</v>
      </c>
      <c r="CW30" s="384" t="n">
        <v>0</v>
      </c>
      <c r="CX30" s="384" t="n">
        <v>0</v>
      </c>
      <c r="CY30" s="384" t="n">
        <v>0</v>
      </c>
      <c r="CZ30" s="385" t="n">
        <v>0</v>
      </c>
      <c r="DA30" s="386"/>
      <c r="DB30" s="383"/>
      <c r="DC30" s="384"/>
      <c r="DD30" s="384"/>
      <c r="DE30" s="384"/>
      <c r="DF30" s="384"/>
      <c r="DG30" s="384"/>
      <c r="DH30" s="384"/>
      <c r="DI30" s="384"/>
      <c r="DJ30" s="384"/>
      <c r="DK30" s="384"/>
      <c r="DL30" s="384"/>
      <c r="DM30" s="384"/>
      <c r="DN30" s="384"/>
      <c r="DO30" s="384"/>
      <c r="DP30" s="384"/>
      <c r="DQ30" s="384"/>
      <c r="DR30" s="384"/>
      <c r="DS30" s="384"/>
      <c r="DT30" s="384"/>
      <c r="DU30" s="384"/>
      <c r="DV30" s="384"/>
      <c r="DW30" s="384"/>
    </row>
    <row r="31" customFormat="false" ht="15" hidden="false" customHeight="false" outlineLevel="0" collapsed="false">
      <c r="A31" s="39" t="s">
        <v>569</v>
      </c>
      <c r="B31" s="39" t="s">
        <v>64</v>
      </c>
      <c r="C31" s="372"/>
      <c r="D31" s="39" t="s">
        <v>600</v>
      </c>
      <c r="E31" s="39"/>
      <c r="F31" s="39" t="str">
        <f aca="false">INDEX('Unique Asset List'!$D$4:$D$59,MATCH(B31,_CompoundList,0))</f>
        <v>PCD</v>
      </c>
      <c r="G31" s="373" t="n">
        <v>0</v>
      </c>
      <c r="H31" s="39" t="n">
        <v>2018</v>
      </c>
      <c r="I31" s="39" t="n">
        <v>6</v>
      </c>
      <c r="J31" s="374" t="n">
        <f aca="false">INDEX(PTRS!$D$6:$D$12,MATCH('1'!$F31,PTRS!$B$6:$B$12,0))</f>
        <v>0.1044225</v>
      </c>
      <c r="K31" s="186" t="n">
        <f aca="false">INDEX('Unique Asset List'!$I$4:$R$76,MATCH($B31,'Unique Asset List'!$B$4:$B$76,0),MATCH(K$8,'Unique Asset List'!$I$3:$R$3,0))</f>
        <v>0</v>
      </c>
      <c r="L31" s="186" t="n">
        <f aca="false">INDEX('Unique Asset List'!$I$4:$R$76,MATCH($B31,'Unique Asset List'!$B$4:$B$76,0),MATCH(L$8,'Unique Asset List'!$I$3:$R$3,0))</f>
        <v>0</v>
      </c>
      <c r="M31" s="186" t="n">
        <f aca="false">J31</f>
        <v>0.1044225</v>
      </c>
      <c r="N31" s="186" t="n">
        <f aca="false">INDEX('Unique Asset List'!$I$4:$R$76,MATCH($B31,'Unique Asset List'!$B$4:$B$76,0),MATCH(N$8,'Unique Asset List'!$I$3:$R$3,0))</f>
        <v>0.1044225</v>
      </c>
      <c r="O31" s="186" t="n">
        <f aca="false">INDEX('Unique Asset List'!$I$4:$R$76,MATCH($B31,'Unique Asset List'!$B$4:$B$76,0),MATCH(O$8,'Unique Asset List'!$I$3:$R$3,0))</f>
        <v>0.1044225</v>
      </c>
      <c r="P31" s="186" t="n">
        <f aca="false">INDEX('Unique Asset List'!$I$4:$R$76,MATCH($B31,'Unique Asset List'!$B$4:$B$76,0),MATCH(P$8,'Unique Asset List'!$I$3:$R$3,0))</f>
        <v>0.1044225</v>
      </c>
      <c r="Q31" s="186" t="n">
        <f aca="false">INDEX('Unique Asset List'!$I$4:$R$76,MATCH($B31,'Unique Asset List'!$B$4:$B$76,0),MATCH(Q$8,'Unique Asset List'!$I$3:$R$3,0))</f>
        <v>0.1044225</v>
      </c>
      <c r="R31" s="186" t="n">
        <f aca="false">INDEX('Unique Asset List'!$I$4:$R$76,MATCH($B31,'Unique Asset List'!$B$4:$B$76,0),MATCH(R$8,'Unique Asset List'!$I$3:$R$3,0))</f>
        <v>0.1044225</v>
      </c>
      <c r="S31" s="186" t="n">
        <f aca="false">INDEX('Unique Asset List'!$I$4:$R$76,MATCH($B31,'Unique Asset List'!$B$4:$B$76,0),MATCH(S$8,'Unique Asset List'!$I$3:$R$3,0))</f>
        <v>0</v>
      </c>
      <c r="T31" s="39" t="s">
        <v>41</v>
      </c>
      <c r="U31" s="186" t="n">
        <f aca="false">CA31/$CA$7</f>
        <v>0.881085616526778</v>
      </c>
      <c r="V31" s="186" t="n">
        <v>1</v>
      </c>
      <c r="W31" s="39" t="s">
        <v>573</v>
      </c>
      <c r="X31" s="39" t="n">
        <f aca="false">INDEX('Unique Asset List'!$AC$4:$AI$76,MATCH('1'!$B31,'Unique Asset List'!$B$4:$B$76,0),MATCH('1'!$C$1,'Unique Asset List'!$AC$3:$AI$3,0))</f>
        <v>2029</v>
      </c>
      <c r="Y31" s="39" t="n">
        <f aca="false">INDEX('Unique Asset List'!$AJ$4:$AP$76,MATCH('1'!$B31,'Unique Asset List'!$B$4:$B$76,0),MATCH('1'!$C$1,'Unique Asset List'!$AJ$3:$AP$3,0))</f>
        <v>11</v>
      </c>
      <c r="Z31" s="39" t="n">
        <f aca="false">INDEX('Unique Asset List'!$AX$4:$BD$76,MATCH('1'!$B31,'Unique Asset List'!$B$4:$B$76,0),MATCH('1'!$C$1,'Unique Asset List'!$AX$3:$BD$3,0))</f>
        <v>2041</v>
      </c>
      <c r="AA31" s="39" t="n">
        <f aca="false">INDEX('Unique Asset List'!$BE$4:$BK$76,MATCH('1'!$B31,'Unique Asset List'!$B$4:$B$76,0),MATCH('1'!$C$1,'Unique Asset List'!$BE$3:$BK$3,0))</f>
        <v>11</v>
      </c>
      <c r="AB31" s="375" t="n">
        <f aca="false">AB19</f>
        <v>1.8562298</v>
      </c>
      <c r="AC31" s="375" t="n">
        <f aca="false">AC19</f>
        <v>1.0679328</v>
      </c>
      <c r="AD31" s="375" t="n">
        <f aca="false">AD19</f>
        <v>0.45913097664</v>
      </c>
      <c r="AE31" s="376" t="n">
        <f aca="false">INDEX('Unique Asset List'!$CN$4:$CT$76,MATCH('1'!$B31,'Unique Asset List'!$B$4:$B$76,0),MATCH('1'!$C$1,'Unique Asset List'!$CN$3:$CT$3,0))</f>
        <v>0.15</v>
      </c>
      <c r="AF31" s="376" t="n">
        <f aca="false">INDEX('Unique Asset List'!$CU$4:$DA$76,MATCH('1'!$B31,'Unique Asset List'!$B$4:$B$76,0),MATCH('1'!$C$1,'Unique Asset List'!$CU$3:$DA$3,0))</f>
        <v>0.35</v>
      </c>
      <c r="AG31" s="376" t="n">
        <f aca="false">INDEX('Unique Asset List'!$BZ$4:$CF$76,MATCH('1'!$B31,'Unique Asset List'!$B$4:$B$76,0),MATCH('1'!$C$1,'Unique Asset List'!$BZ$3:$CF$3,0))</f>
        <v>0.15</v>
      </c>
      <c r="AH31" s="376" t="n">
        <f aca="false">INDEX('Unique Asset List'!$CG$4:$CM$76,MATCH('1'!$B31,'Unique Asset List'!$B$4:$B$76,0),MATCH('1'!$C$1,'Unique Asset List'!$CG$3:$CM$3,0))</f>
        <v>0.35</v>
      </c>
      <c r="AI31" s="377" t="n">
        <v>0.973049497851766</v>
      </c>
      <c r="AJ31" s="376" t="n">
        <f aca="false">INDEX('Unique Asset List'!$BL$4:$BR$76,MATCH('1'!$B31,'Unique Asset List'!$B$4:$B$76,0),MATCH('1'!$C$1,'Unique Asset List'!$BL$3:$BR$3,0))</f>
        <v>1.22671925413217</v>
      </c>
      <c r="AK31" s="376" t="n">
        <f aca="false">INDEX('Unique Asset List'!$BS$4:$BY$76,MATCH('1'!$B31,'Unique Asset List'!$B$4:$B$76,0),MATCH('1'!$C$1,'Unique Asset List'!$BS$3:$BY$3,0))</f>
        <v>11.9843882768785</v>
      </c>
      <c r="AL31" s="189" t="n">
        <v>160</v>
      </c>
      <c r="AM31" s="378" t="n">
        <f aca="false">INDEX(Simulation!$B$6:$H$6,MATCH($A31,Simulation!$B$1:$H$1,0))*(1+AN31)^((DATE(X31,Y31,15)-DATE(2017,1,15))/365.5)</f>
        <v>23.3173544246316</v>
      </c>
      <c r="AN31" s="379" t="n">
        <v>0.035</v>
      </c>
      <c r="AO31" s="380" t="n">
        <v>60</v>
      </c>
      <c r="AP31" s="377" t="n">
        <v>0.8</v>
      </c>
      <c r="AQ31" s="379" t="n">
        <v>-0.02</v>
      </c>
      <c r="AR31" s="377" t="n">
        <v>0.5</v>
      </c>
      <c r="AS31" s="381" t="n">
        <v>1</v>
      </c>
      <c r="AT31" s="382" t="n">
        <f aca="false">INDEX('Unique Asset List'!S$4:S$76,MATCH($B31,_CompoundList,0))</f>
        <v>0</v>
      </c>
      <c r="AU31" s="382" t="n">
        <f aca="false">INDEX('Unique Asset List'!T$4:T$76,MATCH($B31,_CompoundList,0))</f>
        <v>0</v>
      </c>
      <c r="AV31" s="382" t="n">
        <f aca="false">INDEX('Unique Asset List'!U$4:U$76,MATCH($B31,_CompoundList,0))</f>
        <v>0</v>
      </c>
      <c r="AW31" s="382" t="n">
        <f aca="false">INDEX('Unique Asset List'!V$4:V$76,MATCH($B31,_CompoundList,0))</f>
        <v>0</v>
      </c>
      <c r="AX31" s="382" t="n">
        <f aca="false">INDEX('Unique Asset List'!W$4:W$76,MATCH($B31,_CompoundList,0))</f>
        <v>0</v>
      </c>
      <c r="AY31" s="382" t="n">
        <f aca="false">INDEX('Unique Asset List'!X$4:X$76,MATCH($B31,_CompoundList,0))</f>
        <v>0</v>
      </c>
      <c r="AZ31" s="382" t="n">
        <f aca="false">INDEX('Unique Asset List'!Y$4:Y$76,MATCH($B31,_CompoundList,0))</f>
        <v>1</v>
      </c>
      <c r="BA31" s="382" t="n">
        <f aca="false">INDEX('Unique Asset List'!Z$4:Z$76,MATCH($B31,_CompoundList,0))</f>
        <v>1</v>
      </c>
      <c r="BB31" s="382" t="n">
        <f aca="false">INDEX('Unique Asset List'!AA$4:AA$76,MATCH($B31,_CompoundList,0))</f>
        <v>0</v>
      </c>
      <c r="BC31" s="382" t="n">
        <f aca="false">INDEX('Unique Asset List'!AB$4:AB$76,MATCH($B31,_CompoundList,0))</f>
        <v>1</v>
      </c>
      <c r="BD31" s="382" t="n">
        <f aca="false">INDEX('Unique Asset List'!$A$4:$A$76,MATCH(B31,'Unique Asset List'!$B$4:$B$76,0))</f>
        <v>20</v>
      </c>
      <c r="BE31" s="383" t="n">
        <f aca="false">IF($C$5="ON",CE31,MYRATING(_E1,$B31,Efficacy!$F$1))</f>
        <v>0</v>
      </c>
      <c r="BF31" s="384" t="n">
        <f aca="false">IF($C$5="ON",CF31,MYRATING(_E2,$B31,Efficacy!$F$1))</f>
        <v>0</v>
      </c>
      <c r="BG31" s="384" t="n">
        <f aca="false">IF($C$5="ON",CG31,MYRATING(_E3,$B31,Efficacy!$F$1))</f>
        <v>0</v>
      </c>
      <c r="BH31" s="384" t="n">
        <f aca="false">IF($C$5="ON",CH31,MYRATING(_E4,$B31,Efficacy!$F$1))</f>
        <v>0</v>
      </c>
      <c r="BI31" s="384" t="n">
        <f aca="false">IF($C$5="ON",CI31,MYRATING(_E5,$B31,Efficacy!$F$1))</f>
        <v>0</v>
      </c>
      <c r="BJ31" s="384" t="n">
        <f aca="false">IF($C$5="ON",CJ31,MYRATING(_E6,$B31,Efficacy!$F$1))</f>
        <v>0</v>
      </c>
      <c r="BK31" s="384" t="n">
        <f aca="false">IF($C$5="ON",CK31,MYRATING(_E7,$B31,Efficacy!$F$1))</f>
        <v>0</v>
      </c>
      <c r="BL31" s="384" t="n">
        <f aca="false">IF($C$5="ON",CL31,MYRATING(_E8,$B31,Efficacy!$F$1))</f>
        <v>0</v>
      </c>
      <c r="BM31" s="384" t="n">
        <f aca="false">IF($C$5="ON",CM31,MYRATING(_S1,$B31,Efficacy!$F$1))</f>
        <v>0</v>
      </c>
      <c r="BN31" s="384" t="n">
        <f aca="false">IF($C$5="ON",CN31,MYRATING(_S2,$B31,Efficacy!$F$1))</f>
        <v>0</v>
      </c>
      <c r="BO31" s="384" t="n">
        <f aca="false">IF($C$5="ON",CO31,MYRATING(_S3,$B31,Efficacy!$F$1))</f>
        <v>0</v>
      </c>
      <c r="BP31" s="384" t="n">
        <f aca="false">IF($C$5="ON",CP31,MYRATING(_S4,$B31,Efficacy!$F$1))</f>
        <v>0</v>
      </c>
      <c r="BQ31" s="384" t="n">
        <f aca="false">IF($C$5="ON",CQ31,MYRATING(_S5,$B31,Efficacy!$F$1))</f>
        <v>0</v>
      </c>
      <c r="BR31" s="384" t="n">
        <f aca="false">IF($C$5="ON",CR31,MYRATING(_S6,$B31,Efficacy!$F$1))</f>
        <v>0</v>
      </c>
      <c r="BS31" s="384" t="n">
        <f aca="false">IF($C$5="ON",CS31,MYRATING(_S7,$B31,Efficacy!$F$1))</f>
        <v>0</v>
      </c>
      <c r="BT31" s="384" t="n">
        <f aca="false">IF($C$5="ON",CT31,MYRATING(_D1,$B31,Efficacy!$F$1))</f>
        <v>0</v>
      </c>
      <c r="BU31" s="384" t="n">
        <f aca="false">IF($C$5="ON",CU31,MYRATING(_D2,$B31,Efficacy!$F$1))</f>
        <v>0</v>
      </c>
      <c r="BV31" s="384" t="n">
        <f aca="false">IF($C$5="ON",CV31,MYRATING(_D3,$B31,Efficacy!$F$1))</f>
        <v>0</v>
      </c>
      <c r="BW31" s="384" t="n">
        <f aca="false">IF($C$5="ON",CW31,MYRATING(_D4,$B31,Efficacy!$F$1))</f>
        <v>0</v>
      </c>
      <c r="BX31" s="384" t="n">
        <f aca="false">IF($C$5="ON",CX31,MYRATING(_B1,$B31,Barrier!$F$2))</f>
        <v>3</v>
      </c>
      <c r="BY31" s="384" t="n">
        <f aca="false">IF($C$5="ON",CY31,MYRATING(_B2,$B31,Barrier!$F$2))</f>
        <v>3</v>
      </c>
      <c r="BZ31" s="385" t="n">
        <f aca="false">IF($C$5="ON",CZ31,MYRATING(_B3,$B31,Barrier!$F$2))</f>
        <v>3</v>
      </c>
      <c r="CA31" s="386" t="n">
        <f aca="false">IF(C31="",CD31/$CD$7,0)</f>
        <v>0.0366653529372584</v>
      </c>
      <c r="CB31" s="387" t="n">
        <f aca="false">SUMPRODUCT($BX31:$BZ31,$BV$7:$BX$7)</f>
        <v>0.86180622336</v>
      </c>
      <c r="CC31" s="386" t="n">
        <f aca="false">CB31/$CB$7</f>
        <v>0.0361389937197547</v>
      </c>
      <c r="CD31" s="388" t="n">
        <f aca="false">CC31^$X$4</f>
        <v>0.0029954225663464</v>
      </c>
      <c r="CE31" s="383" t="n">
        <v>0</v>
      </c>
      <c r="CF31" s="384" t="n">
        <v>0</v>
      </c>
      <c r="CG31" s="384" t="n">
        <v>0</v>
      </c>
      <c r="CH31" s="384" t="n">
        <v>0</v>
      </c>
      <c r="CI31" s="384" t="n">
        <v>0</v>
      </c>
      <c r="CJ31" s="384" t="n">
        <v>0</v>
      </c>
      <c r="CK31" s="384" t="n">
        <v>0</v>
      </c>
      <c r="CL31" s="384" t="n">
        <v>0</v>
      </c>
      <c r="CM31" s="384" t="n">
        <v>0</v>
      </c>
      <c r="CN31" s="384" t="n">
        <v>0</v>
      </c>
      <c r="CO31" s="384" t="n">
        <v>0</v>
      </c>
      <c r="CP31" s="384" t="n">
        <v>0</v>
      </c>
      <c r="CQ31" s="384" t="n">
        <v>0</v>
      </c>
      <c r="CR31" s="384" t="n">
        <v>0</v>
      </c>
      <c r="CS31" s="384" t="n">
        <v>0</v>
      </c>
      <c r="CT31" s="384" t="n">
        <v>0</v>
      </c>
      <c r="CU31" s="384" t="n">
        <v>0</v>
      </c>
      <c r="CV31" s="384" t="n">
        <v>0</v>
      </c>
      <c r="CW31" s="384" t="n">
        <v>0</v>
      </c>
      <c r="CX31" s="384" t="n">
        <v>0</v>
      </c>
      <c r="CY31" s="384" t="n">
        <v>0</v>
      </c>
      <c r="CZ31" s="385" t="n">
        <v>0</v>
      </c>
      <c r="DA31" s="386"/>
      <c r="DB31" s="383"/>
      <c r="DC31" s="384"/>
      <c r="DD31" s="384"/>
      <c r="DE31" s="384"/>
      <c r="DF31" s="384"/>
      <c r="DG31" s="384"/>
      <c r="DH31" s="384"/>
      <c r="DI31" s="384"/>
      <c r="DJ31" s="384"/>
      <c r="DK31" s="384"/>
      <c r="DL31" s="384"/>
      <c r="DM31" s="384"/>
      <c r="DN31" s="384"/>
      <c r="DO31" s="384"/>
      <c r="DP31" s="384"/>
      <c r="DQ31" s="384"/>
      <c r="DR31" s="384"/>
      <c r="DS31" s="384"/>
      <c r="DT31" s="384"/>
      <c r="DU31" s="384"/>
      <c r="DV31" s="384"/>
      <c r="DW31" s="384"/>
    </row>
    <row r="32" customFormat="false" ht="15" hidden="false" customHeight="false" outlineLevel="0" collapsed="false">
      <c r="A32" s="39" t="s">
        <v>569</v>
      </c>
      <c r="B32" s="39" t="s">
        <v>65</v>
      </c>
      <c r="C32" s="372"/>
      <c r="D32" s="39" t="s">
        <v>577</v>
      </c>
      <c r="E32" s="39"/>
      <c r="F32" s="39" t="str">
        <f aca="false">INDEX('Unique Asset List'!$D$4:$D$59,MATCH(B32,_CompoundList,0))</f>
        <v>PCD</v>
      </c>
      <c r="G32" s="373" t="n">
        <v>0</v>
      </c>
      <c r="H32" s="39" t="n">
        <v>2018</v>
      </c>
      <c r="I32" s="39" t="n">
        <v>6</v>
      </c>
      <c r="J32" s="374" t="n">
        <f aca="false">INDEX(PTRS!$D$6:$D$12,MATCH('1'!$F32,PTRS!$B$6:$B$12,0))</f>
        <v>0.1044225</v>
      </c>
      <c r="K32" s="186" t="n">
        <f aca="false">INDEX('Unique Asset List'!$I$4:$R$76,MATCH($B32,'Unique Asset List'!$B$4:$B$76,0),MATCH(K$8,'Unique Asset List'!$I$3:$R$3,0))</f>
        <v>0</v>
      </c>
      <c r="L32" s="186" t="n">
        <f aca="false">INDEX('Unique Asset List'!$I$4:$R$76,MATCH($B32,'Unique Asset List'!$B$4:$B$76,0),MATCH(L$8,'Unique Asset List'!$I$3:$R$3,0))</f>
        <v>0</v>
      </c>
      <c r="M32" s="186" t="n">
        <f aca="false">J32</f>
        <v>0.1044225</v>
      </c>
      <c r="N32" s="186" t="n">
        <f aca="false">INDEX('Unique Asset List'!$I$4:$R$76,MATCH($B32,'Unique Asset List'!$B$4:$B$76,0),MATCH(N$8,'Unique Asset List'!$I$3:$R$3,0))</f>
        <v>1</v>
      </c>
      <c r="O32" s="186" t="n">
        <f aca="false">INDEX('Unique Asset List'!$I$4:$R$76,MATCH($B32,'Unique Asset List'!$B$4:$B$76,0),MATCH(O$8,'Unique Asset List'!$I$3:$R$3,0))</f>
        <v>1</v>
      </c>
      <c r="P32" s="186" t="n">
        <f aca="false">INDEX('Unique Asset List'!$I$4:$R$76,MATCH($B32,'Unique Asset List'!$B$4:$B$76,0),MATCH(P$8,'Unique Asset List'!$I$3:$R$3,0))</f>
        <v>1</v>
      </c>
      <c r="Q32" s="186" t="n">
        <f aca="false">INDEX('Unique Asset List'!$I$4:$R$76,MATCH($B32,'Unique Asset List'!$B$4:$B$76,0),MATCH(Q$8,'Unique Asset List'!$I$3:$R$3,0))</f>
        <v>1</v>
      </c>
      <c r="R32" s="186" t="n">
        <f aca="false">INDEX('Unique Asset List'!$I$4:$R$76,MATCH($B32,'Unique Asset List'!$B$4:$B$76,0),MATCH(R$8,'Unique Asset List'!$I$3:$R$3,0))</f>
        <v>1</v>
      </c>
      <c r="S32" s="186" t="n">
        <f aca="false">INDEX('Unique Asset List'!$I$4:$R$76,MATCH($B32,'Unique Asset List'!$B$4:$B$76,0),MATCH(S$8,'Unique Asset List'!$I$3:$R$3,0))</f>
        <v>1</v>
      </c>
      <c r="T32" s="186"/>
      <c r="U32" s="186" t="n">
        <f aca="false">CA32/$CA$7</f>
        <v>0.881085616526778</v>
      </c>
      <c r="V32" s="186" t="n">
        <v>1</v>
      </c>
      <c r="W32" s="39" t="s">
        <v>65</v>
      </c>
      <c r="X32" s="39" t="n">
        <f aca="false">INDEX('Unique Asset List'!$AC$4:$AI$76,MATCH('1'!$B32,'Unique Asset List'!$B$4:$B$76,0),MATCH('1'!$C$1,'Unique Asset List'!$AC$3:$AI$3,0))</f>
        <v>2029</v>
      </c>
      <c r="Y32" s="39" t="n">
        <f aca="false">INDEX('Unique Asset List'!$AJ$4:$AP$76,MATCH('1'!$B32,'Unique Asset List'!$B$4:$B$76,0),MATCH('1'!$C$1,'Unique Asset List'!$AJ$3:$AP$3,0))</f>
        <v>6</v>
      </c>
      <c r="Z32" s="39" t="n">
        <f aca="false">INDEX('Unique Asset List'!$AX$4:$BD$76,MATCH('1'!$B32,'Unique Asset List'!$B$4:$B$76,0),MATCH('1'!$C$1,'Unique Asset List'!$AX$3:$BD$3,0))</f>
        <v>2042</v>
      </c>
      <c r="AA32" s="39" t="n">
        <f aca="false">INDEX('Unique Asset List'!$BE$4:$BK$76,MATCH('1'!$B32,'Unique Asset List'!$B$4:$B$76,0),MATCH('1'!$C$1,'Unique Asset List'!$BE$3:$BK$3,0))</f>
        <v>6</v>
      </c>
      <c r="AB32" s="394" t="n">
        <v>2.3276916</v>
      </c>
      <c r="AC32" s="394" t="n">
        <v>0.8799056</v>
      </c>
      <c r="AD32" s="394" t="n">
        <v>0.561</v>
      </c>
      <c r="AE32" s="376" t="n">
        <f aca="false">INDEX('Unique Asset List'!$CN$4:$CT$76,MATCH('1'!$B32,'Unique Asset List'!$B$4:$B$76,0),MATCH('1'!$C$1,'Unique Asset List'!$CN$3:$CT$3,0))</f>
        <v>0.15</v>
      </c>
      <c r="AF32" s="376" t="n">
        <f aca="false">INDEX('Unique Asset List'!$CU$4:$DA$76,MATCH('1'!$B32,'Unique Asset List'!$B$4:$B$76,0),MATCH('1'!$C$1,'Unique Asset List'!$CU$3:$DA$3,0))</f>
        <v>0.35</v>
      </c>
      <c r="AG32" s="376" t="n">
        <f aca="false">INDEX('Unique Asset List'!$BZ$4:$CF$76,MATCH('1'!$B32,'Unique Asset List'!$B$4:$B$76,0),MATCH('1'!$C$1,'Unique Asset List'!$BZ$3:$CF$3,0))</f>
        <v>0.15</v>
      </c>
      <c r="AH32" s="376" t="n">
        <f aca="false">INDEX('Unique Asset List'!$CG$4:$CM$76,MATCH('1'!$B32,'Unique Asset List'!$B$4:$B$76,0),MATCH('1'!$C$1,'Unique Asset List'!$CG$3:$CM$3,0))</f>
        <v>0.35</v>
      </c>
      <c r="AI32" s="377" t="n">
        <v>0.973049497851766</v>
      </c>
      <c r="AJ32" s="376" t="n">
        <f aca="false">INDEX('Unique Asset List'!$BL$4:$BR$76,MATCH('1'!$B32,'Unique Asset List'!$B$4:$B$76,0),MATCH('1'!$C$1,'Unique Asset List'!$BL$3:$BR$3,0))</f>
        <v>1.22671925413217</v>
      </c>
      <c r="AK32" s="376" t="n">
        <f aca="false">INDEX('Unique Asset List'!$BS$4:$BY$76,MATCH('1'!$B32,'Unique Asset List'!$B$4:$B$76,0),MATCH('1'!$C$1,'Unique Asset List'!$BS$3:$BY$3,0))</f>
        <v>11.9843882768785</v>
      </c>
      <c r="AL32" s="189" t="n">
        <v>160</v>
      </c>
      <c r="AM32" s="378" t="n">
        <f aca="false">INDEX(Simulation!$B$6:$H$6,MATCH($A32,Simulation!$B$1:$H$1,0))*(1+AN32)^((DATE(X32,Y32,15)-DATE(2017,1,15))/365.5)</f>
        <v>22.9839767749346</v>
      </c>
      <c r="AN32" s="379" t="n">
        <v>0.035</v>
      </c>
      <c r="AO32" s="380" t="n">
        <v>60</v>
      </c>
      <c r="AP32" s="377" t="n">
        <v>0.8</v>
      </c>
      <c r="AQ32" s="379" t="n">
        <v>-0.02</v>
      </c>
      <c r="AR32" s="377" t="n">
        <v>0.5</v>
      </c>
      <c r="AS32" s="381" t="n">
        <v>1</v>
      </c>
      <c r="AT32" s="382" t="n">
        <f aca="false">INDEX('Unique Asset List'!S$4:S$76,MATCH($B32,_CompoundList,0))</f>
        <v>1</v>
      </c>
      <c r="AU32" s="382" t="n">
        <f aca="false">INDEX('Unique Asset List'!T$4:T$76,MATCH($B32,_CompoundList,0))</f>
        <v>1</v>
      </c>
      <c r="AV32" s="382" t="n">
        <f aca="false">INDEX('Unique Asset List'!U$4:U$76,MATCH($B32,_CompoundList,0))</f>
        <v>1</v>
      </c>
      <c r="AW32" s="382" t="n">
        <f aca="false">INDEX('Unique Asset List'!V$4:V$76,MATCH($B32,_CompoundList,0))</f>
        <v>1</v>
      </c>
      <c r="AX32" s="382" t="n">
        <f aca="false">INDEX('Unique Asset List'!W$4:W$76,MATCH($B32,_CompoundList,0))</f>
        <v>1</v>
      </c>
      <c r="AY32" s="382" t="n">
        <f aca="false">INDEX('Unique Asset List'!X$4:X$76,MATCH($B32,_CompoundList,0))</f>
        <v>1</v>
      </c>
      <c r="AZ32" s="382" t="n">
        <f aca="false">INDEX('Unique Asset List'!Y$4:Y$76,MATCH($B32,_CompoundList,0))</f>
        <v>1</v>
      </c>
      <c r="BA32" s="382" t="n">
        <f aca="false">INDEX('Unique Asset List'!Z$4:Z$76,MATCH($B32,_CompoundList,0))</f>
        <v>1</v>
      </c>
      <c r="BB32" s="382" t="n">
        <f aca="false">INDEX('Unique Asset List'!AA$4:AA$76,MATCH($B32,_CompoundList,0))</f>
        <v>1</v>
      </c>
      <c r="BC32" s="382" t="n">
        <f aca="false">INDEX('Unique Asset List'!AB$4:AB$76,MATCH($B32,_CompoundList,0))</f>
        <v>1</v>
      </c>
      <c r="BD32" s="382" t="n">
        <f aca="false">INDEX('Unique Asset List'!$A$4:$A$76,MATCH(B32,'Unique Asset List'!$B$4:$B$76,0))</f>
        <v>27</v>
      </c>
      <c r="BE32" s="383" t="n">
        <f aca="false">IF($C$5="ON",CE32,MYRATING(_E1,$B32,Efficacy!$F$1))</f>
        <v>0</v>
      </c>
      <c r="BF32" s="384" t="n">
        <f aca="false">IF($C$5="ON",CF32,MYRATING(_E2,$B32,Efficacy!$F$1))</f>
        <v>0</v>
      </c>
      <c r="BG32" s="384" t="n">
        <f aca="false">IF($C$5="ON",CG32,MYRATING(_E3,$B32,Efficacy!$F$1))</f>
        <v>0</v>
      </c>
      <c r="BH32" s="384" t="n">
        <f aca="false">IF($C$5="ON",CH32,MYRATING(_E4,$B32,Efficacy!$F$1))</f>
        <v>0</v>
      </c>
      <c r="BI32" s="384" t="n">
        <f aca="false">IF($C$5="ON",CI32,MYRATING(_E5,$B32,Efficacy!$F$1))</f>
        <v>0</v>
      </c>
      <c r="BJ32" s="384" t="n">
        <f aca="false">IF($C$5="ON",CJ32,MYRATING(_E6,$B32,Efficacy!$F$1))</f>
        <v>0</v>
      </c>
      <c r="BK32" s="384" t="n">
        <f aca="false">IF($C$5="ON",CK32,MYRATING(_E7,$B32,Efficacy!$F$1))</f>
        <v>0</v>
      </c>
      <c r="BL32" s="384" t="n">
        <f aca="false">IF($C$5="ON",CL32,MYRATING(_E8,$B32,Efficacy!$F$1))</f>
        <v>0</v>
      </c>
      <c r="BM32" s="384" t="n">
        <f aca="false">IF($C$5="ON",CM32,MYRATING(_S1,$B32,Efficacy!$F$1))</f>
        <v>0</v>
      </c>
      <c r="BN32" s="384" t="n">
        <f aca="false">IF($C$5="ON",CN32,MYRATING(_S2,$B32,Efficacy!$F$1))</f>
        <v>0</v>
      </c>
      <c r="BO32" s="384" t="n">
        <f aca="false">IF($C$5="ON",CO32,MYRATING(_S3,$B32,Efficacy!$F$1))</f>
        <v>0</v>
      </c>
      <c r="BP32" s="384" t="n">
        <f aca="false">IF($C$5="ON",CP32,MYRATING(_S4,$B32,Efficacy!$F$1))</f>
        <v>0</v>
      </c>
      <c r="BQ32" s="384" t="n">
        <f aca="false">IF($C$5="ON",CQ32,MYRATING(_S5,$B32,Efficacy!$F$1))</f>
        <v>0</v>
      </c>
      <c r="BR32" s="384" t="n">
        <f aca="false">IF($C$5="ON",CR32,MYRATING(_S6,$B32,Efficacy!$F$1))</f>
        <v>0</v>
      </c>
      <c r="BS32" s="384" t="n">
        <f aca="false">IF($C$5="ON",CS32,MYRATING(_S7,$B32,Efficacy!$F$1))</f>
        <v>0</v>
      </c>
      <c r="BT32" s="384" t="n">
        <f aca="false">IF($C$5="ON",CT32,MYRATING(_D1,$B32,Efficacy!$F$1))</f>
        <v>0</v>
      </c>
      <c r="BU32" s="384" t="n">
        <f aca="false">IF($C$5="ON",CU32,MYRATING(_D2,$B32,Efficacy!$F$1))</f>
        <v>0</v>
      </c>
      <c r="BV32" s="384" t="n">
        <f aca="false">IF($C$5="ON",CV32,MYRATING(_D3,$B32,Efficacy!$F$1))</f>
        <v>0</v>
      </c>
      <c r="BW32" s="384" t="n">
        <f aca="false">IF($C$5="ON",CW32,MYRATING(_D4,$B32,Efficacy!$F$1))</f>
        <v>0</v>
      </c>
      <c r="BX32" s="384" t="n">
        <f aca="false">IF($C$5="ON",CX32,MYRATING(_B1,$B32,Barrier!$F$2))</f>
        <v>3</v>
      </c>
      <c r="BY32" s="384" t="n">
        <f aca="false">IF($C$5="ON",CY32,MYRATING(_B2,$B32,Barrier!$F$2))</f>
        <v>3</v>
      </c>
      <c r="BZ32" s="385" t="n">
        <f aca="false">IF($C$5="ON",CZ32,MYRATING(_B3,$B32,Barrier!$F$2))</f>
        <v>3</v>
      </c>
      <c r="CA32" s="386" t="n">
        <f aca="false">IF(C32="",CD32/$CD$7,0)</f>
        <v>0.0366653529372584</v>
      </c>
      <c r="CB32" s="387" t="n">
        <f aca="false">SUMPRODUCT($BX32:$BZ32,$BV$7:$BX$7)</f>
        <v>0.86180622336</v>
      </c>
      <c r="CC32" s="386" t="n">
        <f aca="false">CB32/$CB$7</f>
        <v>0.0361389937197547</v>
      </c>
      <c r="CD32" s="388" t="n">
        <f aca="false">CC32^$X$4</f>
        <v>0.0029954225663464</v>
      </c>
      <c r="CE32" s="383" t="n">
        <v>0</v>
      </c>
      <c r="CF32" s="384" t="n">
        <v>0</v>
      </c>
      <c r="CG32" s="384" t="n">
        <v>0</v>
      </c>
      <c r="CH32" s="384" t="n">
        <v>0</v>
      </c>
      <c r="CI32" s="384" t="n">
        <v>0</v>
      </c>
      <c r="CJ32" s="384" t="n">
        <v>0</v>
      </c>
      <c r="CK32" s="384" t="n">
        <v>0</v>
      </c>
      <c r="CL32" s="384" t="n">
        <v>0</v>
      </c>
      <c r="CM32" s="384" t="n">
        <v>0</v>
      </c>
      <c r="CN32" s="384" t="n">
        <v>0</v>
      </c>
      <c r="CO32" s="384" t="n">
        <v>0</v>
      </c>
      <c r="CP32" s="384" t="n">
        <v>0</v>
      </c>
      <c r="CQ32" s="384" t="n">
        <v>0</v>
      </c>
      <c r="CR32" s="384" t="n">
        <v>0</v>
      </c>
      <c r="CS32" s="384" t="n">
        <v>0</v>
      </c>
      <c r="CT32" s="384" t="n">
        <v>0</v>
      </c>
      <c r="CU32" s="384" t="n">
        <v>0</v>
      </c>
      <c r="CV32" s="384" t="n">
        <v>0</v>
      </c>
      <c r="CW32" s="384" t="n">
        <v>0</v>
      </c>
      <c r="CX32" s="384" t="n">
        <v>0</v>
      </c>
      <c r="CY32" s="384" t="n">
        <v>0</v>
      </c>
      <c r="CZ32" s="385" t="n">
        <v>0</v>
      </c>
      <c r="DA32" s="386"/>
      <c r="DB32" s="383"/>
      <c r="DC32" s="384"/>
      <c r="DD32" s="384"/>
      <c r="DE32" s="384"/>
      <c r="DF32" s="384"/>
      <c r="DG32" s="384"/>
      <c r="DH32" s="384"/>
      <c r="DI32" s="384"/>
      <c r="DJ32" s="384"/>
      <c r="DK32" s="384"/>
      <c r="DL32" s="384"/>
      <c r="DM32" s="384"/>
      <c r="DN32" s="384"/>
      <c r="DO32" s="384"/>
      <c r="DP32" s="384"/>
      <c r="DQ32" s="384"/>
      <c r="DR32" s="384"/>
      <c r="DS32" s="384"/>
      <c r="DT32" s="384"/>
      <c r="DU32" s="384"/>
      <c r="DV32" s="384"/>
      <c r="DW32" s="384"/>
    </row>
    <row r="33" customFormat="false" ht="15" hidden="false" customHeight="false" outlineLevel="0" collapsed="false">
      <c r="A33" s="39" t="s">
        <v>569</v>
      </c>
      <c r="B33" s="39" t="s">
        <v>66</v>
      </c>
      <c r="C33" s="372"/>
      <c r="D33" s="39" t="s">
        <v>577</v>
      </c>
      <c r="E33" s="39"/>
      <c r="F33" s="39" t="str">
        <f aca="false">INDEX('Unique Asset List'!$D$4:$D$59,MATCH(B33,_CompoundList,0))</f>
        <v>PCD</v>
      </c>
      <c r="G33" s="373" t="n">
        <v>0</v>
      </c>
      <c r="H33" s="39" t="n">
        <v>2018</v>
      </c>
      <c r="I33" s="39" t="n">
        <v>6</v>
      </c>
      <c r="J33" s="374" t="n">
        <f aca="false">INDEX(PTRS!$D$6:$D$12,MATCH('1'!$F33,PTRS!$B$6:$B$12,0))</f>
        <v>0.1044225</v>
      </c>
      <c r="K33" s="186" t="n">
        <f aca="false">INDEX('Unique Asset List'!$I$4:$R$76,MATCH($B33,'Unique Asset List'!$B$4:$B$76,0),MATCH(K$8,'Unique Asset List'!$I$3:$R$3,0))</f>
        <v>0</v>
      </c>
      <c r="L33" s="186" t="n">
        <f aca="false">INDEX('Unique Asset List'!$I$4:$R$76,MATCH($B33,'Unique Asset List'!$B$4:$B$76,0),MATCH(L$8,'Unique Asset List'!$I$3:$R$3,0))</f>
        <v>0</v>
      </c>
      <c r="M33" s="186" t="n">
        <f aca="false">J33</f>
        <v>0.1044225</v>
      </c>
      <c r="N33" s="186" t="n">
        <f aca="false">INDEX('Unique Asset List'!$I$4:$R$76,MATCH($B33,'Unique Asset List'!$B$4:$B$76,0),MATCH(N$8,'Unique Asset List'!$I$3:$R$3,0))</f>
        <v>1</v>
      </c>
      <c r="O33" s="186" t="n">
        <f aca="false">INDEX('Unique Asset List'!$I$4:$R$76,MATCH($B33,'Unique Asset List'!$B$4:$B$76,0),MATCH(O$8,'Unique Asset List'!$I$3:$R$3,0))</f>
        <v>1</v>
      </c>
      <c r="P33" s="186" t="n">
        <f aca="false">INDEX('Unique Asset List'!$I$4:$R$76,MATCH($B33,'Unique Asset List'!$B$4:$B$76,0),MATCH(P$8,'Unique Asset List'!$I$3:$R$3,0))</f>
        <v>1</v>
      </c>
      <c r="Q33" s="186" t="n">
        <f aca="false">INDEX('Unique Asset List'!$I$4:$R$76,MATCH($B33,'Unique Asset List'!$B$4:$B$76,0),MATCH(Q$8,'Unique Asset List'!$I$3:$R$3,0))</f>
        <v>1</v>
      </c>
      <c r="R33" s="186" t="n">
        <f aca="false">INDEX('Unique Asset List'!$I$4:$R$76,MATCH($B33,'Unique Asset List'!$B$4:$B$76,0),MATCH(R$8,'Unique Asset List'!$I$3:$R$3,0))</f>
        <v>1</v>
      </c>
      <c r="S33" s="186" t="n">
        <f aca="false">INDEX('Unique Asset List'!$I$4:$R$76,MATCH($B33,'Unique Asset List'!$B$4:$B$76,0),MATCH(S$8,'Unique Asset List'!$I$3:$R$3,0))</f>
        <v>1</v>
      </c>
      <c r="T33" s="186"/>
      <c r="U33" s="186" t="n">
        <f aca="false">CA33/$CA$7</f>
        <v>0.881085616526778</v>
      </c>
      <c r="V33" s="186" t="n">
        <v>1</v>
      </c>
      <c r="W33" s="39" t="s">
        <v>66</v>
      </c>
      <c r="X33" s="39" t="n">
        <f aca="false">INDEX('Unique Asset List'!$AC$4:$AI$76,MATCH('1'!$B33,'Unique Asset List'!$B$4:$B$76,0),MATCH('1'!$C$1,'Unique Asset List'!$AC$3:$AI$3,0))</f>
        <v>2033</v>
      </c>
      <c r="Y33" s="39" t="n">
        <f aca="false">INDEX('Unique Asset List'!$AJ$4:$AP$76,MATCH('1'!$B33,'Unique Asset List'!$B$4:$B$76,0),MATCH('1'!$C$1,'Unique Asset List'!$AJ$3:$AP$3,0))</f>
        <v>6</v>
      </c>
      <c r="Z33" s="39" t="n">
        <f aca="false">INDEX('Unique Asset List'!$AX$4:$BD$76,MATCH('1'!$B33,'Unique Asset List'!$B$4:$B$76,0),MATCH('1'!$C$1,'Unique Asset List'!$AX$3:$BD$3,0))</f>
        <v>2046</v>
      </c>
      <c r="AA33" s="39" t="n">
        <f aca="false">INDEX('Unique Asset List'!$BE$4:$BK$76,MATCH('1'!$B33,'Unique Asset List'!$B$4:$B$76,0),MATCH('1'!$C$1,'Unique Asset List'!$BE$3:$BK$3,0))</f>
        <v>6</v>
      </c>
      <c r="AB33" s="394" t="n">
        <v>2.3276916</v>
      </c>
      <c r="AC33" s="394" t="n">
        <v>0.8799056</v>
      </c>
      <c r="AD33" s="394" t="n">
        <v>0.561</v>
      </c>
      <c r="AE33" s="376" t="n">
        <f aca="false">INDEX('Unique Asset List'!$CN$4:$CT$76,MATCH('1'!$B33,'Unique Asset List'!$B$4:$B$76,0),MATCH('1'!$C$1,'Unique Asset List'!$CN$3:$CT$3,0))</f>
        <v>0.15</v>
      </c>
      <c r="AF33" s="376" t="n">
        <f aca="false">INDEX('Unique Asset List'!$CU$4:$DA$76,MATCH('1'!$B33,'Unique Asset List'!$B$4:$B$76,0),MATCH('1'!$C$1,'Unique Asset List'!$CU$3:$DA$3,0))</f>
        <v>0.35</v>
      </c>
      <c r="AG33" s="376" t="n">
        <f aca="false">INDEX('Unique Asset List'!$BZ$4:$CF$76,MATCH('1'!$B33,'Unique Asset List'!$B$4:$B$76,0),MATCH('1'!$C$1,'Unique Asset List'!$BZ$3:$CF$3,0))</f>
        <v>0.15</v>
      </c>
      <c r="AH33" s="376" t="n">
        <f aca="false">INDEX('Unique Asset List'!$CG$4:$CM$76,MATCH('1'!$B33,'Unique Asset List'!$B$4:$B$76,0),MATCH('1'!$C$1,'Unique Asset List'!$CG$3:$CM$3,0))</f>
        <v>0.35</v>
      </c>
      <c r="AI33" s="377" t="n">
        <v>0.973049497851766</v>
      </c>
      <c r="AJ33" s="376" t="n">
        <f aca="false">INDEX('Unique Asset List'!$BL$4:$BR$76,MATCH('1'!$B33,'Unique Asset List'!$B$4:$B$76,0),MATCH('1'!$C$1,'Unique Asset List'!$BL$3:$BR$3,0))</f>
        <v>1.22671925413217</v>
      </c>
      <c r="AK33" s="376" t="n">
        <f aca="false">INDEX('Unique Asset List'!$BS$4:$BY$76,MATCH('1'!$B33,'Unique Asset List'!$B$4:$B$76,0),MATCH('1'!$C$1,'Unique Asset List'!$BS$3:$BY$3,0))</f>
        <v>11.9843882768785</v>
      </c>
      <c r="AL33" s="189" t="n">
        <v>160</v>
      </c>
      <c r="AM33" s="378" t="n">
        <f aca="false">INDEX(Simulation!$B$6:$H$6,MATCH($A33,Simulation!$B$1:$H$1,0))*(1+AN33)^((DATE(X33,Y33,15)-DATE(2017,1,15))/365.5)</f>
        <v>26.3721596896902</v>
      </c>
      <c r="AN33" s="379" t="n">
        <v>0.035</v>
      </c>
      <c r="AO33" s="380" t="n">
        <v>60</v>
      </c>
      <c r="AP33" s="377" t="n">
        <v>0.8</v>
      </c>
      <c r="AQ33" s="379" t="n">
        <v>-0.02</v>
      </c>
      <c r="AR33" s="377" t="n">
        <v>0.5</v>
      </c>
      <c r="AS33" s="381" t="n">
        <v>1</v>
      </c>
      <c r="AT33" s="382" t="n">
        <f aca="false">INDEX('Unique Asset List'!S$4:S$76,MATCH($B33,_CompoundList,0))</f>
        <v>1</v>
      </c>
      <c r="AU33" s="382" t="n">
        <f aca="false">INDEX('Unique Asset List'!T$4:T$76,MATCH($B33,_CompoundList,0))</f>
        <v>1</v>
      </c>
      <c r="AV33" s="382" t="n">
        <f aca="false">INDEX('Unique Asset List'!U$4:U$76,MATCH($B33,_CompoundList,0))</f>
        <v>1</v>
      </c>
      <c r="AW33" s="382" t="n">
        <f aca="false">INDEX('Unique Asset List'!V$4:V$76,MATCH($B33,_CompoundList,0))</f>
        <v>1</v>
      </c>
      <c r="AX33" s="382" t="n">
        <f aca="false">INDEX('Unique Asset List'!W$4:W$76,MATCH($B33,_CompoundList,0))</f>
        <v>1</v>
      </c>
      <c r="AY33" s="382" t="n">
        <f aca="false">INDEX('Unique Asset List'!X$4:X$76,MATCH($B33,_CompoundList,0))</f>
        <v>1</v>
      </c>
      <c r="AZ33" s="382" t="n">
        <f aca="false">INDEX('Unique Asset List'!Y$4:Y$76,MATCH($B33,_CompoundList,0))</f>
        <v>1</v>
      </c>
      <c r="BA33" s="382" t="n">
        <f aca="false">INDEX('Unique Asset List'!Z$4:Z$76,MATCH($B33,_CompoundList,0))</f>
        <v>1</v>
      </c>
      <c r="BB33" s="382" t="n">
        <f aca="false">INDEX('Unique Asset List'!AA$4:AA$76,MATCH($B33,_CompoundList,0))</f>
        <v>1</v>
      </c>
      <c r="BC33" s="382" t="n">
        <f aca="false">INDEX('Unique Asset List'!AB$4:AB$76,MATCH($B33,_CompoundList,0))</f>
        <v>1</v>
      </c>
      <c r="BD33" s="382" t="n">
        <f aca="false">INDEX('Unique Asset List'!$A$4:$A$76,MATCH(B33,'Unique Asset List'!$B$4:$B$76,0))</f>
        <v>28</v>
      </c>
      <c r="BE33" s="383" t="n">
        <f aca="false">IF($C$5="ON",CE33,MYRATING(_E1,$B33,Efficacy!$F$1))</f>
        <v>0</v>
      </c>
      <c r="BF33" s="384" t="n">
        <f aca="false">IF($C$5="ON",CF33,MYRATING(_E2,$B33,Efficacy!$F$1))</f>
        <v>0</v>
      </c>
      <c r="BG33" s="384" t="n">
        <f aca="false">IF($C$5="ON",CG33,MYRATING(_E3,$B33,Efficacy!$F$1))</f>
        <v>0</v>
      </c>
      <c r="BH33" s="384" t="n">
        <f aca="false">IF($C$5="ON",CH33,MYRATING(_E4,$B33,Efficacy!$F$1))</f>
        <v>0</v>
      </c>
      <c r="BI33" s="384" t="n">
        <f aca="false">IF($C$5="ON",CI33,MYRATING(_E5,$B33,Efficacy!$F$1))</f>
        <v>0</v>
      </c>
      <c r="BJ33" s="384" t="n">
        <f aca="false">IF($C$5="ON",CJ33,MYRATING(_E6,$B33,Efficacy!$F$1))</f>
        <v>0</v>
      </c>
      <c r="BK33" s="384" t="n">
        <f aca="false">IF($C$5="ON",CK33,MYRATING(_E7,$B33,Efficacy!$F$1))</f>
        <v>0</v>
      </c>
      <c r="BL33" s="384" t="n">
        <f aca="false">IF($C$5="ON",CL33,MYRATING(_E8,$B33,Efficacy!$F$1))</f>
        <v>0</v>
      </c>
      <c r="BM33" s="384" t="n">
        <f aca="false">IF($C$5="ON",CM33,MYRATING(_S1,$B33,Efficacy!$F$1))</f>
        <v>0</v>
      </c>
      <c r="BN33" s="384" t="n">
        <f aca="false">IF($C$5="ON",CN33,MYRATING(_S2,$B33,Efficacy!$F$1))</f>
        <v>0</v>
      </c>
      <c r="BO33" s="384" t="n">
        <f aca="false">IF($C$5="ON",CO33,MYRATING(_S3,$B33,Efficacy!$F$1))</f>
        <v>0</v>
      </c>
      <c r="BP33" s="384" t="n">
        <f aca="false">IF($C$5="ON",CP33,MYRATING(_S4,$B33,Efficacy!$F$1))</f>
        <v>0</v>
      </c>
      <c r="BQ33" s="384" t="n">
        <f aca="false">IF($C$5="ON",CQ33,MYRATING(_S5,$B33,Efficacy!$F$1))</f>
        <v>0</v>
      </c>
      <c r="BR33" s="384" t="n">
        <f aca="false">IF($C$5="ON",CR33,MYRATING(_S6,$B33,Efficacy!$F$1))</f>
        <v>0</v>
      </c>
      <c r="BS33" s="384" t="n">
        <f aca="false">IF($C$5="ON",CS33,MYRATING(_S7,$B33,Efficacy!$F$1))</f>
        <v>0</v>
      </c>
      <c r="BT33" s="384" t="n">
        <f aca="false">IF($C$5="ON",CT33,MYRATING(_D1,$B33,Efficacy!$F$1))</f>
        <v>0</v>
      </c>
      <c r="BU33" s="384" t="n">
        <f aca="false">IF($C$5="ON",CU33,MYRATING(_D2,$B33,Efficacy!$F$1))</f>
        <v>0</v>
      </c>
      <c r="BV33" s="384" t="n">
        <f aca="false">IF($C$5="ON",CV33,MYRATING(_D3,$B33,Efficacy!$F$1))</f>
        <v>0</v>
      </c>
      <c r="BW33" s="384" t="n">
        <f aca="false">IF($C$5="ON",CW33,MYRATING(_D4,$B33,Efficacy!$F$1))</f>
        <v>0</v>
      </c>
      <c r="BX33" s="384" t="n">
        <f aca="false">IF($C$5="ON",CX33,MYRATING(_B1,$B33,Barrier!$F$2))</f>
        <v>3</v>
      </c>
      <c r="BY33" s="384" t="n">
        <f aca="false">IF($C$5="ON",CY33,MYRATING(_B2,$B33,Barrier!$F$2))</f>
        <v>3</v>
      </c>
      <c r="BZ33" s="385" t="n">
        <f aca="false">IF($C$5="ON",CZ33,MYRATING(_B3,$B33,Barrier!$F$2))</f>
        <v>3</v>
      </c>
      <c r="CA33" s="386" t="n">
        <f aca="false">IF(C33="",CD33/$CD$7,0)</f>
        <v>0.0366653529372584</v>
      </c>
      <c r="CB33" s="387" t="n">
        <f aca="false">SUMPRODUCT($BX33:$BZ33,$BV$7:$BX$7)</f>
        <v>0.86180622336</v>
      </c>
      <c r="CC33" s="386" t="n">
        <f aca="false">CB33/$CB$7</f>
        <v>0.0361389937197547</v>
      </c>
      <c r="CD33" s="388" t="n">
        <f aca="false">CC33^$X$4</f>
        <v>0.0029954225663464</v>
      </c>
      <c r="CE33" s="383" t="n">
        <v>0</v>
      </c>
      <c r="CF33" s="384" t="n">
        <v>0</v>
      </c>
      <c r="CG33" s="384" t="n">
        <v>0</v>
      </c>
      <c r="CH33" s="384" t="n">
        <v>0</v>
      </c>
      <c r="CI33" s="384" t="n">
        <v>0</v>
      </c>
      <c r="CJ33" s="384" t="n">
        <v>0</v>
      </c>
      <c r="CK33" s="384" t="n">
        <v>0</v>
      </c>
      <c r="CL33" s="384" t="n">
        <v>0</v>
      </c>
      <c r="CM33" s="384" t="n">
        <v>0</v>
      </c>
      <c r="CN33" s="384" t="n">
        <v>0</v>
      </c>
      <c r="CO33" s="384" t="n">
        <v>0</v>
      </c>
      <c r="CP33" s="384" t="n">
        <v>0</v>
      </c>
      <c r="CQ33" s="384" t="n">
        <v>0</v>
      </c>
      <c r="CR33" s="384" t="n">
        <v>0</v>
      </c>
      <c r="CS33" s="384" t="n">
        <v>0</v>
      </c>
      <c r="CT33" s="384" t="n">
        <v>0</v>
      </c>
      <c r="CU33" s="384" t="n">
        <v>0</v>
      </c>
      <c r="CV33" s="384" t="n">
        <v>0</v>
      </c>
      <c r="CW33" s="384" t="n">
        <v>0</v>
      </c>
      <c r="CX33" s="384" t="n">
        <v>0</v>
      </c>
      <c r="CY33" s="384" t="n">
        <v>0</v>
      </c>
      <c r="CZ33" s="385" t="n">
        <v>0</v>
      </c>
      <c r="DA33" s="386"/>
      <c r="DB33" s="383"/>
      <c r="DC33" s="384"/>
      <c r="DD33" s="384"/>
      <c r="DE33" s="384"/>
      <c r="DF33" s="384"/>
      <c r="DG33" s="384"/>
      <c r="DH33" s="384"/>
      <c r="DI33" s="384"/>
      <c r="DJ33" s="384"/>
      <c r="DK33" s="384"/>
      <c r="DL33" s="384"/>
      <c r="DM33" s="384"/>
      <c r="DN33" s="384"/>
      <c r="DO33" s="384"/>
      <c r="DP33" s="384"/>
      <c r="DQ33" s="384"/>
      <c r="DR33" s="384"/>
      <c r="DS33" s="384"/>
      <c r="DT33" s="384"/>
      <c r="DU33" s="384"/>
      <c r="DV33" s="384"/>
      <c r="DW33" s="384"/>
    </row>
    <row r="34" customFormat="false" ht="15" hidden="false" customHeight="false" outlineLevel="0" collapsed="false">
      <c r="A34" s="39" t="s">
        <v>569</v>
      </c>
      <c r="B34" s="39" t="s">
        <v>67</v>
      </c>
      <c r="C34" s="372"/>
      <c r="D34" s="39" t="s">
        <v>577</v>
      </c>
      <c r="E34" s="39"/>
      <c r="F34" s="39" t="str">
        <f aca="false">INDEX('Unique Asset List'!$D$4:$D$59,MATCH(B34,_CompoundList,0))</f>
        <v>PCD</v>
      </c>
      <c r="G34" s="373" t="n">
        <v>0</v>
      </c>
      <c r="H34" s="39" t="n">
        <v>2018</v>
      </c>
      <c r="I34" s="39" t="n">
        <v>6</v>
      </c>
      <c r="J34" s="374" t="n">
        <f aca="false">INDEX(PTRS!$D$6:$D$12,MATCH('1'!$F34,PTRS!$B$6:$B$12,0))</f>
        <v>0.1044225</v>
      </c>
      <c r="K34" s="186" t="n">
        <f aca="false">INDEX('Unique Asset List'!$I$4:$R$76,MATCH($B34,'Unique Asset List'!$B$4:$B$76,0),MATCH(K$8,'Unique Asset List'!$I$3:$R$3,0))</f>
        <v>0</v>
      </c>
      <c r="L34" s="186" t="n">
        <f aca="false">INDEX('Unique Asset List'!$I$4:$R$76,MATCH($B34,'Unique Asset List'!$B$4:$B$76,0),MATCH(L$8,'Unique Asset List'!$I$3:$R$3,0))</f>
        <v>0</v>
      </c>
      <c r="M34" s="186" t="n">
        <f aca="false">J34</f>
        <v>0.1044225</v>
      </c>
      <c r="N34" s="186" t="n">
        <f aca="false">INDEX('Unique Asset List'!$I$4:$R$76,MATCH($B34,'Unique Asset List'!$B$4:$B$76,0),MATCH(N$8,'Unique Asset List'!$I$3:$R$3,0))</f>
        <v>1</v>
      </c>
      <c r="O34" s="186" t="n">
        <f aca="false">INDEX('Unique Asset List'!$I$4:$R$76,MATCH($B34,'Unique Asset List'!$B$4:$B$76,0),MATCH(O$8,'Unique Asset List'!$I$3:$R$3,0))</f>
        <v>1</v>
      </c>
      <c r="P34" s="186" t="n">
        <f aca="false">INDEX('Unique Asset List'!$I$4:$R$76,MATCH($B34,'Unique Asset List'!$B$4:$B$76,0),MATCH(P$8,'Unique Asset List'!$I$3:$R$3,0))</f>
        <v>1</v>
      </c>
      <c r="Q34" s="186" t="n">
        <f aca="false">INDEX('Unique Asset List'!$I$4:$R$76,MATCH($B34,'Unique Asset List'!$B$4:$B$76,0),MATCH(Q$8,'Unique Asset List'!$I$3:$R$3,0))</f>
        <v>1</v>
      </c>
      <c r="R34" s="186" t="n">
        <f aca="false">INDEX('Unique Asset List'!$I$4:$R$76,MATCH($B34,'Unique Asset List'!$B$4:$B$76,0),MATCH(R$8,'Unique Asset List'!$I$3:$R$3,0))</f>
        <v>1</v>
      </c>
      <c r="S34" s="186" t="n">
        <f aca="false">INDEX('Unique Asset List'!$I$4:$R$76,MATCH($B34,'Unique Asset List'!$B$4:$B$76,0),MATCH(S$8,'Unique Asset List'!$I$3:$R$3,0))</f>
        <v>1</v>
      </c>
      <c r="T34" s="186"/>
      <c r="U34" s="186" t="n">
        <f aca="false">CA34/$CA$7</f>
        <v>0.881085616526778</v>
      </c>
      <c r="V34" s="186" t="n">
        <v>1</v>
      </c>
      <c r="W34" s="39" t="s">
        <v>67</v>
      </c>
      <c r="X34" s="39" t="n">
        <f aca="false">INDEX('Unique Asset List'!$AC$4:$AI$76,MATCH('1'!$B34,'Unique Asset List'!$B$4:$B$76,0),MATCH('1'!$C$1,'Unique Asset List'!$AC$3:$AI$3,0))</f>
        <v>2037</v>
      </c>
      <c r="Y34" s="39" t="n">
        <f aca="false">INDEX('Unique Asset List'!$AJ$4:$AP$76,MATCH('1'!$B34,'Unique Asset List'!$B$4:$B$76,0),MATCH('1'!$C$1,'Unique Asset List'!$AJ$3:$AP$3,0))</f>
        <v>6</v>
      </c>
      <c r="Z34" s="39" t="n">
        <f aca="false">INDEX('Unique Asset List'!$AX$4:$BD$76,MATCH('1'!$B34,'Unique Asset List'!$B$4:$B$76,0),MATCH('1'!$C$1,'Unique Asset List'!$AX$3:$BD$3,0))</f>
        <v>2050</v>
      </c>
      <c r="AA34" s="39" t="n">
        <f aca="false">INDEX('Unique Asset List'!$BE$4:$BK$76,MATCH('1'!$B34,'Unique Asset List'!$B$4:$B$76,0),MATCH('1'!$C$1,'Unique Asset List'!$BE$3:$BK$3,0))</f>
        <v>6</v>
      </c>
      <c r="AB34" s="394" t="n">
        <v>2.3276916</v>
      </c>
      <c r="AC34" s="394" t="n">
        <v>0.8799056</v>
      </c>
      <c r="AD34" s="394" t="n">
        <v>0.561</v>
      </c>
      <c r="AE34" s="376" t="n">
        <f aca="false">INDEX('Unique Asset List'!$CN$4:$CT$76,MATCH('1'!$B34,'Unique Asset List'!$B$4:$B$76,0),MATCH('1'!$C$1,'Unique Asset List'!$CN$3:$CT$3,0))</f>
        <v>0.15</v>
      </c>
      <c r="AF34" s="376" t="n">
        <f aca="false">INDEX('Unique Asset List'!$CU$4:$DA$76,MATCH('1'!$B34,'Unique Asset List'!$B$4:$B$76,0),MATCH('1'!$C$1,'Unique Asset List'!$CU$3:$DA$3,0))</f>
        <v>0.35</v>
      </c>
      <c r="AG34" s="376" t="n">
        <f aca="false">INDEX('Unique Asset List'!$BZ$4:$CF$76,MATCH('1'!$B34,'Unique Asset List'!$B$4:$B$76,0),MATCH('1'!$C$1,'Unique Asset List'!$BZ$3:$CF$3,0))</f>
        <v>0.15</v>
      </c>
      <c r="AH34" s="376" t="n">
        <f aca="false">INDEX('Unique Asset List'!$CG$4:$CM$76,MATCH('1'!$B34,'Unique Asset List'!$B$4:$B$76,0),MATCH('1'!$C$1,'Unique Asset List'!$CG$3:$CM$3,0))</f>
        <v>0.35</v>
      </c>
      <c r="AI34" s="377" t="n">
        <v>0.973049497851766</v>
      </c>
      <c r="AJ34" s="376" t="n">
        <f aca="false">INDEX('Unique Asset List'!$BL$4:$BR$76,MATCH('1'!$B34,'Unique Asset List'!$B$4:$B$76,0),MATCH('1'!$C$1,'Unique Asset List'!$BL$3:$BR$3,0))</f>
        <v>1.22671925413217</v>
      </c>
      <c r="AK34" s="376" t="n">
        <f aca="false">INDEX('Unique Asset List'!$BS$4:$BY$76,MATCH('1'!$B34,'Unique Asset List'!$B$4:$B$76,0),MATCH('1'!$C$1,'Unique Asset List'!$BS$3:$BY$3,0))</f>
        <v>11.9843882768785</v>
      </c>
      <c r="AL34" s="189" t="n">
        <v>160</v>
      </c>
      <c r="AM34" s="378" t="n">
        <f aca="false">INDEX(Simulation!$B$6:$H$6,MATCH($A34,Simulation!$B$1:$H$1,0))*(1+AN34)^((DATE(X34,Y34,15)-DATE(2017,1,15))/365.5)</f>
        <v>30.2598115856518</v>
      </c>
      <c r="AN34" s="379" t="n">
        <v>0.035</v>
      </c>
      <c r="AO34" s="380" t="n">
        <v>60</v>
      </c>
      <c r="AP34" s="377" t="n">
        <v>0.8</v>
      </c>
      <c r="AQ34" s="379" t="n">
        <v>-0.02</v>
      </c>
      <c r="AR34" s="377" t="n">
        <v>0.5</v>
      </c>
      <c r="AS34" s="381" t="n">
        <v>1</v>
      </c>
      <c r="AT34" s="382" t="n">
        <f aca="false">INDEX('Unique Asset List'!S$4:S$76,MATCH($B34,_CompoundList,0))</f>
        <v>1</v>
      </c>
      <c r="AU34" s="382" t="n">
        <f aca="false">INDEX('Unique Asset List'!T$4:T$76,MATCH($B34,_CompoundList,0))</f>
        <v>1</v>
      </c>
      <c r="AV34" s="382" t="n">
        <f aca="false">INDEX('Unique Asset List'!U$4:U$76,MATCH($B34,_CompoundList,0))</f>
        <v>1</v>
      </c>
      <c r="AW34" s="382" t="n">
        <f aca="false">INDEX('Unique Asset List'!V$4:V$76,MATCH($B34,_CompoundList,0))</f>
        <v>1</v>
      </c>
      <c r="AX34" s="382" t="n">
        <f aca="false">INDEX('Unique Asset List'!W$4:W$76,MATCH($B34,_CompoundList,0))</f>
        <v>1</v>
      </c>
      <c r="AY34" s="382" t="n">
        <f aca="false">INDEX('Unique Asset List'!X$4:X$76,MATCH($B34,_CompoundList,0))</f>
        <v>1</v>
      </c>
      <c r="AZ34" s="382" t="n">
        <f aca="false">INDEX('Unique Asset List'!Y$4:Y$76,MATCH($B34,_CompoundList,0))</f>
        <v>1</v>
      </c>
      <c r="BA34" s="382" t="n">
        <f aca="false">INDEX('Unique Asset List'!Z$4:Z$76,MATCH($B34,_CompoundList,0))</f>
        <v>1</v>
      </c>
      <c r="BB34" s="382" t="n">
        <f aca="false">INDEX('Unique Asset List'!AA$4:AA$76,MATCH($B34,_CompoundList,0))</f>
        <v>1</v>
      </c>
      <c r="BC34" s="382" t="n">
        <f aca="false">INDEX('Unique Asset List'!AB$4:AB$76,MATCH($B34,_CompoundList,0))</f>
        <v>1</v>
      </c>
      <c r="BD34" s="382" t="n">
        <f aca="false">INDEX('Unique Asset List'!$A$4:$A$76,MATCH(B34,'Unique Asset List'!$B$4:$B$76,0))</f>
        <v>29</v>
      </c>
      <c r="BE34" s="383" t="n">
        <f aca="false">IF($C$5="ON",CE34,MYRATING(_E1,$B34,Efficacy!$F$1))</f>
        <v>0</v>
      </c>
      <c r="BF34" s="384" t="n">
        <f aca="false">IF($C$5="ON",CF34,MYRATING(_E2,$B34,Efficacy!$F$1))</f>
        <v>0</v>
      </c>
      <c r="BG34" s="384" t="n">
        <f aca="false">IF($C$5="ON",CG34,MYRATING(_E3,$B34,Efficacy!$F$1))</f>
        <v>0</v>
      </c>
      <c r="BH34" s="384" t="n">
        <f aca="false">IF($C$5="ON",CH34,MYRATING(_E4,$B34,Efficacy!$F$1))</f>
        <v>0</v>
      </c>
      <c r="BI34" s="384" t="n">
        <f aca="false">IF($C$5="ON",CI34,MYRATING(_E5,$B34,Efficacy!$F$1))</f>
        <v>0</v>
      </c>
      <c r="BJ34" s="384" t="n">
        <f aca="false">IF($C$5="ON",CJ34,MYRATING(_E6,$B34,Efficacy!$F$1))</f>
        <v>0</v>
      </c>
      <c r="BK34" s="384" t="n">
        <f aca="false">IF($C$5="ON",CK34,MYRATING(_E7,$B34,Efficacy!$F$1))</f>
        <v>0</v>
      </c>
      <c r="BL34" s="384" t="n">
        <f aca="false">IF($C$5="ON",CL34,MYRATING(_E8,$B34,Efficacy!$F$1))</f>
        <v>0</v>
      </c>
      <c r="BM34" s="384" t="n">
        <f aca="false">IF($C$5="ON",CM34,MYRATING(_S1,$B34,Efficacy!$F$1))</f>
        <v>0</v>
      </c>
      <c r="BN34" s="384" t="n">
        <f aca="false">IF($C$5="ON",CN34,MYRATING(_S2,$B34,Efficacy!$F$1))</f>
        <v>0</v>
      </c>
      <c r="BO34" s="384" t="n">
        <f aca="false">IF($C$5="ON",CO34,MYRATING(_S3,$B34,Efficacy!$F$1))</f>
        <v>0</v>
      </c>
      <c r="BP34" s="384" t="n">
        <f aca="false">IF($C$5="ON",CP34,MYRATING(_S4,$B34,Efficacy!$F$1))</f>
        <v>0</v>
      </c>
      <c r="BQ34" s="384" t="n">
        <f aca="false">IF($C$5="ON",CQ34,MYRATING(_S5,$B34,Efficacy!$F$1))</f>
        <v>0</v>
      </c>
      <c r="BR34" s="384" t="n">
        <f aca="false">IF($C$5="ON",CR34,MYRATING(_S6,$B34,Efficacy!$F$1))</f>
        <v>0</v>
      </c>
      <c r="BS34" s="384" t="n">
        <f aca="false">IF($C$5="ON",CS34,MYRATING(_S7,$B34,Efficacy!$F$1))</f>
        <v>0</v>
      </c>
      <c r="BT34" s="384" t="n">
        <f aca="false">IF($C$5="ON",CT34,MYRATING(_D1,$B34,Efficacy!$F$1))</f>
        <v>0</v>
      </c>
      <c r="BU34" s="384" t="n">
        <f aca="false">IF($C$5="ON",CU34,MYRATING(_D2,$B34,Efficacy!$F$1))</f>
        <v>0</v>
      </c>
      <c r="BV34" s="384" t="n">
        <f aca="false">IF($C$5="ON",CV34,MYRATING(_D3,$B34,Efficacy!$F$1))</f>
        <v>0</v>
      </c>
      <c r="BW34" s="384" t="n">
        <f aca="false">IF($C$5="ON",CW34,MYRATING(_D4,$B34,Efficacy!$F$1))</f>
        <v>0</v>
      </c>
      <c r="BX34" s="384" t="n">
        <f aca="false">IF($C$5="ON",CX34,MYRATING(_B1,$B34,Barrier!$F$2))</f>
        <v>3</v>
      </c>
      <c r="BY34" s="384" t="n">
        <f aca="false">IF($C$5="ON",CY34,MYRATING(_B2,$B34,Barrier!$F$2))</f>
        <v>3</v>
      </c>
      <c r="BZ34" s="385" t="n">
        <f aca="false">IF($C$5="ON",CZ34,MYRATING(_B3,$B34,Barrier!$F$2))</f>
        <v>3</v>
      </c>
      <c r="CA34" s="386" t="n">
        <f aca="false">IF(C34="",CD34/$CD$7,0)</f>
        <v>0.0366653529372584</v>
      </c>
      <c r="CB34" s="387" t="n">
        <f aca="false">SUMPRODUCT($BX34:$BZ34,$BV$7:$BX$7)</f>
        <v>0.86180622336</v>
      </c>
      <c r="CC34" s="386" t="n">
        <f aca="false">CB34/$CB$7</f>
        <v>0.0361389937197547</v>
      </c>
      <c r="CD34" s="388" t="n">
        <f aca="false">CC34^$X$4</f>
        <v>0.0029954225663464</v>
      </c>
      <c r="CE34" s="383" t="n">
        <v>0</v>
      </c>
      <c r="CF34" s="384" t="n">
        <v>0</v>
      </c>
      <c r="CG34" s="384" t="n">
        <v>0</v>
      </c>
      <c r="CH34" s="384" t="n">
        <v>0</v>
      </c>
      <c r="CI34" s="384" t="n">
        <v>0</v>
      </c>
      <c r="CJ34" s="384" t="n">
        <v>0</v>
      </c>
      <c r="CK34" s="384" t="n">
        <v>0</v>
      </c>
      <c r="CL34" s="384" t="n">
        <v>0</v>
      </c>
      <c r="CM34" s="384" t="n">
        <v>0</v>
      </c>
      <c r="CN34" s="384" t="n">
        <v>0</v>
      </c>
      <c r="CO34" s="384" t="n">
        <v>0</v>
      </c>
      <c r="CP34" s="384" t="n">
        <v>0</v>
      </c>
      <c r="CQ34" s="384" t="n">
        <v>0</v>
      </c>
      <c r="CR34" s="384" t="n">
        <v>0</v>
      </c>
      <c r="CS34" s="384" t="n">
        <v>0</v>
      </c>
      <c r="CT34" s="384" t="n">
        <v>0</v>
      </c>
      <c r="CU34" s="384" t="n">
        <v>0</v>
      </c>
      <c r="CV34" s="384" t="n">
        <v>0</v>
      </c>
      <c r="CW34" s="384" t="n">
        <v>0</v>
      </c>
      <c r="CX34" s="384" t="n">
        <v>0</v>
      </c>
      <c r="CY34" s="384" t="n">
        <v>0</v>
      </c>
      <c r="CZ34" s="385" t="n">
        <v>0</v>
      </c>
      <c r="DA34" s="386"/>
      <c r="DB34" s="383"/>
      <c r="DC34" s="384"/>
      <c r="DD34" s="384"/>
      <c r="DE34" s="384"/>
      <c r="DF34" s="384"/>
      <c r="DG34" s="384"/>
      <c r="DH34" s="384"/>
      <c r="DI34" s="384"/>
      <c r="DJ34" s="384"/>
      <c r="DK34" s="384"/>
      <c r="DL34" s="384"/>
      <c r="DM34" s="384"/>
      <c r="DN34" s="384"/>
      <c r="DO34" s="384"/>
      <c r="DP34" s="384"/>
      <c r="DQ34" s="384"/>
      <c r="DR34" s="384"/>
      <c r="DS34" s="384"/>
      <c r="DT34" s="384"/>
      <c r="DU34" s="384"/>
      <c r="DV34" s="384"/>
      <c r="DW34" s="384"/>
    </row>
    <row r="35" customFormat="false" ht="15" hidden="false" customHeight="false" outlineLevel="0" collapsed="false">
      <c r="A35" s="39" t="s">
        <v>569</v>
      </c>
      <c r="B35" s="39" t="s">
        <v>68</v>
      </c>
      <c r="C35" s="372"/>
      <c r="D35" s="39" t="s">
        <v>608</v>
      </c>
      <c r="E35" s="39"/>
      <c r="F35" s="39" t="str">
        <f aca="false">INDEX('Unique Asset List'!$D$4:$D$59,MATCH(B35,_CompoundList,0))</f>
        <v>PCD</v>
      </c>
      <c r="G35" s="373" t="n">
        <v>0</v>
      </c>
      <c r="H35" s="39" t="n">
        <v>2018</v>
      </c>
      <c r="I35" s="39" t="n">
        <v>6</v>
      </c>
      <c r="J35" s="374" t="n">
        <f aca="false">INDEX(PTRS!$D$6:$D$12,MATCH('1'!$F35,PTRS!$B$6:$B$12,0))</f>
        <v>0.1044225</v>
      </c>
      <c r="K35" s="186" t="n">
        <f aca="false">INDEX('Unique Asset List'!$I$4:$R$76,MATCH($B35,'Unique Asset List'!$B$4:$B$76,0),MATCH(K$8,'Unique Asset List'!$I$3:$R$3,0))</f>
        <v>0</v>
      </c>
      <c r="L35" s="186" t="n">
        <f aca="false">INDEX('Unique Asset List'!$I$4:$R$76,MATCH($B35,'Unique Asset List'!$B$4:$B$76,0),MATCH(L$8,'Unique Asset List'!$I$3:$R$3,0))</f>
        <v>0</v>
      </c>
      <c r="M35" s="186" t="n">
        <f aca="false">J35</f>
        <v>0.1044225</v>
      </c>
      <c r="N35" s="186" t="n">
        <f aca="false">INDEX('Unique Asset List'!$I$4:$R$76,MATCH($B35,'Unique Asset List'!$B$4:$B$76,0),MATCH(N$8,'Unique Asset List'!$I$3:$R$3,0))</f>
        <v>1</v>
      </c>
      <c r="O35" s="186" t="n">
        <f aca="false">INDEX('Unique Asset List'!$I$4:$R$76,MATCH($B35,'Unique Asset List'!$B$4:$B$76,0),MATCH(O$8,'Unique Asset List'!$I$3:$R$3,0))</f>
        <v>1</v>
      </c>
      <c r="P35" s="186" t="n">
        <f aca="false">INDEX('Unique Asset List'!$I$4:$R$76,MATCH($B35,'Unique Asset List'!$B$4:$B$76,0),MATCH(P$8,'Unique Asset List'!$I$3:$R$3,0))</f>
        <v>1</v>
      </c>
      <c r="Q35" s="186" t="n">
        <f aca="false">INDEX('Unique Asset List'!$I$4:$R$76,MATCH($B35,'Unique Asset List'!$B$4:$B$76,0),MATCH(Q$8,'Unique Asset List'!$I$3:$R$3,0))</f>
        <v>1</v>
      </c>
      <c r="R35" s="186" t="n">
        <f aca="false">INDEX('Unique Asset List'!$I$4:$R$76,MATCH($B35,'Unique Asset List'!$B$4:$B$76,0),MATCH(R$8,'Unique Asset List'!$I$3:$R$3,0))</f>
        <v>1</v>
      </c>
      <c r="S35" s="186" t="n">
        <f aca="false">INDEX('Unique Asset List'!$I$4:$R$76,MATCH($B35,'Unique Asset List'!$B$4:$B$76,0),MATCH(S$8,'Unique Asset List'!$I$3:$R$3,0))</f>
        <v>1</v>
      </c>
      <c r="T35" s="186" t="s">
        <v>65</v>
      </c>
      <c r="U35" s="186" t="n">
        <f aca="false">CA35/$CA$7</f>
        <v>0.881085616526778</v>
      </c>
      <c r="V35" s="186" t="n">
        <v>1</v>
      </c>
      <c r="W35" s="39" t="s">
        <v>65</v>
      </c>
      <c r="X35" s="39" t="n">
        <f aca="false">INDEX('Unique Asset List'!$AC$4:$AI$76,MATCH('1'!$B35,'Unique Asset List'!$B$4:$B$76,0),MATCH('1'!$C$1,'Unique Asset List'!$AC$3:$AI$3,0))</f>
        <v>2031</v>
      </c>
      <c r="Y35" s="39" t="n">
        <f aca="false">INDEX('Unique Asset List'!$AJ$4:$AP$76,MATCH('1'!$B35,'Unique Asset List'!$B$4:$B$76,0),MATCH('1'!$C$1,'Unique Asset List'!$AJ$3:$AP$3,0))</f>
        <v>6</v>
      </c>
      <c r="Z35" s="39" t="n">
        <f aca="false">INDEX('Unique Asset List'!$AX$4:$BD$76,MATCH('1'!$B35,'Unique Asset List'!$B$4:$B$76,0),MATCH('1'!$C$1,'Unique Asset List'!$AX$3:$BD$3,0))</f>
        <v>2044</v>
      </c>
      <c r="AA35" s="39" t="n">
        <f aca="false">INDEX('Unique Asset List'!$BE$4:$BK$76,MATCH('1'!$B35,'Unique Asset List'!$B$4:$B$76,0),MATCH('1'!$C$1,'Unique Asset List'!$BE$3:$BK$3,0))</f>
        <v>6</v>
      </c>
      <c r="AB35" s="394" t="n">
        <v>2.3276916</v>
      </c>
      <c r="AC35" s="394" t="n">
        <v>0.8799056</v>
      </c>
      <c r="AD35" s="394" t="n">
        <v>0.561</v>
      </c>
      <c r="AE35" s="376" t="n">
        <f aca="false">INDEX('Unique Asset List'!$CN$4:$CT$76,MATCH('1'!$B35,'Unique Asset List'!$B$4:$B$76,0),MATCH('1'!$C$1,'Unique Asset List'!$CN$3:$CT$3,0))</f>
        <v>0.15</v>
      </c>
      <c r="AF35" s="376" t="n">
        <f aca="false">INDEX('Unique Asset List'!$CU$4:$DA$76,MATCH('1'!$B35,'Unique Asset List'!$B$4:$B$76,0),MATCH('1'!$C$1,'Unique Asset List'!$CU$3:$DA$3,0))</f>
        <v>0.35</v>
      </c>
      <c r="AG35" s="376" t="n">
        <f aca="false">INDEX('Unique Asset List'!$BZ$4:$CF$76,MATCH('1'!$B35,'Unique Asset List'!$B$4:$B$76,0),MATCH('1'!$C$1,'Unique Asset List'!$BZ$3:$CF$3,0))</f>
        <v>0.15</v>
      </c>
      <c r="AH35" s="376" t="n">
        <f aca="false">INDEX('Unique Asset List'!$CG$4:$CM$76,MATCH('1'!$B35,'Unique Asset List'!$B$4:$B$76,0),MATCH('1'!$C$1,'Unique Asset List'!$CG$3:$CM$3,0))</f>
        <v>0.35</v>
      </c>
      <c r="AI35" s="377" t="n">
        <v>0.973049497851766</v>
      </c>
      <c r="AJ35" s="376" t="n">
        <f aca="false">INDEX('Unique Asset List'!$BL$4:$BR$76,MATCH('1'!$B35,'Unique Asset List'!$B$4:$B$76,0),MATCH('1'!$C$1,'Unique Asset List'!$BL$3:$BR$3,0))</f>
        <v>1.22671925413217</v>
      </c>
      <c r="AK35" s="376" t="n">
        <f aca="false">INDEX('Unique Asset List'!$BS$4:$BY$76,MATCH('1'!$B35,'Unique Asset List'!$B$4:$B$76,0),MATCH('1'!$C$1,'Unique Asset List'!$BS$3:$BY$3,0))</f>
        <v>11.9843882768785</v>
      </c>
      <c r="AL35" s="189" t="n">
        <v>160</v>
      </c>
      <c r="AM35" s="378" t="n">
        <f aca="false">INDEX(Simulation!$B$6:$H$6,MATCH($A35,Simulation!$B$1:$H$1,0))*(1+AN35)^((DATE(X35,Y35,15)-DATE(2017,1,15))/365.5)</f>
        <v>24.6186932620973</v>
      </c>
      <c r="AN35" s="379" t="n">
        <v>0.035</v>
      </c>
      <c r="AO35" s="380" t="n">
        <v>60</v>
      </c>
      <c r="AP35" s="377" t="n">
        <v>0.8</v>
      </c>
      <c r="AQ35" s="379" t="n">
        <v>-0.02</v>
      </c>
      <c r="AR35" s="377" t="n">
        <v>0.5</v>
      </c>
      <c r="AS35" s="381" t="n">
        <v>1</v>
      </c>
      <c r="AT35" s="382" t="n">
        <f aca="false">INDEX('Unique Asset List'!S$4:S$76,MATCH($B35,_CompoundList,0))</f>
        <v>1</v>
      </c>
      <c r="AU35" s="382" t="n">
        <f aca="false">INDEX('Unique Asset List'!T$4:T$76,MATCH($B35,_CompoundList,0))</f>
        <v>1</v>
      </c>
      <c r="AV35" s="382" t="n">
        <f aca="false">INDEX('Unique Asset List'!U$4:U$76,MATCH($B35,_CompoundList,0))</f>
        <v>1</v>
      </c>
      <c r="AW35" s="382" t="n">
        <f aca="false">INDEX('Unique Asset List'!V$4:V$76,MATCH($B35,_CompoundList,0))</f>
        <v>1</v>
      </c>
      <c r="AX35" s="382" t="n">
        <f aca="false">INDEX('Unique Asset List'!W$4:W$76,MATCH($B35,_CompoundList,0))</f>
        <v>1</v>
      </c>
      <c r="AY35" s="382" t="n">
        <f aca="false">INDEX('Unique Asset List'!X$4:X$76,MATCH($B35,_CompoundList,0))</f>
        <v>1</v>
      </c>
      <c r="AZ35" s="382" t="n">
        <f aca="false">INDEX('Unique Asset List'!Y$4:Y$76,MATCH($B35,_CompoundList,0))</f>
        <v>1</v>
      </c>
      <c r="BA35" s="382" t="n">
        <f aca="false">INDEX('Unique Asset List'!Z$4:Z$76,MATCH($B35,_CompoundList,0))</f>
        <v>1</v>
      </c>
      <c r="BB35" s="382" t="n">
        <f aca="false">INDEX('Unique Asset List'!AA$4:AA$76,MATCH($B35,_CompoundList,0))</f>
        <v>1</v>
      </c>
      <c r="BC35" s="382" t="n">
        <f aca="false">INDEX('Unique Asset List'!AB$4:AB$76,MATCH($B35,_CompoundList,0))</f>
        <v>1</v>
      </c>
      <c r="BD35" s="382" t="n">
        <f aca="false">INDEX('Unique Asset List'!$A$4:$A$76,MATCH(B35,'Unique Asset List'!$B$4:$B$76,0))</f>
        <v>30</v>
      </c>
      <c r="BE35" s="383" t="n">
        <f aca="false">IF($C$5="ON",CE35,MYRATING(_E1,$B35,Efficacy!$F$1))</f>
        <v>0</v>
      </c>
      <c r="BF35" s="384" t="n">
        <f aca="false">IF($C$5="ON",CF35,MYRATING(_E2,$B35,Efficacy!$F$1))</f>
        <v>0</v>
      </c>
      <c r="BG35" s="384" t="n">
        <f aca="false">IF($C$5="ON",CG35,MYRATING(_E3,$B35,Efficacy!$F$1))</f>
        <v>0</v>
      </c>
      <c r="BH35" s="384" t="n">
        <f aca="false">IF($C$5="ON",CH35,MYRATING(_E4,$B35,Efficacy!$F$1))</f>
        <v>0</v>
      </c>
      <c r="BI35" s="384" t="n">
        <f aca="false">IF($C$5="ON",CI35,MYRATING(_E5,$B35,Efficacy!$F$1))</f>
        <v>0</v>
      </c>
      <c r="BJ35" s="384" t="n">
        <f aca="false">IF($C$5="ON",CJ35,MYRATING(_E6,$B35,Efficacy!$F$1))</f>
        <v>0</v>
      </c>
      <c r="BK35" s="384" t="n">
        <f aca="false">IF($C$5="ON",CK35,MYRATING(_E7,$B35,Efficacy!$F$1))</f>
        <v>0</v>
      </c>
      <c r="BL35" s="384" t="n">
        <f aca="false">IF($C$5="ON",CL35,MYRATING(_E8,$B35,Efficacy!$F$1))</f>
        <v>0</v>
      </c>
      <c r="BM35" s="384" t="n">
        <f aca="false">IF($C$5="ON",CM35,MYRATING(_S1,$B35,Efficacy!$F$1))</f>
        <v>0</v>
      </c>
      <c r="BN35" s="384" t="n">
        <f aca="false">IF($C$5="ON",CN35,MYRATING(_S2,$B35,Efficacy!$F$1))</f>
        <v>0</v>
      </c>
      <c r="BO35" s="384" t="n">
        <f aca="false">IF($C$5="ON",CO35,MYRATING(_S3,$B35,Efficacy!$F$1))</f>
        <v>0</v>
      </c>
      <c r="BP35" s="384" t="n">
        <f aca="false">IF($C$5="ON",CP35,MYRATING(_S4,$B35,Efficacy!$F$1))</f>
        <v>0</v>
      </c>
      <c r="BQ35" s="384" t="n">
        <f aca="false">IF($C$5="ON",CQ35,MYRATING(_S5,$B35,Efficacy!$F$1))</f>
        <v>0</v>
      </c>
      <c r="BR35" s="384" t="n">
        <f aca="false">IF($C$5="ON",CR35,MYRATING(_S6,$B35,Efficacy!$F$1))</f>
        <v>0</v>
      </c>
      <c r="BS35" s="384" t="n">
        <f aca="false">IF($C$5="ON",CS35,MYRATING(_S7,$B35,Efficacy!$F$1))</f>
        <v>0</v>
      </c>
      <c r="BT35" s="384" t="n">
        <f aca="false">IF($C$5="ON",CT35,MYRATING(_D1,$B35,Efficacy!$F$1))</f>
        <v>0</v>
      </c>
      <c r="BU35" s="384" t="n">
        <f aca="false">IF($C$5="ON",CU35,MYRATING(_D2,$B35,Efficacy!$F$1))</f>
        <v>0</v>
      </c>
      <c r="BV35" s="384" t="n">
        <f aca="false">IF($C$5="ON",CV35,MYRATING(_D3,$B35,Efficacy!$F$1))</f>
        <v>0</v>
      </c>
      <c r="BW35" s="384" t="n">
        <f aca="false">IF($C$5="ON",CW35,MYRATING(_D4,$B35,Efficacy!$F$1))</f>
        <v>0</v>
      </c>
      <c r="BX35" s="384" t="n">
        <f aca="false">IF($C$5="ON",CX35,MYRATING(_B1,$B35,Barrier!$F$2))</f>
        <v>3</v>
      </c>
      <c r="BY35" s="384" t="n">
        <f aca="false">IF($C$5="ON",CY35,MYRATING(_B2,$B35,Barrier!$F$2))</f>
        <v>3</v>
      </c>
      <c r="BZ35" s="385" t="n">
        <f aca="false">IF($C$5="ON",CZ35,MYRATING(_B3,$B35,Barrier!$F$2))</f>
        <v>3</v>
      </c>
      <c r="CA35" s="386" t="n">
        <f aca="false">IF(C35="",CD35/$CD$7,0)</f>
        <v>0.0366653529372584</v>
      </c>
      <c r="CB35" s="387" t="n">
        <f aca="false">SUMPRODUCT($BX35:$BZ35,$BV$7:$BX$7)</f>
        <v>0.86180622336</v>
      </c>
      <c r="CC35" s="386" t="n">
        <f aca="false">CB35/$CB$7</f>
        <v>0.0361389937197547</v>
      </c>
      <c r="CD35" s="388" t="n">
        <f aca="false">CC35^$X$4</f>
        <v>0.0029954225663464</v>
      </c>
      <c r="CE35" s="383" t="n">
        <v>0</v>
      </c>
      <c r="CF35" s="384" t="n">
        <v>0</v>
      </c>
      <c r="CG35" s="384" t="n">
        <v>0</v>
      </c>
      <c r="CH35" s="384" t="n">
        <v>0</v>
      </c>
      <c r="CI35" s="384" t="n">
        <v>0</v>
      </c>
      <c r="CJ35" s="384" t="n">
        <v>0</v>
      </c>
      <c r="CK35" s="384" t="n">
        <v>0</v>
      </c>
      <c r="CL35" s="384" t="n">
        <v>0</v>
      </c>
      <c r="CM35" s="384" t="n">
        <v>0</v>
      </c>
      <c r="CN35" s="384" t="n">
        <v>0</v>
      </c>
      <c r="CO35" s="384" t="n">
        <v>0</v>
      </c>
      <c r="CP35" s="384" t="n">
        <v>0</v>
      </c>
      <c r="CQ35" s="384" t="n">
        <v>0</v>
      </c>
      <c r="CR35" s="384" t="n">
        <v>0</v>
      </c>
      <c r="CS35" s="384" t="n">
        <v>0</v>
      </c>
      <c r="CT35" s="384" t="n">
        <v>0</v>
      </c>
      <c r="CU35" s="384" t="n">
        <v>0</v>
      </c>
      <c r="CV35" s="384" t="n">
        <v>0</v>
      </c>
      <c r="CW35" s="384" t="n">
        <v>0</v>
      </c>
      <c r="CX35" s="384" t="n">
        <v>0</v>
      </c>
      <c r="CY35" s="384" t="n">
        <v>0</v>
      </c>
      <c r="CZ35" s="385" t="n">
        <v>0</v>
      </c>
      <c r="DA35" s="386"/>
      <c r="DB35" s="383"/>
      <c r="DC35" s="384"/>
      <c r="DD35" s="384"/>
      <c r="DE35" s="384"/>
      <c r="DF35" s="384"/>
      <c r="DG35" s="384"/>
      <c r="DH35" s="384"/>
      <c r="DI35" s="384"/>
      <c r="DJ35" s="384"/>
      <c r="DK35" s="384"/>
      <c r="DL35" s="384"/>
      <c r="DM35" s="384"/>
      <c r="DN35" s="384"/>
      <c r="DO35" s="384"/>
      <c r="DP35" s="384"/>
      <c r="DQ35" s="384"/>
      <c r="DR35" s="384"/>
      <c r="DS35" s="384"/>
      <c r="DT35" s="384"/>
      <c r="DU35" s="384"/>
      <c r="DV35" s="384"/>
      <c r="DW35" s="384"/>
    </row>
    <row r="36" customFormat="false" ht="15" hidden="false" customHeight="false" outlineLevel="0" collapsed="false">
      <c r="A36" s="39" t="s">
        <v>569</v>
      </c>
      <c r="B36" s="39" t="s">
        <v>69</v>
      </c>
      <c r="C36" s="372"/>
      <c r="D36" s="39" t="s">
        <v>609</v>
      </c>
      <c r="E36" s="39"/>
      <c r="F36" s="39" t="str">
        <f aca="false">INDEX('Unique Asset List'!$D$4:$D$59,MATCH(B36,_CompoundList,0))</f>
        <v>PCD</v>
      </c>
      <c r="G36" s="373" t="n">
        <v>0</v>
      </c>
      <c r="H36" s="39" t="n">
        <v>2018</v>
      </c>
      <c r="I36" s="39" t="n">
        <v>6</v>
      </c>
      <c r="J36" s="374" t="n">
        <f aca="false">INDEX(PTRS!$D$6:$D$12,MATCH('1'!$F36,PTRS!$B$6:$B$12,0))</f>
        <v>0.1044225</v>
      </c>
      <c r="K36" s="186" t="n">
        <f aca="false">INDEX('Unique Asset List'!$I$4:$R$76,MATCH($B36,'Unique Asset List'!$B$4:$B$76,0),MATCH(K$8,'Unique Asset List'!$I$3:$R$3,0))</f>
        <v>0</v>
      </c>
      <c r="L36" s="186" t="n">
        <f aca="false">INDEX('Unique Asset List'!$I$4:$R$76,MATCH($B36,'Unique Asset List'!$B$4:$B$76,0),MATCH(L$8,'Unique Asset List'!$I$3:$R$3,0))</f>
        <v>0</v>
      </c>
      <c r="M36" s="186" t="n">
        <f aca="false">J36</f>
        <v>0.1044225</v>
      </c>
      <c r="N36" s="186" t="n">
        <f aca="false">INDEX('Unique Asset List'!$I$4:$R$76,MATCH($B36,'Unique Asset List'!$B$4:$B$76,0),MATCH(N$8,'Unique Asset List'!$I$3:$R$3,0))</f>
        <v>1</v>
      </c>
      <c r="O36" s="186" t="n">
        <f aca="false">INDEX('Unique Asset List'!$I$4:$R$76,MATCH($B36,'Unique Asset List'!$B$4:$B$76,0),MATCH(O$8,'Unique Asset List'!$I$3:$R$3,0))</f>
        <v>1</v>
      </c>
      <c r="P36" s="186" t="n">
        <f aca="false">INDEX('Unique Asset List'!$I$4:$R$76,MATCH($B36,'Unique Asset List'!$B$4:$B$76,0),MATCH(P$8,'Unique Asset List'!$I$3:$R$3,0))</f>
        <v>1</v>
      </c>
      <c r="Q36" s="186" t="n">
        <f aca="false">INDEX('Unique Asset List'!$I$4:$R$76,MATCH($B36,'Unique Asset List'!$B$4:$B$76,0),MATCH(Q$8,'Unique Asset List'!$I$3:$R$3,0))</f>
        <v>1</v>
      </c>
      <c r="R36" s="186" t="n">
        <f aca="false">INDEX('Unique Asset List'!$I$4:$R$76,MATCH($B36,'Unique Asset List'!$B$4:$B$76,0),MATCH(R$8,'Unique Asset List'!$I$3:$R$3,0))</f>
        <v>1</v>
      </c>
      <c r="S36" s="186" t="n">
        <f aca="false">INDEX('Unique Asset List'!$I$4:$R$76,MATCH($B36,'Unique Asset List'!$B$4:$B$76,0),MATCH(S$8,'Unique Asset List'!$I$3:$R$3,0))</f>
        <v>1</v>
      </c>
      <c r="T36" s="186" t="s">
        <v>66</v>
      </c>
      <c r="U36" s="186" t="n">
        <f aca="false">CA36/$CA$7</f>
        <v>0.881085616526778</v>
      </c>
      <c r="V36" s="186" t="n">
        <v>1</v>
      </c>
      <c r="W36" s="39" t="s">
        <v>66</v>
      </c>
      <c r="X36" s="39" t="n">
        <f aca="false">INDEX('Unique Asset List'!$AC$4:$AI$76,MATCH('1'!$B36,'Unique Asset List'!$B$4:$B$76,0),MATCH('1'!$C$1,'Unique Asset List'!$AC$3:$AI$3,0))</f>
        <v>2035</v>
      </c>
      <c r="Y36" s="39" t="n">
        <f aca="false">INDEX('Unique Asset List'!$AJ$4:$AP$76,MATCH('1'!$B36,'Unique Asset List'!$B$4:$B$76,0),MATCH('1'!$C$1,'Unique Asset List'!$AJ$3:$AP$3,0))</f>
        <v>6</v>
      </c>
      <c r="Z36" s="39" t="n">
        <f aca="false">INDEX('Unique Asset List'!$AX$4:$BD$76,MATCH('1'!$B36,'Unique Asset List'!$B$4:$B$76,0),MATCH('1'!$C$1,'Unique Asset List'!$AX$3:$BD$3,0))</f>
        <v>2048</v>
      </c>
      <c r="AA36" s="39" t="n">
        <f aca="false">INDEX('Unique Asset List'!$BE$4:$BK$76,MATCH('1'!$B36,'Unique Asset List'!$B$4:$B$76,0),MATCH('1'!$C$1,'Unique Asset List'!$BE$3:$BK$3,0))</f>
        <v>6</v>
      </c>
      <c r="AB36" s="394" t="n">
        <v>2.3276916</v>
      </c>
      <c r="AC36" s="394" t="n">
        <v>0.8799056</v>
      </c>
      <c r="AD36" s="394" t="n">
        <v>0.561</v>
      </c>
      <c r="AE36" s="376" t="n">
        <f aca="false">INDEX('Unique Asset List'!$CN$4:$CT$76,MATCH('1'!$B36,'Unique Asset List'!$B$4:$B$76,0),MATCH('1'!$C$1,'Unique Asset List'!$CN$3:$CT$3,0))</f>
        <v>0.15</v>
      </c>
      <c r="AF36" s="376" t="n">
        <f aca="false">INDEX('Unique Asset List'!$CU$4:$DA$76,MATCH('1'!$B36,'Unique Asset List'!$B$4:$B$76,0),MATCH('1'!$C$1,'Unique Asset List'!$CU$3:$DA$3,0))</f>
        <v>0.35</v>
      </c>
      <c r="AG36" s="376" t="n">
        <f aca="false">INDEX('Unique Asset List'!$BZ$4:$CF$76,MATCH('1'!$B36,'Unique Asset List'!$B$4:$B$76,0),MATCH('1'!$C$1,'Unique Asset List'!$BZ$3:$CF$3,0))</f>
        <v>0.15</v>
      </c>
      <c r="AH36" s="376" t="n">
        <f aca="false">INDEX('Unique Asset List'!$CG$4:$CM$76,MATCH('1'!$B36,'Unique Asset List'!$B$4:$B$76,0),MATCH('1'!$C$1,'Unique Asset List'!$CG$3:$CM$3,0))</f>
        <v>0.35</v>
      </c>
      <c r="AI36" s="377" t="n">
        <v>0.973049497851766</v>
      </c>
      <c r="AJ36" s="376" t="n">
        <f aca="false">INDEX('Unique Asset List'!$BL$4:$BR$76,MATCH('1'!$B36,'Unique Asset List'!$B$4:$B$76,0),MATCH('1'!$C$1,'Unique Asset List'!$BL$3:$BR$3,0))</f>
        <v>1.22671925413217</v>
      </c>
      <c r="AK36" s="376" t="n">
        <f aca="false">INDEX('Unique Asset List'!$BS$4:$BY$76,MATCH('1'!$B36,'Unique Asset List'!$B$4:$B$76,0),MATCH('1'!$C$1,'Unique Asset List'!$BS$3:$BY$3,0))</f>
        <v>11.9843882768785</v>
      </c>
      <c r="AL36" s="189" t="n">
        <v>160</v>
      </c>
      <c r="AM36" s="378" t="n">
        <f aca="false">INDEX(Simulation!$B$6:$H$6,MATCH($A36,Simulation!$B$1:$H$1,0))*(1+AN36)^((DATE(X36,Y36,15)-DATE(2017,1,15))/365.5)</f>
        <v>28.2478579062772</v>
      </c>
      <c r="AN36" s="379" t="n">
        <v>0.035</v>
      </c>
      <c r="AO36" s="380" t="n">
        <v>60</v>
      </c>
      <c r="AP36" s="377" t="n">
        <v>0.8</v>
      </c>
      <c r="AQ36" s="379" t="n">
        <v>-0.02</v>
      </c>
      <c r="AR36" s="377" t="n">
        <v>0.5</v>
      </c>
      <c r="AS36" s="381" t="n">
        <v>1</v>
      </c>
      <c r="AT36" s="382" t="n">
        <f aca="false">INDEX('Unique Asset List'!S$4:S$76,MATCH($B36,_CompoundList,0))</f>
        <v>1</v>
      </c>
      <c r="AU36" s="382" t="n">
        <f aca="false">INDEX('Unique Asset List'!T$4:T$76,MATCH($B36,_CompoundList,0))</f>
        <v>1</v>
      </c>
      <c r="AV36" s="382" t="n">
        <f aca="false">INDEX('Unique Asset List'!U$4:U$76,MATCH($B36,_CompoundList,0))</f>
        <v>1</v>
      </c>
      <c r="AW36" s="382" t="n">
        <f aca="false">INDEX('Unique Asset List'!V$4:V$76,MATCH($B36,_CompoundList,0))</f>
        <v>1</v>
      </c>
      <c r="AX36" s="382" t="n">
        <f aca="false">INDEX('Unique Asset List'!W$4:W$76,MATCH($B36,_CompoundList,0))</f>
        <v>1</v>
      </c>
      <c r="AY36" s="382" t="n">
        <f aca="false">INDEX('Unique Asset List'!X$4:X$76,MATCH($B36,_CompoundList,0))</f>
        <v>1</v>
      </c>
      <c r="AZ36" s="382" t="n">
        <f aca="false">INDEX('Unique Asset List'!Y$4:Y$76,MATCH($B36,_CompoundList,0))</f>
        <v>1</v>
      </c>
      <c r="BA36" s="382" t="n">
        <f aca="false">INDEX('Unique Asset List'!Z$4:Z$76,MATCH($B36,_CompoundList,0))</f>
        <v>1</v>
      </c>
      <c r="BB36" s="382" t="n">
        <f aca="false">INDEX('Unique Asset List'!AA$4:AA$76,MATCH($B36,_CompoundList,0))</f>
        <v>1</v>
      </c>
      <c r="BC36" s="382" t="n">
        <f aca="false">INDEX('Unique Asset List'!AB$4:AB$76,MATCH($B36,_CompoundList,0))</f>
        <v>1</v>
      </c>
      <c r="BD36" s="382" t="n">
        <f aca="false">INDEX('Unique Asset List'!$A$4:$A$76,MATCH(B36,'Unique Asset List'!$B$4:$B$76,0))</f>
        <v>31</v>
      </c>
      <c r="BE36" s="383" t="n">
        <f aca="false">IF($C$5="ON",CE36,MYRATING(_E1,$B36,Efficacy!$F$1))</f>
        <v>0</v>
      </c>
      <c r="BF36" s="384" t="n">
        <f aca="false">IF($C$5="ON",CF36,MYRATING(_E2,$B36,Efficacy!$F$1))</f>
        <v>0</v>
      </c>
      <c r="BG36" s="384" t="n">
        <f aca="false">IF($C$5="ON",CG36,MYRATING(_E3,$B36,Efficacy!$F$1))</f>
        <v>0</v>
      </c>
      <c r="BH36" s="384" t="n">
        <f aca="false">IF($C$5="ON",CH36,MYRATING(_E4,$B36,Efficacy!$F$1))</f>
        <v>0</v>
      </c>
      <c r="BI36" s="384" t="n">
        <f aca="false">IF($C$5="ON",CI36,MYRATING(_E5,$B36,Efficacy!$F$1))</f>
        <v>0</v>
      </c>
      <c r="BJ36" s="384" t="n">
        <f aca="false">IF($C$5="ON",CJ36,MYRATING(_E6,$B36,Efficacy!$F$1))</f>
        <v>0</v>
      </c>
      <c r="BK36" s="384" t="n">
        <f aca="false">IF($C$5="ON",CK36,MYRATING(_E7,$B36,Efficacy!$F$1))</f>
        <v>0</v>
      </c>
      <c r="BL36" s="384" t="n">
        <f aca="false">IF($C$5="ON",CL36,MYRATING(_E8,$B36,Efficacy!$F$1))</f>
        <v>0</v>
      </c>
      <c r="BM36" s="384" t="n">
        <f aca="false">IF($C$5="ON",CM36,MYRATING(_S1,$B36,Efficacy!$F$1))</f>
        <v>0</v>
      </c>
      <c r="BN36" s="384" t="n">
        <f aca="false">IF($C$5="ON",CN36,MYRATING(_S2,$B36,Efficacy!$F$1))</f>
        <v>0</v>
      </c>
      <c r="BO36" s="384" t="n">
        <f aca="false">IF($C$5="ON",CO36,MYRATING(_S3,$B36,Efficacy!$F$1))</f>
        <v>0</v>
      </c>
      <c r="BP36" s="384" t="n">
        <f aca="false">IF($C$5="ON",CP36,MYRATING(_S4,$B36,Efficacy!$F$1))</f>
        <v>0</v>
      </c>
      <c r="BQ36" s="384" t="n">
        <f aca="false">IF($C$5="ON",CQ36,MYRATING(_S5,$B36,Efficacy!$F$1))</f>
        <v>0</v>
      </c>
      <c r="BR36" s="384" t="n">
        <f aca="false">IF($C$5="ON",CR36,MYRATING(_S6,$B36,Efficacy!$F$1))</f>
        <v>0</v>
      </c>
      <c r="BS36" s="384" t="n">
        <f aca="false">IF($C$5="ON",CS36,MYRATING(_S7,$B36,Efficacy!$F$1))</f>
        <v>0</v>
      </c>
      <c r="BT36" s="384" t="n">
        <f aca="false">IF($C$5="ON",CT36,MYRATING(_D1,$B36,Efficacy!$F$1))</f>
        <v>0</v>
      </c>
      <c r="BU36" s="384" t="n">
        <f aca="false">IF($C$5="ON",CU36,MYRATING(_D2,$B36,Efficacy!$F$1))</f>
        <v>0</v>
      </c>
      <c r="BV36" s="384" t="n">
        <f aca="false">IF($C$5="ON",CV36,MYRATING(_D3,$B36,Efficacy!$F$1))</f>
        <v>0</v>
      </c>
      <c r="BW36" s="384" t="n">
        <f aca="false">IF($C$5="ON",CW36,MYRATING(_D4,$B36,Efficacy!$F$1))</f>
        <v>0</v>
      </c>
      <c r="BX36" s="384" t="n">
        <f aca="false">IF($C$5="ON",CX36,MYRATING(_B1,$B36,Barrier!$F$2))</f>
        <v>3</v>
      </c>
      <c r="BY36" s="384" t="n">
        <f aca="false">IF($C$5="ON",CY36,MYRATING(_B2,$B36,Barrier!$F$2))</f>
        <v>3</v>
      </c>
      <c r="BZ36" s="385" t="n">
        <f aca="false">IF($C$5="ON",CZ36,MYRATING(_B3,$B36,Barrier!$F$2))</f>
        <v>3</v>
      </c>
      <c r="CA36" s="386" t="n">
        <f aca="false">IF(C36="",CD36/$CD$7,0)</f>
        <v>0.0366653529372584</v>
      </c>
      <c r="CB36" s="387" t="n">
        <f aca="false">SUMPRODUCT($BX36:$BZ36,$BV$7:$BX$7)</f>
        <v>0.86180622336</v>
      </c>
      <c r="CC36" s="386" t="n">
        <f aca="false">CB36/$CB$7</f>
        <v>0.0361389937197547</v>
      </c>
      <c r="CD36" s="388" t="n">
        <f aca="false">CC36^$X$4</f>
        <v>0.0029954225663464</v>
      </c>
      <c r="CE36" s="383" t="n">
        <v>0</v>
      </c>
      <c r="CF36" s="384" t="n">
        <v>0</v>
      </c>
      <c r="CG36" s="384" t="n">
        <v>0</v>
      </c>
      <c r="CH36" s="384" t="n">
        <v>0</v>
      </c>
      <c r="CI36" s="384" t="n">
        <v>0</v>
      </c>
      <c r="CJ36" s="384" t="n">
        <v>0</v>
      </c>
      <c r="CK36" s="384" t="n">
        <v>0</v>
      </c>
      <c r="CL36" s="384" t="n">
        <v>0</v>
      </c>
      <c r="CM36" s="384" t="n">
        <v>0</v>
      </c>
      <c r="CN36" s="384" t="n">
        <v>0</v>
      </c>
      <c r="CO36" s="384" t="n">
        <v>0</v>
      </c>
      <c r="CP36" s="384" t="n">
        <v>0</v>
      </c>
      <c r="CQ36" s="384" t="n">
        <v>0</v>
      </c>
      <c r="CR36" s="384" t="n">
        <v>0</v>
      </c>
      <c r="CS36" s="384" t="n">
        <v>0</v>
      </c>
      <c r="CT36" s="384" t="n">
        <v>0</v>
      </c>
      <c r="CU36" s="384" t="n">
        <v>0</v>
      </c>
      <c r="CV36" s="384" t="n">
        <v>0</v>
      </c>
      <c r="CW36" s="384" t="n">
        <v>0</v>
      </c>
      <c r="CX36" s="384" t="n">
        <v>0</v>
      </c>
      <c r="CY36" s="384" t="n">
        <v>0</v>
      </c>
      <c r="CZ36" s="385" t="n">
        <v>0</v>
      </c>
      <c r="DA36" s="386"/>
      <c r="DB36" s="383"/>
      <c r="DC36" s="384"/>
      <c r="DD36" s="384"/>
      <c r="DE36" s="384"/>
      <c r="DF36" s="384"/>
      <c r="DG36" s="384"/>
      <c r="DH36" s="384"/>
      <c r="DI36" s="384"/>
      <c r="DJ36" s="384"/>
      <c r="DK36" s="384"/>
      <c r="DL36" s="384"/>
      <c r="DM36" s="384"/>
      <c r="DN36" s="384"/>
      <c r="DO36" s="384"/>
      <c r="DP36" s="384"/>
      <c r="DQ36" s="384"/>
      <c r="DR36" s="384"/>
      <c r="DS36" s="384"/>
      <c r="DT36" s="384"/>
      <c r="DU36" s="384"/>
      <c r="DV36" s="384"/>
      <c r="DW36" s="384"/>
    </row>
    <row r="37" customFormat="false" ht="15" hidden="false" customHeight="false" outlineLevel="0" collapsed="false">
      <c r="A37" s="39" t="s">
        <v>569</v>
      </c>
      <c r="B37" s="39" t="s">
        <v>70</v>
      </c>
      <c r="C37" s="372"/>
      <c r="D37" s="39" t="s">
        <v>610</v>
      </c>
      <c r="E37" s="39"/>
      <c r="F37" s="39" t="str">
        <f aca="false">INDEX('Unique Asset List'!$D$4:$D$59,MATCH(B37,_CompoundList,0))</f>
        <v>PCD</v>
      </c>
      <c r="G37" s="373" t="n">
        <v>0</v>
      </c>
      <c r="H37" s="39" t="n">
        <v>2018</v>
      </c>
      <c r="I37" s="39" t="n">
        <v>6</v>
      </c>
      <c r="J37" s="374" t="n">
        <f aca="false">INDEX(PTRS!$D$6:$D$12,MATCH('1'!$F37,PTRS!$B$6:$B$12,0))</f>
        <v>0.1044225</v>
      </c>
      <c r="K37" s="186" t="n">
        <f aca="false">INDEX('Unique Asset List'!$I$4:$R$76,MATCH($B37,'Unique Asset List'!$B$4:$B$76,0),MATCH(K$8,'Unique Asset List'!$I$3:$R$3,0))</f>
        <v>0</v>
      </c>
      <c r="L37" s="186" t="n">
        <f aca="false">INDEX('Unique Asset List'!$I$4:$R$76,MATCH($B37,'Unique Asset List'!$B$4:$B$76,0),MATCH(L$8,'Unique Asset List'!$I$3:$R$3,0))</f>
        <v>0</v>
      </c>
      <c r="M37" s="186" t="n">
        <f aca="false">J37</f>
        <v>0.1044225</v>
      </c>
      <c r="N37" s="186" t="n">
        <f aca="false">INDEX('Unique Asset List'!$I$4:$R$76,MATCH($B37,'Unique Asset List'!$B$4:$B$76,0),MATCH(N$8,'Unique Asset List'!$I$3:$R$3,0))</f>
        <v>1</v>
      </c>
      <c r="O37" s="186" t="n">
        <f aca="false">INDEX('Unique Asset List'!$I$4:$R$76,MATCH($B37,'Unique Asset List'!$B$4:$B$76,0),MATCH(O$8,'Unique Asset List'!$I$3:$R$3,0))</f>
        <v>1</v>
      </c>
      <c r="P37" s="186" t="n">
        <f aca="false">INDEX('Unique Asset List'!$I$4:$R$76,MATCH($B37,'Unique Asset List'!$B$4:$B$76,0),MATCH(P$8,'Unique Asset List'!$I$3:$R$3,0))</f>
        <v>1</v>
      </c>
      <c r="Q37" s="186" t="n">
        <f aca="false">INDEX('Unique Asset List'!$I$4:$R$76,MATCH($B37,'Unique Asset List'!$B$4:$B$76,0),MATCH(Q$8,'Unique Asset List'!$I$3:$R$3,0))</f>
        <v>1</v>
      </c>
      <c r="R37" s="186" t="n">
        <f aca="false">INDEX('Unique Asset List'!$I$4:$R$76,MATCH($B37,'Unique Asset List'!$B$4:$B$76,0),MATCH(R$8,'Unique Asset List'!$I$3:$R$3,0))</f>
        <v>1</v>
      </c>
      <c r="S37" s="186" t="n">
        <f aca="false">INDEX('Unique Asset List'!$I$4:$R$76,MATCH($B37,'Unique Asset List'!$B$4:$B$76,0),MATCH(S$8,'Unique Asset List'!$I$3:$R$3,0))</f>
        <v>1</v>
      </c>
      <c r="T37" s="186" t="s">
        <v>67</v>
      </c>
      <c r="U37" s="186" t="n">
        <f aca="false">CA37/$CA$7</f>
        <v>0.881085616526778</v>
      </c>
      <c r="V37" s="186" t="n">
        <v>1</v>
      </c>
      <c r="W37" s="39" t="s">
        <v>67</v>
      </c>
      <c r="X37" s="39" t="n">
        <f aca="false">INDEX('Unique Asset List'!$AC$4:$AI$76,MATCH('1'!$B37,'Unique Asset List'!$B$4:$B$76,0),MATCH('1'!$C$1,'Unique Asset List'!$AC$3:$AI$3,0))</f>
        <v>2040</v>
      </c>
      <c r="Y37" s="39" t="n">
        <f aca="false">INDEX('Unique Asset List'!$AJ$4:$AP$76,MATCH('1'!$B37,'Unique Asset List'!$B$4:$B$76,0),MATCH('1'!$C$1,'Unique Asset List'!$AJ$3:$AP$3,0))</f>
        <v>6</v>
      </c>
      <c r="Z37" s="39" t="n">
        <f aca="false">INDEX('Unique Asset List'!$AX$4:$BD$76,MATCH('1'!$B37,'Unique Asset List'!$B$4:$B$76,0),MATCH('1'!$C$1,'Unique Asset List'!$AX$3:$BD$3,0))</f>
        <v>2053</v>
      </c>
      <c r="AA37" s="39" t="n">
        <f aca="false">INDEX('Unique Asset List'!$BE$4:$BK$76,MATCH('1'!$B37,'Unique Asset List'!$B$4:$B$76,0),MATCH('1'!$C$1,'Unique Asset List'!$BE$3:$BK$3,0))</f>
        <v>6</v>
      </c>
      <c r="AB37" s="394" t="n">
        <v>2.3276916</v>
      </c>
      <c r="AC37" s="394" t="n">
        <v>0.8799056</v>
      </c>
      <c r="AD37" s="394" t="n">
        <v>0.561</v>
      </c>
      <c r="AE37" s="376" t="n">
        <f aca="false">INDEX('Unique Asset List'!$CN$4:$CT$76,MATCH('1'!$B37,'Unique Asset List'!$B$4:$B$76,0),MATCH('1'!$C$1,'Unique Asset List'!$CN$3:$CT$3,0))</f>
        <v>0.15</v>
      </c>
      <c r="AF37" s="376" t="n">
        <f aca="false">INDEX('Unique Asset List'!$CU$4:$DA$76,MATCH('1'!$B37,'Unique Asset List'!$B$4:$B$76,0),MATCH('1'!$C$1,'Unique Asset List'!$CU$3:$DA$3,0))</f>
        <v>0.35</v>
      </c>
      <c r="AG37" s="376" t="n">
        <f aca="false">INDEX('Unique Asset List'!$BZ$4:$CF$76,MATCH('1'!$B37,'Unique Asset List'!$B$4:$B$76,0),MATCH('1'!$C$1,'Unique Asset List'!$BZ$3:$CF$3,0))</f>
        <v>0.15</v>
      </c>
      <c r="AH37" s="376" t="n">
        <f aca="false">INDEX('Unique Asset List'!$CG$4:$CM$76,MATCH('1'!$B37,'Unique Asset List'!$B$4:$B$76,0),MATCH('1'!$C$1,'Unique Asset List'!$CG$3:$CM$3,0))</f>
        <v>0.35</v>
      </c>
      <c r="AI37" s="377" t="n">
        <v>0.973049497851766</v>
      </c>
      <c r="AJ37" s="376" t="n">
        <f aca="false">INDEX('Unique Asset List'!$BL$4:$BR$76,MATCH('1'!$B37,'Unique Asset List'!$B$4:$B$76,0),MATCH('1'!$C$1,'Unique Asset List'!$BL$3:$BR$3,0))</f>
        <v>1.22671925413217</v>
      </c>
      <c r="AK37" s="376" t="n">
        <f aca="false">INDEX('Unique Asset List'!$BS$4:$BY$76,MATCH('1'!$B37,'Unique Asset List'!$B$4:$B$76,0),MATCH('1'!$C$1,'Unique Asset List'!$BS$3:$BY$3,0))</f>
        <v>11.9843882768785</v>
      </c>
      <c r="AL37" s="189" t="n">
        <v>160</v>
      </c>
      <c r="AM37" s="378" t="n">
        <f aca="false">INDEX(Simulation!$B$6:$H$6,MATCH($A37,Simulation!$B$1:$H$1,0))*(1+AN37)^((DATE(X37,Y37,15)-DATE(2017,1,15))/365.5)</f>
        <v>33.5480151663918</v>
      </c>
      <c r="AN37" s="379" t="n">
        <v>0.035</v>
      </c>
      <c r="AO37" s="380" t="n">
        <v>60</v>
      </c>
      <c r="AP37" s="377" t="n">
        <v>0.8</v>
      </c>
      <c r="AQ37" s="379" t="n">
        <v>-0.02</v>
      </c>
      <c r="AR37" s="377" t="n">
        <v>0.5</v>
      </c>
      <c r="AS37" s="381" t="n">
        <v>1</v>
      </c>
      <c r="AT37" s="382" t="n">
        <f aca="false">INDEX('Unique Asset List'!S$4:S$76,MATCH($B37,_CompoundList,0))</f>
        <v>1</v>
      </c>
      <c r="AU37" s="382" t="n">
        <f aca="false">INDEX('Unique Asset List'!T$4:T$76,MATCH($B37,_CompoundList,0))</f>
        <v>1</v>
      </c>
      <c r="AV37" s="382" t="n">
        <f aca="false">INDEX('Unique Asset List'!U$4:U$76,MATCH($B37,_CompoundList,0))</f>
        <v>1</v>
      </c>
      <c r="AW37" s="382" t="n">
        <f aca="false">INDEX('Unique Asset List'!V$4:V$76,MATCH($B37,_CompoundList,0))</f>
        <v>1</v>
      </c>
      <c r="AX37" s="382" t="n">
        <f aca="false">INDEX('Unique Asset List'!W$4:W$76,MATCH($B37,_CompoundList,0))</f>
        <v>1</v>
      </c>
      <c r="AY37" s="382" t="n">
        <f aca="false">INDEX('Unique Asset List'!X$4:X$76,MATCH($B37,_CompoundList,0))</f>
        <v>1</v>
      </c>
      <c r="AZ37" s="382" t="n">
        <f aca="false">INDEX('Unique Asset List'!Y$4:Y$76,MATCH($B37,_CompoundList,0))</f>
        <v>1</v>
      </c>
      <c r="BA37" s="382" t="n">
        <f aca="false">INDEX('Unique Asset List'!Z$4:Z$76,MATCH($B37,_CompoundList,0))</f>
        <v>1</v>
      </c>
      <c r="BB37" s="382" t="n">
        <f aca="false">INDEX('Unique Asset List'!AA$4:AA$76,MATCH($B37,_CompoundList,0))</f>
        <v>1</v>
      </c>
      <c r="BC37" s="382" t="n">
        <f aca="false">INDEX('Unique Asset List'!AB$4:AB$76,MATCH($B37,_CompoundList,0))</f>
        <v>1</v>
      </c>
      <c r="BD37" s="382" t="n">
        <f aca="false">INDEX('Unique Asset List'!$A$4:$A$76,MATCH(B37,'Unique Asset List'!$B$4:$B$76,0))</f>
        <v>32</v>
      </c>
      <c r="BE37" s="383" t="n">
        <f aca="false">IF($C$5="ON",CE37,MYRATING(_E1,$B37,Efficacy!$F$1))</f>
        <v>0</v>
      </c>
      <c r="BF37" s="384" t="n">
        <f aca="false">IF($C$5="ON",CF37,MYRATING(_E2,$B37,Efficacy!$F$1))</f>
        <v>0</v>
      </c>
      <c r="BG37" s="384" t="n">
        <f aca="false">IF($C$5="ON",CG37,MYRATING(_E3,$B37,Efficacy!$F$1))</f>
        <v>0</v>
      </c>
      <c r="BH37" s="384" t="n">
        <f aca="false">IF($C$5="ON",CH37,MYRATING(_E4,$B37,Efficacy!$F$1))</f>
        <v>0</v>
      </c>
      <c r="BI37" s="384" t="n">
        <f aca="false">IF($C$5="ON",CI37,MYRATING(_E5,$B37,Efficacy!$F$1))</f>
        <v>0</v>
      </c>
      <c r="BJ37" s="384" t="n">
        <f aca="false">IF($C$5="ON",CJ37,MYRATING(_E6,$B37,Efficacy!$F$1))</f>
        <v>0</v>
      </c>
      <c r="BK37" s="384" t="n">
        <f aca="false">IF($C$5="ON",CK37,MYRATING(_E7,$B37,Efficacy!$F$1))</f>
        <v>0</v>
      </c>
      <c r="BL37" s="384" t="n">
        <f aca="false">IF($C$5="ON",CL37,MYRATING(_E8,$B37,Efficacy!$F$1))</f>
        <v>0</v>
      </c>
      <c r="BM37" s="384" t="n">
        <f aca="false">IF($C$5="ON",CM37,MYRATING(_S1,$B37,Efficacy!$F$1))</f>
        <v>0</v>
      </c>
      <c r="BN37" s="384" t="n">
        <f aca="false">IF($C$5="ON",CN37,MYRATING(_S2,$B37,Efficacy!$F$1))</f>
        <v>0</v>
      </c>
      <c r="BO37" s="384" t="n">
        <f aca="false">IF($C$5="ON",CO37,MYRATING(_S3,$B37,Efficacy!$F$1))</f>
        <v>0</v>
      </c>
      <c r="BP37" s="384" t="n">
        <f aca="false">IF($C$5="ON",CP37,MYRATING(_S4,$B37,Efficacy!$F$1))</f>
        <v>0</v>
      </c>
      <c r="BQ37" s="384" t="n">
        <f aca="false">IF($C$5="ON",CQ37,MYRATING(_S5,$B37,Efficacy!$F$1))</f>
        <v>0</v>
      </c>
      <c r="BR37" s="384" t="n">
        <f aca="false">IF($C$5="ON",CR37,MYRATING(_S6,$B37,Efficacy!$F$1))</f>
        <v>0</v>
      </c>
      <c r="BS37" s="384" t="n">
        <f aca="false">IF($C$5="ON",CS37,MYRATING(_S7,$B37,Efficacy!$F$1))</f>
        <v>0</v>
      </c>
      <c r="BT37" s="384" t="n">
        <f aca="false">IF($C$5="ON",CT37,MYRATING(_D1,$B37,Efficacy!$F$1))</f>
        <v>0</v>
      </c>
      <c r="BU37" s="384" t="n">
        <f aca="false">IF($C$5="ON",CU37,MYRATING(_D2,$B37,Efficacy!$F$1))</f>
        <v>0</v>
      </c>
      <c r="BV37" s="384" t="n">
        <f aca="false">IF($C$5="ON",CV37,MYRATING(_D3,$B37,Efficacy!$F$1))</f>
        <v>0</v>
      </c>
      <c r="BW37" s="384" t="n">
        <f aca="false">IF($C$5="ON",CW37,MYRATING(_D4,$B37,Efficacy!$F$1))</f>
        <v>0</v>
      </c>
      <c r="BX37" s="384" t="n">
        <f aca="false">IF($C$5="ON",CX37,MYRATING(_B1,$B37,Barrier!$F$2))</f>
        <v>3</v>
      </c>
      <c r="BY37" s="384" t="n">
        <f aca="false">IF($C$5="ON",CY37,MYRATING(_B2,$B37,Barrier!$F$2))</f>
        <v>3</v>
      </c>
      <c r="BZ37" s="385" t="n">
        <f aca="false">IF($C$5="ON",CZ37,MYRATING(_B3,$B37,Barrier!$F$2))</f>
        <v>3</v>
      </c>
      <c r="CA37" s="386" t="n">
        <f aca="false">IF(C37="",CD37/$CD$7,0)</f>
        <v>0.0366653529372584</v>
      </c>
      <c r="CB37" s="387" t="n">
        <f aca="false">SUMPRODUCT($BX37:$BZ37,$BV$7:$BX$7)</f>
        <v>0.86180622336</v>
      </c>
      <c r="CC37" s="386" t="n">
        <f aca="false">CB37/$CB$7</f>
        <v>0.0361389937197547</v>
      </c>
      <c r="CD37" s="388" t="n">
        <f aca="false">CC37^$X$4</f>
        <v>0.0029954225663464</v>
      </c>
      <c r="CE37" s="383" t="n">
        <v>0</v>
      </c>
      <c r="CF37" s="384" t="n">
        <v>0</v>
      </c>
      <c r="CG37" s="384" t="n">
        <v>0</v>
      </c>
      <c r="CH37" s="384" t="n">
        <v>0</v>
      </c>
      <c r="CI37" s="384" t="n">
        <v>0</v>
      </c>
      <c r="CJ37" s="384" t="n">
        <v>0</v>
      </c>
      <c r="CK37" s="384" t="n">
        <v>0</v>
      </c>
      <c r="CL37" s="384" t="n">
        <v>0</v>
      </c>
      <c r="CM37" s="384" t="n">
        <v>0</v>
      </c>
      <c r="CN37" s="384" t="n">
        <v>0</v>
      </c>
      <c r="CO37" s="384" t="n">
        <v>0</v>
      </c>
      <c r="CP37" s="384" t="n">
        <v>0</v>
      </c>
      <c r="CQ37" s="384" t="n">
        <v>0</v>
      </c>
      <c r="CR37" s="384" t="n">
        <v>0</v>
      </c>
      <c r="CS37" s="384" t="n">
        <v>0</v>
      </c>
      <c r="CT37" s="384" t="n">
        <v>0</v>
      </c>
      <c r="CU37" s="384" t="n">
        <v>0</v>
      </c>
      <c r="CV37" s="384" t="n">
        <v>0</v>
      </c>
      <c r="CW37" s="384" t="n">
        <v>0</v>
      </c>
      <c r="CX37" s="384" t="n">
        <v>0</v>
      </c>
      <c r="CY37" s="384" t="n">
        <v>0</v>
      </c>
      <c r="CZ37" s="385" t="n">
        <v>0</v>
      </c>
      <c r="DA37" s="386"/>
      <c r="DB37" s="383"/>
      <c r="DC37" s="384"/>
      <c r="DD37" s="384"/>
      <c r="DE37" s="384"/>
      <c r="DF37" s="384"/>
      <c r="DG37" s="384"/>
      <c r="DH37" s="384"/>
      <c r="DI37" s="384"/>
      <c r="DJ37" s="384"/>
      <c r="DK37" s="384"/>
      <c r="DL37" s="384"/>
      <c r="DM37" s="384"/>
      <c r="DN37" s="384"/>
      <c r="DO37" s="384"/>
      <c r="DP37" s="384"/>
      <c r="DQ37" s="384"/>
      <c r="DR37" s="384"/>
      <c r="DS37" s="384"/>
      <c r="DT37" s="384"/>
      <c r="DU37" s="384"/>
      <c r="DV37" s="384"/>
      <c r="DW37" s="384"/>
    </row>
    <row r="38" customFormat="false" ht="15" hidden="false" customHeight="false" outlineLevel="0" collapsed="false">
      <c r="A38" s="39" t="s">
        <v>569</v>
      </c>
      <c r="B38" s="39" t="s">
        <v>753</v>
      </c>
      <c r="C38" s="372"/>
      <c r="D38" s="39" t="s">
        <v>592</v>
      </c>
      <c r="E38" s="39"/>
      <c r="F38" s="39" t="str">
        <f aca="false">INDEX('Unique Asset List'!$D$4:$D$76,MATCH(B38,_CompoundList,0))</f>
        <v>Launched</v>
      </c>
      <c r="G38" s="373" t="n">
        <v>0.109312036756005</v>
      </c>
      <c r="H38" s="39" t="n">
        <v>2018</v>
      </c>
      <c r="I38" s="39" t="n">
        <v>6</v>
      </c>
      <c r="J38" s="374" t="n">
        <f aca="false">INDEX(PTRS!$D$6:$D$12,MATCH('1'!$F38,PTRS!$B$6:$B$12,0))</f>
        <v>1</v>
      </c>
      <c r="K38" s="186" t="n">
        <f aca="false">INDEX('Unique Asset List'!$I$4:$R$76,MATCH($B38,'Unique Asset List'!$B$4:$B$76,0),MATCH(K$8,'Unique Asset List'!$I$3:$R$3,0))</f>
        <v>1</v>
      </c>
      <c r="L38" s="186" t="n">
        <f aca="false">INDEX('Unique Asset List'!$I$4:$R$76,MATCH($B38,'Unique Asset List'!$B$4:$B$76,0),MATCH(L$8,'Unique Asset List'!$I$3:$R$3,0))</f>
        <v>1</v>
      </c>
      <c r="M38" s="186" t="n">
        <f aca="false">J38</f>
        <v>1</v>
      </c>
      <c r="N38" s="186" t="n">
        <f aca="false">INDEX('Unique Asset List'!$I$4:$R$76,MATCH($B38,'Unique Asset List'!$B$4:$B$76,0),MATCH(N$8,'Unique Asset List'!$I$3:$R$3,0))</f>
        <v>1</v>
      </c>
      <c r="O38" s="186" t="n">
        <f aca="false">INDEX('Unique Asset List'!$I$4:$R$76,MATCH($B38,'Unique Asset List'!$B$4:$B$76,0),MATCH(O$8,'Unique Asset List'!$I$3:$R$3,0))</f>
        <v>1</v>
      </c>
      <c r="P38" s="186" t="n">
        <f aca="false">INDEX('Unique Asset List'!$I$4:$R$76,MATCH($B38,'Unique Asset List'!$B$4:$B$76,0),MATCH(P$8,'Unique Asset List'!$I$3:$R$3,0))</f>
        <v>1</v>
      </c>
      <c r="Q38" s="186" t="n">
        <f aca="false">INDEX('Unique Asset List'!$I$4:$R$76,MATCH($B38,'Unique Asset List'!$B$4:$B$76,0),MATCH(Q$8,'Unique Asset List'!$I$3:$R$3,0))</f>
        <v>1</v>
      </c>
      <c r="R38" s="186" t="n">
        <f aca="false">INDEX('Unique Asset List'!$I$4:$R$76,MATCH($B38,'Unique Asset List'!$B$4:$B$76,0),MATCH(R$8,'Unique Asset List'!$I$3:$R$3,0))</f>
        <v>1</v>
      </c>
      <c r="S38" s="186" t="n">
        <f aca="false">INDEX('Unique Asset List'!$I$4:$R$76,MATCH($B38,'Unique Asset List'!$B$4:$B$76,0),MATCH(S$8,'Unique Asset List'!$I$3:$R$3,0))</f>
        <v>1</v>
      </c>
      <c r="T38" s="186"/>
      <c r="U38" s="403" t="n">
        <v>1</v>
      </c>
      <c r="V38" s="186" t="n">
        <v>1</v>
      </c>
      <c r="W38" s="39" t="s">
        <v>527</v>
      </c>
      <c r="X38" s="39" t="n">
        <f aca="false">INDEX('Unique Asset List'!$AC$4:$AI$76,MATCH('1'!$B38,'Unique Asset List'!$B$4:$B$76,0),MATCH('1'!$C$1,'Unique Asset List'!$AC$3:$AI$3,0))</f>
        <v>1996</v>
      </c>
      <c r="Y38" s="39" t="n">
        <f aca="false">INDEX('Unique Asset List'!$AJ$4:$AP$76,MATCH('1'!$B38,'Unique Asset List'!$B$4:$B$76,0),MATCH('1'!$C$1,'Unique Asset List'!$AJ$3:$AP$3,0))</f>
        <v>6</v>
      </c>
      <c r="Z38" s="39" t="n">
        <f aca="false">INDEX('Unique Asset List'!$AX$4:$BD$76,MATCH('1'!$B38,'Unique Asset List'!$B$4:$B$76,0),MATCH('1'!$C$1,'Unique Asset List'!$AX$3:$BD$3,0))</f>
        <v>2003</v>
      </c>
      <c r="AA38" s="39" t="n">
        <f aca="false">INDEX('Unique Asset List'!$BE$4:$BK$76,MATCH('1'!$B38,'Unique Asset List'!$B$4:$B$76,0),MATCH('1'!$C$1,'Unique Asset List'!$BE$3:$BK$3,0))</f>
        <v>1</v>
      </c>
      <c r="AB38" s="394" t="n">
        <v>1.7325336</v>
      </c>
      <c r="AC38" s="394" t="n">
        <v>0.7037789</v>
      </c>
      <c r="AD38" s="394" t="n">
        <v>0.34186063164</v>
      </c>
      <c r="AE38" s="376" t="n">
        <f aca="false">INDEX('Unique Asset List'!$CN$4:$CT$76,MATCH('1'!$B38,'Unique Asset List'!$B$4:$B$76,0),MATCH('1'!$C$1,'Unique Asset List'!$CN$3:$CT$3,0))</f>
        <v>0.15</v>
      </c>
      <c r="AF38" s="376" t="n">
        <f aca="false">INDEX('Unique Asset List'!$CU$4:$DA$76,MATCH('1'!$B38,'Unique Asset List'!$B$4:$B$76,0),MATCH('1'!$C$1,'Unique Asset List'!$CU$3:$DA$3,0))</f>
        <v>0.35</v>
      </c>
      <c r="AG38" s="376" t="n">
        <f aca="false">INDEX('Unique Asset List'!$CN$4:$CT$76,MATCH('1'!$B38,'Unique Asset List'!$B$4:$B$76,0),MATCH('1'!$C$1,'Unique Asset List'!$CN$3:$CT$3,0))</f>
        <v>0.15</v>
      </c>
      <c r="AH38" s="376" t="n">
        <f aca="false">INDEX('Unique Asset List'!$CU$4:$DA$76,MATCH('1'!$B38,'Unique Asset List'!$B$4:$B$76,0),MATCH('1'!$C$1,'Unique Asset List'!$CU$3:$DA$3,0))</f>
        <v>0.35</v>
      </c>
      <c r="AI38" s="377" t="n">
        <v>0.973049497851766</v>
      </c>
      <c r="AJ38" s="376" t="n">
        <f aca="false">INDEX('Unique Asset List'!$BL$4:$BR$76,MATCH('1'!$B38,'Unique Asset List'!$B$4:$B$76,0),MATCH('1'!$C$1,'Unique Asset List'!$BL$3:$BR$3,0))</f>
        <v>1.22671925413217</v>
      </c>
      <c r="AK38" s="376" t="n">
        <f aca="false">INDEX('Unique Asset List'!$BS$4:$BY$76,MATCH('1'!$B38,'Unique Asset List'!$B$4:$B$76,0),MATCH('1'!$C$1,'Unique Asset List'!$BS$3:$BY$3,0))</f>
        <v>11.9843882768785</v>
      </c>
      <c r="AL38" s="189" t="n">
        <v>160</v>
      </c>
      <c r="AM38" s="378" t="n">
        <f aca="false">INDEX(Simulation!$B$6:$H$6,MATCH($A38,Simulation!$B$1:$H$1,0))*(1+AN38)^((DATE(X38,Y38,15)-DATE(2017,1,15))/365.5)</f>
        <v>7.39164466294993</v>
      </c>
      <c r="AN38" s="379" t="n">
        <v>0.035</v>
      </c>
      <c r="AO38" s="380" t="n">
        <v>60</v>
      </c>
      <c r="AP38" s="377" t="n">
        <v>0.8</v>
      </c>
      <c r="AQ38" s="379" t="n">
        <v>-0.02</v>
      </c>
      <c r="AR38" s="377" t="n">
        <v>0.5</v>
      </c>
      <c r="AS38" s="381" t="n">
        <v>1</v>
      </c>
      <c r="AT38" s="382" t="n">
        <f aca="false">INDEX('Unique Asset List'!S$4:S$76,MATCH($B38,_CompoundList,0))</f>
        <v>1</v>
      </c>
      <c r="AU38" s="382" t="n">
        <f aca="false">INDEX('Unique Asset List'!T$4:T$76,MATCH($B38,_CompoundList,0))</f>
        <v>1</v>
      </c>
      <c r="AV38" s="382" t="n">
        <f aca="false">INDEX('Unique Asset List'!U$4:U$76,MATCH($B38,_CompoundList,0))</f>
        <v>1</v>
      </c>
      <c r="AW38" s="382" t="n">
        <f aca="false">INDEX('Unique Asset List'!V$4:V$76,MATCH($B38,_CompoundList,0))</f>
        <v>1</v>
      </c>
      <c r="AX38" s="382" t="n">
        <f aca="false">INDEX('Unique Asset List'!W$4:W$76,MATCH($B38,_CompoundList,0))</f>
        <v>1</v>
      </c>
      <c r="AY38" s="382" t="n">
        <f aca="false">INDEX('Unique Asset List'!X$4:X$76,MATCH($B38,_CompoundList,0))</f>
        <v>1</v>
      </c>
      <c r="AZ38" s="382" t="n">
        <f aca="false">INDEX('Unique Asset List'!Y$4:Y$76,MATCH($B38,_CompoundList,0))</f>
        <v>1</v>
      </c>
      <c r="BA38" s="382" t="n">
        <f aca="false">INDEX('Unique Asset List'!Z$4:Z$76,MATCH($B38,_CompoundList,0))</f>
        <v>1</v>
      </c>
      <c r="BB38" s="382" t="n">
        <f aca="false">INDEX('Unique Asset List'!AA$4:AA$76,MATCH($B38,_CompoundList,0))</f>
        <v>1</v>
      </c>
      <c r="BC38" s="382" t="n">
        <f aca="false">INDEX('Unique Asset List'!AB$4:AB$76,MATCH($B38,_CompoundList,0))</f>
        <v>1</v>
      </c>
      <c r="BD38" s="382" t="n">
        <f aca="false">INDEX('Unique Asset List'!$A$4:$A$76,MATCH(B38,'Unique Asset List'!$B$4:$B$76,0))</f>
        <v>86</v>
      </c>
      <c r="BE38" s="383" t="n">
        <f aca="false">IF($C$5="ON",CE38,MYRATING(_E1,$B38,Efficacy!$F$1))</f>
        <v>0</v>
      </c>
      <c r="BF38" s="384" t="n">
        <f aca="false">IF($C$5="ON",CF38,MYRATING(_E2,$B38,Efficacy!$F$1))</f>
        <v>0</v>
      </c>
      <c r="BG38" s="384" t="n">
        <f aca="false">IF($C$5="ON",CG38,MYRATING(_E3,$B38,Efficacy!$F$1))</f>
        <v>0</v>
      </c>
      <c r="BH38" s="384" t="n">
        <f aca="false">IF($C$5="ON",CH38,MYRATING(_E4,$B38,Efficacy!$F$1))</f>
        <v>0</v>
      </c>
      <c r="BI38" s="384" t="n">
        <f aca="false">IF($C$5="ON",CI38,MYRATING(_E5,$B38,Efficacy!$F$1))</f>
        <v>0</v>
      </c>
      <c r="BJ38" s="384" t="n">
        <f aca="false">IF($C$5="ON",CJ38,MYRATING(_E6,$B38,Efficacy!$F$1))</f>
        <v>0</v>
      </c>
      <c r="BK38" s="384" t="n">
        <f aca="false">IF($C$5="ON",CK38,MYRATING(_E7,$B38,Efficacy!$F$1))</f>
        <v>0</v>
      </c>
      <c r="BL38" s="384" t="n">
        <f aca="false">IF($C$5="ON",CL38,MYRATING(_E8,$B38,Efficacy!$F$1))</f>
        <v>0</v>
      </c>
      <c r="BM38" s="384" t="n">
        <f aca="false">IF($C$5="ON",CM38,MYRATING(_S1,$B38,Efficacy!$F$1))</f>
        <v>0</v>
      </c>
      <c r="BN38" s="384" t="n">
        <f aca="false">IF($C$5="ON",CN38,MYRATING(_S2,$B38,Efficacy!$F$1))</f>
        <v>0</v>
      </c>
      <c r="BO38" s="384" t="n">
        <f aca="false">IF($C$5="ON",CO38,MYRATING(_S3,$B38,Efficacy!$F$1))</f>
        <v>0</v>
      </c>
      <c r="BP38" s="384" t="n">
        <f aca="false">IF($C$5="ON",CP38,MYRATING(_S4,$B38,Efficacy!$F$1))</f>
        <v>0</v>
      </c>
      <c r="BQ38" s="384" t="n">
        <f aca="false">IF($C$5="ON",CQ38,MYRATING(_S5,$B38,Efficacy!$F$1))</f>
        <v>0</v>
      </c>
      <c r="BR38" s="384" t="n">
        <f aca="false">IF($C$5="ON",CR38,MYRATING(_S6,$B38,Efficacy!$F$1))</f>
        <v>0</v>
      </c>
      <c r="BS38" s="384" t="n">
        <f aca="false">IF($C$5="ON",CS38,MYRATING(_S7,$B38,Efficacy!$F$1))</f>
        <v>0</v>
      </c>
      <c r="BT38" s="384" t="n">
        <f aca="false">IF($C$5="ON",CT38,MYRATING(_D1,$B38,Efficacy!$F$1))</f>
        <v>0</v>
      </c>
      <c r="BU38" s="384" t="n">
        <f aca="false">IF($C$5="ON",CU38,MYRATING(_D2,$B38,Efficacy!$F$1))</f>
        <v>0</v>
      </c>
      <c r="BV38" s="384" t="n">
        <f aca="false">IF($C$5="ON",CV38,MYRATING(_D3,$B38,Efficacy!$F$1))</f>
        <v>0</v>
      </c>
      <c r="BW38" s="384" t="n">
        <f aca="false">IF($C$5="ON",CW38,MYRATING(_D4,$B38,Efficacy!$F$1))</f>
        <v>0</v>
      </c>
      <c r="BX38" s="384" t="n">
        <f aca="false">IF($C$5="ON",CX38,MYRATING(_B1,$B38,Barrier!$F$2))</f>
        <v>0</v>
      </c>
      <c r="BY38" s="384" t="n">
        <f aca="false">IF($C$5="ON",CY38,MYRATING(_B2,$B38,Barrier!$F$2))</f>
        <v>0</v>
      </c>
      <c r="BZ38" s="385" t="n">
        <f aca="false">IF($C$5="ON",CZ38,MYRATING(_B3,$B38,Barrier!$F$2))</f>
        <v>0</v>
      </c>
      <c r="CA38" s="386" t="n">
        <f aca="false">IF(C38="",CD38/$CD$7,0)</f>
        <v>0</v>
      </c>
      <c r="CB38" s="387" t="n">
        <f aca="false">SUMPRODUCT($BX38:$BZ38,$BV$7:$BX$7)</f>
        <v>0</v>
      </c>
      <c r="CC38" s="386" t="n">
        <f aca="false">CB38/$CB$7</f>
        <v>0</v>
      </c>
      <c r="CD38" s="388" t="n">
        <f aca="false">CC38^$X$4</f>
        <v>0</v>
      </c>
      <c r="CE38" s="383" t="n">
        <v>0</v>
      </c>
      <c r="CF38" s="384" t="n">
        <v>0</v>
      </c>
      <c r="CG38" s="384" t="n">
        <v>0</v>
      </c>
      <c r="CH38" s="384" t="n">
        <v>0</v>
      </c>
      <c r="CI38" s="384" t="n">
        <v>0</v>
      </c>
      <c r="CJ38" s="384" t="n">
        <v>0</v>
      </c>
      <c r="CK38" s="384" t="n">
        <v>0</v>
      </c>
      <c r="CL38" s="384" t="n">
        <v>0</v>
      </c>
      <c r="CM38" s="384" t="n">
        <v>0</v>
      </c>
      <c r="CN38" s="384" t="n">
        <v>0</v>
      </c>
      <c r="CO38" s="384" t="n">
        <v>0</v>
      </c>
      <c r="CP38" s="384" t="n">
        <v>0</v>
      </c>
      <c r="CQ38" s="384" t="n">
        <v>0</v>
      </c>
      <c r="CR38" s="384" t="n">
        <v>0</v>
      </c>
      <c r="CS38" s="384" t="n">
        <v>0</v>
      </c>
      <c r="CT38" s="384" t="n">
        <v>0</v>
      </c>
      <c r="CU38" s="384" t="n">
        <v>0</v>
      </c>
      <c r="CV38" s="384" t="n">
        <v>0</v>
      </c>
      <c r="CW38" s="384" t="n">
        <v>0</v>
      </c>
      <c r="CX38" s="384" t="n">
        <v>0</v>
      </c>
      <c r="CY38" s="384" t="n">
        <v>0</v>
      </c>
      <c r="CZ38" s="385" t="n">
        <v>0</v>
      </c>
    </row>
    <row r="39" customFormat="false" ht="15" hidden="false" customHeight="false" outlineLevel="0" collapsed="false">
      <c r="A39" s="39" t="s">
        <v>569</v>
      </c>
      <c r="B39" s="39" t="s">
        <v>752</v>
      </c>
      <c r="C39" s="372"/>
      <c r="D39" s="39" t="s">
        <v>592</v>
      </c>
      <c r="E39" s="39"/>
      <c r="F39" s="39" t="str">
        <f aca="false">INDEX('Unique Asset List'!$D$4:$D$76,MATCH(B39,_CompoundList,0))</f>
        <v>Launched</v>
      </c>
      <c r="G39" s="373" t="n">
        <v>0.0238588294634764</v>
      </c>
      <c r="H39" s="39" t="n">
        <v>2018</v>
      </c>
      <c r="I39" s="39" t="n">
        <v>6</v>
      </c>
      <c r="J39" s="374" t="n">
        <f aca="false">INDEX(PTRS!$D$6:$D$12,MATCH('1'!$F39,PTRS!$B$6:$B$12,0))</f>
        <v>1</v>
      </c>
      <c r="K39" s="186" t="n">
        <f aca="false">INDEX('Unique Asset List'!$I$4:$R$76,MATCH($B39,'Unique Asset List'!$B$4:$B$76,0),MATCH(K$8,'Unique Asset List'!$I$3:$R$3,0))</f>
        <v>1</v>
      </c>
      <c r="L39" s="186" t="n">
        <f aca="false">INDEX('Unique Asset List'!$I$4:$R$76,MATCH($B39,'Unique Asset List'!$B$4:$B$76,0),MATCH(L$8,'Unique Asset List'!$I$3:$R$3,0))</f>
        <v>1</v>
      </c>
      <c r="M39" s="186" t="n">
        <f aca="false">J39</f>
        <v>1</v>
      </c>
      <c r="N39" s="186" t="n">
        <f aca="false">INDEX('Unique Asset List'!$I$4:$R$76,MATCH($B39,'Unique Asset List'!$B$4:$B$76,0),MATCH(N$8,'Unique Asset List'!$I$3:$R$3,0))</f>
        <v>1</v>
      </c>
      <c r="O39" s="186" t="n">
        <f aca="false">INDEX('Unique Asset List'!$I$4:$R$76,MATCH($B39,'Unique Asset List'!$B$4:$B$76,0),MATCH(O$8,'Unique Asset List'!$I$3:$R$3,0))</f>
        <v>1</v>
      </c>
      <c r="P39" s="186" t="n">
        <f aca="false">INDEX('Unique Asset List'!$I$4:$R$76,MATCH($B39,'Unique Asset List'!$B$4:$B$76,0),MATCH(P$8,'Unique Asset List'!$I$3:$R$3,0))</f>
        <v>1</v>
      </c>
      <c r="Q39" s="186" t="n">
        <f aca="false">INDEX('Unique Asset List'!$I$4:$R$76,MATCH($B39,'Unique Asset List'!$B$4:$B$76,0),MATCH(Q$8,'Unique Asset List'!$I$3:$R$3,0))</f>
        <v>1</v>
      </c>
      <c r="R39" s="186" t="n">
        <f aca="false">INDEX('Unique Asset List'!$I$4:$R$76,MATCH($B39,'Unique Asset List'!$B$4:$B$76,0),MATCH(R$8,'Unique Asset List'!$I$3:$R$3,0))</f>
        <v>1</v>
      </c>
      <c r="S39" s="186" t="n">
        <f aca="false">INDEX('Unique Asset List'!$I$4:$R$76,MATCH($B39,'Unique Asset List'!$B$4:$B$76,0),MATCH(S$8,'Unique Asset List'!$I$3:$R$3,0))</f>
        <v>1</v>
      </c>
      <c r="T39" s="186"/>
      <c r="U39" s="403" t="n">
        <v>1</v>
      </c>
      <c r="V39" s="186" t="n">
        <v>1</v>
      </c>
      <c r="W39" s="39" t="s">
        <v>527</v>
      </c>
      <c r="X39" s="39" t="n">
        <v>1961</v>
      </c>
      <c r="Y39" s="39" t="n">
        <f aca="false">INDEX('Unique Asset List'!$AJ$4:$AP$76,MATCH('1'!$B39,'Unique Asset List'!$B$4:$B$76,0),MATCH('1'!$C$1,'Unique Asset List'!$AJ$3:$AP$3,0))</f>
        <v>6</v>
      </c>
      <c r="Z39" s="39" t="n">
        <f aca="false">INDEX('Unique Asset List'!$AX$4:$BD$76,MATCH('1'!$B39,'Unique Asset List'!$B$4:$B$76,0),MATCH('1'!$C$1,'Unique Asset List'!$AX$3:$BD$3,0))</f>
        <v>1971</v>
      </c>
      <c r="AA39" s="39" t="n">
        <f aca="false">INDEX('Unique Asset List'!$BE$4:$BK$76,MATCH('1'!$B39,'Unique Asset List'!$B$4:$B$76,0),MATCH('1'!$C$1,'Unique Asset List'!$BE$3:$BK$3,0))</f>
        <v>6</v>
      </c>
      <c r="AB39" s="394" t="n">
        <v>1.124</v>
      </c>
      <c r="AC39" s="394" t="n">
        <v>0.6810634</v>
      </c>
      <c r="AD39" s="394" t="n">
        <v>0.34186063164</v>
      </c>
      <c r="AE39" s="376" t="n">
        <f aca="false">INDEX('Unique Asset List'!$CN$4:$CT$76,MATCH('1'!$B39,'Unique Asset List'!$B$4:$B$76,0),MATCH('1'!$C$1,'Unique Asset List'!$CN$3:$CT$3,0))</f>
        <v>0.15</v>
      </c>
      <c r="AF39" s="376" t="n">
        <f aca="false">INDEX('Unique Asset List'!$CU$4:$DA$76,MATCH('1'!$B39,'Unique Asset List'!$B$4:$B$76,0),MATCH('1'!$C$1,'Unique Asset List'!$CU$3:$DA$3,0))</f>
        <v>0.35</v>
      </c>
      <c r="AG39" s="376" t="n">
        <f aca="false">INDEX('Unique Asset List'!$CN$4:$CT$76,MATCH('1'!$B39,'Unique Asset List'!$B$4:$B$76,0),MATCH('1'!$C$1,'Unique Asset List'!$CN$3:$CT$3,0))</f>
        <v>0.15</v>
      </c>
      <c r="AH39" s="376" t="n">
        <f aca="false">INDEX('Unique Asset List'!$CU$4:$DA$76,MATCH('1'!$B39,'Unique Asset List'!$B$4:$B$76,0),MATCH('1'!$C$1,'Unique Asset List'!$CU$3:$DA$3,0))</f>
        <v>0.35</v>
      </c>
      <c r="AI39" s="377" t="n">
        <v>0.973049497851766</v>
      </c>
      <c r="AJ39" s="376" t="n">
        <f aca="false">INDEX('Unique Asset List'!$BL$4:$BR$76,MATCH('1'!$B39,'Unique Asset List'!$B$4:$B$76,0),MATCH('1'!$C$1,'Unique Asset List'!$BL$3:$BR$3,0))</f>
        <v>1.22671925413217</v>
      </c>
      <c r="AK39" s="376" t="n">
        <f aca="false">INDEX('Unique Asset List'!$BS$4:$BY$76,MATCH('1'!$B39,'Unique Asset List'!$B$4:$B$76,0),MATCH('1'!$C$1,'Unique Asset List'!$BS$3:$BY$3,0))</f>
        <v>11.9843882768785</v>
      </c>
      <c r="AL39" s="189" t="n">
        <v>160</v>
      </c>
      <c r="AM39" s="378" t="n">
        <f aca="false">INDEX(Simulation!$B$6:$H$6,MATCH($A39,Simulation!$B$1:$H$1,0))*(1+AN39)^((DATE(X39,Y39,15)-DATE(2017,1,15))/365.5)</f>
        <v>2.21909700973954</v>
      </c>
      <c r="AN39" s="379" t="n">
        <v>0.035</v>
      </c>
      <c r="AO39" s="380" t="n">
        <v>60</v>
      </c>
      <c r="AP39" s="377" t="n">
        <v>0.8</v>
      </c>
      <c r="AQ39" s="379" t="n">
        <v>-0.02</v>
      </c>
      <c r="AR39" s="377" t="n">
        <v>0.5</v>
      </c>
      <c r="AS39" s="381" t="n">
        <v>1</v>
      </c>
      <c r="AT39" s="382" t="n">
        <f aca="false">INDEX('Unique Asset List'!S$4:S$76,MATCH($B39,_CompoundList,0))</f>
        <v>1</v>
      </c>
      <c r="AU39" s="382" t="n">
        <f aca="false">INDEX('Unique Asset List'!T$4:T$76,MATCH($B39,_CompoundList,0))</f>
        <v>1</v>
      </c>
      <c r="AV39" s="382" t="n">
        <f aca="false">INDEX('Unique Asset List'!U$4:U$76,MATCH($B39,_CompoundList,0))</f>
        <v>1</v>
      </c>
      <c r="AW39" s="382" t="n">
        <f aca="false">INDEX('Unique Asset List'!V$4:V$76,MATCH($B39,_CompoundList,0))</f>
        <v>1</v>
      </c>
      <c r="AX39" s="382" t="n">
        <f aca="false">INDEX('Unique Asset List'!W$4:W$76,MATCH($B39,_CompoundList,0))</f>
        <v>1</v>
      </c>
      <c r="AY39" s="382" t="n">
        <f aca="false">INDEX('Unique Asset List'!X$4:X$76,MATCH($B39,_CompoundList,0))</f>
        <v>1</v>
      </c>
      <c r="AZ39" s="382" t="n">
        <f aca="false">INDEX('Unique Asset List'!Y$4:Y$76,MATCH($B39,_CompoundList,0))</f>
        <v>1</v>
      </c>
      <c r="BA39" s="382" t="n">
        <f aca="false">INDEX('Unique Asset List'!Z$4:Z$76,MATCH($B39,_CompoundList,0))</f>
        <v>1</v>
      </c>
      <c r="BB39" s="382" t="n">
        <f aca="false">INDEX('Unique Asset List'!AA$4:AA$76,MATCH($B39,_CompoundList,0))</f>
        <v>1</v>
      </c>
      <c r="BC39" s="382" t="n">
        <f aca="false">INDEX('Unique Asset List'!AB$4:AB$76,MATCH($B39,_CompoundList,0))</f>
        <v>1</v>
      </c>
      <c r="BD39" s="382" t="n">
        <f aca="false">INDEX('Unique Asset List'!$A$4:$A$76,MATCH(B39,'Unique Asset List'!$B$4:$B$76,0))</f>
        <v>78</v>
      </c>
      <c r="BE39" s="383" t="n">
        <f aca="false">IF($C$5="ON",CE39,MYRATING(_E1,$B39,Efficacy!$F$1))</f>
        <v>0</v>
      </c>
      <c r="BF39" s="384" t="n">
        <f aca="false">IF($C$5="ON",CF39,MYRATING(_E2,$B39,Efficacy!$F$1))</f>
        <v>0</v>
      </c>
      <c r="BG39" s="384" t="n">
        <f aca="false">IF($C$5="ON",CG39,MYRATING(_E3,$B39,Efficacy!$F$1))</f>
        <v>0</v>
      </c>
      <c r="BH39" s="384" t="n">
        <f aca="false">IF($C$5="ON",CH39,MYRATING(_E4,$B39,Efficacy!$F$1))</f>
        <v>0</v>
      </c>
      <c r="BI39" s="384" t="n">
        <f aca="false">IF($C$5="ON",CI39,MYRATING(_E5,$B39,Efficacy!$F$1))</f>
        <v>0</v>
      </c>
      <c r="BJ39" s="384" t="n">
        <f aca="false">IF($C$5="ON",CJ39,MYRATING(_E6,$B39,Efficacy!$F$1))</f>
        <v>0</v>
      </c>
      <c r="BK39" s="384" t="n">
        <f aca="false">IF($C$5="ON",CK39,MYRATING(_E7,$B39,Efficacy!$F$1))</f>
        <v>0</v>
      </c>
      <c r="BL39" s="384" t="n">
        <f aca="false">IF($C$5="ON",CL39,MYRATING(_E8,$B39,Efficacy!$F$1))</f>
        <v>0</v>
      </c>
      <c r="BM39" s="384" t="n">
        <f aca="false">IF($C$5="ON",CM39,MYRATING(_S1,$B39,Efficacy!$F$1))</f>
        <v>0</v>
      </c>
      <c r="BN39" s="384" t="n">
        <f aca="false">IF($C$5="ON",CN39,MYRATING(_S2,$B39,Efficacy!$F$1))</f>
        <v>0</v>
      </c>
      <c r="BO39" s="384" t="n">
        <f aca="false">IF($C$5="ON",CO39,MYRATING(_S3,$B39,Efficacy!$F$1))</f>
        <v>0</v>
      </c>
      <c r="BP39" s="384" t="n">
        <f aca="false">IF($C$5="ON",CP39,MYRATING(_S4,$B39,Efficacy!$F$1))</f>
        <v>0</v>
      </c>
      <c r="BQ39" s="384" t="n">
        <f aca="false">IF($C$5="ON",CQ39,MYRATING(_S5,$B39,Efficacy!$F$1))</f>
        <v>0</v>
      </c>
      <c r="BR39" s="384" t="n">
        <f aca="false">IF($C$5="ON",CR39,MYRATING(_S6,$B39,Efficacy!$F$1))</f>
        <v>0</v>
      </c>
      <c r="BS39" s="384" t="n">
        <f aca="false">IF($C$5="ON",CS39,MYRATING(_S7,$B39,Efficacy!$F$1))</f>
        <v>0</v>
      </c>
      <c r="BT39" s="384" t="n">
        <f aca="false">IF($C$5="ON",CT39,MYRATING(_D1,$B39,Efficacy!$F$1))</f>
        <v>0</v>
      </c>
      <c r="BU39" s="384" t="n">
        <f aca="false">IF($C$5="ON",CU39,MYRATING(_D2,$B39,Efficacy!$F$1))</f>
        <v>0</v>
      </c>
      <c r="BV39" s="384" t="n">
        <f aca="false">IF($C$5="ON",CV39,MYRATING(_D3,$B39,Efficacy!$F$1))</f>
        <v>0</v>
      </c>
      <c r="BW39" s="384" t="n">
        <f aca="false">IF($C$5="ON",CW39,MYRATING(_D4,$B39,Efficacy!$F$1))</f>
        <v>0</v>
      </c>
      <c r="BX39" s="384" t="n">
        <f aca="false">IF($C$5="ON",CX39,MYRATING(_B1,$B39,Barrier!$F$2))</f>
        <v>0</v>
      </c>
      <c r="BY39" s="384" t="n">
        <f aca="false">IF($C$5="ON",CY39,MYRATING(_B2,$B39,Barrier!$F$2))</f>
        <v>0</v>
      </c>
      <c r="BZ39" s="385" t="n">
        <f aca="false">IF($C$5="ON",CZ39,MYRATING(_B3,$B39,Barrier!$F$2))</f>
        <v>0</v>
      </c>
      <c r="CA39" s="386" t="n">
        <f aca="false">IF(C39="",CD39/$CD$7,0)</f>
        <v>0</v>
      </c>
      <c r="CB39" s="387" t="n">
        <f aca="false">SUMPRODUCT($BX39:$BZ39,$BV$7:$BX$7)</f>
        <v>0</v>
      </c>
      <c r="CC39" s="386" t="n">
        <f aca="false">CB39/$CB$7</f>
        <v>0</v>
      </c>
      <c r="CD39" s="388" t="n">
        <f aca="false">CC39^$X$4</f>
        <v>0</v>
      </c>
      <c r="CE39" s="383" t="n">
        <v>0</v>
      </c>
      <c r="CF39" s="384" t="n">
        <v>0</v>
      </c>
      <c r="CG39" s="384" t="n">
        <v>0</v>
      </c>
      <c r="CH39" s="384" t="n">
        <v>0</v>
      </c>
      <c r="CI39" s="384" t="n">
        <v>0</v>
      </c>
      <c r="CJ39" s="384" t="n">
        <v>0</v>
      </c>
      <c r="CK39" s="384" t="n">
        <v>0</v>
      </c>
      <c r="CL39" s="384" t="n">
        <v>0</v>
      </c>
      <c r="CM39" s="384" t="n">
        <v>0</v>
      </c>
      <c r="CN39" s="384" t="n">
        <v>0</v>
      </c>
      <c r="CO39" s="384" t="n">
        <v>0</v>
      </c>
      <c r="CP39" s="384" t="n">
        <v>0</v>
      </c>
      <c r="CQ39" s="384" t="n">
        <v>0</v>
      </c>
      <c r="CR39" s="384" t="n">
        <v>0</v>
      </c>
      <c r="CS39" s="384" t="n">
        <v>0</v>
      </c>
      <c r="CT39" s="384" t="n">
        <v>0</v>
      </c>
      <c r="CU39" s="384" t="n">
        <v>0</v>
      </c>
      <c r="CV39" s="384" t="n">
        <v>0</v>
      </c>
      <c r="CW39" s="384" t="n">
        <v>0</v>
      </c>
      <c r="CX39" s="384" t="n">
        <v>0</v>
      </c>
      <c r="CY39" s="384" t="n">
        <v>0</v>
      </c>
      <c r="CZ39" s="385" t="n">
        <v>0</v>
      </c>
    </row>
    <row r="40" customFormat="false" ht="15" hidden="false" customHeight="false" outlineLevel="0" collapsed="false">
      <c r="A40" s="39" t="s">
        <v>569</v>
      </c>
      <c r="B40" s="39" t="s">
        <v>860</v>
      </c>
      <c r="C40" s="372"/>
      <c r="D40" s="39" t="s">
        <v>592</v>
      </c>
      <c r="E40" s="39"/>
      <c r="F40" s="39" t="str">
        <f aca="false">INDEX('Unique Asset List'!$D$4:$D$76,MATCH(B40,_CompoundList,0))</f>
        <v>Launched</v>
      </c>
      <c r="G40" s="373" t="n">
        <v>0.017665198748476</v>
      </c>
      <c r="H40" s="39" t="n">
        <v>2018</v>
      </c>
      <c r="I40" s="39" t="n">
        <v>6</v>
      </c>
      <c r="J40" s="374" t="n">
        <f aca="false">INDEX(PTRS!$D$6:$D$12,MATCH('1'!$F40,PTRS!$B$6:$B$12,0))</f>
        <v>1</v>
      </c>
      <c r="K40" s="186" t="n">
        <f aca="false">INDEX('Unique Asset List'!$I$4:$R$76,MATCH($B40,'Unique Asset List'!$B$4:$B$76,0),MATCH(K$8,'Unique Asset List'!$I$3:$R$3,0))</f>
        <v>1</v>
      </c>
      <c r="L40" s="186" t="n">
        <f aca="false">INDEX('Unique Asset List'!$I$4:$R$76,MATCH($B40,'Unique Asset List'!$B$4:$B$76,0),MATCH(L$8,'Unique Asset List'!$I$3:$R$3,0))</f>
        <v>1</v>
      </c>
      <c r="M40" s="186" t="n">
        <f aca="false">J40</f>
        <v>1</v>
      </c>
      <c r="N40" s="186" t="n">
        <f aca="false">INDEX('Unique Asset List'!$I$4:$R$76,MATCH($B40,'Unique Asset List'!$B$4:$B$76,0),MATCH(N$8,'Unique Asset List'!$I$3:$R$3,0))</f>
        <v>1</v>
      </c>
      <c r="O40" s="186" t="n">
        <f aca="false">INDEX('Unique Asset List'!$I$4:$R$76,MATCH($B40,'Unique Asset List'!$B$4:$B$76,0),MATCH(O$8,'Unique Asset List'!$I$3:$R$3,0))</f>
        <v>1</v>
      </c>
      <c r="P40" s="186" t="n">
        <f aca="false">INDEX('Unique Asset List'!$I$4:$R$76,MATCH($B40,'Unique Asset List'!$B$4:$B$76,0),MATCH(P$8,'Unique Asset List'!$I$3:$R$3,0))</f>
        <v>1</v>
      </c>
      <c r="Q40" s="186" t="n">
        <f aca="false">INDEX('Unique Asset List'!$I$4:$R$76,MATCH($B40,'Unique Asset List'!$B$4:$B$76,0),MATCH(Q$8,'Unique Asset List'!$I$3:$R$3,0))</f>
        <v>1</v>
      </c>
      <c r="R40" s="186" t="n">
        <f aca="false">INDEX('Unique Asset List'!$I$4:$R$76,MATCH($B40,'Unique Asset List'!$B$4:$B$76,0),MATCH(R$8,'Unique Asset List'!$I$3:$R$3,0))</f>
        <v>1</v>
      </c>
      <c r="S40" s="186" t="n">
        <f aca="false">INDEX('Unique Asset List'!$I$4:$R$76,MATCH($B40,'Unique Asset List'!$B$4:$B$76,0),MATCH(S$8,'Unique Asset List'!$I$3:$R$3,0))</f>
        <v>1</v>
      </c>
      <c r="T40" s="186"/>
      <c r="U40" s="403" t="n">
        <v>1</v>
      </c>
      <c r="V40" s="186" t="n">
        <v>1</v>
      </c>
      <c r="W40" s="39" t="s">
        <v>527</v>
      </c>
      <c r="X40" s="39" t="n">
        <f aca="false">INDEX('Unique Asset List'!$AC$4:$AI$76,MATCH('1'!$B40,'Unique Asset List'!$B$4:$B$76,0),MATCH('1'!$C$1,'Unique Asset List'!$AC$3:$AI$3,0))</f>
        <v>1964</v>
      </c>
      <c r="Y40" s="39" t="n">
        <f aca="false">INDEX('Unique Asset List'!$AJ$4:$AP$76,MATCH('1'!$B40,'Unique Asset List'!$B$4:$B$76,0),MATCH('1'!$C$1,'Unique Asset List'!$AJ$3:$AP$3,0))</f>
        <v>6</v>
      </c>
      <c r="Z40" s="39" t="n">
        <f aca="false">INDEX('Unique Asset List'!$AX$4:$BD$76,MATCH('1'!$B40,'Unique Asset List'!$B$4:$B$76,0),MATCH('1'!$C$1,'Unique Asset List'!$AX$3:$BD$3,0))</f>
        <v>1974</v>
      </c>
      <c r="AA40" s="39" t="n">
        <f aca="false">INDEX('Unique Asset List'!$BE$4:$BK$76,MATCH('1'!$B40,'Unique Asset List'!$B$4:$B$76,0),MATCH('1'!$C$1,'Unique Asset List'!$BE$3:$BK$3,0))</f>
        <v>6</v>
      </c>
      <c r="AB40" s="394" t="n">
        <v>1.124</v>
      </c>
      <c r="AC40" s="394" t="n">
        <v>0.6810634</v>
      </c>
      <c r="AD40" s="394" t="n">
        <v>0.34186063164</v>
      </c>
      <c r="AE40" s="376" t="n">
        <f aca="false">INDEX('Unique Asset List'!$CN$4:$CT$76,MATCH('1'!$B40,'Unique Asset List'!$B$4:$B$76,0),MATCH('1'!$C$1,'Unique Asset List'!$CN$3:$CT$3,0))</f>
        <v>0.15</v>
      </c>
      <c r="AF40" s="376" t="n">
        <f aca="false">INDEX('Unique Asset List'!$CU$4:$DA$76,MATCH('1'!$B40,'Unique Asset List'!$B$4:$B$76,0),MATCH('1'!$C$1,'Unique Asset List'!$CU$3:$DA$3,0))</f>
        <v>0.35</v>
      </c>
      <c r="AG40" s="376" t="n">
        <f aca="false">INDEX('Unique Asset List'!$CN$4:$CT$76,MATCH('1'!$B40,'Unique Asset List'!$B$4:$B$76,0),MATCH('1'!$C$1,'Unique Asset List'!$CN$3:$CT$3,0))</f>
        <v>0.15</v>
      </c>
      <c r="AH40" s="376" t="n">
        <f aca="false">INDEX('Unique Asset List'!$CU$4:$DA$76,MATCH('1'!$B40,'Unique Asset List'!$B$4:$B$76,0),MATCH('1'!$C$1,'Unique Asset List'!$CU$3:$DA$3,0))</f>
        <v>0.35</v>
      </c>
      <c r="AI40" s="377" t="n">
        <v>0.973049497851766</v>
      </c>
      <c r="AJ40" s="376" t="n">
        <f aca="false">INDEX('Unique Asset List'!$BL$4:$BR$76,MATCH('1'!$B40,'Unique Asset List'!$B$4:$B$76,0),MATCH('1'!$C$1,'Unique Asset List'!$BL$3:$BR$3,0))</f>
        <v>1.22671925413217</v>
      </c>
      <c r="AK40" s="376" t="n">
        <f aca="false">INDEX('Unique Asset List'!$BS$4:$BY$76,MATCH('1'!$B40,'Unique Asset List'!$B$4:$B$76,0),MATCH('1'!$C$1,'Unique Asset List'!$BS$3:$BY$3,0))</f>
        <v>11.9843882768785</v>
      </c>
      <c r="AL40" s="189" t="n">
        <v>160</v>
      </c>
      <c r="AM40" s="378" t="n">
        <f aca="false">INDEX(Simulation!$B$6:$H$6,MATCH($A40,Simulation!$B$1:$H$1,0))*(1+AN40)^((DATE(X40,Y40,15)-DATE(2017,1,15))/365.5)</f>
        <v>2.46023673768466</v>
      </c>
      <c r="AN40" s="379" t="n">
        <v>0.035</v>
      </c>
      <c r="AO40" s="380" t="n">
        <v>60</v>
      </c>
      <c r="AP40" s="377" t="n">
        <v>0.8</v>
      </c>
      <c r="AQ40" s="379" t="n">
        <v>-0.02</v>
      </c>
      <c r="AR40" s="377" t="n">
        <v>0.5</v>
      </c>
      <c r="AS40" s="381" t="n">
        <v>1</v>
      </c>
      <c r="AT40" s="382" t="n">
        <f aca="false">INDEX('Unique Asset List'!S$4:S$76,MATCH($B40,_CompoundList,0))</f>
        <v>1</v>
      </c>
      <c r="AU40" s="382" t="n">
        <f aca="false">INDEX('Unique Asset List'!T$4:T$76,MATCH($B40,_CompoundList,0))</f>
        <v>1</v>
      </c>
      <c r="AV40" s="382" t="n">
        <f aca="false">INDEX('Unique Asset List'!U$4:U$76,MATCH($B40,_CompoundList,0))</f>
        <v>1</v>
      </c>
      <c r="AW40" s="382" t="n">
        <f aca="false">INDEX('Unique Asset List'!V$4:V$76,MATCH($B40,_CompoundList,0))</f>
        <v>1</v>
      </c>
      <c r="AX40" s="382" t="n">
        <f aca="false">INDEX('Unique Asset List'!W$4:W$76,MATCH($B40,_CompoundList,0))</f>
        <v>1</v>
      </c>
      <c r="AY40" s="382" t="n">
        <f aca="false">INDEX('Unique Asset List'!X$4:X$76,MATCH($B40,_CompoundList,0))</f>
        <v>1</v>
      </c>
      <c r="AZ40" s="382" t="n">
        <f aca="false">INDEX('Unique Asset List'!Y$4:Y$76,MATCH($B40,_CompoundList,0))</f>
        <v>1</v>
      </c>
      <c r="BA40" s="382" t="n">
        <f aca="false">INDEX('Unique Asset List'!Z$4:Z$76,MATCH($B40,_CompoundList,0))</f>
        <v>1</v>
      </c>
      <c r="BB40" s="382" t="n">
        <f aca="false">INDEX('Unique Asset List'!AA$4:AA$76,MATCH($B40,_CompoundList,0))</f>
        <v>1</v>
      </c>
      <c r="BC40" s="382" t="n">
        <f aca="false">INDEX('Unique Asset List'!AB$4:AB$76,MATCH($B40,_CompoundList,0))</f>
        <v>1</v>
      </c>
      <c r="BD40" s="382" t="n">
        <f aca="false">INDEX('Unique Asset List'!$A$4:$A$76,MATCH(B40,'Unique Asset List'!$B$4:$B$76,0))</f>
        <v>92</v>
      </c>
      <c r="BE40" s="383" t="n">
        <f aca="false">IF($C$5="ON",CE40,MYRATING(_E1,$B40,Efficacy!$F$1))</f>
        <v>0</v>
      </c>
      <c r="BF40" s="384" t="n">
        <f aca="false">IF($C$5="ON",CF40,MYRATING(_E2,$B40,Efficacy!$F$1))</f>
        <v>0</v>
      </c>
      <c r="BG40" s="384" t="n">
        <f aca="false">IF($C$5="ON",CG40,MYRATING(_E3,$B40,Efficacy!$F$1))</f>
        <v>0</v>
      </c>
      <c r="BH40" s="384" t="n">
        <f aca="false">IF($C$5="ON",CH40,MYRATING(_E4,$B40,Efficacy!$F$1))</f>
        <v>0</v>
      </c>
      <c r="BI40" s="384" t="n">
        <f aca="false">IF($C$5="ON",CI40,MYRATING(_E5,$B40,Efficacy!$F$1))</f>
        <v>0</v>
      </c>
      <c r="BJ40" s="384" t="n">
        <f aca="false">IF($C$5="ON",CJ40,MYRATING(_E6,$B40,Efficacy!$F$1))</f>
        <v>0</v>
      </c>
      <c r="BK40" s="384" t="n">
        <f aca="false">IF($C$5="ON",CK40,MYRATING(_E7,$B40,Efficacy!$F$1))</f>
        <v>0</v>
      </c>
      <c r="BL40" s="384" t="n">
        <f aca="false">IF($C$5="ON",CL40,MYRATING(_E8,$B40,Efficacy!$F$1))</f>
        <v>0</v>
      </c>
      <c r="BM40" s="384" t="n">
        <f aca="false">IF($C$5="ON",CM40,MYRATING(_S1,$B40,Efficacy!$F$1))</f>
        <v>0</v>
      </c>
      <c r="BN40" s="384" t="n">
        <f aca="false">IF($C$5="ON",CN40,MYRATING(_S2,$B40,Efficacy!$F$1))</f>
        <v>0</v>
      </c>
      <c r="BO40" s="384" t="n">
        <f aca="false">IF($C$5="ON",CO40,MYRATING(_S3,$B40,Efficacy!$F$1))</f>
        <v>0</v>
      </c>
      <c r="BP40" s="384" t="n">
        <f aca="false">IF($C$5="ON",CP40,MYRATING(_S4,$B40,Efficacy!$F$1))</f>
        <v>0</v>
      </c>
      <c r="BQ40" s="384" t="n">
        <f aca="false">IF($C$5="ON",CQ40,MYRATING(_S5,$B40,Efficacy!$F$1))</f>
        <v>0</v>
      </c>
      <c r="BR40" s="384" t="n">
        <f aca="false">IF($C$5="ON",CR40,MYRATING(_S6,$B40,Efficacy!$F$1))</f>
        <v>0</v>
      </c>
      <c r="BS40" s="384" t="n">
        <f aca="false">IF($C$5="ON",CS40,MYRATING(_S7,$B40,Efficacy!$F$1))</f>
        <v>0</v>
      </c>
      <c r="BT40" s="384" t="n">
        <f aca="false">IF($C$5="ON",CT40,MYRATING(_D1,$B40,Efficacy!$F$1))</f>
        <v>0</v>
      </c>
      <c r="BU40" s="384" t="n">
        <f aca="false">IF($C$5="ON",CU40,MYRATING(_D2,$B40,Efficacy!$F$1))</f>
        <v>0</v>
      </c>
      <c r="BV40" s="384" t="n">
        <f aca="false">IF($C$5="ON",CV40,MYRATING(_D3,$B40,Efficacy!$F$1))</f>
        <v>0</v>
      </c>
      <c r="BW40" s="384" t="n">
        <f aca="false">IF($C$5="ON",CW40,MYRATING(_D4,$B40,Efficacy!$F$1))</f>
        <v>0</v>
      </c>
      <c r="BX40" s="384" t="n">
        <f aca="false">IF($C$5="ON",CX40,MYRATING(_B1,$B40,Barrier!$F$2))</f>
        <v>0</v>
      </c>
      <c r="BY40" s="384" t="n">
        <f aca="false">IF($C$5="ON",CY40,MYRATING(_B2,$B40,Barrier!$F$2))</f>
        <v>0</v>
      </c>
      <c r="BZ40" s="385" t="n">
        <f aca="false">IF($C$5="ON",CZ40,MYRATING(_B3,$B40,Barrier!$F$2))</f>
        <v>0</v>
      </c>
      <c r="CA40" s="386" t="n">
        <f aca="false">IF(C40="",CD40/$CD$7,0)</f>
        <v>0</v>
      </c>
      <c r="CB40" s="387" t="n">
        <f aca="false">SUMPRODUCT($BX40:$BZ40,$BV$7:$BX$7)</f>
        <v>0</v>
      </c>
      <c r="CC40" s="386" t="n">
        <f aca="false">CB40/$CB$7</f>
        <v>0</v>
      </c>
      <c r="CD40" s="388" t="n">
        <f aca="false">CC40^$X$4</f>
        <v>0</v>
      </c>
      <c r="CE40" s="383" t="n">
        <v>0</v>
      </c>
      <c r="CF40" s="384" t="n">
        <v>0</v>
      </c>
      <c r="CG40" s="384" t="n">
        <v>0</v>
      </c>
      <c r="CH40" s="384" t="n">
        <v>0</v>
      </c>
      <c r="CI40" s="384" t="n">
        <v>0</v>
      </c>
      <c r="CJ40" s="384" t="n">
        <v>0</v>
      </c>
      <c r="CK40" s="384" t="n">
        <v>0</v>
      </c>
      <c r="CL40" s="384" t="n">
        <v>0</v>
      </c>
      <c r="CM40" s="384" t="n">
        <v>0</v>
      </c>
      <c r="CN40" s="384" t="n">
        <v>0</v>
      </c>
      <c r="CO40" s="384" t="n">
        <v>0</v>
      </c>
      <c r="CP40" s="384" t="n">
        <v>0</v>
      </c>
      <c r="CQ40" s="384" t="n">
        <v>0</v>
      </c>
      <c r="CR40" s="384" t="n">
        <v>0</v>
      </c>
      <c r="CS40" s="384" t="n">
        <v>0</v>
      </c>
      <c r="CT40" s="384" t="n">
        <v>0</v>
      </c>
      <c r="CU40" s="384" t="n">
        <v>0</v>
      </c>
      <c r="CV40" s="384" t="n">
        <v>0</v>
      </c>
      <c r="CW40" s="384" t="n">
        <v>0</v>
      </c>
      <c r="CX40" s="384" t="n">
        <v>0</v>
      </c>
      <c r="CY40" s="384" t="n">
        <v>0</v>
      </c>
      <c r="CZ40" s="385" t="n">
        <v>0</v>
      </c>
    </row>
    <row r="42" customFormat="false" ht="13.8" hidden="false" customHeight="false" outlineLevel="0" collapsed="false"/>
  </sheetData>
  <mergeCells count="8">
    <mergeCell ref="A1:B1"/>
    <mergeCell ref="F1:I1"/>
    <mergeCell ref="J1:S1"/>
    <mergeCell ref="T1:W1"/>
    <mergeCell ref="F2:I2"/>
    <mergeCell ref="T2:W2"/>
    <mergeCell ref="T3:W3"/>
    <mergeCell ref="T4:W4"/>
  </mergeCells>
  <dataValidations count="3">
    <dataValidation allowBlank="true" operator="between" showDropDown="false" showErrorMessage="true" showInputMessage="true" sqref="C5" type="list">
      <formula1>"ON,OFF"</formula1>
      <formula2>0</formula2>
    </dataValidation>
    <dataValidation allowBlank="true" operator="between" showDropDown="false" showErrorMessage="true" showInputMessage="true" sqref="C1" type="list">
      <formula1>"US,FR,DE,ES,IT,UK,JP"</formula1>
      <formula2>0</formula2>
    </dataValidation>
    <dataValidation allowBlank="true" operator="between" showDropDown="false" showErrorMessage="true" showInputMessage="true" sqref="J1:S1" type="list">
      <formula1>'Unique Asset List'!$I$3:$R$3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2018-03-02T14:33:55Z</dcterms:created>
  <dc:creator>Michel Nijs</dc:creator>
  <dc:description/>
  <dc:language>en-US</dc:language>
  <cp:lastModifiedBy/>
  <dcterms:modified xsi:type="dcterms:W3CDTF">2019-08-28T23:04:08Z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0x01010063BDF55247917A42B878F798BAA9D306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